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v2-CTC-v4-ToolOffTest\"/>
    </mc:Choice>
  </mc:AlternateContent>
  <xr:revisionPtr revIDLastSave="0" documentId="13_ncr:1_{09131E74-1C7A-4AC3-9AA8-C2CDFA2C8C66}" xr6:coauthVersionLast="47" xr6:coauthVersionMax="47" xr10:uidLastSave="{00000000-0000-0000-0000-000000000000}"/>
  <bookViews>
    <workbookView xWindow="38290" yWindow="-110" windowWidth="38620" windowHeight="21220" xr2:uid="{AB7B5760-2D96-AF45-9729-777F41459029}"/>
  </bookViews>
  <sheets>
    <sheet name="Summary" sheetId="105" r:id="rId1"/>
    <sheet name="Summary (Full)" sheetId="97" r:id="rId2"/>
    <sheet name="Plots" sheetId="106" r:id="rId3"/>
    <sheet name="BoxingPractice" sheetId="94" r:id="rId4"/>
    <sheet name="Tango" sheetId="103" r:id="rId5"/>
    <sheet name="CrossWalk" sheetId="98" r:id="rId6"/>
    <sheet name="FoodMarket2" sheetId="99" r:id="rId7"/>
    <sheet name="Neon1224" sheetId="100" r:id="rId8"/>
    <sheet name="NocturneDance" sheetId="101" r:id="rId9"/>
    <sheet name="PierSeaside" sheetId="102" r:id="rId10"/>
    <sheet name="Timelapse" sheetId="104" r:id="rId11"/>
    <sheet name="Anchor" sheetId="108" r:id="rId12"/>
    <sheet name="Test" sheetId="109" r:id="rId13"/>
  </sheets>
  <functionGroups builtInGroupCount="19">
    <functionGroup name="エンジニアリング"/>
    <functionGroup name="WebCab XL"/>
    <functionGroup name="工程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40" i="104" l="1"/>
  <c r="AH39" i="104"/>
  <c r="AH38" i="104"/>
  <c r="AH37" i="104"/>
  <c r="AH36" i="104"/>
  <c r="AH35" i="104"/>
  <c r="AH34" i="104"/>
  <c r="AH33" i="104"/>
  <c r="AH32" i="104"/>
  <c r="AH31" i="104"/>
  <c r="AH30" i="104"/>
  <c r="AH29" i="104"/>
  <c r="AH28" i="104"/>
  <c r="AH27" i="104"/>
  <c r="AH26" i="104"/>
  <c r="AH25" i="104"/>
  <c r="AH24" i="104"/>
  <c r="AH23" i="104"/>
  <c r="AH22" i="104"/>
  <c r="AH21" i="104"/>
  <c r="AH20" i="104"/>
  <c r="AH19" i="104"/>
  <c r="AH18" i="104"/>
  <c r="AH17" i="104"/>
  <c r="AH16" i="104"/>
  <c r="AH15" i="104"/>
  <c r="AH14" i="104"/>
  <c r="AH13" i="104"/>
  <c r="AH12" i="104"/>
  <c r="AH11" i="104"/>
  <c r="AH10" i="104"/>
  <c r="AH9" i="104"/>
  <c r="AH8" i="104"/>
  <c r="AH7" i="104"/>
  <c r="AH6" i="104"/>
  <c r="AG40" i="104"/>
  <c r="AG39" i="104"/>
  <c r="AG38" i="104"/>
  <c r="AG37" i="104"/>
  <c r="AG36" i="104"/>
  <c r="AG35" i="104"/>
  <c r="AG34" i="104"/>
  <c r="AG33" i="104"/>
  <c r="AG32" i="104"/>
  <c r="AG31" i="104"/>
  <c r="AG30" i="104"/>
  <c r="AG29" i="104"/>
  <c r="AG28" i="104"/>
  <c r="AG27" i="104"/>
  <c r="AG26" i="104"/>
  <c r="AG25" i="104"/>
  <c r="AG24" i="104"/>
  <c r="AG23" i="104"/>
  <c r="AG22" i="104"/>
  <c r="AG21" i="104"/>
  <c r="AG20" i="104"/>
  <c r="AG19" i="104"/>
  <c r="AG18" i="104"/>
  <c r="AG17" i="104"/>
  <c r="AG16" i="104"/>
  <c r="AG15" i="104"/>
  <c r="AG14" i="104"/>
  <c r="AG13" i="104"/>
  <c r="AG12" i="104"/>
  <c r="AG11" i="104"/>
  <c r="AG10" i="104"/>
  <c r="AG9" i="104"/>
  <c r="AG8" i="104"/>
  <c r="AG7" i="104"/>
  <c r="AG6" i="104"/>
  <c r="AF40" i="104"/>
  <c r="AF39" i="104"/>
  <c r="AF38" i="104"/>
  <c r="AF37" i="104"/>
  <c r="AF36" i="104"/>
  <c r="AF35" i="104"/>
  <c r="AF34" i="104"/>
  <c r="AF33" i="104"/>
  <c r="AF32" i="104"/>
  <c r="AF31" i="104"/>
  <c r="AF30" i="104"/>
  <c r="AF29" i="104"/>
  <c r="AF28" i="104"/>
  <c r="AF27" i="104"/>
  <c r="AF26" i="104"/>
  <c r="AF25" i="104"/>
  <c r="AF24" i="104"/>
  <c r="AF23" i="104"/>
  <c r="AF22" i="104"/>
  <c r="AF21" i="104"/>
  <c r="AF20" i="104"/>
  <c r="AF19" i="104"/>
  <c r="AF18" i="104"/>
  <c r="AF17" i="104"/>
  <c r="AF16" i="104"/>
  <c r="AF15" i="104"/>
  <c r="AF14" i="104"/>
  <c r="AF13" i="104"/>
  <c r="AF12" i="104"/>
  <c r="AF11" i="104"/>
  <c r="AF10" i="104"/>
  <c r="AF9" i="104"/>
  <c r="AF8" i="104"/>
  <c r="AF7" i="104"/>
  <c r="AF6" i="104"/>
  <c r="AE40" i="104"/>
  <c r="AE39" i="104"/>
  <c r="AE38" i="104"/>
  <c r="AE37" i="104"/>
  <c r="AE36" i="104"/>
  <c r="AE35" i="104"/>
  <c r="AE34" i="104"/>
  <c r="AE33" i="104"/>
  <c r="AE32" i="104"/>
  <c r="AE31" i="104"/>
  <c r="AE30" i="104"/>
  <c r="AE29" i="104"/>
  <c r="AE28" i="104"/>
  <c r="AE27" i="104"/>
  <c r="AE26" i="104"/>
  <c r="AE25" i="104"/>
  <c r="AE24" i="104"/>
  <c r="AE23" i="104"/>
  <c r="AE22" i="104"/>
  <c r="AE21" i="104"/>
  <c r="AE20" i="104"/>
  <c r="AE19" i="104"/>
  <c r="AE18" i="104"/>
  <c r="AE17" i="104"/>
  <c r="AE16" i="104"/>
  <c r="AE15" i="104"/>
  <c r="AE14" i="104"/>
  <c r="AE13" i="104"/>
  <c r="AE12" i="104"/>
  <c r="AE11" i="104"/>
  <c r="AE10" i="104"/>
  <c r="AE9" i="104"/>
  <c r="AE8" i="104"/>
  <c r="AE7" i="104"/>
  <c r="AE6" i="104"/>
  <c r="AD40" i="104"/>
  <c r="AD39" i="104"/>
  <c r="AD38" i="104"/>
  <c r="AD37" i="104"/>
  <c r="AD36" i="104"/>
  <c r="AD35" i="104"/>
  <c r="AD34" i="104"/>
  <c r="AD33" i="104"/>
  <c r="AD32" i="104"/>
  <c r="AD31" i="104"/>
  <c r="AD30" i="104"/>
  <c r="AD29" i="104"/>
  <c r="AD28" i="104"/>
  <c r="AD27" i="104"/>
  <c r="AD26" i="104"/>
  <c r="AD25" i="104"/>
  <c r="AD24" i="104"/>
  <c r="AD23" i="104"/>
  <c r="AD22" i="104"/>
  <c r="AD21" i="104"/>
  <c r="AD20" i="104"/>
  <c r="AD19" i="104"/>
  <c r="AD18" i="104"/>
  <c r="AD17" i="104"/>
  <c r="AD16" i="104"/>
  <c r="AD15" i="104"/>
  <c r="AD14" i="104"/>
  <c r="AD13" i="104"/>
  <c r="AD12" i="104"/>
  <c r="AD11" i="104"/>
  <c r="AD10" i="104"/>
  <c r="AD9" i="104"/>
  <c r="AD8" i="104"/>
  <c r="AD7" i="104"/>
  <c r="AD6" i="104"/>
  <c r="AC40" i="104"/>
  <c r="AC39" i="104"/>
  <c r="AC38" i="104"/>
  <c r="AC37" i="104"/>
  <c r="AC36" i="104"/>
  <c r="AC35" i="104"/>
  <c r="AC34" i="104"/>
  <c r="AC33" i="104"/>
  <c r="AC32" i="104"/>
  <c r="AC31" i="104"/>
  <c r="AC30" i="104"/>
  <c r="AC29" i="104"/>
  <c r="AC28" i="104"/>
  <c r="AC27" i="104"/>
  <c r="AC26" i="104"/>
  <c r="AC25" i="104"/>
  <c r="AC24" i="104"/>
  <c r="AC23" i="104"/>
  <c r="AC22" i="104"/>
  <c r="AC21" i="104"/>
  <c r="AC20" i="104"/>
  <c r="AC19" i="104"/>
  <c r="AC18" i="104"/>
  <c r="AC17" i="104"/>
  <c r="AC16" i="104"/>
  <c r="AC15" i="104"/>
  <c r="AC14" i="104"/>
  <c r="AC13" i="104"/>
  <c r="AC12" i="104"/>
  <c r="AC11" i="104"/>
  <c r="AC10" i="104"/>
  <c r="AC9" i="104"/>
  <c r="AC8" i="104"/>
  <c r="AC7" i="104"/>
  <c r="AC6" i="104"/>
  <c r="AB40" i="104"/>
  <c r="AB39" i="104"/>
  <c r="AB38" i="104"/>
  <c r="AB37" i="104"/>
  <c r="AB36" i="104"/>
  <c r="AB35" i="104"/>
  <c r="AB34" i="104"/>
  <c r="AB33" i="104"/>
  <c r="AB32" i="104"/>
  <c r="AB31" i="104"/>
  <c r="AB30" i="104"/>
  <c r="AB29" i="104"/>
  <c r="AB28" i="104"/>
  <c r="AB27" i="104"/>
  <c r="AB26" i="104"/>
  <c r="AB25" i="104"/>
  <c r="AB24" i="104"/>
  <c r="AB23" i="104"/>
  <c r="AB22" i="104"/>
  <c r="AB21" i="104"/>
  <c r="AB20" i="104"/>
  <c r="AB19" i="104"/>
  <c r="AB18" i="104"/>
  <c r="AB17" i="104"/>
  <c r="AB16" i="104"/>
  <c r="AB15" i="104"/>
  <c r="AB14" i="104"/>
  <c r="AB13" i="104"/>
  <c r="AB12" i="104"/>
  <c r="AB11" i="104"/>
  <c r="AB10" i="104"/>
  <c r="AB9" i="104"/>
  <c r="AB8" i="104"/>
  <c r="AB7" i="104"/>
  <c r="AB6" i="104"/>
  <c r="AA40" i="104"/>
  <c r="AA39" i="104"/>
  <c r="AA38" i="104"/>
  <c r="AA37" i="104"/>
  <c r="AA36" i="104"/>
  <c r="AA35" i="104"/>
  <c r="AA34" i="104"/>
  <c r="AA33" i="104"/>
  <c r="AA32" i="104"/>
  <c r="AA31" i="104"/>
  <c r="AA30" i="104"/>
  <c r="AA29" i="104"/>
  <c r="AA28" i="104"/>
  <c r="AA27" i="104"/>
  <c r="AA26" i="104"/>
  <c r="AA25" i="104"/>
  <c r="AA24" i="104"/>
  <c r="AA23" i="104"/>
  <c r="AA22" i="104"/>
  <c r="AA21" i="104"/>
  <c r="AA20" i="104"/>
  <c r="AA19" i="104"/>
  <c r="AA18" i="104"/>
  <c r="AA17" i="104"/>
  <c r="AA16" i="104"/>
  <c r="AA15" i="104"/>
  <c r="AA14" i="104"/>
  <c r="AA13" i="104"/>
  <c r="AA12" i="104"/>
  <c r="AA11" i="104"/>
  <c r="AA10" i="104"/>
  <c r="AA9" i="104"/>
  <c r="AA8" i="104"/>
  <c r="AA7" i="104"/>
  <c r="AA6" i="104"/>
  <c r="Z40" i="104"/>
  <c r="Z39" i="104"/>
  <c r="Z38" i="104"/>
  <c r="Z37" i="104"/>
  <c r="Z36" i="104"/>
  <c r="Z35" i="104"/>
  <c r="Z34" i="104"/>
  <c r="Z33" i="104"/>
  <c r="Z32" i="104"/>
  <c r="Z31" i="104"/>
  <c r="Z30" i="104"/>
  <c r="Z29" i="104"/>
  <c r="Z28" i="104"/>
  <c r="Z27" i="104"/>
  <c r="Z26" i="104"/>
  <c r="Z25" i="104"/>
  <c r="Z24" i="104"/>
  <c r="Z23" i="104"/>
  <c r="Z22" i="104"/>
  <c r="Z21" i="104"/>
  <c r="Z20" i="104"/>
  <c r="Z19" i="104"/>
  <c r="Z18" i="104"/>
  <c r="Z17" i="104"/>
  <c r="Z16" i="104"/>
  <c r="Z15" i="104"/>
  <c r="Z14" i="104"/>
  <c r="Z13" i="104"/>
  <c r="Z12" i="104"/>
  <c r="Z11" i="104"/>
  <c r="Z10" i="104"/>
  <c r="Z9" i="104"/>
  <c r="Z8" i="104"/>
  <c r="Z7" i="104"/>
  <c r="Z6" i="104"/>
  <c r="AH5" i="104"/>
  <c r="AG5" i="104"/>
  <c r="AF5" i="104"/>
  <c r="AE5" i="104"/>
  <c r="AD5" i="104"/>
  <c r="AC5" i="104"/>
  <c r="AB5" i="104"/>
  <c r="AA5" i="104"/>
  <c r="Z5" i="104"/>
  <c r="AH40" i="103"/>
  <c r="AH39" i="103"/>
  <c r="AH38" i="103"/>
  <c r="AH37" i="103"/>
  <c r="AH36" i="103"/>
  <c r="AH35" i="103"/>
  <c r="AH34" i="103"/>
  <c r="AH33" i="103"/>
  <c r="AH32" i="103"/>
  <c r="AH31" i="103"/>
  <c r="AH30" i="103"/>
  <c r="AH29" i="103"/>
  <c r="AH28" i="103"/>
  <c r="AH27" i="103"/>
  <c r="AH26" i="103"/>
  <c r="AH25" i="103"/>
  <c r="AH24" i="103"/>
  <c r="AH23" i="103"/>
  <c r="AH22" i="103"/>
  <c r="AH21" i="103"/>
  <c r="AH20" i="103"/>
  <c r="AH19" i="103"/>
  <c r="AH18" i="103"/>
  <c r="AH17" i="103"/>
  <c r="AH16" i="103"/>
  <c r="AH15" i="103"/>
  <c r="AH14" i="103"/>
  <c r="AH13" i="103"/>
  <c r="AH12" i="103"/>
  <c r="AH11" i="103"/>
  <c r="AH10" i="103"/>
  <c r="AH9" i="103"/>
  <c r="AH8" i="103"/>
  <c r="AH7" i="103"/>
  <c r="AH6" i="103"/>
  <c r="AG40" i="103"/>
  <c r="AG39" i="103"/>
  <c r="AG38" i="103"/>
  <c r="AG37" i="103"/>
  <c r="AG36" i="103"/>
  <c r="AG35" i="103"/>
  <c r="AG34" i="103"/>
  <c r="AG33" i="103"/>
  <c r="AG32" i="103"/>
  <c r="AG31" i="103"/>
  <c r="AG30" i="103"/>
  <c r="AG29" i="103"/>
  <c r="AG28" i="103"/>
  <c r="AG27" i="103"/>
  <c r="AG26" i="103"/>
  <c r="AG25" i="103"/>
  <c r="AG24" i="103"/>
  <c r="AG23" i="103"/>
  <c r="AG22" i="103"/>
  <c r="AG21" i="103"/>
  <c r="AG20" i="103"/>
  <c r="AG19" i="103"/>
  <c r="AG18" i="103"/>
  <c r="AG17" i="103"/>
  <c r="AG16" i="103"/>
  <c r="AG15" i="103"/>
  <c r="AG14" i="103"/>
  <c r="AG13" i="103"/>
  <c r="AG12" i="103"/>
  <c r="AG11" i="103"/>
  <c r="AG10" i="103"/>
  <c r="AG9" i="103"/>
  <c r="AG8" i="103"/>
  <c r="AG7" i="103"/>
  <c r="AG6" i="103"/>
  <c r="AF40" i="103"/>
  <c r="AF39" i="103"/>
  <c r="AF38" i="103"/>
  <c r="AF37" i="103"/>
  <c r="AF36" i="103"/>
  <c r="AF35" i="103"/>
  <c r="AF34" i="103"/>
  <c r="AF33" i="103"/>
  <c r="AF32" i="103"/>
  <c r="AF31" i="103"/>
  <c r="AF30" i="103"/>
  <c r="AF29" i="103"/>
  <c r="AF28" i="103"/>
  <c r="AF27" i="103"/>
  <c r="AF26" i="103"/>
  <c r="AF25" i="103"/>
  <c r="AF24" i="103"/>
  <c r="AF23" i="103"/>
  <c r="AF22" i="103"/>
  <c r="AF21" i="103"/>
  <c r="AF20" i="103"/>
  <c r="AF19" i="103"/>
  <c r="AF18" i="103"/>
  <c r="AF17" i="103"/>
  <c r="AF16" i="103"/>
  <c r="AF15" i="103"/>
  <c r="AF14" i="103"/>
  <c r="AF13" i="103"/>
  <c r="AF12" i="103"/>
  <c r="AF11" i="103"/>
  <c r="AF10" i="103"/>
  <c r="AF9" i="103"/>
  <c r="AF8" i="103"/>
  <c r="AF7" i="103"/>
  <c r="AF6" i="103"/>
  <c r="AE40" i="103"/>
  <c r="AE39" i="103"/>
  <c r="AE38" i="103"/>
  <c r="AE37" i="103"/>
  <c r="AE36" i="103"/>
  <c r="AE35" i="103"/>
  <c r="AE34" i="103"/>
  <c r="AE33" i="103"/>
  <c r="AE32" i="103"/>
  <c r="AE31" i="103"/>
  <c r="AE30" i="103"/>
  <c r="AE29" i="103"/>
  <c r="AE28" i="103"/>
  <c r="AE27" i="103"/>
  <c r="AE26" i="103"/>
  <c r="AE25" i="103"/>
  <c r="AE24" i="103"/>
  <c r="AE23" i="103"/>
  <c r="AE22" i="103"/>
  <c r="AE21" i="103"/>
  <c r="AE20" i="103"/>
  <c r="AE19" i="103"/>
  <c r="AE18" i="103"/>
  <c r="AE17" i="103"/>
  <c r="AE16" i="103"/>
  <c r="AE15" i="103"/>
  <c r="AE14" i="103"/>
  <c r="AE13" i="103"/>
  <c r="AE12" i="103"/>
  <c r="AE11" i="103"/>
  <c r="AE10" i="103"/>
  <c r="AE9" i="103"/>
  <c r="AE8" i="103"/>
  <c r="AE7" i="103"/>
  <c r="AE6" i="103"/>
  <c r="AD40" i="103"/>
  <c r="AD39" i="103"/>
  <c r="AD38" i="103"/>
  <c r="AD37" i="103"/>
  <c r="AD36" i="103"/>
  <c r="AD35" i="103"/>
  <c r="AD34" i="103"/>
  <c r="AD33" i="103"/>
  <c r="AD32" i="103"/>
  <c r="AD31" i="103"/>
  <c r="AD30" i="103"/>
  <c r="AD29" i="103"/>
  <c r="AD28" i="103"/>
  <c r="AD27" i="103"/>
  <c r="AD26" i="103"/>
  <c r="AD25" i="103"/>
  <c r="AD24" i="103"/>
  <c r="AD23" i="103"/>
  <c r="AD22" i="103"/>
  <c r="AD21" i="103"/>
  <c r="AD20" i="103"/>
  <c r="AD19" i="103"/>
  <c r="AD18" i="103"/>
  <c r="AD17" i="103"/>
  <c r="AD16" i="103"/>
  <c r="AD15" i="103"/>
  <c r="AD14" i="103"/>
  <c r="AD13" i="103"/>
  <c r="AD12" i="103"/>
  <c r="AD11" i="103"/>
  <c r="AD10" i="103"/>
  <c r="AD9" i="103"/>
  <c r="AD8" i="103"/>
  <c r="AD7" i="103"/>
  <c r="AD6" i="103"/>
  <c r="AC40" i="103"/>
  <c r="AC39" i="103"/>
  <c r="AC38" i="103"/>
  <c r="AC37" i="103"/>
  <c r="AC36" i="103"/>
  <c r="AC35" i="103"/>
  <c r="AC34" i="103"/>
  <c r="AC33" i="103"/>
  <c r="AC32" i="103"/>
  <c r="AC31" i="103"/>
  <c r="AC30" i="103"/>
  <c r="AC29" i="103"/>
  <c r="AC28" i="103"/>
  <c r="AC27" i="103"/>
  <c r="AC26" i="103"/>
  <c r="AC25" i="103"/>
  <c r="AC24" i="103"/>
  <c r="AC23" i="103"/>
  <c r="AC22" i="103"/>
  <c r="AC21" i="103"/>
  <c r="AC20" i="103"/>
  <c r="AC19" i="103"/>
  <c r="AC18" i="103"/>
  <c r="AC17" i="103"/>
  <c r="AC16" i="103"/>
  <c r="AC15" i="103"/>
  <c r="AC14" i="103"/>
  <c r="AC13" i="103"/>
  <c r="AC12" i="103"/>
  <c r="AC11" i="103"/>
  <c r="AC10" i="103"/>
  <c r="AC9" i="103"/>
  <c r="AC8" i="103"/>
  <c r="AC7" i="103"/>
  <c r="AC6" i="103"/>
  <c r="AB40" i="103"/>
  <c r="AB39" i="103"/>
  <c r="AB38" i="103"/>
  <c r="AB37" i="103"/>
  <c r="AB36" i="103"/>
  <c r="AB35" i="103"/>
  <c r="AB34" i="103"/>
  <c r="AB33" i="103"/>
  <c r="AB32" i="103"/>
  <c r="AB31" i="103"/>
  <c r="AB30" i="103"/>
  <c r="AB29" i="103"/>
  <c r="AB28" i="103"/>
  <c r="AB27" i="103"/>
  <c r="AB26" i="103"/>
  <c r="AB25" i="103"/>
  <c r="AB24" i="103"/>
  <c r="AB23" i="103"/>
  <c r="AB22" i="103"/>
  <c r="AB21" i="103"/>
  <c r="AB20" i="103"/>
  <c r="AB19" i="103"/>
  <c r="AB18" i="103"/>
  <c r="AB17" i="103"/>
  <c r="AB16" i="103"/>
  <c r="AB15" i="103"/>
  <c r="AB14" i="103"/>
  <c r="AB13" i="103"/>
  <c r="AB12" i="103"/>
  <c r="AB11" i="103"/>
  <c r="AB10" i="103"/>
  <c r="AB9" i="103"/>
  <c r="AB8" i="103"/>
  <c r="AB7" i="103"/>
  <c r="AB6" i="103"/>
  <c r="AA40" i="103"/>
  <c r="AA39" i="103"/>
  <c r="AA38" i="103"/>
  <c r="AA37" i="103"/>
  <c r="AA36" i="103"/>
  <c r="AA35" i="103"/>
  <c r="AA34" i="103"/>
  <c r="AA33" i="103"/>
  <c r="AA32" i="103"/>
  <c r="AA31" i="103"/>
  <c r="AA30" i="103"/>
  <c r="AA29" i="103"/>
  <c r="AA28" i="103"/>
  <c r="AA27" i="103"/>
  <c r="AA26" i="103"/>
  <c r="AA25" i="103"/>
  <c r="AA24" i="103"/>
  <c r="AA23" i="103"/>
  <c r="AA22" i="103"/>
  <c r="AA21" i="103"/>
  <c r="AA20" i="103"/>
  <c r="AA19" i="103"/>
  <c r="AA18" i="103"/>
  <c r="AA17" i="103"/>
  <c r="AA16" i="103"/>
  <c r="AA15" i="103"/>
  <c r="AA14" i="103"/>
  <c r="AA13" i="103"/>
  <c r="AA12" i="103"/>
  <c r="AA11" i="103"/>
  <c r="AA10" i="103"/>
  <c r="AA9" i="103"/>
  <c r="AA8" i="103"/>
  <c r="AA7" i="103"/>
  <c r="AA6" i="103"/>
  <c r="Z40" i="103"/>
  <c r="Z39" i="103"/>
  <c r="Z38" i="103"/>
  <c r="Z37" i="103"/>
  <c r="Z36" i="103"/>
  <c r="Z35" i="103"/>
  <c r="Z34" i="103"/>
  <c r="Z33" i="103"/>
  <c r="Z32" i="103"/>
  <c r="Z31" i="103"/>
  <c r="Z30" i="103"/>
  <c r="Z29" i="103"/>
  <c r="Z28" i="103"/>
  <c r="Z27" i="103"/>
  <c r="Z26" i="103"/>
  <c r="Z25" i="103"/>
  <c r="Z24" i="103"/>
  <c r="Z23" i="103"/>
  <c r="Z22" i="103"/>
  <c r="Z21" i="103"/>
  <c r="Z20" i="103"/>
  <c r="Z19" i="103"/>
  <c r="Z18" i="103"/>
  <c r="Z17" i="103"/>
  <c r="Z16" i="103"/>
  <c r="Z15" i="103"/>
  <c r="Z14" i="103"/>
  <c r="Z13" i="103"/>
  <c r="Z12" i="103"/>
  <c r="Z11" i="103"/>
  <c r="Z10" i="103"/>
  <c r="Z9" i="103"/>
  <c r="Z8" i="103"/>
  <c r="Z7" i="103"/>
  <c r="Z6" i="103"/>
  <c r="AH5" i="103"/>
  <c r="AG5" i="103"/>
  <c r="AF5" i="103"/>
  <c r="AE5" i="103"/>
  <c r="AD5" i="103"/>
  <c r="AC5" i="103"/>
  <c r="AB5" i="103"/>
  <c r="AA5" i="103"/>
  <c r="Z5" i="103"/>
  <c r="AH40" i="102"/>
  <c r="AH39" i="102"/>
  <c r="AH38" i="102"/>
  <c r="AH37" i="102"/>
  <c r="AH36" i="102"/>
  <c r="AH35" i="102"/>
  <c r="AH34" i="102"/>
  <c r="AH33" i="102"/>
  <c r="AH32" i="102"/>
  <c r="AH31" i="102"/>
  <c r="AH30" i="102"/>
  <c r="AH29" i="102"/>
  <c r="AH28" i="102"/>
  <c r="AH27" i="102"/>
  <c r="AH26" i="102"/>
  <c r="AH25" i="102"/>
  <c r="AH24" i="102"/>
  <c r="AH23" i="102"/>
  <c r="AH22" i="102"/>
  <c r="AH21" i="102"/>
  <c r="AH20" i="102"/>
  <c r="AH19" i="102"/>
  <c r="AH18" i="102"/>
  <c r="AH17" i="102"/>
  <c r="AH16" i="102"/>
  <c r="AH15" i="102"/>
  <c r="AH14" i="102"/>
  <c r="AH13" i="102"/>
  <c r="AH12" i="102"/>
  <c r="AH11" i="102"/>
  <c r="AH10" i="102"/>
  <c r="AH9" i="102"/>
  <c r="AH8" i="102"/>
  <c r="AH7" i="102"/>
  <c r="AH6" i="102"/>
  <c r="AG40" i="102"/>
  <c r="AG39" i="102"/>
  <c r="AG38" i="102"/>
  <c r="AG37" i="102"/>
  <c r="AG36" i="102"/>
  <c r="AG35" i="102"/>
  <c r="AG34" i="102"/>
  <c r="AG33" i="102"/>
  <c r="AG32" i="102"/>
  <c r="AG31" i="102"/>
  <c r="AG30" i="102"/>
  <c r="AG29" i="102"/>
  <c r="AG28" i="102"/>
  <c r="AG27" i="102"/>
  <c r="AG26" i="102"/>
  <c r="AG25" i="102"/>
  <c r="AG24" i="102"/>
  <c r="AG23" i="102"/>
  <c r="AG22" i="102"/>
  <c r="AG21" i="102"/>
  <c r="AG20" i="102"/>
  <c r="AG19" i="102"/>
  <c r="AG18" i="102"/>
  <c r="AG17" i="102"/>
  <c r="AG16" i="102"/>
  <c r="AG15" i="102"/>
  <c r="AG14" i="102"/>
  <c r="AG13" i="102"/>
  <c r="AG12" i="102"/>
  <c r="AG11" i="102"/>
  <c r="AG10" i="102"/>
  <c r="AG9" i="102"/>
  <c r="AG8" i="102"/>
  <c r="AG7" i="102"/>
  <c r="AG6" i="102"/>
  <c r="AF40" i="102"/>
  <c r="AF39" i="102"/>
  <c r="AF38" i="102"/>
  <c r="AF37" i="102"/>
  <c r="AF36" i="102"/>
  <c r="AF35" i="102"/>
  <c r="AF34" i="102"/>
  <c r="AF33" i="102"/>
  <c r="AF32" i="102"/>
  <c r="AF31" i="102"/>
  <c r="AF30" i="102"/>
  <c r="AF29" i="102"/>
  <c r="AF28" i="102"/>
  <c r="AF27" i="102"/>
  <c r="AF26" i="102"/>
  <c r="AF25" i="102"/>
  <c r="AF24" i="102"/>
  <c r="AF23" i="102"/>
  <c r="AF22" i="102"/>
  <c r="AF21" i="102"/>
  <c r="AF20" i="102"/>
  <c r="AF19" i="102"/>
  <c r="AF18" i="102"/>
  <c r="AF17" i="102"/>
  <c r="AF16" i="102"/>
  <c r="AF15" i="102"/>
  <c r="AF14" i="102"/>
  <c r="AF13" i="102"/>
  <c r="AF12" i="102"/>
  <c r="AF11" i="102"/>
  <c r="AF10" i="102"/>
  <c r="AF9" i="102"/>
  <c r="AF8" i="102"/>
  <c r="AF7" i="102"/>
  <c r="AF6" i="102"/>
  <c r="AE40" i="102"/>
  <c r="AE39" i="102"/>
  <c r="AE38" i="102"/>
  <c r="AE37" i="102"/>
  <c r="AE36" i="102"/>
  <c r="AE35" i="102"/>
  <c r="AE34" i="102"/>
  <c r="AE33" i="102"/>
  <c r="AE32" i="102"/>
  <c r="AE31" i="102"/>
  <c r="AE30" i="102"/>
  <c r="AE29" i="102"/>
  <c r="AE28" i="102"/>
  <c r="AE27" i="102"/>
  <c r="AE26" i="102"/>
  <c r="AE25" i="102"/>
  <c r="AE24" i="102"/>
  <c r="AE23" i="102"/>
  <c r="AE22" i="102"/>
  <c r="AE21" i="102"/>
  <c r="AE20" i="102"/>
  <c r="AE19" i="102"/>
  <c r="AE18" i="102"/>
  <c r="AE17" i="102"/>
  <c r="AE16" i="102"/>
  <c r="AE15" i="102"/>
  <c r="AE14" i="102"/>
  <c r="AE13" i="102"/>
  <c r="AE12" i="102"/>
  <c r="AE11" i="102"/>
  <c r="AE10" i="102"/>
  <c r="AE9" i="102"/>
  <c r="AE8" i="102"/>
  <c r="AE7" i="102"/>
  <c r="AE6" i="102"/>
  <c r="AD40" i="102"/>
  <c r="AD39" i="102"/>
  <c r="AD38" i="102"/>
  <c r="AD37" i="102"/>
  <c r="AD36" i="102"/>
  <c r="AD35" i="102"/>
  <c r="AD34" i="102"/>
  <c r="AD33" i="102"/>
  <c r="AD32" i="102"/>
  <c r="AD31" i="102"/>
  <c r="AD30" i="102"/>
  <c r="AD29" i="102"/>
  <c r="AD28" i="102"/>
  <c r="AD27" i="102"/>
  <c r="AD26" i="102"/>
  <c r="AD25" i="102"/>
  <c r="AD24" i="102"/>
  <c r="AD23" i="102"/>
  <c r="AD22" i="102"/>
  <c r="AD21" i="102"/>
  <c r="AD20" i="102"/>
  <c r="AD19" i="102"/>
  <c r="AD18" i="102"/>
  <c r="AD17" i="102"/>
  <c r="AD16" i="102"/>
  <c r="AD15" i="102"/>
  <c r="AD14" i="102"/>
  <c r="AD13" i="102"/>
  <c r="AD12" i="102"/>
  <c r="AD11" i="102"/>
  <c r="AD10" i="102"/>
  <c r="AD9" i="102"/>
  <c r="AD8" i="102"/>
  <c r="AD7" i="102"/>
  <c r="AD6" i="102"/>
  <c r="AC40" i="102"/>
  <c r="AC39" i="102"/>
  <c r="AC38" i="102"/>
  <c r="AC37" i="102"/>
  <c r="AC36" i="102"/>
  <c r="AC35" i="102"/>
  <c r="AC34" i="102"/>
  <c r="AC33" i="102"/>
  <c r="AC32" i="102"/>
  <c r="AC31" i="102"/>
  <c r="AC30" i="102"/>
  <c r="AC29" i="102"/>
  <c r="AC28" i="102"/>
  <c r="AC27" i="102"/>
  <c r="AC26" i="102"/>
  <c r="AC25" i="102"/>
  <c r="AC24" i="102"/>
  <c r="AC23" i="102"/>
  <c r="AC22" i="102"/>
  <c r="AC21" i="102"/>
  <c r="AC20" i="102"/>
  <c r="AC19" i="102"/>
  <c r="AC18" i="102"/>
  <c r="AC17" i="102"/>
  <c r="AC16" i="102"/>
  <c r="AC15" i="102"/>
  <c r="AC14" i="102"/>
  <c r="AC13" i="102"/>
  <c r="AC12" i="102"/>
  <c r="AC11" i="102"/>
  <c r="AC10" i="102"/>
  <c r="AC9" i="102"/>
  <c r="AC8" i="102"/>
  <c r="AC7" i="102"/>
  <c r="AC6" i="102"/>
  <c r="AB40" i="102"/>
  <c r="AB39" i="102"/>
  <c r="AB38" i="102"/>
  <c r="AB37" i="102"/>
  <c r="AB36" i="102"/>
  <c r="AB35" i="102"/>
  <c r="AB34" i="102"/>
  <c r="AB33" i="102"/>
  <c r="AB32" i="102"/>
  <c r="AB31" i="102"/>
  <c r="AB30" i="102"/>
  <c r="AB29" i="102"/>
  <c r="AB28" i="102"/>
  <c r="AB27" i="102"/>
  <c r="AB26" i="102"/>
  <c r="AB25" i="102"/>
  <c r="AB24" i="102"/>
  <c r="AB23" i="102"/>
  <c r="AB22" i="102"/>
  <c r="AB21" i="102"/>
  <c r="AB20" i="102"/>
  <c r="AB19" i="102"/>
  <c r="AB18" i="102"/>
  <c r="AB17" i="102"/>
  <c r="AB16" i="102"/>
  <c r="AB15" i="102"/>
  <c r="AB14" i="102"/>
  <c r="AB13" i="102"/>
  <c r="AB12" i="102"/>
  <c r="AB11" i="102"/>
  <c r="AB10" i="102"/>
  <c r="AB9" i="102"/>
  <c r="AB8" i="102"/>
  <c r="AB7" i="102"/>
  <c r="AB6" i="102"/>
  <c r="AA40" i="102"/>
  <c r="AA39" i="102"/>
  <c r="AA38" i="102"/>
  <c r="AA37" i="102"/>
  <c r="AA36" i="102"/>
  <c r="AA35" i="102"/>
  <c r="AA34" i="102"/>
  <c r="AA33" i="102"/>
  <c r="AA32" i="102"/>
  <c r="AA31" i="102"/>
  <c r="AA30" i="102"/>
  <c r="AA29" i="102"/>
  <c r="AA28" i="102"/>
  <c r="AA27" i="102"/>
  <c r="AA26" i="102"/>
  <c r="AA25" i="102"/>
  <c r="AA24" i="102"/>
  <c r="AA23" i="102"/>
  <c r="AA22" i="102"/>
  <c r="AA21" i="102"/>
  <c r="AA20" i="102"/>
  <c r="AA19" i="102"/>
  <c r="AA18" i="102"/>
  <c r="AA17" i="102"/>
  <c r="AA16" i="102"/>
  <c r="AA15" i="102"/>
  <c r="AA14" i="102"/>
  <c r="AA13" i="102"/>
  <c r="AA12" i="102"/>
  <c r="AA11" i="102"/>
  <c r="AA10" i="102"/>
  <c r="AA9" i="102"/>
  <c r="AA8" i="102"/>
  <c r="AA7" i="102"/>
  <c r="AA6" i="102"/>
  <c r="Z40" i="102"/>
  <c r="Z39" i="102"/>
  <c r="Z38" i="102"/>
  <c r="Z37" i="102"/>
  <c r="Z36" i="102"/>
  <c r="Z35" i="102"/>
  <c r="Z34" i="102"/>
  <c r="Z33" i="102"/>
  <c r="Z32" i="102"/>
  <c r="Z31" i="102"/>
  <c r="Z30" i="102"/>
  <c r="Z29" i="102"/>
  <c r="Z28" i="102"/>
  <c r="Z27" i="102"/>
  <c r="Z26" i="102"/>
  <c r="Z25" i="102"/>
  <c r="Z24" i="102"/>
  <c r="Z23" i="102"/>
  <c r="Z22" i="102"/>
  <c r="Z21" i="102"/>
  <c r="Z20" i="102"/>
  <c r="Z19" i="102"/>
  <c r="Z18" i="102"/>
  <c r="Z17" i="102"/>
  <c r="Z16" i="102"/>
  <c r="Z15" i="102"/>
  <c r="Z14" i="102"/>
  <c r="Z13" i="102"/>
  <c r="Z12" i="102"/>
  <c r="Z11" i="102"/>
  <c r="Z10" i="102"/>
  <c r="Z9" i="102"/>
  <c r="Z8" i="102"/>
  <c r="Z7" i="102"/>
  <c r="Z6" i="102"/>
  <c r="AH5" i="102"/>
  <c r="AG5" i="102"/>
  <c r="AF5" i="102"/>
  <c r="AE5" i="102"/>
  <c r="AD5" i="102"/>
  <c r="AC5" i="102"/>
  <c r="AB5" i="102"/>
  <c r="AA5" i="102"/>
  <c r="Z5" i="102"/>
  <c r="AH40" i="101"/>
  <c r="AH39" i="101"/>
  <c r="AH38" i="101"/>
  <c r="AH37" i="101"/>
  <c r="AH36" i="101"/>
  <c r="AH35" i="101"/>
  <c r="AH34" i="101"/>
  <c r="AH33" i="101"/>
  <c r="AH32" i="101"/>
  <c r="AH31" i="101"/>
  <c r="AH30" i="101"/>
  <c r="AH29" i="101"/>
  <c r="AH28" i="101"/>
  <c r="AH27" i="101"/>
  <c r="AH26" i="101"/>
  <c r="AH25" i="101"/>
  <c r="AH24" i="101"/>
  <c r="AH23" i="101"/>
  <c r="AH22" i="101"/>
  <c r="AH21" i="101"/>
  <c r="AH20" i="101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7" i="101"/>
  <c r="AH6" i="101"/>
  <c r="AG40" i="101"/>
  <c r="AG39" i="101"/>
  <c r="AG38" i="101"/>
  <c r="AG37" i="101"/>
  <c r="AG36" i="101"/>
  <c r="AG35" i="101"/>
  <c r="AG34" i="101"/>
  <c r="AG33" i="101"/>
  <c r="AG32" i="101"/>
  <c r="AG31" i="101"/>
  <c r="AG30" i="101"/>
  <c r="AG29" i="101"/>
  <c r="AG28" i="101"/>
  <c r="AG27" i="101"/>
  <c r="AG26" i="101"/>
  <c r="AG25" i="101"/>
  <c r="AG24" i="101"/>
  <c r="AG23" i="101"/>
  <c r="AG22" i="101"/>
  <c r="AG21" i="101"/>
  <c r="AG20" i="101"/>
  <c r="AG19" i="101"/>
  <c r="AG18" i="101"/>
  <c r="AG17" i="101"/>
  <c r="AG16" i="101"/>
  <c r="AG15" i="101"/>
  <c r="AG14" i="101"/>
  <c r="AG13" i="101"/>
  <c r="AG12" i="101"/>
  <c r="AG11" i="101"/>
  <c r="AG10" i="101"/>
  <c r="AG9" i="101"/>
  <c r="AG8" i="101"/>
  <c r="AG7" i="101"/>
  <c r="AG6" i="101"/>
  <c r="AF40" i="101"/>
  <c r="AF39" i="101"/>
  <c r="AF38" i="101"/>
  <c r="AF37" i="101"/>
  <c r="AF36" i="101"/>
  <c r="AF35" i="101"/>
  <c r="AF34" i="101"/>
  <c r="AF33" i="101"/>
  <c r="AF32" i="101"/>
  <c r="AF31" i="101"/>
  <c r="AF30" i="101"/>
  <c r="AF29" i="101"/>
  <c r="AF28" i="101"/>
  <c r="AF27" i="101"/>
  <c r="AF26" i="101"/>
  <c r="AF25" i="101"/>
  <c r="AF24" i="101"/>
  <c r="AF23" i="101"/>
  <c r="AF22" i="101"/>
  <c r="AF21" i="101"/>
  <c r="AF20" i="101"/>
  <c r="AF19" i="101"/>
  <c r="AF18" i="101"/>
  <c r="AF17" i="101"/>
  <c r="AF16" i="101"/>
  <c r="AF15" i="101"/>
  <c r="AF14" i="101"/>
  <c r="AF13" i="101"/>
  <c r="AF12" i="101"/>
  <c r="AF11" i="101"/>
  <c r="AF10" i="101"/>
  <c r="AF9" i="101"/>
  <c r="AF8" i="101"/>
  <c r="AF7" i="101"/>
  <c r="AF6" i="101"/>
  <c r="AE40" i="101"/>
  <c r="AE39" i="101"/>
  <c r="AE38" i="101"/>
  <c r="AE37" i="101"/>
  <c r="AE36" i="101"/>
  <c r="AE35" i="101"/>
  <c r="AE34" i="101"/>
  <c r="AE33" i="101"/>
  <c r="AE32" i="101"/>
  <c r="AE31" i="101"/>
  <c r="AE30" i="101"/>
  <c r="AE29" i="101"/>
  <c r="AE28" i="101"/>
  <c r="AE27" i="101"/>
  <c r="AE26" i="101"/>
  <c r="AE25" i="101"/>
  <c r="AE24" i="101"/>
  <c r="AE23" i="101"/>
  <c r="AE22" i="101"/>
  <c r="AE21" i="101"/>
  <c r="AE20" i="101"/>
  <c r="AE19" i="101"/>
  <c r="AE18" i="101"/>
  <c r="AE17" i="101"/>
  <c r="AE16" i="101"/>
  <c r="AE15" i="101"/>
  <c r="AE14" i="101"/>
  <c r="AE13" i="101"/>
  <c r="AE12" i="101"/>
  <c r="AE11" i="101"/>
  <c r="AE10" i="101"/>
  <c r="AE9" i="101"/>
  <c r="AE8" i="101"/>
  <c r="AE7" i="101"/>
  <c r="AE6" i="101"/>
  <c r="AD40" i="101"/>
  <c r="AD39" i="101"/>
  <c r="AD38" i="101"/>
  <c r="AD37" i="101"/>
  <c r="AD36" i="101"/>
  <c r="AD35" i="101"/>
  <c r="AD34" i="101"/>
  <c r="AD33" i="101"/>
  <c r="AD32" i="101"/>
  <c r="AD31" i="101"/>
  <c r="AD30" i="101"/>
  <c r="AD29" i="101"/>
  <c r="AD28" i="101"/>
  <c r="AD27" i="101"/>
  <c r="AD26" i="101"/>
  <c r="AD25" i="101"/>
  <c r="AD24" i="101"/>
  <c r="AD23" i="101"/>
  <c r="AD22" i="101"/>
  <c r="AD21" i="101"/>
  <c r="AD20" i="101"/>
  <c r="AD19" i="101"/>
  <c r="AD18" i="101"/>
  <c r="AD17" i="101"/>
  <c r="AD16" i="101"/>
  <c r="AD15" i="101"/>
  <c r="AD14" i="101"/>
  <c r="AD13" i="101"/>
  <c r="AD12" i="101"/>
  <c r="AD11" i="101"/>
  <c r="AD10" i="101"/>
  <c r="AD9" i="101"/>
  <c r="AD8" i="101"/>
  <c r="AD7" i="101"/>
  <c r="AD6" i="101"/>
  <c r="AC40" i="101"/>
  <c r="AC39" i="101"/>
  <c r="AC38" i="101"/>
  <c r="AC37" i="101"/>
  <c r="AC36" i="101"/>
  <c r="AC35" i="101"/>
  <c r="AC34" i="101"/>
  <c r="AC33" i="101"/>
  <c r="AC32" i="101"/>
  <c r="AC31" i="101"/>
  <c r="AC30" i="101"/>
  <c r="AC29" i="101"/>
  <c r="AC28" i="101"/>
  <c r="AC27" i="101"/>
  <c r="AC26" i="101"/>
  <c r="AC25" i="101"/>
  <c r="AC24" i="101"/>
  <c r="AC23" i="101"/>
  <c r="AC22" i="101"/>
  <c r="AC21" i="101"/>
  <c r="AC20" i="101"/>
  <c r="AC19" i="101"/>
  <c r="AC18" i="101"/>
  <c r="AC17" i="101"/>
  <c r="AC16" i="101"/>
  <c r="AC15" i="101"/>
  <c r="AC14" i="101"/>
  <c r="AC13" i="101"/>
  <c r="AC12" i="101"/>
  <c r="AC11" i="101"/>
  <c r="AC10" i="101"/>
  <c r="AC9" i="101"/>
  <c r="AC8" i="101"/>
  <c r="AC7" i="101"/>
  <c r="AC6" i="101"/>
  <c r="AB40" i="101"/>
  <c r="AB39" i="101"/>
  <c r="AB38" i="101"/>
  <c r="AB37" i="101"/>
  <c r="AB36" i="101"/>
  <c r="AB35" i="101"/>
  <c r="AB34" i="101"/>
  <c r="AB33" i="101"/>
  <c r="AB32" i="101"/>
  <c r="AB31" i="101"/>
  <c r="AB30" i="101"/>
  <c r="AB29" i="101"/>
  <c r="AB28" i="101"/>
  <c r="AB27" i="101"/>
  <c r="AB26" i="101"/>
  <c r="AB25" i="101"/>
  <c r="AB24" i="101"/>
  <c r="AB23" i="101"/>
  <c r="AB22" i="101"/>
  <c r="AB21" i="101"/>
  <c r="AB20" i="101"/>
  <c r="AB19" i="101"/>
  <c r="AB18" i="101"/>
  <c r="AB17" i="101"/>
  <c r="AB16" i="101"/>
  <c r="AB15" i="101"/>
  <c r="AB14" i="101"/>
  <c r="AB13" i="101"/>
  <c r="AB12" i="101"/>
  <c r="AB11" i="101"/>
  <c r="AB10" i="101"/>
  <c r="AB9" i="101"/>
  <c r="AB8" i="101"/>
  <c r="AB7" i="101"/>
  <c r="AB6" i="101"/>
  <c r="AA40" i="101"/>
  <c r="AA39" i="101"/>
  <c r="AA38" i="101"/>
  <c r="AA37" i="101"/>
  <c r="AA36" i="101"/>
  <c r="AA35" i="101"/>
  <c r="AA34" i="101"/>
  <c r="AA33" i="101"/>
  <c r="AA32" i="101"/>
  <c r="AA31" i="101"/>
  <c r="AA30" i="101"/>
  <c r="AA29" i="101"/>
  <c r="AA28" i="101"/>
  <c r="AA27" i="101"/>
  <c r="AA26" i="101"/>
  <c r="AA25" i="101"/>
  <c r="AA24" i="101"/>
  <c r="AA23" i="101"/>
  <c r="AA22" i="101"/>
  <c r="AA21" i="101"/>
  <c r="AA20" i="101"/>
  <c r="AA19" i="101"/>
  <c r="AA18" i="101"/>
  <c r="AA17" i="101"/>
  <c r="AA16" i="101"/>
  <c r="AA15" i="101"/>
  <c r="AA14" i="101"/>
  <c r="AA13" i="101"/>
  <c r="AA12" i="101"/>
  <c r="AA11" i="101"/>
  <c r="AA10" i="101"/>
  <c r="AA9" i="101"/>
  <c r="AA8" i="101"/>
  <c r="AA7" i="101"/>
  <c r="AA6" i="101"/>
  <c r="Z40" i="101"/>
  <c r="Z39" i="101"/>
  <c r="Z38" i="101"/>
  <c r="Z37" i="101"/>
  <c r="Z36" i="101"/>
  <c r="Z35" i="101"/>
  <c r="Z34" i="101"/>
  <c r="Z33" i="101"/>
  <c r="Z32" i="101"/>
  <c r="Z31" i="101"/>
  <c r="Z30" i="101"/>
  <c r="Z29" i="101"/>
  <c r="Z28" i="101"/>
  <c r="Z27" i="101"/>
  <c r="Z26" i="101"/>
  <c r="Z25" i="101"/>
  <c r="Z24" i="101"/>
  <c r="Z23" i="101"/>
  <c r="Z22" i="101"/>
  <c r="Z21" i="101"/>
  <c r="Z20" i="101"/>
  <c r="Z19" i="101"/>
  <c r="Z18" i="101"/>
  <c r="Z17" i="101"/>
  <c r="Z16" i="101"/>
  <c r="Z15" i="101"/>
  <c r="Z14" i="101"/>
  <c r="Z13" i="101"/>
  <c r="Z12" i="101"/>
  <c r="Z11" i="101"/>
  <c r="Z10" i="101"/>
  <c r="Z9" i="101"/>
  <c r="Z8" i="101"/>
  <c r="Z7" i="101"/>
  <c r="Z6" i="101"/>
  <c r="AH5" i="101"/>
  <c r="AG5" i="101"/>
  <c r="AF5" i="101"/>
  <c r="AE5" i="101"/>
  <c r="AD5" i="101"/>
  <c r="AC5" i="101"/>
  <c r="AB5" i="101"/>
  <c r="AA5" i="101"/>
  <c r="Z5" i="101"/>
  <c r="AH40" i="100"/>
  <c r="AH39" i="100"/>
  <c r="AH38" i="100"/>
  <c r="AH37" i="100"/>
  <c r="AH36" i="100"/>
  <c r="AH35" i="100"/>
  <c r="AH34" i="100"/>
  <c r="AH33" i="100"/>
  <c r="AH32" i="100"/>
  <c r="AH31" i="100"/>
  <c r="AH30" i="100"/>
  <c r="AH29" i="100"/>
  <c r="AH28" i="100"/>
  <c r="AH27" i="100"/>
  <c r="AH26" i="100"/>
  <c r="AH25" i="100"/>
  <c r="AH24" i="100"/>
  <c r="AH23" i="100"/>
  <c r="AH22" i="100"/>
  <c r="AH21" i="100"/>
  <c r="AH20" i="100"/>
  <c r="AH19" i="100"/>
  <c r="AH18" i="100"/>
  <c r="AH17" i="100"/>
  <c r="AH16" i="100"/>
  <c r="AH15" i="100"/>
  <c r="AH14" i="100"/>
  <c r="AH13" i="100"/>
  <c r="AH12" i="100"/>
  <c r="AH11" i="100"/>
  <c r="AH10" i="100"/>
  <c r="AH9" i="100"/>
  <c r="AH8" i="100"/>
  <c r="AH7" i="100"/>
  <c r="AH6" i="100"/>
  <c r="AG40" i="100"/>
  <c r="AG39" i="100"/>
  <c r="AG38" i="100"/>
  <c r="AG37" i="100"/>
  <c r="AG36" i="100"/>
  <c r="AG35" i="100"/>
  <c r="AG34" i="100"/>
  <c r="AG33" i="100"/>
  <c r="AG32" i="100"/>
  <c r="AG31" i="100"/>
  <c r="AG30" i="100"/>
  <c r="AG29" i="100"/>
  <c r="AG28" i="100"/>
  <c r="AG27" i="100"/>
  <c r="AG26" i="100"/>
  <c r="AG25" i="100"/>
  <c r="AG24" i="100"/>
  <c r="AG23" i="100"/>
  <c r="AG22" i="100"/>
  <c r="AG21" i="100"/>
  <c r="AG20" i="100"/>
  <c r="AG19" i="100"/>
  <c r="AG18" i="100"/>
  <c r="AG17" i="100"/>
  <c r="AG16" i="100"/>
  <c r="AG15" i="100"/>
  <c r="AG14" i="100"/>
  <c r="AG13" i="100"/>
  <c r="AG12" i="100"/>
  <c r="AG11" i="100"/>
  <c r="AG10" i="100"/>
  <c r="AG9" i="100"/>
  <c r="AG8" i="100"/>
  <c r="AG7" i="100"/>
  <c r="AG6" i="100"/>
  <c r="AF40" i="100"/>
  <c r="AF39" i="100"/>
  <c r="AF38" i="100"/>
  <c r="AF37" i="100"/>
  <c r="AF36" i="100"/>
  <c r="AF35" i="100"/>
  <c r="AF34" i="100"/>
  <c r="AF33" i="100"/>
  <c r="AF32" i="100"/>
  <c r="AF31" i="100"/>
  <c r="AF30" i="100"/>
  <c r="AF29" i="100"/>
  <c r="AF28" i="100"/>
  <c r="AF27" i="100"/>
  <c r="AF26" i="100"/>
  <c r="AF25" i="100"/>
  <c r="AF24" i="100"/>
  <c r="AF23" i="100"/>
  <c r="AF22" i="100"/>
  <c r="AF21" i="100"/>
  <c r="AF20" i="100"/>
  <c r="AF19" i="100"/>
  <c r="AF18" i="100"/>
  <c r="AF17" i="100"/>
  <c r="AF16" i="100"/>
  <c r="AF15" i="100"/>
  <c r="AF14" i="100"/>
  <c r="AF13" i="100"/>
  <c r="AF12" i="100"/>
  <c r="AF11" i="100"/>
  <c r="AF10" i="100"/>
  <c r="AF9" i="100"/>
  <c r="AF8" i="100"/>
  <c r="AF7" i="100"/>
  <c r="AF6" i="100"/>
  <c r="AE40" i="100"/>
  <c r="AE39" i="100"/>
  <c r="AE38" i="100"/>
  <c r="AE37" i="100"/>
  <c r="AE36" i="100"/>
  <c r="AE35" i="100"/>
  <c r="AE34" i="100"/>
  <c r="AE33" i="100"/>
  <c r="AE32" i="100"/>
  <c r="AE31" i="100"/>
  <c r="AE30" i="100"/>
  <c r="AE29" i="100"/>
  <c r="AE28" i="100"/>
  <c r="AE27" i="100"/>
  <c r="AE26" i="100"/>
  <c r="AE25" i="100"/>
  <c r="AE24" i="100"/>
  <c r="AE23" i="100"/>
  <c r="AE22" i="100"/>
  <c r="AE21" i="100"/>
  <c r="AE20" i="100"/>
  <c r="AE19" i="100"/>
  <c r="AE18" i="100"/>
  <c r="AE17" i="100"/>
  <c r="AE16" i="100"/>
  <c r="AE15" i="100"/>
  <c r="AE14" i="100"/>
  <c r="AE13" i="100"/>
  <c r="AE12" i="100"/>
  <c r="AE11" i="100"/>
  <c r="AE10" i="100"/>
  <c r="AE9" i="100"/>
  <c r="AE8" i="100"/>
  <c r="AE7" i="100"/>
  <c r="AE6" i="100"/>
  <c r="AD40" i="100"/>
  <c r="AD39" i="100"/>
  <c r="AD38" i="100"/>
  <c r="AD37" i="100"/>
  <c r="AD36" i="100"/>
  <c r="AD35" i="100"/>
  <c r="AD34" i="100"/>
  <c r="AD33" i="100"/>
  <c r="AD32" i="100"/>
  <c r="AD31" i="100"/>
  <c r="AD30" i="100"/>
  <c r="AD29" i="100"/>
  <c r="AD28" i="100"/>
  <c r="AD27" i="100"/>
  <c r="AD26" i="100"/>
  <c r="AD25" i="100"/>
  <c r="AD24" i="100"/>
  <c r="AD23" i="100"/>
  <c r="AD22" i="100"/>
  <c r="AD21" i="100"/>
  <c r="AD20" i="100"/>
  <c r="AD19" i="100"/>
  <c r="AD18" i="100"/>
  <c r="AD17" i="100"/>
  <c r="AD16" i="100"/>
  <c r="AD15" i="100"/>
  <c r="AD14" i="100"/>
  <c r="AD13" i="100"/>
  <c r="AD12" i="100"/>
  <c r="AD11" i="100"/>
  <c r="AD10" i="100"/>
  <c r="AD9" i="100"/>
  <c r="AD8" i="100"/>
  <c r="AD7" i="100"/>
  <c r="AD6" i="100"/>
  <c r="AC40" i="100"/>
  <c r="AC39" i="100"/>
  <c r="AC38" i="100"/>
  <c r="AC37" i="100"/>
  <c r="AC36" i="100"/>
  <c r="AC35" i="100"/>
  <c r="AC34" i="100"/>
  <c r="AC33" i="100"/>
  <c r="AC32" i="100"/>
  <c r="AC31" i="100"/>
  <c r="AC30" i="100"/>
  <c r="AC29" i="100"/>
  <c r="AC28" i="100"/>
  <c r="AC27" i="100"/>
  <c r="AC26" i="100"/>
  <c r="AC25" i="100"/>
  <c r="AC24" i="100"/>
  <c r="AC23" i="100"/>
  <c r="AC22" i="100"/>
  <c r="AC21" i="100"/>
  <c r="AC20" i="100"/>
  <c r="AC19" i="100"/>
  <c r="AC18" i="100"/>
  <c r="AC17" i="100"/>
  <c r="AC16" i="100"/>
  <c r="AC15" i="100"/>
  <c r="AC14" i="100"/>
  <c r="AC13" i="100"/>
  <c r="AC12" i="100"/>
  <c r="AC11" i="100"/>
  <c r="AC10" i="100"/>
  <c r="AC9" i="100"/>
  <c r="AC8" i="100"/>
  <c r="AC7" i="100"/>
  <c r="AC6" i="100"/>
  <c r="AB40" i="100"/>
  <c r="AB39" i="100"/>
  <c r="AB38" i="100"/>
  <c r="AB37" i="100"/>
  <c r="AB36" i="100"/>
  <c r="AB35" i="100"/>
  <c r="AB34" i="100"/>
  <c r="AB33" i="100"/>
  <c r="AB32" i="100"/>
  <c r="AB31" i="100"/>
  <c r="AB30" i="100"/>
  <c r="AB29" i="100"/>
  <c r="AB28" i="100"/>
  <c r="AB27" i="100"/>
  <c r="AB26" i="100"/>
  <c r="AB25" i="100"/>
  <c r="AB24" i="100"/>
  <c r="AB23" i="100"/>
  <c r="AB22" i="100"/>
  <c r="AB21" i="100"/>
  <c r="AB20" i="100"/>
  <c r="AB19" i="100"/>
  <c r="AB18" i="100"/>
  <c r="AB17" i="100"/>
  <c r="AB16" i="100"/>
  <c r="AB15" i="100"/>
  <c r="AB14" i="100"/>
  <c r="AB13" i="100"/>
  <c r="AB12" i="100"/>
  <c r="AB11" i="100"/>
  <c r="AB10" i="100"/>
  <c r="AB9" i="100"/>
  <c r="AB8" i="100"/>
  <c r="AB7" i="100"/>
  <c r="AB6" i="100"/>
  <c r="AA40" i="100"/>
  <c r="AA39" i="100"/>
  <c r="AA38" i="100"/>
  <c r="AA37" i="100"/>
  <c r="AA36" i="100"/>
  <c r="AA35" i="100"/>
  <c r="AA34" i="100"/>
  <c r="AA33" i="100"/>
  <c r="AA32" i="100"/>
  <c r="AA31" i="100"/>
  <c r="AA30" i="100"/>
  <c r="AA29" i="100"/>
  <c r="AA28" i="100"/>
  <c r="AA27" i="100"/>
  <c r="AA26" i="100"/>
  <c r="AA25" i="100"/>
  <c r="AA24" i="100"/>
  <c r="AA23" i="100"/>
  <c r="AA22" i="100"/>
  <c r="AA21" i="100"/>
  <c r="AA20" i="100"/>
  <c r="AA19" i="100"/>
  <c r="AA18" i="100"/>
  <c r="AA17" i="100"/>
  <c r="AA16" i="100"/>
  <c r="AA15" i="100"/>
  <c r="AA14" i="100"/>
  <c r="AA13" i="100"/>
  <c r="AA12" i="100"/>
  <c r="AA11" i="100"/>
  <c r="AA10" i="100"/>
  <c r="AA9" i="100"/>
  <c r="AA8" i="100"/>
  <c r="AA7" i="100"/>
  <c r="AA6" i="100"/>
  <c r="Z40" i="100"/>
  <c r="Z39" i="100"/>
  <c r="Z38" i="100"/>
  <c r="Z37" i="100"/>
  <c r="Z36" i="100"/>
  <c r="Z35" i="100"/>
  <c r="Z34" i="100"/>
  <c r="Z33" i="100"/>
  <c r="Z32" i="100"/>
  <c r="Z31" i="100"/>
  <c r="Z30" i="100"/>
  <c r="Z29" i="100"/>
  <c r="Z28" i="100"/>
  <c r="Z27" i="100"/>
  <c r="Z26" i="100"/>
  <c r="Z25" i="100"/>
  <c r="Z24" i="100"/>
  <c r="Z23" i="100"/>
  <c r="Z22" i="100"/>
  <c r="Z21" i="100"/>
  <c r="Z20" i="100"/>
  <c r="Z19" i="100"/>
  <c r="Z18" i="100"/>
  <c r="Z17" i="100"/>
  <c r="Z16" i="100"/>
  <c r="Z15" i="100"/>
  <c r="Z14" i="100"/>
  <c r="Z13" i="100"/>
  <c r="Z12" i="100"/>
  <c r="Z11" i="100"/>
  <c r="Z10" i="100"/>
  <c r="Z9" i="100"/>
  <c r="Z8" i="100"/>
  <c r="Z7" i="100"/>
  <c r="Z6" i="100"/>
  <c r="AH5" i="100"/>
  <c r="AG5" i="100"/>
  <c r="AF5" i="100"/>
  <c r="AE5" i="100"/>
  <c r="AD5" i="100"/>
  <c r="AC5" i="100"/>
  <c r="AB5" i="100"/>
  <c r="AA5" i="100"/>
  <c r="Z5" i="100"/>
  <c r="AH40" i="99"/>
  <c r="AH39" i="99"/>
  <c r="AH38" i="99"/>
  <c r="AH37" i="99"/>
  <c r="AH36" i="99"/>
  <c r="AH35" i="99"/>
  <c r="AH34" i="99"/>
  <c r="AH33" i="99"/>
  <c r="AH32" i="99"/>
  <c r="AH31" i="99"/>
  <c r="AH30" i="99"/>
  <c r="AH29" i="99"/>
  <c r="AH28" i="99"/>
  <c r="AH27" i="99"/>
  <c r="AH26" i="99"/>
  <c r="AH25" i="99"/>
  <c r="AH24" i="99"/>
  <c r="AH23" i="99"/>
  <c r="AH22" i="99"/>
  <c r="AH21" i="99"/>
  <c r="AH20" i="99"/>
  <c r="AH19" i="99"/>
  <c r="AH18" i="99"/>
  <c r="AH17" i="99"/>
  <c r="AH16" i="99"/>
  <c r="AH15" i="99"/>
  <c r="AH14" i="99"/>
  <c r="AH13" i="99"/>
  <c r="AH12" i="99"/>
  <c r="AH11" i="99"/>
  <c r="AH10" i="99"/>
  <c r="AH9" i="99"/>
  <c r="AH8" i="99"/>
  <c r="AH7" i="99"/>
  <c r="AH6" i="99"/>
  <c r="AH5" i="99"/>
  <c r="AG40" i="99"/>
  <c r="AG39" i="99"/>
  <c r="AG38" i="99"/>
  <c r="AG37" i="99"/>
  <c r="AG36" i="99"/>
  <c r="AG35" i="99"/>
  <c r="AG34" i="99"/>
  <c r="AG33" i="99"/>
  <c r="AG32" i="99"/>
  <c r="AG31" i="99"/>
  <c r="AG30" i="99"/>
  <c r="AG29" i="99"/>
  <c r="AG28" i="99"/>
  <c r="AG27" i="99"/>
  <c r="AG26" i="99"/>
  <c r="AG25" i="99"/>
  <c r="AG24" i="99"/>
  <c r="AG23" i="99"/>
  <c r="AG22" i="99"/>
  <c r="AG21" i="99"/>
  <c r="AG20" i="99"/>
  <c r="AG19" i="99"/>
  <c r="AG18" i="99"/>
  <c r="AG17" i="99"/>
  <c r="AG16" i="99"/>
  <c r="AG15" i="99"/>
  <c r="AG14" i="99"/>
  <c r="AG13" i="99"/>
  <c r="AG12" i="99"/>
  <c r="AG11" i="99"/>
  <c r="AG10" i="99"/>
  <c r="AG9" i="99"/>
  <c r="AG8" i="99"/>
  <c r="AG7" i="99"/>
  <c r="AG6" i="99"/>
  <c r="AG5" i="99"/>
  <c r="AF40" i="99"/>
  <c r="AF39" i="99"/>
  <c r="AF38" i="99"/>
  <c r="AF37" i="99"/>
  <c r="AF36" i="99"/>
  <c r="AF35" i="99"/>
  <c r="AF34" i="99"/>
  <c r="AF33" i="99"/>
  <c r="AF32" i="99"/>
  <c r="AF31" i="99"/>
  <c r="AF30" i="99"/>
  <c r="AF29" i="99"/>
  <c r="AF28" i="99"/>
  <c r="AF27" i="99"/>
  <c r="AF26" i="99"/>
  <c r="AF25" i="99"/>
  <c r="AF24" i="99"/>
  <c r="AF23" i="99"/>
  <c r="AF22" i="99"/>
  <c r="AF21" i="99"/>
  <c r="AF20" i="99"/>
  <c r="AF19" i="99"/>
  <c r="AF18" i="99"/>
  <c r="AF17" i="99"/>
  <c r="AF16" i="99"/>
  <c r="AF15" i="99"/>
  <c r="AF14" i="99"/>
  <c r="AF13" i="99"/>
  <c r="AF12" i="99"/>
  <c r="AF11" i="99"/>
  <c r="AF10" i="99"/>
  <c r="AF9" i="99"/>
  <c r="AF8" i="99"/>
  <c r="AF7" i="99"/>
  <c r="AF6" i="99"/>
  <c r="AF5" i="99"/>
  <c r="AE40" i="99"/>
  <c r="AE39" i="99"/>
  <c r="AE38" i="99"/>
  <c r="AE37" i="99"/>
  <c r="AE36" i="99"/>
  <c r="AE35" i="99"/>
  <c r="AE34" i="99"/>
  <c r="AE33" i="99"/>
  <c r="AE32" i="99"/>
  <c r="AE31" i="99"/>
  <c r="AE30" i="99"/>
  <c r="AE29" i="99"/>
  <c r="AE28" i="99"/>
  <c r="AE27" i="99"/>
  <c r="AE26" i="99"/>
  <c r="AE25" i="99"/>
  <c r="AE24" i="99"/>
  <c r="AE23" i="99"/>
  <c r="AE22" i="99"/>
  <c r="AE21" i="99"/>
  <c r="AE20" i="99"/>
  <c r="AE19" i="99"/>
  <c r="AE18" i="99"/>
  <c r="AE17" i="99"/>
  <c r="AE16" i="99"/>
  <c r="AE15" i="99"/>
  <c r="AE14" i="99"/>
  <c r="AE13" i="99"/>
  <c r="AE12" i="99"/>
  <c r="AE11" i="99"/>
  <c r="AE10" i="99"/>
  <c r="AE9" i="99"/>
  <c r="AE8" i="99"/>
  <c r="AE7" i="99"/>
  <c r="AE6" i="99"/>
  <c r="AE5" i="99"/>
  <c r="AD40" i="99"/>
  <c r="AD39" i="99"/>
  <c r="AD38" i="99"/>
  <c r="AD37" i="99"/>
  <c r="AD36" i="99"/>
  <c r="AD35" i="99"/>
  <c r="AD34" i="99"/>
  <c r="AD33" i="99"/>
  <c r="AD32" i="99"/>
  <c r="AD31" i="99"/>
  <c r="AD30" i="99"/>
  <c r="AD29" i="99"/>
  <c r="AD28" i="99"/>
  <c r="AD27" i="99"/>
  <c r="AD26" i="99"/>
  <c r="AD25" i="99"/>
  <c r="AD24" i="99"/>
  <c r="AD23" i="99"/>
  <c r="AD22" i="99"/>
  <c r="AD21" i="99"/>
  <c r="AD20" i="99"/>
  <c r="AD19" i="99"/>
  <c r="AD18" i="99"/>
  <c r="AD17" i="99"/>
  <c r="AD16" i="99"/>
  <c r="AD15" i="99"/>
  <c r="AD14" i="99"/>
  <c r="AD13" i="99"/>
  <c r="AD12" i="99"/>
  <c r="AD11" i="99"/>
  <c r="AD10" i="99"/>
  <c r="AD9" i="99"/>
  <c r="AD8" i="99"/>
  <c r="AD7" i="99"/>
  <c r="AD6" i="99"/>
  <c r="AD5" i="99"/>
  <c r="AC40" i="99"/>
  <c r="AC39" i="99"/>
  <c r="AC38" i="99"/>
  <c r="AC37" i="99"/>
  <c r="AC36" i="99"/>
  <c r="AC35" i="99"/>
  <c r="AC34" i="99"/>
  <c r="AC33" i="99"/>
  <c r="AC32" i="99"/>
  <c r="AC31" i="99"/>
  <c r="AC30" i="99"/>
  <c r="AC29" i="99"/>
  <c r="AC28" i="99"/>
  <c r="AC27" i="99"/>
  <c r="AC26" i="99"/>
  <c r="AC25" i="99"/>
  <c r="AC24" i="99"/>
  <c r="AC23" i="99"/>
  <c r="AC22" i="99"/>
  <c r="AC21" i="99"/>
  <c r="AC20" i="99"/>
  <c r="AC19" i="99"/>
  <c r="AC18" i="99"/>
  <c r="AC17" i="99"/>
  <c r="AC16" i="99"/>
  <c r="AC15" i="99"/>
  <c r="AC14" i="99"/>
  <c r="AC13" i="99"/>
  <c r="AC12" i="99"/>
  <c r="AC11" i="99"/>
  <c r="AC10" i="99"/>
  <c r="AC9" i="99"/>
  <c r="AC8" i="99"/>
  <c r="AC7" i="99"/>
  <c r="AC6" i="99"/>
  <c r="AC5" i="99"/>
  <c r="AB40" i="99"/>
  <c r="AB39" i="99"/>
  <c r="AB38" i="99"/>
  <c r="AB37" i="99"/>
  <c r="AB36" i="99"/>
  <c r="AB35" i="99"/>
  <c r="AB34" i="99"/>
  <c r="AB33" i="99"/>
  <c r="AB32" i="99"/>
  <c r="AB31" i="99"/>
  <c r="AB30" i="99"/>
  <c r="AB29" i="99"/>
  <c r="AB28" i="99"/>
  <c r="AB27" i="99"/>
  <c r="AB26" i="99"/>
  <c r="AB25" i="99"/>
  <c r="AB24" i="99"/>
  <c r="AB23" i="99"/>
  <c r="AB22" i="99"/>
  <c r="AB21" i="99"/>
  <c r="AB20" i="99"/>
  <c r="AB19" i="99"/>
  <c r="AB18" i="99"/>
  <c r="AB17" i="99"/>
  <c r="AB16" i="99"/>
  <c r="AB15" i="99"/>
  <c r="AB14" i="99"/>
  <c r="AB13" i="99"/>
  <c r="AB12" i="99"/>
  <c r="AB11" i="99"/>
  <c r="AB10" i="99"/>
  <c r="AB9" i="99"/>
  <c r="AB8" i="99"/>
  <c r="AB7" i="99"/>
  <c r="AB6" i="99"/>
  <c r="AB5" i="99"/>
  <c r="AA40" i="99"/>
  <c r="AA39" i="99"/>
  <c r="AA38" i="99"/>
  <c r="AA37" i="99"/>
  <c r="AA36" i="99"/>
  <c r="AA35" i="99"/>
  <c r="AA34" i="99"/>
  <c r="AA33" i="99"/>
  <c r="AA32" i="99"/>
  <c r="AA31" i="99"/>
  <c r="AA30" i="99"/>
  <c r="AA29" i="99"/>
  <c r="AA28" i="99"/>
  <c r="AA27" i="99"/>
  <c r="AA26" i="99"/>
  <c r="AA25" i="99"/>
  <c r="AA24" i="99"/>
  <c r="AA23" i="99"/>
  <c r="AA22" i="99"/>
  <c r="AA21" i="99"/>
  <c r="AA20" i="99"/>
  <c r="AA19" i="99"/>
  <c r="AA18" i="99"/>
  <c r="AA17" i="99"/>
  <c r="AA16" i="99"/>
  <c r="AA15" i="99"/>
  <c r="AA14" i="99"/>
  <c r="AA13" i="99"/>
  <c r="AA12" i="99"/>
  <c r="AA11" i="99"/>
  <c r="AA10" i="99"/>
  <c r="AA9" i="99"/>
  <c r="AA8" i="99"/>
  <c r="AA7" i="99"/>
  <c r="AA6" i="99"/>
  <c r="AA5" i="99"/>
  <c r="Z40" i="99"/>
  <c r="Z39" i="99"/>
  <c r="Z38" i="99"/>
  <c r="Z37" i="99"/>
  <c r="Z36" i="99"/>
  <c r="Z35" i="99"/>
  <c r="Z34" i="99"/>
  <c r="Z33" i="99"/>
  <c r="Z32" i="99"/>
  <c r="Z31" i="99"/>
  <c r="Z30" i="99"/>
  <c r="Z29" i="99"/>
  <c r="Z28" i="99"/>
  <c r="Z27" i="99"/>
  <c r="Z26" i="99"/>
  <c r="Z25" i="99"/>
  <c r="Z24" i="99"/>
  <c r="Z23" i="99"/>
  <c r="Z22" i="99"/>
  <c r="Z21" i="99"/>
  <c r="Z20" i="99"/>
  <c r="Z19" i="99"/>
  <c r="Z18" i="99"/>
  <c r="Z17" i="99"/>
  <c r="Z16" i="99"/>
  <c r="Z15" i="99"/>
  <c r="Z14" i="99"/>
  <c r="Z13" i="99"/>
  <c r="Z12" i="99"/>
  <c r="Z11" i="99"/>
  <c r="Z10" i="99"/>
  <c r="Z9" i="99"/>
  <c r="Z8" i="99"/>
  <c r="Z7" i="99"/>
  <c r="Z6" i="99"/>
  <c r="Z5" i="99"/>
  <c r="AA40" i="98"/>
  <c r="AA39" i="98"/>
  <c r="AA38" i="98"/>
  <c r="AA37" i="98"/>
  <c r="AA36" i="98"/>
  <c r="AA35" i="98"/>
  <c r="AA34" i="98"/>
  <c r="AA33" i="98"/>
  <c r="AA32" i="98"/>
  <c r="AA31" i="98"/>
  <c r="AA30" i="98"/>
  <c r="AA29" i="98"/>
  <c r="AA28" i="98"/>
  <c r="AA27" i="98"/>
  <c r="AA26" i="98"/>
  <c r="AA25" i="98"/>
  <c r="AA24" i="98"/>
  <c r="AA23" i="98"/>
  <c r="AA22" i="98"/>
  <c r="AA21" i="98"/>
  <c r="AA20" i="98"/>
  <c r="AA19" i="98"/>
  <c r="AA18" i="98"/>
  <c r="AA17" i="98"/>
  <c r="AA16" i="98"/>
  <c r="AA15" i="98"/>
  <c r="AA14" i="98"/>
  <c r="AA13" i="98"/>
  <c r="AA12" i="98"/>
  <c r="AA11" i="98"/>
  <c r="AA10" i="98"/>
  <c r="AA9" i="98"/>
  <c r="AA8" i="98"/>
  <c r="AA7" i="98"/>
  <c r="AA6" i="98"/>
  <c r="AH40" i="98"/>
  <c r="AH39" i="98"/>
  <c r="AH38" i="98"/>
  <c r="AH37" i="98"/>
  <c r="AH36" i="98"/>
  <c r="AH35" i="98"/>
  <c r="AH34" i="98"/>
  <c r="AH33" i="98"/>
  <c r="AH32" i="98"/>
  <c r="AH31" i="98"/>
  <c r="AH30" i="98"/>
  <c r="AH29" i="98"/>
  <c r="AH28" i="98"/>
  <c r="AH27" i="98"/>
  <c r="AH26" i="98"/>
  <c r="AH25" i="98"/>
  <c r="AH24" i="98"/>
  <c r="AH23" i="98"/>
  <c r="AH22" i="98"/>
  <c r="AH21" i="98"/>
  <c r="AH20" i="98"/>
  <c r="AH19" i="98"/>
  <c r="AH18" i="98"/>
  <c r="AH17" i="98"/>
  <c r="AH16" i="98"/>
  <c r="AH15" i="98"/>
  <c r="AH14" i="98"/>
  <c r="AH13" i="98"/>
  <c r="AH12" i="98"/>
  <c r="AH11" i="98"/>
  <c r="AH10" i="98"/>
  <c r="AH9" i="98"/>
  <c r="AH8" i="98"/>
  <c r="AH7" i="98"/>
  <c r="AH6" i="98"/>
  <c r="AH5" i="98"/>
  <c r="AG40" i="98"/>
  <c r="AG39" i="98"/>
  <c r="AG38" i="98"/>
  <c r="AG37" i="98"/>
  <c r="AG36" i="98"/>
  <c r="AG35" i="98"/>
  <c r="AG34" i="98"/>
  <c r="AG33" i="98"/>
  <c r="AG32" i="98"/>
  <c r="AG31" i="98"/>
  <c r="AG30" i="98"/>
  <c r="AG29" i="98"/>
  <c r="AG28" i="98"/>
  <c r="AG27" i="98"/>
  <c r="AG26" i="98"/>
  <c r="AG25" i="98"/>
  <c r="AG24" i="98"/>
  <c r="AG23" i="98"/>
  <c r="AG22" i="98"/>
  <c r="AG21" i="98"/>
  <c r="AG20" i="98"/>
  <c r="AG19" i="98"/>
  <c r="AG18" i="98"/>
  <c r="AG17" i="98"/>
  <c r="AG16" i="98"/>
  <c r="AG15" i="98"/>
  <c r="AG14" i="98"/>
  <c r="AG13" i="98"/>
  <c r="AG12" i="98"/>
  <c r="AG11" i="98"/>
  <c r="AG10" i="98"/>
  <c r="AG9" i="98"/>
  <c r="AG8" i="98"/>
  <c r="AG7" i="98"/>
  <c r="AG6" i="98"/>
  <c r="AG5" i="98"/>
  <c r="AF40" i="98"/>
  <c r="AF39" i="98"/>
  <c r="AF38" i="98"/>
  <c r="AF37" i="98"/>
  <c r="AF36" i="98"/>
  <c r="AF35" i="98"/>
  <c r="AF34" i="98"/>
  <c r="AF33" i="98"/>
  <c r="AF32" i="98"/>
  <c r="AF31" i="98"/>
  <c r="AF30" i="98"/>
  <c r="AF29" i="98"/>
  <c r="AF28" i="98"/>
  <c r="AF27" i="98"/>
  <c r="AF26" i="98"/>
  <c r="AF25" i="98"/>
  <c r="AF24" i="98"/>
  <c r="AF23" i="98"/>
  <c r="AF22" i="98"/>
  <c r="AF21" i="98"/>
  <c r="AF20" i="98"/>
  <c r="AF19" i="98"/>
  <c r="AF18" i="98"/>
  <c r="AF17" i="98"/>
  <c r="AF16" i="98"/>
  <c r="AF15" i="98"/>
  <c r="AF14" i="98"/>
  <c r="AF13" i="98"/>
  <c r="AF12" i="98"/>
  <c r="AF11" i="98"/>
  <c r="AF10" i="98"/>
  <c r="AF9" i="98"/>
  <c r="AF8" i="98"/>
  <c r="AF7" i="98"/>
  <c r="AF6" i="98"/>
  <c r="AF5" i="98"/>
  <c r="AE40" i="98"/>
  <c r="AE39" i="98"/>
  <c r="AE38" i="98"/>
  <c r="AE37" i="98"/>
  <c r="AE36" i="98"/>
  <c r="AE35" i="98"/>
  <c r="AE34" i="98"/>
  <c r="AE33" i="98"/>
  <c r="AE32" i="98"/>
  <c r="AE31" i="98"/>
  <c r="AE30" i="98"/>
  <c r="AE29" i="98"/>
  <c r="AE28" i="98"/>
  <c r="AE27" i="98"/>
  <c r="AE26" i="98"/>
  <c r="AE25" i="98"/>
  <c r="AE24" i="98"/>
  <c r="AE23" i="98"/>
  <c r="AE22" i="98"/>
  <c r="AE21" i="98"/>
  <c r="AE20" i="98"/>
  <c r="AE19" i="98"/>
  <c r="AE18" i="98"/>
  <c r="AE17" i="98"/>
  <c r="AE16" i="98"/>
  <c r="AE15" i="98"/>
  <c r="AE14" i="98"/>
  <c r="AE13" i="98"/>
  <c r="AE12" i="98"/>
  <c r="AE11" i="98"/>
  <c r="AE10" i="98"/>
  <c r="AE9" i="98"/>
  <c r="AE8" i="98"/>
  <c r="AE7" i="98"/>
  <c r="AE6" i="98"/>
  <c r="AE5" i="98"/>
  <c r="AD40" i="98"/>
  <c r="AD39" i="98"/>
  <c r="AD38" i="98"/>
  <c r="AD37" i="98"/>
  <c r="AD36" i="98"/>
  <c r="AD35" i="98"/>
  <c r="AD34" i="98"/>
  <c r="AD33" i="98"/>
  <c r="AD32" i="98"/>
  <c r="AD31" i="98"/>
  <c r="AD30" i="98"/>
  <c r="AD29" i="98"/>
  <c r="AD28" i="98"/>
  <c r="AD27" i="98"/>
  <c r="AD26" i="98"/>
  <c r="AD25" i="98"/>
  <c r="AD24" i="98"/>
  <c r="AD23" i="98"/>
  <c r="AD22" i="98"/>
  <c r="AD21" i="98"/>
  <c r="AD20" i="98"/>
  <c r="AD19" i="98"/>
  <c r="AD18" i="98"/>
  <c r="AD17" i="98"/>
  <c r="AD16" i="98"/>
  <c r="AD15" i="98"/>
  <c r="AD14" i="98"/>
  <c r="AD13" i="98"/>
  <c r="AD12" i="98"/>
  <c r="AD11" i="98"/>
  <c r="AD10" i="98"/>
  <c r="AD9" i="98"/>
  <c r="AD8" i="98"/>
  <c r="AD7" i="98"/>
  <c r="AD6" i="98"/>
  <c r="AD5" i="98"/>
  <c r="AC40" i="98"/>
  <c r="AC39" i="98"/>
  <c r="AC38" i="98"/>
  <c r="AC37" i="98"/>
  <c r="AC36" i="98"/>
  <c r="AC35" i="98"/>
  <c r="AC34" i="98"/>
  <c r="AC33" i="98"/>
  <c r="AC32" i="98"/>
  <c r="AC31" i="98"/>
  <c r="AC30" i="98"/>
  <c r="AC29" i="98"/>
  <c r="AC28" i="98"/>
  <c r="AC27" i="98"/>
  <c r="AC26" i="98"/>
  <c r="AC25" i="98"/>
  <c r="AC24" i="98"/>
  <c r="AC23" i="98"/>
  <c r="AC22" i="98"/>
  <c r="AC21" i="98"/>
  <c r="AC20" i="98"/>
  <c r="AC19" i="98"/>
  <c r="AC18" i="98"/>
  <c r="AC17" i="98"/>
  <c r="AC16" i="98"/>
  <c r="AC15" i="98"/>
  <c r="AC14" i="98"/>
  <c r="AC13" i="98"/>
  <c r="AC12" i="98"/>
  <c r="AC11" i="98"/>
  <c r="AC10" i="98"/>
  <c r="AC9" i="98"/>
  <c r="AC8" i="98"/>
  <c r="AC7" i="98"/>
  <c r="AC6" i="98"/>
  <c r="AC5" i="98"/>
  <c r="AB40" i="98"/>
  <c r="AB39" i="98"/>
  <c r="AB38" i="98"/>
  <c r="AB37" i="98"/>
  <c r="AB36" i="98"/>
  <c r="AB35" i="98"/>
  <c r="AB34" i="98"/>
  <c r="AB33" i="98"/>
  <c r="AB32" i="98"/>
  <c r="AB31" i="98"/>
  <c r="AB30" i="98"/>
  <c r="AB29" i="98"/>
  <c r="AB28" i="98"/>
  <c r="AB27" i="98"/>
  <c r="AB26" i="98"/>
  <c r="AB25" i="98"/>
  <c r="AB24" i="98"/>
  <c r="AB23" i="98"/>
  <c r="AB22" i="98"/>
  <c r="AB21" i="98"/>
  <c r="AB20" i="98"/>
  <c r="AB19" i="98"/>
  <c r="AB18" i="98"/>
  <c r="AB17" i="98"/>
  <c r="AB16" i="98"/>
  <c r="AB15" i="98"/>
  <c r="AB14" i="98"/>
  <c r="AB13" i="98"/>
  <c r="AB12" i="98"/>
  <c r="AB11" i="98"/>
  <c r="AB10" i="98"/>
  <c r="AB9" i="98"/>
  <c r="AB8" i="98"/>
  <c r="AB7" i="98"/>
  <c r="AB6" i="98"/>
  <c r="AB5" i="98"/>
  <c r="AA5" i="98"/>
  <c r="Z40" i="98"/>
  <c r="Z39" i="98"/>
  <c r="Z38" i="98"/>
  <c r="Z37" i="98"/>
  <c r="Z36" i="98"/>
  <c r="Z35" i="98"/>
  <c r="Z34" i="98"/>
  <c r="Z33" i="98"/>
  <c r="Z32" i="98"/>
  <c r="Z31" i="98"/>
  <c r="Z30" i="98"/>
  <c r="Z29" i="98"/>
  <c r="Z28" i="98"/>
  <c r="Z27" i="98"/>
  <c r="Z26" i="98"/>
  <c r="Z25" i="98"/>
  <c r="Z24" i="98"/>
  <c r="Z23" i="98"/>
  <c r="Z22" i="98"/>
  <c r="Z21" i="98"/>
  <c r="Z20" i="98"/>
  <c r="Z19" i="98"/>
  <c r="Z18" i="98"/>
  <c r="Z17" i="98"/>
  <c r="Z16" i="98"/>
  <c r="Z15" i="98"/>
  <c r="Z14" i="98"/>
  <c r="Z13" i="98"/>
  <c r="Z12" i="98"/>
  <c r="Z11" i="98"/>
  <c r="Z10" i="98"/>
  <c r="Z9" i="98"/>
  <c r="Z8" i="98"/>
  <c r="Z7" i="98"/>
  <c r="Z6" i="98"/>
  <c r="Z5" i="98"/>
  <c r="AH40" i="94" l="1"/>
  <c r="AH39" i="94"/>
  <c r="AH38" i="94"/>
  <c r="AH37" i="94"/>
  <c r="AH36" i="94"/>
  <c r="AH35" i="94"/>
  <c r="AH34" i="94"/>
  <c r="AH33" i="94"/>
  <c r="AH32" i="94"/>
  <c r="AH31" i="94"/>
  <c r="AH30" i="94"/>
  <c r="AH29" i="94"/>
  <c r="AH28" i="94"/>
  <c r="AH27" i="94"/>
  <c r="AH26" i="94"/>
  <c r="AH25" i="94"/>
  <c r="AH24" i="94"/>
  <c r="AH23" i="94"/>
  <c r="AH22" i="94"/>
  <c r="AH21" i="94"/>
  <c r="AH20" i="94"/>
  <c r="AH19" i="94"/>
  <c r="AH18" i="94"/>
  <c r="AH17" i="94"/>
  <c r="AH16" i="94"/>
  <c r="AH15" i="94"/>
  <c r="AH14" i="94"/>
  <c r="AH13" i="94"/>
  <c r="AH12" i="94"/>
  <c r="AH11" i="94"/>
  <c r="AH10" i="94"/>
  <c r="AH9" i="94"/>
  <c r="AH8" i="94"/>
  <c r="AH7" i="94"/>
  <c r="AH6" i="94"/>
  <c r="AH5" i="94"/>
  <c r="AG40" i="94"/>
  <c r="AG39" i="94"/>
  <c r="AG38" i="94"/>
  <c r="AG37" i="94"/>
  <c r="AG36" i="94"/>
  <c r="AG35" i="94"/>
  <c r="AG34" i="94"/>
  <c r="AG33" i="94"/>
  <c r="AG32" i="94"/>
  <c r="AG31" i="94"/>
  <c r="AG30" i="94"/>
  <c r="AG29" i="94"/>
  <c r="AG28" i="94"/>
  <c r="AG27" i="94"/>
  <c r="AG26" i="94"/>
  <c r="AG25" i="94"/>
  <c r="AG24" i="94"/>
  <c r="AG23" i="94"/>
  <c r="AG22" i="94"/>
  <c r="AG21" i="94"/>
  <c r="AG20" i="94"/>
  <c r="AG19" i="94"/>
  <c r="AG18" i="94"/>
  <c r="AG17" i="94"/>
  <c r="AG16" i="94"/>
  <c r="AG15" i="94"/>
  <c r="AG14" i="94"/>
  <c r="AG13" i="94"/>
  <c r="AG12" i="94"/>
  <c r="AG11" i="94"/>
  <c r="AG10" i="94"/>
  <c r="AG9" i="94"/>
  <c r="AG8" i="94"/>
  <c r="AG7" i="94"/>
  <c r="AG6" i="94"/>
  <c r="AG5" i="94"/>
  <c r="AF40" i="94"/>
  <c r="AF39" i="94"/>
  <c r="AF38" i="94"/>
  <c r="AF37" i="94"/>
  <c r="AF36" i="94"/>
  <c r="AF35" i="94"/>
  <c r="AF34" i="94"/>
  <c r="AF33" i="94"/>
  <c r="AF32" i="94"/>
  <c r="AF31" i="94"/>
  <c r="AF30" i="94"/>
  <c r="AF29" i="94"/>
  <c r="AF28" i="94"/>
  <c r="AF27" i="94"/>
  <c r="AF26" i="94"/>
  <c r="AF25" i="94"/>
  <c r="AF24" i="94"/>
  <c r="AF23" i="94"/>
  <c r="AF22" i="94"/>
  <c r="AF21" i="94"/>
  <c r="AF20" i="94"/>
  <c r="AF19" i="94"/>
  <c r="AF18" i="94"/>
  <c r="AF17" i="94"/>
  <c r="AF16" i="94"/>
  <c r="AF15" i="94"/>
  <c r="AF14" i="94"/>
  <c r="AF13" i="94"/>
  <c r="AF12" i="94"/>
  <c r="AF11" i="94"/>
  <c r="AF10" i="94"/>
  <c r="AF9" i="94"/>
  <c r="AF8" i="94"/>
  <c r="AF7" i="94"/>
  <c r="AF6" i="94"/>
  <c r="AF5" i="94"/>
  <c r="AE40" i="94"/>
  <c r="AE39" i="94"/>
  <c r="AE38" i="94"/>
  <c r="AE37" i="94"/>
  <c r="AE36" i="94"/>
  <c r="AE35" i="94"/>
  <c r="AE34" i="94"/>
  <c r="AE33" i="94"/>
  <c r="AE32" i="94"/>
  <c r="AE31" i="94"/>
  <c r="AE30" i="94"/>
  <c r="AE29" i="94"/>
  <c r="AE28" i="94"/>
  <c r="AE27" i="94"/>
  <c r="AE26" i="94"/>
  <c r="AE25" i="94"/>
  <c r="AE24" i="94"/>
  <c r="AE23" i="94"/>
  <c r="AE22" i="94"/>
  <c r="AE21" i="94"/>
  <c r="AE20" i="94"/>
  <c r="AE19" i="94"/>
  <c r="AE18" i="94"/>
  <c r="AE17" i="94"/>
  <c r="AE16" i="94"/>
  <c r="AE15" i="94"/>
  <c r="AE14" i="94"/>
  <c r="AE13" i="94"/>
  <c r="AE12" i="94"/>
  <c r="AE11" i="94"/>
  <c r="AE10" i="94"/>
  <c r="AE9" i="94"/>
  <c r="AE8" i="94"/>
  <c r="AE7" i="94"/>
  <c r="AE6" i="94"/>
  <c r="AE5" i="94"/>
  <c r="AD40" i="94"/>
  <c r="AD39" i="94"/>
  <c r="AD38" i="94"/>
  <c r="AD37" i="94"/>
  <c r="AD36" i="94"/>
  <c r="AD35" i="94"/>
  <c r="AD34" i="94"/>
  <c r="AD33" i="94"/>
  <c r="AD32" i="94"/>
  <c r="AD31" i="94"/>
  <c r="AD30" i="94"/>
  <c r="AD29" i="94"/>
  <c r="AD28" i="94"/>
  <c r="AD27" i="94"/>
  <c r="AD26" i="94"/>
  <c r="AD25" i="94"/>
  <c r="AD24" i="94"/>
  <c r="AD23" i="94"/>
  <c r="AD22" i="94"/>
  <c r="AD21" i="94"/>
  <c r="AD20" i="94"/>
  <c r="AD19" i="94"/>
  <c r="AD18" i="94"/>
  <c r="AD17" i="94"/>
  <c r="AD16" i="94"/>
  <c r="AD15" i="94"/>
  <c r="AD14" i="94"/>
  <c r="AD13" i="94"/>
  <c r="AD12" i="94"/>
  <c r="AD11" i="94"/>
  <c r="AD10" i="94"/>
  <c r="AD9" i="94"/>
  <c r="AD8" i="94"/>
  <c r="AD7" i="94"/>
  <c r="AD6" i="94"/>
  <c r="AD5" i="94"/>
  <c r="AC40" i="94"/>
  <c r="AC39" i="94"/>
  <c r="AC38" i="94"/>
  <c r="AC37" i="94"/>
  <c r="AC36" i="94"/>
  <c r="AC35" i="94"/>
  <c r="AC34" i="94"/>
  <c r="AC33" i="94"/>
  <c r="AC32" i="94"/>
  <c r="AC31" i="94"/>
  <c r="AC30" i="94"/>
  <c r="AC29" i="94"/>
  <c r="AC28" i="94"/>
  <c r="AC27" i="94"/>
  <c r="AC26" i="94"/>
  <c r="AC25" i="94"/>
  <c r="AC24" i="94"/>
  <c r="AC23" i="94"/>
  <c r="AC22" i="94"/>
  <c r="AC21" i="94"/>
  <c r="AC20" i="94"/>
  <c r="AC19" i="94"/>
  <c r="AC18" i="94"/>
  <c r="AC17" i="94"/>
  <c r="AC16" i="94"/>
  <c r="AC15" i="94"/>
  <c r="AC14" i="94"/>
  <c r="AC13" i="94"/>
  <c r="AC12" i="94"/>
  <c r="AC11" i="94"/>
  <c r="AC10" i="94"/>
  <c r="AC9" i="94"/>
  <c r="AC8" i="94"/>
  <c r="AC7" i="94"/>
  <c r="AC6" i="94"/>
  <c r="AC5" i="94"/>
  <c r="AB40" i="94"/>
  <c r="AB39" i="94"/>
  <c r="AB38" i="94"/>
  <c r="AB37" i="94"/>
  <c r="AB36" i="94"/>
  <c r="AB35" i="94"/>
  <c r="AB34" i="94"/>
  <c r="AB33" i="94"/>
  <c r="AB32" i="94"/>
  <c r="AB31" i="94"/>
  <c r="AB30" i="94"/>
  <c r="AB29" i="94"/>
  <c r="AB28" i="94"/>
  <c r="AB27" i="94"/>
  <c r="AB26" i="94"/>
  <c r="AB25" i="94"/>
  <c r="AB24" i="94"/>
  <c r="AB23" i="94"/>
  <c r="AB22" i="94"/>
  <c r="AB21" i="94"/>
  <c r="AB20" i="94"/>
  <c r="AB19" i="94"/>
  <c r="AB18" i="94"/>
  <c r="AB17" i="94"/>
  <c r="AB16" i="94"/>
  <c r="AB15" i="94"/>
  <c r="AB14" i="94"/>
  <c r="AB13" i="94"/>
  <c r="AB12" i="94"/>
  <c r="AB11" i="94"/>
  <c r="AB10" i="94"/>
  <c r="AB9" i="94"/>
  <c r="AB8" i="94"/>
  <c r="AB7" i="94"/>
  <c r="AB6" i="94"/>
  <c r="AB5" i="94"/>
  <c r="AA40" i="94"/>
  <c r="AA39" i="94"/>
  <c r="AA38" i="94"/>
  <c r="AA37" i="94"/>
  <c r="AA36" i="94"/>
  <c r="AA35" i="94"/>
  <c r="AA34" i="94"/>
  <c r="AA33" i="94"/>
  <c r="AA32" i="94"/>
  <c r="AA31" i="94"/>
  <c r="AA30" i="94"/>
  <c r="AA29" i="94"/>
  <c r="AA28" i="94"/>
  <c r="AA27" i="94"/>
  <c r="AA26" i="94"/>
  <c r="AA25" i="94"/>
  <c r="AA24" i="94"/>
  <c r="AA23" i="94"/>
  <c r="AA22" i="94"/>
  <c r="AA21" i="94"/>
  <c r="AA20" i="94"/>
  <c r="AA19" i="94"/>
  <c r="AA18" i="94"/>
  <c r="AA17" i="94"/>
  <c r="AA16" i="94"/>
  <c r="AA15" i="94"/>
  <c r="AA14" i="94"/>
  <c r="AA13" i="94"/>
  <c r="AA12" i="94"/>
  <c r="AA11" i="94"/>
  <c r="AA10" i="94"/>
  <c r="AA9" i="94"/>
  <c r="AA8" i="94"/>
  <c r="AA7" i="94"/>
  <c r="AA6" i="94"/>
  <c r="AA5" i="94"/>
  <c r="Z40" i="94"/>
  <c r="Z39" i="94"/>
  <c r="Z38" i="94"/>
  <c r="Z37" i="94"/>
  <c r="Z36" i="94"/>
  <c r="Z35" i="94"/>
  <c r="Z34" i="94"/>
  <c r="Z33" i="94"/>
  <c r="Z32" i="94"/>
  <c r="Z31" i="94"/>
  <c r="Z30" i="94"/>
  <c r="Z29" i="94"/>
  <c r="Z28" i="94"/>
  <c r="Z27" i="94"/>
  <c r="Z26" i="94"/>
  <c r="Z25" i="94"/>
  <c r="Z24" i="94"/>
  <c r="Z23" i="94"/>
  <c r="Z22" i="94"/>
  <c r="Z21" i="94"/>
  <c r="Z20" i="94"/>
  <c r="Z19" i="94"/>
  <c r="Z18" i="94"/>
  <c r="Z17" i="94"/>
  <c r="Z16" i="94"/>
  <c r="Z15" i="94"/>
  <c r="Z14" i="94"/>
  <c r="Z13" i="94"/>
  <c r="Z12" i="94"/>
  <c r="Z11" i="94"/>
  <c r="Z10" i="94"/>
  <c r="Z9" i="94"/>
  <c r="Z8" i="94"/>
  <c r="Z7" i="94"/>
  <c r="Z6" i="94"/>
  <c r="Z5" i="94"/>
  <c r="AK40" i="101"/>
  <c r="AK39" i="101"/>
  <c r="AK38" i="101"/>
  <c r="AK37" i="101"/>
  <c r="AK36" i="101"/>
  <c r="AK35" i="101"/>
  <c r="AK34" i="101"/>
  <c r="AK33" i="101"/>
  <c r="AK32" i="101"/>
  <c r="AK31" i="101"/>
  <c r="AK30" i="101"/>
  <c r="AK29" i="101"/>
  <c r="AK28" i="101"/>
  <c r="AK27" i="101"/>
  <c r="AK26" i="101"/>
  <c r="AK25" i="101"/>
  <c r="AK24" i="101"/>
  <c r="AK23" i="101"/>
  <c r="AK22" i="101"/>
  <c r="AK21" i="101"/>
  <c r="AK20" i="101"/>
  <c r="AK19" i="101"/>
  <c r="AK18" i="101"/>
  <c r="AK17" i="101"/>
  <c r="AK16" i="101"/>
  <c r="AK15" i="101"/>
  <c r="AK14" i="101"/>
  <c r="AK13" i="101"/>
  <c r="AK12" i="101"/>
  <c r="AK11" i="101"/>
  <c r="AK10" i="101"/>
  <c r="AK9" i="101"/>
  <c r="AK8" i="101"/>
  <c r="AK7" i="101"/>
  <c r="AK6" i="101"/>
  <c r="AK5" i="101"/>
  <c r="AK40" i="94"/>
  <c r="AK39" i="94"/>
  <c r="AK38" i="94"/>
  <c r="AK37" i="94"/>
  <c r="AK36" i="94"/>
  <c r="AK35" i="94"/>
  <c r="AK34" i="94"/>
  <c r="AK33" i="94"/>
  <c r="AK32" i="94"/>
  <c r="AK31" i="94"/>
  <c r="AK30" i="94"/>
  <c r="AK29" i="94"/>
  <c r="AK28" i="94"/>
  <c r="AK27" i="94"/>
  <c r="AK26" i="94"/>
  <c r="AK25" i="94"/>
  <c r="AK24" i="94"/>
  <c r="AK23" i="94"/>
  <c r="AK22" i="94"/>
  <c r="AK21" i="94"/>
  <c r="AK20" i="94"/>
  <c r="AK19" i="94"/>
  <c r="AK18" i="94"/>
  <c r="AK17" i="94"/>
  <c r="AK16" i="94"/>
  <c r="AK15" i="94"/>
  <c r="AK14" i="94"/>
  <c r="AK13" i="94"/>
  <c r="AK12" i="94"/>
  <c r="AK11" i="94"/>
  <c r="AK10" i="94"/>
  <c r="AK9" i="94"/>
  <c r="AK8" i="94"/>
  <c r="AK7" i="94"/>
  <c r="AK6" i="94"/>
  <c r="AK5" i="94"/>
  <c r="O32" i="105" l="1"/>
  <c r="N32" i="105"/>
  <c r="O30" i="105"/>
  <c r="N30" i="105"/>
  <c r="U5" i="104"/>
  <c r="C5" i="104"/>
  <c r="U5" i="103"/>
  <c r="C5" i="103"/>
  <c r="C5" i="102"/>
  <c r="U5" i="102"/>
  <c r="AK5" i="102"/>
  <c r="U5" i="101"/>
  <c r="C5" i="101"/>
  <c r="U5" i="99"/>
  <c r="U5" i="100"/>
  <c r="C5" i="100"/>
  <c r="C5" i="99"/>
  <c r="J5" i="94"/>
  <c r="J6" i="94"/>
  <c r="J7" i="94"/>
  <c r="K5" i="94" l="1"/>
  <c r="K6" i="94"/>
  <c r="K7" i="94"/>
  <c r="K8" i="94"/>
  <c r="K9" i="94"/>
  <c r="J9" i="94"/>
  <c r="J8" i="94"/>
  <c r="AK40" i="104" l="1"/>
  <c r="AK39" i="104"/>
  <c r="AK38" i="104"/>
  <c r="AK37" i="104"/>
  <c r="AK36" i="104"/>
  <c r="AK35" i="104"/>
  <c r="AK34" i="104"/>
  <c r="AK33" i="104"/>
  <c r="AK32" i="104"/>
  <c r="AK31" i="104"/>
  <c r="AK30" i="104"/>
  <c r="AK29" i="104"/>
  <c r="AK28" i="104"/>
  <c r="AK27" i="104"/>
  <c r="AK26" i="104"/>
  <c r="AK25" i="104"/>
  <c r="AK24" i="104"/>
  <c r="AK23" i="104"/>
  <c r="AK22" i="104"/>
  <c r="AK21" i="104"/>
  <c r="AK20" i="104"/>
  <c r="AK19" i="104"/>
  <c r="AK18" i="104"/>
  <c r="AK17" i="104"/>
  <c r="AK16" i="104"/>
  <c r="AK15" i="104"/>
  <c r="AK14" i="104"/>
  <c r="AK13" i="104"/>
  <c r="AK12" i="104"/>
  <c r="AK11" i="104"/>
  <c r="AK10" i="104"/>
  <c r="AK9" i="104"/>
  <c r="AK8" i="104"/>
  <c r="AK7" i="104"/>
  <c r="AK6" i="104"/>
  <c r="AK5" i="104"/>
  <c r="AJ6" i="104"/>
  <c r="AJ7" i="104"/>
  <c r="AJ8" i="104"/>
  <c r="AJ9" i="104"/>
  <c r="AJ10" i="104"/>
  <c r="AJ11" i="104"/>
  <c r="AJ12" i="104"/>
  <c r="AJ13" i="104"/>
  <c r="AJ14" i="104"/>
  <c r="AJ15" i="104"/>
  <c r="AJ16" i="104"/>
  <c r="AJ17" i="104"/>
  <c r="AJ18" i="104"/>
  <c r="AJ19" i="104"/>
  <c r="AJ20" i="104"/>
  <c r="AJ21" i="104"/>
  <c r="AJ22" i="104"/>
  <c r="AJ23" i="104"/>
  <c r="AJ24" i="104"/>
  <c r="AJ25" i="104"/>
  <c r="AJ26" i="104"/>
  <c r="AJ27" i="104"/>
  <c r="AJ28" i="104"/>
  <c r="AJ29" i="104"/>
  <c r="AJ30" i="104"/>
  <c r="AJ31" i="104"/>
  <c r="AJ32" i="104"/>
  <c r="AJ33" i="104"/>
  <c r="AJ34" i="104"/>
  <c r="AJ35" i="104"/>
  <c r="AJ36" i="104"/>
  <c r="AJ37" i="104"/>
  <c r="AJ38" i="104"/>
  <c r="AJ39" i="104"/>
  <c r="AJ40" i="104"/>
  <c r="AJ5" i="104"/>
  <c r="X40" i="104"/>
  <c r="X39" i="104"/>
  <c r="X38" i="104"/>
  <c r="X37" i="104"/>
  <c r="X36" i="104"/>
  <c r="X35" i="104"/>
  <c r="X34" i="104"/>
  <c r="X33" i="104"/>
  <c r="X32" i="104"/>
  <c r="X31" i="104"/>
  <c r="X30" i="104"/>
  <c r="X29" i="104"/>
  <c r="X28" i="104"/>
  <c r="X27" i="104"/>
  <c r="X26" i="104"/>
  <c r="X25" i="104"/>
  <c r="X24" i="104"/>
  <c r="X23" i="104"/>
  <c r="X22" i="104"/>
  <c r="X21" i="104"/>
  <c r="X20" i="104"/>
  <c r="X19" i="104"/>
  <c r="X18" i="104"/>
  <c r="X17" i="104"/>
  <c r="X16" i="104"/>
  <c r="X15" i="104"/>
  <c r="X14" i="104"/>
  <c r="X13" i="104"/>
  <c r="X12" i="104"/>
  <c r="X11" i="104"/>
  <c r="X10" i="104"/>
  <c r="X9" i="104"/>
  <c r="X8" i="104"/>
  <c r="X7" i="104"/>
  <c r="X6" i="104"/>
  <c r="X5" i="104"/>
  <c r="W40" i="104"/>
  <c r="W39" i="104"/>
  <c r="W38" i="104"/>
  <c r="W37" i="104"/>
  <c r="W36" i="104"/>
  <c r="W35" i="104"/>
  <c r="W34" i="104"/>
  <c r="W33" i="104"/>
  <c r="W32" i="104"/>
  <c r="W31" i="104"/>
  <c r="W30" i="104"/>
  <c r="W29" i="104"/>
  <c r="W28" i="104"/>
  <c r="W27" i="104"/>
  <c r="W26" i="104"/>
  <c r="W25" i="104"/>
  <c r="W24" i="104"/>
  <c r="W23" i="104"/>
  <c r="W22" i="104"/>
  <c r="W21" i="104"/>
  <c r="W20" i="104"/>
  <c r="W19" i="104"/>
  <c r="W18" i="104"/>
  <c r="W17" i="104"/>
  <c r="W16" i="104"/>
  <c r="W15" i="104"/>
  <c r="W14" i="104"/>
  <c r="W13" i="104"/>
  <c r="W12" i="104"/>
  <c r="W11" i="104"/>
  <c r="W10" i="104"/>
  <c r="W9" i="104"/>
  <c r="W8" i="104"/>
  <c r="W7" i="104"/>
  <c r="W6" i="104"/>
  <c r="W5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V9" i="104"/>
  <c r="V8" i="104"/>
  <c r="V7" i="104"/>
  <c r="V6" i="104"/>
  <c r="V5" i="104"/>
  <c r="U6" i="104"/>
  <c r="U7" i="104"/>
  <c r="U8" i="104"/>
  <c r="U9" i="104"/>
  <c r="U10" i="104"/>
  <c r="U11" i="104"/>
  <c r="U12" i="104"/>
  <c r="U13" i="104"/>
  <c r="U14" i="104"/>
  <c r="U15" i="104"/>
  <c r="U16" i="104"/>
  <c r="U17" i="104"/>
  <c r="U18" i="104"/>
  <c r="U19" i="104"/>
  <c r="U20" i="104"/>
  <c r="U21" i="104"/>
  <c r="U22" i="104"/>
  <c r="U23" i="104"/>
  <c r="U24" i="104"/>
  <c r="U25" i="104"/>
  <c r="U26" i="104"/>
  <c r="U27" i="104"/>
  <c r="U28" i="104"/>
  <c r="U29" i="104"/>
  <c r="U30" i="104"/>
  <c r="U31" i="104"/>
  <c r="U32" i="104"/>
  <c r="U33" i="104"/>
  <c r="U34" i="104"/>
  <c r="U35" i="104"/>
  <c r="U36" i="104"/>
  <c r="U37" i="104"/>
  <c r="U38" i="104"/>
  <c r="U39" i="104"/>
  <c r="U40" i="104"/>
  <c r="S40" i="104"/>
  <c r="S39" i="104"/>
  <c r="S38" i="104"/>
  <c r="S37" i="104"/>
  <c r="S36" i="104"/>
  <c r="S35" i="104"/>
  <c r="AM35" i="104" s="1"/>
  <c r="S34" i="104"/>
  <c r="AM34" i="104" s="1"/>
  <c r="S33" i="104"/>
  <c r="S32" i="104"/>
  <c r="AM32" i="104" s="1"/>
  <c r="S31" i="104"/>
  <c r="AM31" i="104" s="1"/>
  <c r="S30" i="104"/>
  <c r="S29" i="104"/>
  <c r="S28" i="104"/>
  <c r="S27" i="104"/>
  <c r="S26" i="104"/>
  <c r="S25" i="104"/>
  <c r="S24" i="104"/>
  <c r="S23" i="104"/>
  <c r="AM23" i="104" s="1"/>
  <c r="S22" i="104"/>
  <c r="S21" i="104"/>
  <c r="S20" i="104"/>
  <c r="S19" i="104"/>
  <c r="AM19" i="104" s="1"/>
  <c r="S18" i="104"/>
  <c r="S17" i="104"/>
  <c r="S16" i="104"/>
  <c r="AM16" i="104" s="1"/>
  <c r="S15" i="104"/>
  <c r="S14" i="104"/>
  <c r="S13" i="104"/>
  <c r="S12" i="104"/>
  <c r="S11" i="104"/>
  <c r="S10" i="104"/>
  <c r="S9" i="104"/>
  <c r="S8" i="104"/>
  <c r="S7" i="104"/>
  <c r="AM7" i="104" s="1"/>
  <c r="S6" i="104"/>
  <c r="S5" i="104"/>
  <c r="R6" i="104"/>
  <c r="AL6" i="104" s="1"/>
  <c r="R7" i="104"/>
  <c r="AL7" i="104" s="1"/>
  <c r="R8" i="104"/>
  <c r="AL8" i="104" s="1"/>
  <c r="R9" i="104"/>
  <c r="R10" i="104"/>
  <c r="R11" i="104"/>
  <c r="R12" i="104"/>
  <c r="R13" i="104"/>
  <c r="R14" i="104"/>
  <c r="R15" i="104"/>
  <c r="R16" i="104"/>
  <c r="R17" i="104"/>
  <c r="R18" i="104"/>
  <c r="R19" i="104"/>
  <c r="R20" i="104"/>
  <c r="R21" i="104"/>
  <c r="R22" i="104"/>
  <c r="R23" i="104"/>
  <c r="R24" i="104"/>
  <c r="R25" i="104"/>
  <c r="R26" i="104"/>
  <c r="R27" i="104"/>
  <c r="R28" i="104"/>
  <c r="R29" i="104"/>
  <c r="R30" i="104"/>
  <c r="R31" i="104"/>
  <c r="R32" i="104"/>
  <c r="R33" i="104"/>
  <c r="R34" i="104"/>
  <c r="R35" i="104"/>
  <c r="R36" i="104"/>
  <c r="R37" i="104"/>
  <c r="R38" i="104"/>
  <c r="R39" i="104"/>
  <c r="AL39" i="104" s="1"/>
  <c r="R40" i="104"/>
  <c r="R5" i="104"/>
  <c r="P40" i="104"/>
  <c r="P39" i="104"/>
  <c r="P38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P24" i="104"/>
  <c r="P23" i="104"/>
  <c r="P22" i="104"/>
  <c r="P21" i="104"/>
  <c r="P20" i="104"/>
  <c r="P19" i="104"/>
  <c r="P18" i="104"/>
  <c r="P17" i="104"/>
  <c r="P16" i="104"/>
  <c r="P15" i="104"/>
  <c r="P14" i="104"/>
  <c r="P13" i="104"/>
  <c r="P12" i="104"/>
  <c r="P11" i="104"/>
  <c r="P10" i="104"/>
  <c r="P9" i="104"/>
  <c r="P8" i="104"/>
  <c r="P7" i="104"/>
  <c r="P6" i="104"/>
  <c r="P5" i="104"/>
  <c r="O40" i="104"/>
  <c r="O39" i="104"/>
  <c r="O38" i="104"/>
  <c r="O37" i="104"/>
  <c r="O36" i="104"/>
  <c r="O35" i="104"/>
  <c r="O34" i="104"/>
  <c r="O33" i="104"/>
  <c r="O32" i="104"/>
  <c r="O31" i="104"/>
  <c r="O30" i="104"/>
  <c r="O29" i="104"/>
  <c r="O28" i="104"/>
  <c r="O27" i="104"/>
  <c r="O26" i="104"/>
  <c r="O25" i="104"/>
  <c r="O24" i="104"/>
  <c r="O23" i="104"/>
  <c r="O22" i="104"/>
  <c r="O21" i="104"/>
  <c r="O20" i="104"/>
  <c r="O19" i="104"/>
  <c r="O18" i="104"/>
  <c r="O17" i="104"/>
  <c r="O16" i="104"/>
  <c r="O15" i="104"/>
  <c r="O14" i="104"/>
  <c r="O13" i="104"/>
  <c r="O12" i="104"/>
  <c r="O11" i="104"/>
  <c r="O10" i="104"/>
  <c r="O9" i="104"/>
  <c r="O8" i="104"/>
  <c r="O7" i="104"/>
  <c r="O6" i="104"/>
  <c r="O5" i="104"/>
  <c r="N40" i="104"/>
  <c r="N39" i="104"/>
  <c r="N38" i="104"/>
  <c r="N37" i="104"/>
  <c r="N36" i="104"/>
  <c r="N35" i="104"/>
  <c r="N34" i="104"/>
  <c r="N33" i="104"/>
  <c r="N32" i="104"/>
  <c r="N31" i="104"/>
  <c r="N30" i="104"/>
  <c r="N29" i="104"/>
  <c r="N28" i="104"/>
  <c r="N27" i="104"/>
  <c r="N26" i="104"/>
  <c r="N25" i="104"/>
  <c r="N24" i="104"/>
  <c r="N23" i="104"/>
  <c r="N22" i="104"/>
  <c r="N21" i="104"/>
  <c r="N20" i="104"/>
  <c r="N19" i="104"/>
  <c r="N18" i="104"/>
  <c r="N17" i="104"/>
  <c r="N16" i="104"/>
  <c r="N15" i="104"/>
  <c r="N14" i="104"/>
  <c r="N13" i="104"/>
  <c r="N12" i="104"/>
  <c r="N11" i="104"/>
  <c r="N10" i="104"/>
  <c r="N9" i="104"/>
  <c r="N8" i="104"/>
  <c r="N7" i="104"/>
  <c r="N6" i="104"/>
  <c r="N5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L40" i="104"/>
  <c r="L39" i="104"/>
  <c r="L38" i="104"/>
  <c r="L37" i="104"/>
  <c r="L36" i="104"/>
  <c r="L35" i="104"/>
  <c r="L34" i="104"/>
  <c r="L33" i="104"/>
  <c r="L32" i="104"/>
  <c r="L31" i="104"/>
  <c r="L30" i="104"/>
  <c r="L29" i="104"/>
  <c r="L28" i="104"/>
  <c r="L27" i="104"/>
  <c r="L26" i="104"/>
  <c r="L25" i="104"/>
  <c r="L24" i="104"/>
  <c r="L23" i="104"/>
  <c r="L22" i="104"/>
  <c r="L21" i="104"/>
  <c r="L20" i="104"/>
  <c r="L19" i="104"/>
  <c r="L18" i="104"/>
  <c r="L17" i="104"/>
  <c r="L16" i="104"/>
  <c r="L15" i="104"/>
  <c r="L14" i="104"/>
  <c r="L13" i="104"/>
  <c r="L12" i="104"/>
  <c r="L11" i="104"/>
  <c r="L10" i="104"/>
  <c r="L9" i="104"/>
  <c r="L8" i="104"/>
  <c r="L7" i="104"/>
  <c r="L6" i="104"/>
  <c r="L5" i="104"/>
  <c r="K40" i="104"/>
  <c r="K39" i="104"/>
  <c r="K38" i="104"/>
  <c r="K37" i="104"/>
  <c r="K36" i="104"/>
  <c r="K35" i="104"/>
  <c r="K34" i="104"/>
  <c r="K33" i="104"/>
  <c r="K32" i="104"/>
  <c r="K31" i="104"/>
  <c r="K30" i="104"/>
  <c r="K29" i="104"/>
  <c r="K28" i="104"/>
  <c r="K27" i="104"/>
  <c r="K26" i="104"/>
  <c r="K25" i="104"/>
  <c r="K24" i="104"/>
  <c r="K23" i="104"/>
  <c r="K22" i="104"/>
  <c r="K21" i="104"/>
  <c r="K20" i="104"/>
  <c r="K19" i="104"/>
  <c r="K18" i="104"/>
  <c r="K17" i="104"/>
  <c r="K16" i="104"/>
  <c r="K15" i="104"/>
  <c r="K14" i="104"/>
  <c r="K13" i="104"/>
  <c r="K12" i="104"/>
  <c r="K11" i="104"/>
  <c r="K10" i="104"/>
  <c r="K9" i="104"/>
  <c r="K8" i="104"/>
  <c r="K7" i="104"/>
  <c r="K6" i="104"/>
  <c r="K5" i="104"/>
  <c r="J40" i="104"/>
  <c r="J39" i="104"/>
  <c r="J38" i="104"/>
  <c r="J37" i="104"/>
  <c r="J36" i="104"/>
  <c r="J35" i="104"/>
  <c r="J34" i="104"/>
  <c r="J33" i="104"/>
  <c r="J32" i="104"/>
  <c r="J31" i="104"/>
  <c r="J30" i="104"/>
  <c r="J29" i="104"/>
  <c r="J28" i="104"/>
  <c r="J27" i="104"/>
  <c r="J26" i="104"/>
  <c r="J25" i="104"/>
  <c r="J24" i="104"/>
  <c r="J23" i="104"/>
  <c r="J22" i="104"/>
  <c r="J21" i="104"/>
  <c r="J20" i="104"/>
  <c r="J19" i="104"/>
  <c r="J18" i="104"/>
  <c r="J17" i="104"/>
  <c r="J16" i="104"/>
  <c r="J15" i="104"/>
  <c r="J14" i="104"/>
  <c r="J13" i="104"/>
  <c r="J12" i="104"/>
  <c r="J11" i="104"/>
  <c r="J10" i="104"/>
  <c r="J9" i="104"/>
  <c r="J8" i="104"/>
  <c r="J7" i="104"/>
  <c r="J6" i="104"/>
  <c r="J5" i="104"/>
  <c r="I40" i="104"/>
  <c r="I39" i="104"/>
  <c r="I38" i="104"/>
  <c r="I37" i="104"/>
  <c r="I36" i="104"/>
  <c r="I35" i="104"/>
  <c r="I34" i="104"/>
  <c r="I33" i="104"/>
  <c r="I32" i="104"/>
  <c r="I31" i="104"/>
  <c r="I30" i="104"/>
  <c r="I29" i="104"/>
  <c r="I28" i="104"/>
  <c r="I27" i="104"/>
  <c r="I26" i="104"/>
  <c r="I25" i="104"/>
  <c r="I24" i="104"/>
  <c r="I23" i="104"/>
  <c r="I22" i="104"/>
  <c r="I21" i="104"/>
  <c r="I20" i="104"/>
  <c r="I19" i="104"/>
  <c r="I18" i="104"/>
  <c r="I17" i="104"/>
  <c r="I16" i="104"/>
  <c r="I15" i="104"/>
  <c r="I14" i="104"/>
  <c r="I13" i="104"/>
  <c r="I12" i="104"/>
  <c r="I11" i="104"/>
  <c r="I10" i="104"/>
  <c r="I9" i="104"/>
  <c r="I8" i="104"/>
  <c r="I7" i="104"/>
  <c r="I6" i="104"/>
  <c r="I5" i="104"/>
  <c r="H6" i="104"/>
  <c r="H7" i="104"/>
  <c r="H8" i="104"/>
  <c r="H9" i="104"/>
  <c r="H10" i="104"/>
  <c r="H11" i="104"/>
  <c r="H12" i="104"/>
  <c r="H13" i="104"/>
  <c r="H14" i="104"/>
  <c r="H15" i="104"/>
  <c r="H16" i="104"/>
  <c r="H17" i="104"/>
  <c r="H18" i="104"/>
  <c r="H19" i="104"/>
  <c r="H20" i="104"/>
  <c r="H21" i="104"/>
  <c r="H22" i="104"/>
  <c r="H23" i="104"/>
  <c r="H24" i="104"/>
  <c r="H25" i="104"/>
  <c r="H26" i="104"/>
  <c r="H27" i="104"/>
  <c r="H28" i="104"/>
  <c r="H29" i="104"/>
  <c r="H30" i="104"/>
  <c r="H31" i="104"/>
  <c r="H32" i="104"/>
  <c r="H33" i="104"/>
  <c r="H34" i="104"/>
  <c r="H35" i="104"/>
  <c r="H36" i="104"/>
  <c r="H37" i="104"/>
  <c r="H38" i="104"/>
  <c r="H39" i="104"/>
  <c r="H40" i="104"/>
  <c r="H5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E40" i="104"/>
  <c r="E39" i="104"/>
  <c r="E38" i="104"/>
  <c r="E37" i="104"/>
  <c r="E36" i="104"/>
  <c r="E35" i="104"/>
  <c r="E34" i="104"/>
  <c r="E33" i="104"/>
  <c r="E32" i="104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C6" i="104"/>
  <c r="C7" i="104"/>
  <c r="C8" i="104"/>
  <c r="C9" i="104"/>
  <c r="C10" i="104"/>
  <c r="C11" i="104"/>
  <c r="C12" i="104"/>
  <c r="C13" i="104"/>
  <c r="C14" i="104"/>
  <c r="C15" i="104"/>
  <c r="C16" i="104"/>
  <c r="C17" i="104"/>
  <c r="C18" i="104"/>
  <c r="C19" i="104"/>
  <c r="C20" i="104"/>
  <c r="C21" i="104"/>
  <c r="C22" i="104"/>
  <c r="C23" i="104"/>
  <c r="C24" i="104"/>
  <c r="C25" i="104"/>
  <c r="C26" i="104"/>
  <c r="C27" i="104"/>
  <c r="C28" i="104"/>
  <c r="C29" i="104"/>
  <c r="C30" i="104"/>
  <c r="C31" i="104"/>
  <c r="C32" i="104"/>
  <c r="C33" i="104"/>
  <c r="C34" i="104"/>
  <c r="C35" i="104"/>
  <c r="C36" i="104"/>
  <c r="C37" i="104"/>
  <c r="C38" i="104"/>
  <c r="C39" i="104"/>
  <c r="C40" i="104"/>
  <c r="AK40" i="103"/>
  <c r="AM40" i="103" s="1"/>
  <c r="AK39" i="103"/>
  <c r="AK38" i="103"/>
  <c r="AK37" i="103"/>
  <c r="AK36" i="103"/>
  <c r="AK35" i="103"/>
  <c r="AK34" i="103"/>
  <c r="AK33" i="103"/>
  <c r="AK32" i="103"/>
  <c r="AK31" i="103"/>
  <c r="AK30" i="103"/>
  <c r="AK29" i="103"/>
  <c r="AK28" i="103"/>
  <c r="AK27" i="103"/>
  <c r="AK26" i="103"/>
  <c r="AK25" i="103"/>
  <c r="AK24" i="103"/>
  <c r="AK23" i="103"/>
  <c r="AK22" i="103"/>
  <c r="AK21" i="103"/>
  <c r="AK20" i="103"/>
  <c r="AK19" i="103"/>
  <c r="AK18" i="103"/>
  <c r="AK17" i="103"/>
  <c r="AK16" i="103"/>
  <c r="AK15" i="103"/>
  <c r="AK14" i="103"/>
  <c r="AK13" i="103"/>
  <c r="AK12" i="103"/>
  <c r="AK11" i="103"/>
  <c r="AK10" i="103"/>
  <c r="AK9" i="103"/>
  <c r="AK8" i="103"/>
  <c r="AK7" i="103"/>
  <c r="AK6" i="103"/>
  <c r="AK5" i="103"/>
  <c r="AJ6" i="103"/>
  <c r="AJ7" i="103"/>
  <c r="AJ8" i="103"/>
  <c r="AJ9" i="103"/>
  <c r="AJ10" i="103"/>
  <c r="AJ11" i="103"/>
  <c r="AJ12" i="103"/>
  <c r="AJ13" i="103"/>
  <c r="AJ14" i="103"/>
  <c r="AJ15" i="103"/>
  <c r="AJ16" i="103"/>
  <c r="AJ17" i="103"/>
  <c r="AJ18" i="103"/>
  <c r="AJ19" i="103"/>
  <c r="AJ20" i="103"/>
  <c r="AJ21" i="103"/>
  <c r="AJ22" i="103"/>
  <c r="AJ23" i="103"/>
  <c r="AJ24" i="103"/>
  <c r="AJ25" i="103"/>
  <c r="AJ26" i="103"/>
  <c r="AJ27" i="103"/>
  <c r="AJ28" i="103"/>
  <c r="AJ29" i="103"/>
  <c r="AJ30" i="103"/>
  <c r="AJ31" i="103"/>
  <c r="AJ32" i="103"/>
  <c r="AJ33" i="103"/>
  <c r="AJ34" i="103"/>
  <c r="AJ35" i="103"/>
  <c r="AJ36" i="103"/>
  <c r="AJ37" i="103"/>
  <c r="AJ38" i="103"/>
  <c r="AJ39" i="103"/>
  <c r="AJ40" i="103"/>
  <c r="AJ5" i="103"/>
  <c r="X40" i="103"/>
  <c r="X39" i="103"/>
  <c r="X38" i="103"/>
  <c r="X37" i="103"/>
  <c r="X36" i="103"/>
  <c r="X35" i="103"/>
  <c r="X34" i="103"/>
  <c r="X33" i="103"/>
  <c r="X32" i="103"/>
  <c r="X31" i="103"/>
  <c r="X30" i="103"/>
  <c r="X29" i="103"/>
  <c r="X28" i="103"/>
  <c r="X27" i="103"/>
  <c r="X26" i="103"/>
  <c r="X25" i="103"/>
  <c r="X24" i="103"/>
  <c r="X23" i="103"/>
  <c r="X22" i="103"/>
  <c r="X21" i="103"/>
  <c r="X20" i="103"/>
  <c r="X19" i="103"/>
  <c r="X18" i="103"/>
  <c r="X17" i="103"/>
  <c r="X16" i="103"/>
  <c r="X15" i="103"/>
  <c r="X14" i="103"/>
  <c r="X13" i="103"/>
  <c r="X12" i="103"/>
  <c r="X11" i="103"/>
  <c r="X10" i="103"/>
  <c r="X9" i="103"/>
  <c r="X8" i="103"/>
  <c r="X7" i="103"/>
  <c r="X6" i="103"/>
  <c r="X5" i="103"/>
  <c r="W40" i="103"/>
  <c r="W39" i="103"/>
  <c r="W38" i="103"/>
  <c r="W37" i="103"/>
  <c r="W36" i="103"/>
  <c r="W35" i="103"/>
  <c r="W34" i="103"/>
  <c r="W33" i="103"/>
  <c r="W32" i="103"/>
  <c r="W31" i="103"/>
  <c r="W30" i="103"/>
  <c r="W29" i="103"/>
  <c r="W28" i="103"/>
  <c r="W27" i="103"/>
  <c r="W26" i="103"/>
  <c r="W25" i="103"/>
  <c r="W24" i="103"/>
  <c r="W23" i="103"/>
  <c r="W22" i="103"/>
  <c r="W21" i="103"/>
  <c r="W20" i="103"/>
  <c r="W19" i="103"/>
  <c r="W18" i="103"/>
  <c r="W17" i="103"/>
  <c r="W16" i="103"/>
  <c r="W15" i="103"/>
  <c r="W14" i="103"/>
  <c r="W13" i="103"/>
  <c r="W12" i="103"/>
  <c r="W11" i="103"/>
  <c r="W10" i="103"/>
  <c r="W9" i="103"/>
  <c r="W8" i="103"/>
  <c r="W7" i="103"/>
  <c r="W6" i="103"/>
  <c r="W5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V9" i="103"/>
  <c r="V8" i="103"/>
  <c r="V7" i="103"/>
  <c r="V6" i="103"/>
  <c r="V5" i="103"/>
  <c r="U6" i="103"/>
  <c r="U7" i="103"/>
  <c r="U8" i="103"/>
  <c r="U9" i="103"/>
  <c r="U10" i="103"/>
  <c r="U11" i="103"/>
  <c r="U12" i="103"/>
  <c r="U13" i="103"/>
  <c r="U14" i="103"/>
  <c r="U15" i="103"/>
  <c r="U16" i="103"/>
  <c r="U17" i="103"/>
  <c r="U18" i="103"/>
  <c r="U19" i="103"/>
  <c r="U20" i="103"/>
  <c r="U21" i="103"/>
  <c r="U22" i="103"/>
  <c r="U23" i="103"/>
  <c r="U24" i="103"/>
  <c r="U25" i="103"/>
  <c r="U26" i="103"/>
  <c r="U27" i="103"/>
  <c r="U28" i="103"/>
  <c r="U29" i="103"/>
  <c r="U30" i="103"/>
  <c r="U31" i="103"/>
  <c r="U32" i="103"/>
  <c r="U33" i="103"/>
  <c r="U34" i="103"/>
  <c r="U35" i="103"/>
  <c r="U36" i="103"/>
  <c r="U37" i="103"/>
  <c r="U38" i="103"/>
  <c r="U39" i="103"/>
  <c r="U40" i="103"/>
  <c r="S40" i="103"/>
  <c r="S39" i="103"/>
  <c r="S38" i="103"/>
  <c r="S37" i="103"/>
  <c r="S36" i="103"/>
  <c r="S35" i="103"/>
  <c r="S34" i="103"/>
  <c r="S33" i="103"/>
  <c r="S32" i="103"/>
  <c r="S31" i="103"/>
  <c r="S30" i="103"/>
  <c r="S29" i="103"/>
  <c r="S28" i="103"/>
  <c r="S27" i="103"/>
  <c r="S26" i="103"/>
  <c r="S25" i="103"/>
  <c r="S24" i="103"/>
  <c r="AM24" i="103" s="1"/>
  <c r="S23" i="103"/>
  <c r="S22" i="103"/>
  <c r="S21" i="103"/>
  <c r="AM21" i="103" s="1"/>
  <c r="S20" i="103"/>
  <c r="AM20" i="103" s="1"/>
  <c r="S19" i="103"/>
  <c r="S18" i="103"/>
  <c r="S17" i="103"/>
  <c r="S16" i="103"/>
  <c r="S15" i="103"/>
  <c r="S14" i="103"/>
  <c r="S13" i="103"/>
  <c r="S12" i="103"/>
  <c r="S11" i="103"/>
  <c r="S10" i="103"/>
  <c r="S9" i="103"/>
  <c r="S8" i="103"/>
  <c r="S7" i="103"/>
  <c r="S6" i="103"/>
  <c r="S5" i="103"/>
  <c r="AM5" i="103" s="1"/>
  <c r="R6" i="103"/>
  <c r="R7" i="103"/>
  <c r="R8" i="103"/>
  <c r="R9" i="103"/>
  <c r="R10" i="103"/>
  <c r="R11" i="103"/>
  <c r="R12" i="103"/>
  <c r="R13" i="103"/>
  <c r="R14" i="103"/>
  <c r="R15" i="103"/>
  <c r="R16" i="103"/>
  <c r="R17" i="103"/>
  <c r="AL17" i="103" s="1"/>
  <c r="R18" i="103"/>
  <c r="R19" i="103"/>
  <c r="R20" i="103"/>
  <c r="R21" i="103"/>
  <c r="R22" i="103"/>
  <c r="AL22" i="103" s="1"/>
  <c r="R23" i="103"/>
  <c r="R24" i="103"/>
  <c r="R25" i="103"/>
  <c r="R26" i="103"/>
  <c r="R27" i="103"/>
  <c r="R28" i="103"/>
  <c r="R29" i="103"/>
  <c r="R30" i="103"/>
  <c r="R31" i="103"/>
  <c r="R32" i="103"/>
  <c r="R33" i="103"/>
  <c r="R34" i="103"/>
  <c r="R35" i="103"/>
  <c r="R36" i="103"/>
  <c r="R37" i="103"/>
  <c r="R38" i="103"/>
  <c r="R39" i="103"/>
  <c r="R40" i="103"/>
  <c r="R5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" i="103"/>
  <c r="O40" i="103"/>
  <c r="O39" i="103"/>
  <c r="O38" i="103"/>
  <c r="O37" i="103"/>
  <c r="O36" i="103"/>
  <c r="O35" i="103"/>
  <c r="O34" i="103"/>
  <c r="O33" i="103"/>
  <c r="O32" i="103"/>
  <c r="O31" i="103"/>
  <c r="O30" i="103"/>
  <c r="O29" i="103"/>
  <c r="O28" i="103"/>
  <c r="O27" i="103"/>
  <c r="O26" i="103"/>
  <c r="O25" i="103"/>
  <c r="O24" i="103"/>
  <c r="O23" i="103"/>
  <c r="O22" i="103"/>
  <c r="O21" i="103"/>
  <c r="O20" i="103"/>
  <c r="O19" i="103"/>
  <c r="O18" i="103"/>
  <c r="O17" i="103"/>
  <c r="O16" i="103"/>
  <c r="O15" i="103"/>
  <c r="O14" i="103"/>
  <c r="O13" i="103"/>
  <c r="O12" i="103"/>
  <c r="O11" i="103"/>
  <c r="O10" i="103"/>
  <c r="O9" i="103"/>
  <c r="O8" i="103"/>
  <c r="O7" i="103"/>
  <c r="O6" i="103"/>
  <c r="O5" i="103"/>
  <c r="N40" i="103"/>
  <c r="N39" i="103"/>
  <c r="N38" i="103"/>
  <c r="N37" i="103"/>
  <c r="N36" i="103"/>
  <c r="N35" i="103"/>
  <c r="N34" i="103"/>
  <c r="N33" i="103"/>
  <c r="N32" i="103"/>
  <c r="N31" i="103"/>
  <c r="N30" i="103"/>
  <c r="N29" i="103"/>
  <c r="N28" i="103"/>
  <c r="N27" i="103"/>
  <c r="N26" i="103"/>
  <c r="N25" i="103"/>
  <c r="N24" i="103"/>
  <c r="N23" i="103"/>
  <c r="N22" i="103"/>
  <c r="N21" i="103"/>
  <c r="N20" i="103"/>
  <c r="N19" i="103"/>
  <c r="N18" i="103"/>
  <c r="N17" i="103"/>
  <c r="N16" i="103"/>
  <c r="N15" i="103"/>
  <c r="N14" i="103"/>
  <c r="N13" i="103"/>
  <c r="N12" i="103"/>
  <c r="N11" i="103"/>
  <c r="N10" i="103"/>
  <c r="N9" i="103"/>
  <c r="N8" i="103"/>
  <c r="N7" i="103"/>
  <c r="N6" i="103"/>
  <c r="N5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L40" i="103"/>
  <c r="L39" i="103"/>
  <c r="L38" i="103"/>
  <c r="L37" i="103"/>
  <c r="L36" i="103"/>
  <c r="L35" i="103"/>
  <c r="L34" i="103"/>
  <c r="L33" i="103"/>
  <c r="L32" i="103"/>
  <c r="L31" i="103"/>
  <c r="L30" i="103"/>
  <c r="L29" i="103"/>
  <c r="L28" i="103"/>
  <c r="L27" i="103"/>
  <c r="L26" i="103"/>
  <c r="L25" i="103"/>
  <c r="L24" i="103"/>
  <c r="L23" i="103"/>
  <c r="L22" i="103"/>
  <c r="L21" i="103"/>
  <c r="L20" i="103"/>
  <c r="L19" i="103"/>
  <c r="L18" i="103"/>
  <c r="L17" i="103"/>
  <c r="L16" i="103"/>
  <c r="L15" i="103"/>
  <c r="L14" i="103"/>
  <c r="L13" i="103"/>
  <c r="L12" i="103"/>
  <c r="L11" i="103"/>
  <c r="L10" i="103"/>
  <c r="L9" i="103"/>
  <c r="L8" i="103"/>
  <c r="L7" i="103"/>
  <c r="L6" i="103"/>
  <c r="L5" i="103"/>
  <c r="K40" i="103"/>
  <c r="K39" i="103"/>
  <c r="K38" i="103"/>
  <c r="K37" i="103"/>
  <c r="K36" i="103"/>
  <c r="K35" i="103"/>
  <c r="K34" i="103"/>
  <c r="K33" i="103"/>
  <c r="K32" i="103"/>
  <c r="K31" i="103"/>
  <c r="K30" i="103"/>
  <c r="K29" i="103"/>
  <c r="K28" i="103"/>
  <c r="K27" i="103"/>
  <c r="K26" i="103"/>
  <c r="K25" i="103"/>
  <c r="K24" i="103"/>
  <c r="K23" i="103"/>
  <c r="K22" i="103"/>
  <c r="K21" i="103"/>
  <c r="K20" i="103"/>
  <c r="K19" i="103"/>
  <c r="K18" i="103"/>
  <c r="K17" i="103"/>
  <c r="K16" i="103"/>
  <c r="K15" i="103"/>
  <c r="K14" i="103"/>
  <c r="K13" i="103"/>
  <c r="K12" i="103"/>
  <c r="K11" i="103"/>
  <c r="K10" i="103"/>
  <c r="K9" i="103"/>
  <c r="K8" i="103"/>
  <c r="K7" i="103"/>
  <c r="K6" i="103"/>
  <c r="K5" i="103"/>
  <c r="J40" i="103"/>
  <c r="J39" i="103"/>
  <c r="J38" i="103"/>
  <c r="J37" i="103"/>
  <c r="J36" i="103"/>
  <c r="J35" i="103"/>
  <c r="J34" i="103"/>
  <c r="J33" i="103"/>
  <c r="J32" i="103"/>
  <c r="J31" i="103"/>
  <c r="J30" i="103"/>
  <c r="J29" i="103"/>
  <c r="J28" i="103"/>
  <c r="J27" i="103"/>
  <c r="J26" i="103"/>
  <c r="J25" i="103"/>
  <c r="J24" i="103"/>
  <c r="J23" i="103"/>
  <c r="J22" i="103"/>
  <c r="J21" i="103"/>
  <c r="J20" i="103"/>
  <c r="J19" i="103"/>
  <c r="J18" i="103"/>
  <c r="J17" i="103"/>
  <c r="J16" i="103"/>
  <c r="J15" i="103"/>
  <c r="J14" i="103"/>
  <c r="J13" i="103"/>
  <c r="J12" i="103"/>
  <c r="J11" i="103"/>
  <c r="J10" i="103"/>
  <c r="J9" i="103"/>
  <c r="J8" i="103"/>
  <c r="J7" i="103"/>
  <c r="J6" i="103"/>
  <c r="J5" i="103"/>
  <c r="I40" i="103"/>
  <c r="I39" i="103"/>
  <c r="I38" i="103"/>
  <c r="I37" i="103"/>
  <c r="I36" i="103"/>
  <c r="I35" i="103"/>
  <c r="I34" i="103"/>
  <c r="I33" i="103"/>
  <c r="I32" i="103"/>
  <c r="I31" i="103"/>
  <c r="I30" i="103"/>
  <c r="I29" i="103"/>
  <c r="I28" i="103"/>
  <c r="I27" i="103"/>
  <c r="I26" i="103"/>
  <c r="I25" i="103"/>
  <c r="I24" i="103"/>
  <c r="I23" i="103"/>
  <c r="I22" i="103"/>
  <c r="I21" i="103"/>
  <c r="I20" i="103"/>
  <c r="I19" i="103"/>
  <c r="I18" i="103"/>
  <c r="I17" i="103"/>
  <c r="I16" i="103"/>
  <c r="I15" i="103"/>
  <c r="I14" i="103"/>
  <c r="I13" i="103"/>
  <c r="I12" i="103"/>
  <c r="I11" i="103"/>
  <c r="I10" i="103"/>
  <c r="I9" i="103"/>
  <c r="I8" i="103"/>
  <c r="I7" i="103"/>
  <c r="I6" i="103"/>
  <c r="I5" i="103"/>
  <c r="H6" i="103"/>
  <c r="H7" i="103"/>
  <c r="H8" i="103"/>
  <c r="H9" i="103"/>
  <c r="H10" i="103"/>
  <c r="H11" i="103"/>
  <c r="H12" i="103"/>
  <c r="H13" i="103"/>
  <c r="H14" i="103"/>
  <c r="H15" i="103"/>
  <c r="H16" i="103"/>
  <c r="H17" i="103"/>
  <c r="H18" i="103"/>
  <c r="H19" i="103"/>
  <c r="H20" i="103"/>
  <c r="H21" i="103"/>
  <c r="H22" i="103"/>
  <c r="H23" i="103"/>
  <c r="H24" i="103"/>
  <c r="H25" i="103"/>
  <c r="H26" i="103"/>
  <c r="H27" i="103"/>
  <c r="H28" i="103"/>
  <c r="H29" i="103"/>
  <c r="H30" i="103"/>
  <c r="H31" i="103"/>
  <c r="H32" i="103"/>
  <c r="H33" i="103"/>
  <c r="H34" i="103"/>
  <c r="H35" i="103"/>
  <c r="H36" i="103"/>
  <c r="H37" i="103"/>
  <c r="H38" i="103"/>
  <c r="H39" i="103"/>
  <c r="H40" i="103"/>
  <c r="H5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F13" i="103"/>
  <c r="F12" i="103"/>
  <c r="F11" i="103"/>
  <c r="F10" i="103"/>
  <c r="F9" i="103"/>
  <c r="F8" i="103"/>
  <c r="F7" i="103"/>
  <c r="F6" i="103"/>
  <c r="F5" i="103"/>
  <c r="E40" i="103"/>
  <c r="E39" i="103"/>
  <c r="E38" i="103"/>
  <c r="E37" i="103"/>
  <c r="E36" i="103"/>
  <c r="E35" i="103"/>
  <c r="E34" i="103"/>
  <c r="E33" i="103"/>
  <c r="E32" i="103"/>
  <c r="E31" i="103"/>
  <c r="E30" i="103"/>
  <c r="E29" i="103"/>
  <c r="E28" i="103"/>
  <c r="E27" i="103"/>
  <c r="E26" i="103"/>
  <c r="E25" i="103"/>
  <c r="E24" i="103"/>
  <c r="E23" i="103"/>
  <c r="E22" i="103"/>
  <c r="E21" i="103"/>
  <c r="E20" i="103"/>
  <c r="E19" i="103"/>
  <c r="E18" i="103"/>
  <c r="E17" i="103"/>
  <c r="E16" i="103"/>
  <c r="E15" i="103"/>
  <c r="E14" i="103"/>
  <c r="E13" i="103"/>
  <c r="E12" i="103"/>
  <c r="E11" i="103"/>
  <c r="E10" i="103"/>
  <c r="E9" i="103"/>
  <c r="E8" i="103"/>
  <c r="E7" i="103"/>
  <c r="E6" i="103"/>
  <c r="E5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D25" i="103"/>
  <c r="D24" i="103"/>
  <c r="D23" i="103"/>
  <c r="D22" i="103"/>
  <c r="D21" i="103"/>
  <c r="D20" i="103"/>
  <c r="D19" i="103"/>
  <c r="D18" i="103"/>
  <c r="D17" i="103"/>
  <c r="D16" i="103"/>
  <c r="D15" i="103"/>
  <c r="D14" i="103"/>
  <c r="D13" i="103"/>
  <c r="D12" i="103"/>
  <c r="D11" i="103"/>
  <c r="D10" i="103"/>
  <c r="D9" i="103"/>
  <c r="D8" i="103"/>
  <c r="D7" i="103"/>
  <c r="D6" i="103"/>
  <c r="D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AK40" i="102"/>
  <c r="AK39" i="102"/>
  <c r="AK38" i="102"/>
  <c r="AK37" i="102"/>
  <c r="AK36" i="102"/>
  <c r="AK35" i="102"/>
  <c r="AK34" i="102"/>
  <c r="AK33" i="102"/>
  <c r="AK32" i="102"/>
  <c r="AK31" i="102"/>
  <c r="AK30" i="102"/>
  <c r="AK29" i="102"/>
  <c r="AK28" i="102"/>
  <c r="AK27" i="102"/>
  <c r="AK26" i="102"/>
  <c r="AK25" i="102"/>
  <c r="AK24" i="102"/>
  <c r="AK23" i="102"/>
  <c r="AK22" i="102"/>
  <c r="AK21" i="102"/>
  <c r="AK20" i="102"/>
  <c r="AK19" i="102"/>
  <c r="AK18" i="102"/>
  <c r="AK17" i="102"/>
  <c r="AK16" i="102"/>
  <c r="AK15" i="102"/>
  <c r="AK14" i="102"/>
  <c r="AK13" i="102"/>
  <c r="AK12" i="102"/>
  <c r="AK11" i="102"/>
  <c r="AK10" i="102"/>
  <c r="AK9" i="102"/>
  <c r="AK8" i="102"/>
  <c r="AK7" i="102"/>
  <c r="AK6" i="102"/>
  <c r="AJ6" i="102"/>
  <c r="AJ7" i="102"/>
  <c r="AJ8" i="102"/>
  <c r="AJ9" i="102"/>
  <c r="AJ10" i="102"/>
  <c r="AJ11" i="102"/>
  <c r="AJ12" i="102"/>
  <c r="AJ13" i="102"/>
  <c r="AJ14" i="102"/>
  <c r="AJ15" i="102"/>
  <c r="AJ16" i="102"/>
  <c r="AJ17" i="102"/>
  <c r="AJ18" i="102"/>
  <c r="AJ19" i="102"/>
  <c r="AJ20" i="102"/>
  <c r="AJ21" i="102"/>
  <c r="AJ22" i="102"/>
  <c r="AJ23" i="102"/>
  <c r="AJ24" i="102"/>
  <c r="AJ25" i="102"/>
  <c r="AJ26" i="102"/>
  <c r="AJ27" i="102"/>
  <c r="AJ28" i="102"/>
  <c r="AJ29" i="102"/>
  <c r="AJ30" i="102"/>
  <c r="AJ31" i="102"/>
  <c r="AJ32" i="102"/>
  <c r="AJ33" i="102"/>
  <c r="AJ34" i="102"/>
  <c r="AJ35" i="102"/>
  <c r="AJ36" i="102"/>
  <c r="AJ37" i="102"/>
  <c r="AJ38" i="102"/>
  <c r="AJ39" i="102"/>
  <c r="AJ40" i="102"/>
  <c r="AJ5" i="102"/>
  <c r="X40" i="102"/>
  <c r="X39" i="102"/>
  <c r="X38" i="102"/>
  <c r="X37" i="102"/>
  <c r="X36" i="102"/>
  <c r="X35" i="102"/>
  <c r="X34" i="102"/>
  <c r="X33" i="102"/>
  <c r="X32" i="102"/>
  <c r="X31" i="102"/>
  <c r="X30" i="102"/>
  <c r="X29" i="102"/>
  <c r="X28" i="102"/>
  <c r="X27" i="102"/>
  <c r="X26" i="102"/>
  <c r="X25" i="102"/>
  <c r="X24" i="102"/>
  <c r="X23" i="102"/>
  <c r="X22" i="102"/>
  <c r="X21" i="102"/>
  <c r="X20" i="102"/>
  <c r="X19" i="102"/>
  <c r="X18" i="102"/>
  <c r="X17" i="102"/>
  <c r="X16" i="102"/>
  <c r="X15" i="102"/>
  <c r="X14" i="102"/>
  <c r="X13" i="102"/>
  <c r="X12" i="102"/>
  <c r="X11" i="102"/>
  <c r="X10" i="102"/>
  <c r="X9" i="102"/>
  <c r="X8" i="102"/>
  <c r="X7" i="102"/>
  <c r="X6" i="102"/>
  <c r="X5" i="102"/>
  <c r="W40" i="102"/>
  <c r="W39" i="102"/>
  <c r="W38" i="102"/>
  <c r="W37" i="102"/>
  <c r="W36" i="102"/>
  <c r="W35" i="102"/>
  <c r="W34" i="102"/>
  <c r="W33" i="102"/>
  <c r="W32" i="102"/>
  <c r="W31" i="102"/>
  <c r="W30" i="102"/>
  <c r="W29" i="102"/>
  <c r="W28" i="102"/>
  <c r="W27" i="102"/>
  <c r="W26" i="102"/>
  <c r="W25" i="102"/>
  <c r="W24" i="102"/>
  <c r="W23" i="102"/>
  <c r="W22" i="102"/>
  <c r="W21" i="102"/>
  <c r="W20" i="102"/>
  <c r="W19" i="102"/>
  <c r="W18" i="102"/>
  <c r="W17" i="102"/>
  <c r="W16" i="102"/>
  <c r="W15" i="102"/>
  <c r="W14" i="102"/>
  <c r="W13" i="102"/>
  <c r="W12" i="102"/>
  <c r="W11" i="102"/>
  <c r="W10" i="102"/>
  <c r="W9" i="102"/>
  <c r="W8" i="102"/>
  <c r="W7" i="102"/>
  <c r="W6" i="102"/>
  <c r="W5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V9" i="102"/>
  <c r="V8" i="102"/>
  <c r="V7" i="102"/>
  <c r="V6" i="102"/>
  <c r="V5" i="102"/>
  <c r="U6" i="102"/>
  <c r="U7" i="102"/>
  <c r="U8" i="102"/>
  <c r="U9" i="102"/>
  <c r="U10" i="102"/>
  <c r="U11" i="102"/>
  <c r="U12" i="102"/>
  <c r="U13" i="102"/>
  <c r="U14" i="102"/>
  <c r="U15" i="102"/>
  <c r="U16" i="102"/>
  <c r="U17" i="102"/>
  <c r="U18" i="102"/>
  <c r="U19" i="102"/>
  <c r="U20" i="102"/>
  <c r="U21" i="102"/>
  <c r="U22" i="102"/>
  <c r="U23" i="102"/>
  <c r="U24" i="102"/>
  <c r="U25" i="102"/>
  <c r="U26" i="102"/>
  <c r="U27" i="102"/>
  <c r="U28" i="102"/>
  <c r="U29" i="102"/>
  <c r="U30" i="102"/>
  <c r="U31" i="102"/>
  <c r="U32" i="102"/>
  <c r="U33" i="102"/>
  <c r="U34" i="102"/>
  <c r="U35" i="102"/>
  <c r="U36" i="102"/>
  <c r="U37" i="102"/>
  <c r="U38" i="102"/>
  <c r="U39" i="102"/>
  <c r="U40" i="102"/>
  <c r="S40" i="102"/>
  <c r="S39" i="102"/>
  <c r="S38" i="102"/>
  <c r="S37" i="102"/>
  <c r="S36" i="102"/>
  <c r="S35" i="102"/>
  <c r="S34" i="102"/>
  <c r="S33" i="102"/>
  <c r="S32" i="102"/>
  <c r="S31" i="102"/>
  <c r="S30" i="102"/>
  <c r="S29" i="102"/>
  <c r="S28" i="102"/>
  <c r="S27" i="102"/>
  <c r="S26" i="102"/>
  <c r="S25" i="102"/>
  <c r="S24" i="102"/>
  <c r="S23" i="102"/>
  <c r="S22" i="102"/>
  <c r="S21" i="102"/>
  <c r="S20" i="102"/>
  <c r="S19" i="102"/>
  <c r="S18" i="102"/>
  <c r="S17" i="102"/>
  <c r="S16" i="102"/>
  <c r="S15" i="102"/>
  <c r="S14" i="102"/>
  <c r="S13" i="102"/>
  <c r="S12" i="102"/>
  <c r="AM12" i="102" s="1"/>
  <c r="S11" i="102"/>
  <c r="AM11" i="102" s="1"/>
  <c r="S10" i="102"/>
  <c r="S9" i="102"/>
  <c r="S8" i="102"/>
  <c r="S7" i="102"/>
  <c r="S6" i="102"/>
  <c r="AM6" i="102" s="1"/>
  <c r="S5" i="102"/>
  <c r="AM5" i="102" s="1"/>
  <c r="R6" i="102"/>
  <c r="R7" i="102"/>
  <c r="R8" i="102"/>
  <c r="R9" i="102"/>
  <c r="R10" i="102"/>
  <c r="R11" i="102"/>
  <c r="R12" i="102"/>
  <c r="R13" i="102"/>
  <c r="R14" i="102"/>
  <c r="R15" i="102"/>
  <c r="R16" i="102"/>
  <c r="R17" i="102"/>
  <c r="AL17" i="102" s="1"/>
  <c r="R18" i="102"/>
  <c r="R19" i="102"/>
  <c r="R20" i="102"/>
  <c r="R21" i="102"/>
  <c r="R22" i="102"/>
  <c r="R23" i="102"/>
  <c r="AL23" i="102" s="1"/>
  <c r="R24" i="102"/>
  <c r="R25" i="102"/>
  <c r="R26" i="102"/>
  <c r="R27" i="102"/>
  <c r="R28" i="102"/>
  <c r="R29" i="102"/>
  <c r="R30" i="102"/>
  <c r="R31" i="102"/>
  <c r="R32" i="102"/>
  <c r="AL32" i="102" s="1"/>
  <c r="R33" i="102"/>
  <c r="AL33" i="102" s="1"/>
  <c r="R34" i="102"/>
  <c r="R35" i="102"/>
  <c r="AL35" i="102" s="1"/>
  <c r="R36" i="102"/>
  <c r="R37" i="102"/>
  <c r="R38" i="102"/>
  <c r="AL38" i="102" s="1"/>
  <c r="R39" i="102"/>
  <c r="R40" i="102"/>
  <c r="R5" i="102"/>
  <c r="P40" i="102"/>
  <c r="P39" i="102"/>
  <c r="P38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P13" i="102"/>
  <c r="P12" i="102"/>
  <c r="P11" i="102"/>
  <c r="P10" i="102"/>
  <c r="P9" i="102"/>
  <c r="P8" i="102"/>
  <c r="P7" i="102"/>
  <c r="P6" i="102"/>
  <c r="P5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28" i="102"/>
  <c r="O27" i="102"/>
  <c r="O26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O13" i="102"/>
  <c r="O12" i="102"/>
  <c r="O11" i="102"/>
  <c r="O10" i="102"/>
  <c r="O9" i="102"/>
  <c r="O8" i="102"/>
  <c r="O7" i="102"/>
  <c r="O6" i="102"/>
  <c r="O5" i="102"/>
  <c r="N40" i="102"/>
  <c r="N39" i="102"/>
  <c r="N38" i="102"/>
  <c r="N37" i="102"/>
  <c r="N36" i="102"/>
  <c r="N35" i="102"/>
  <c r="N34" i="102"/>
  <c r="N33" i="102"/>
  <c r="N32" i="102"/>
  <c r="N31" i="102"/>
  <c r="N30" i="102"/>
  <c r="N29" i="102"/>
  <c r="N28" i="102"/>
  <c r="N27" i="102"/>
  <c r="N26" i="102"/>
  <c r="N25" i="102"/>
  <c r="N24" i="102"/>
  <c r="N23" i="102"/>
  <c r="N22" i="102"/>
  <c r="N21" i="102"/>
  <c r="N20" i="102"/>
  <c r="N19" i="102"/>
  <c r="N18" i="102"/>
  <c r="N17" i="102"/>
  <c r="N16" i="102"/>
  <c r="N15" i="102"/>
  <c r="N14" i="102"/>
  <c r="N13" i="102"/>
  <c r="N12" i="102"/>
  <c r="N11" i="102"/>
  <c r="N10" i="102"/>
  <c r="N9" i="102"/>
  <c r="N8" i="102"/>
  <c r="N7" i="102"/>
  <c r="N6" i="102"/>
  <c r="N5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L40" i="102"/>
  <c r="L39" i="102"/>
  <c r="L38" i="102"/>
  <c r="L37" i="102"/>
  <c r="L36" i="102"/>
  <c r="L35" i="102"/>
  <c r="L34" i="102"/>
  <c r="L33" i="102"/>
  <c r="L32" i="102"/>
  <c r="L31" i="102"/>
  <c r="L30" i="102"/>
  <c r="L29" i="102"/>
  <c r="L28" i="102"/>
  <c r="L27" i="102"/>
  <c r="L26" i="102"/>
  <c r="L25" i="102"/>
  <c r="L24" i="102"/>
  <c r="L23" i="102"/>
  <c r="L22" i="102"/>
  <c r="L21" i="102"/>
  <c r="L20" i="102"/>
  <c r="L19" i="102"/>
  <c r="L18" i="102"/>
  <c r="L17" i="102"/>
  <c r="L16" i="102"/>
  <c r="L15" i="102"/>
  <c r="L14" i="102"/>
  <c r="L13" i="102"/>
  <c r="L12" i="102"/>
  <c r="L11" i="102"/>
  <c r="L10" i="102"/>
  <c r="L9" i="102"/>
  <c r="L8" i="102"/>
  <c r="L7" i="102"/>
  <c r="L6" i="102"/>
  <c r="L5" i="102"/>
  <c r="K40" i="102"/>
  <c r="K39" i="102"/>
  <c r="K38" i="102"/>
  <c r="K37" i="102"/>
  <c r="K36" i="102"/>
  <c r="K35" i="102"/>
  <c r="K34" i="102"/>
  <c r="K33" i="102"/>
  <c r="K32" i="102"/>
  <c r="K31" i="102"/>
  <c r="K30" i="102"/>
  <c r="K29" i="102"/>
  <c r="K28" i="102"/>
  <c r="K27" i="102"/>
  <c r="K26" i="102"/>
  <c r="K25" i="102"/>
  <c r="K24" i="102"/>
  <c r="K23" i="102"/>
  <c r="K22" i="102"/>
  <c r="K21" i="102"/>
  <c r="K20" i="102"/>
  <c r="K19" i="102"/>
  <c r="K18" i="102"/>
  <c r="K17" i="102"/>
  <c r="K16" i="102"/>
  <c r="K15" i="102"/>
  <c r="K14" i="102"/>
  <c r="K13" i="102"/>
  <c r="K12" i="102"/>
  <c r="K11" i="102"/>
  <c r="K10" i="102"/>
  <c r="K9" i="102"/>
  <c r="K8" i="102"/>
  <c r="K7" i="102"/>
  <c r="K6" i="102"/>
  <c r="K5" i="102"/>
  <c r="J40" i="102"/>
  <c r="J39" i="102"/>
  <c r="J38" i="102"/>
  <c r="J37" i="102"/>
  <c r="J36" i="102"/>
  <c r="J35" i="102"/>
  <c r="J34" i="102"/>
  <c r="J33" i="102"/>
  <c r="J32" i="102"/>
  <c r="J31" i="102"/>
  <c r="J30" i="102"/>
  <c r="J29" i="102"/>
  <c r="J28" i="102"/>
  <c r="J27" i="102"/>
  <c r="J26" i="102"/>
  <c r="J25" i="102"/>
  <c r="J24" i="102"/>
  <c r="J23" i="102"/>
  <c r="J22" i="102"/>
  <c r="J21" i="102"/>
  <c r="J20" i="102"/>
  <c r="J19" i="102"/>
  <c r="J18" i="102"/>
  <c r="J17" i="102"/>
  <c r="J16" i="102"/>
  <c r="J15" i="102"/>
  <c r="J14" i="102"/>
  <c r="J13" i="102"/>
  <c r="J12" i="102"/>
  <c r="J11" i="102"/>
  <c r="J10" i="102"/>
  <c r="J9" i="102"/>
  <c r="J8" i="102"/>
  <c r="J7" i="102"/>
  <c r="J6" i="102"/>
  <c r="J5" i="102"/>
  <c r="I40" i="102"/>
  <c r="I39" i="102"/>
  <c r="I38" i="102"/>
  <c r="I37" i="102"/>
  <c r="I36" i="102"/>
  <c r="I35" i="102"/>
  <c r="I34" i="102"/>
  <c r="I33" i="102"/>
  <c r="I32" i="102"/>
  <c r="I31" i="102"/>
  <c r="I30" i="102"/>
  <c r="I29" i="102"/>
  <c r="I28" i="102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I8" i="102"/>
  <c r="I7" i="102"/>
  <c r="I6" i="102"/>
  <c r="I5" i="102"/>
  <c r="H6" i="102"/>
  <c r="H7" i="102"/>
  <c r="H8" i="102"/>
  <c r="H9" i="102"/>
  <c r="H10" i="102"/>
  <c r="H11" i="102"/>
  <c r="H12" i="102"/>
  <c r="H13" i="102"/>
  <c r="H14" i="102"/>
  <c r="H15" i="102"/>
  <c r="H16" i="102"/>
  <c r="H17" i="102"/>
  <c r="H18" i="102"/>
  <c r="H19" i="102"/>
  <c r="H20" i="102"/>
  <c r="H21" i="102"/>
  <c r="H22" i="102"/>
  <c r="H23" i="102"/>
  <c r="H24" i="102"/>
  <c r="H25" i="102"/>
  <c r="H26" i="102"/>
  <c r="H27" i="102"/>
  <c r="H28" i="102"/>
  <c r="H29" i="102"/>
  <c r="H30" i="102"/>
  <c r="H31" i="102"/>
  <c r="H32" i="102"/>
  <c r="H33" i="102"/>
  <c r="H34" i="102"/>
  <c r="H35" i="102"/>
  <c r="H36" i="102"/>
  <c r="H37" i="102"/>
  <c r="H38" i="102"/>
  <c r="H39" i="102"/>
  <c r="H40" i="102"/>
  <c r="H5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F13" i="102"/>
  <c r="F12" i="102"/>
  <c r="F11" i="102"/>
  <c r="F10" i="102"/>
  <c r="F9" i="102"/>
  <c r="F8" i="102"/>
  <c r="F7" i="102"/>
  <c r="F6" i="102"/>
  <c r="F5" i="102"/>
  <c r="E40" i="102"/>
  <c r="E39" i="102"/>
  <c r="E38" i="102"/>
  <c r="E37" i="102"/>
  <c r="E36" i="102"/>
  <c r="E35" i="102"/>
  <c r="E34" i="102"/>
  <c r="E33" i="102"/>
  <c r="E32" i="102"/>
  <c r="E31" i="102"/>
  <c r="E30" i="102"/>
  <c r="E29" i="102"/>
  <c r="E28" i="102"/>
  <c r="E27" i="102"/>
  <c r="E26" i="102"/>
  <c r="E25" i="102"/>
  <c r="E24" i="102"/>
  <c r="E23" i="102"/>
  <c r="E22" i="102"/>
  <c r="E21" i="102"/>
  <c r="E20" i="102"/>
  <c r="E19" i="102"/>
  <c r="E18" i="102"/>
  <c r="E17" i="102"/>
  <c r="E16" i="102"/>
  <c r="E15" i="102"/>
  <c r="E14" i="102"/>
  <c r="E13" i="102"/>
  <c r="E12" i="102"/>
  <c r="E11" i="102"/>
  <c r="E10" i="102"/>
  <c r="E9" i="102"/>
  <c r="E8" i="102"/>
  <c r="E7" i="102"/>
  <c r="E6" i="102"/>
  <c r="E5" i="102"/>
  <c r="D40" i="102"/>
  <c r="D39" i="102"/>
  <c r="D38" i="102"/>
  <c r="D37" i="102"/>
  <c r="D36" i="102"/>
  <c r="D35" i="102"/>
  <c r="D34" i="102"/>
  <c r="D33" i="102"/>
  <c r="D32" i="102"/>
  <c r="D31" i="102"/>
  <c r="D30" i="102"/>
  <c r="D29" i="102"/>
  <c r="D28" i="102"/>
  <c r="D27" i="102"/>
  <c r="D26" i="102"/>
  <c r="D25" i="102"/>
  <c r="D24" i="102"/>
  <c r="D23" i="102"/>
  <c r="D22" i="102"/>
  <c r="D21" i="102"/>
  <c r="D20" i="102"/>
  <c r="D19" i="102"/>
  <c r="D18" i="102"/>
  <c r="D17" i="102"/>
  <c r="D16" i="102"/>
  <c r="D15" i="102"/>
  <c r="D14" i="102"/>
  <c r="D13" i="102"/>
  <c r="D12" i="102"/>
  <c r="D11" i="102"/>
  <c r="D10" i="102"/>
  <c r="D9" i="102"/>
  <c r="D8" i="102"/>
  <c r="D7" i="102"/>
  <c r="D6" i="102"/>
  <c r="D5" i="102"/>
  <c r="C6" i="102"/>
  <c r="C7" i="102"/>
  <c r="C8" i="102"/>
  <c r="C9" i="102"/>
  <c r="C10" i="102"/>
  <c r="C11" i="102"/>
  <c r="C12" i="102"/>
  <c r="C13" i="102"/>
  <c r="C14" i="102"/>
  <c r="C15" i="102"/>
  <c r="C16" i="102"/>
  <c r="C17" i="102"/>
  <c r="C18" i="102"/>
  <c r="C19" i="102"/>
  <c r="C20" i="102"/>
  <c r="C21" i="102"/>
  <c r="C22" i="102"/>
  <c r="C23" i="102"/>
  <c r="C24" i="102"/>
  <c r="C25" i="102"/>
  <c r="C26" i="102"/>
  <c r="C27" i="102"/>
  <c r="C28" i="102"/>
  <c r="C29" i="102"/>
  <c r="C30" i="102"/>
  <c r="C31" i="102"/>
  <c r="C32" i="102"/>
  <c r="C33" i="102"/>
  <c r="C34" i="102"/>
  <c r="C35" i="102"/>
  <c r="C36" i="102"/>
  <c r="C37" i="102"/>
  <c r="C38" i="102"/>
  <c r="C39" i="102"/>
  <c r="C40" i="102"/>
  <c r="AJ6" i="101"/>
  <c r="AJ7" i="101"/>
  <c r="AJ8" i="101"/>
  <c r="AJ9" i="101"/>
  <c r="AJ10" i="101"/>
  <c r="AJ11" i="101"/>
  <c r="AJ12" i="101"/>
  <c r="AJ13" i="101"/>
  <c r="AJ14" i="101"/>
  <c r="AJ15" i="101"/>
  <c r="AJ16" i="101"/>
  <c r="AJ17" i="101"/>
  <c r="AJ18" i="101"/>
  <c r="AJ19" i="101"/>
  <c r="AJ20" i="101"/>
  <c r="AJ21" i="101"/>
  <c r="AJ22" i="101"/>
  <c r="AJ23" i="101"/>
  <c r="AJ24" i="101"/>
  <c r="AJ25" i="101"/>
  <c r="AJ26" i="101"/>
  <c r="AJ27" i="101"/>
  <c r="AJ28" i="101"/>
  <c r="AJ29" i="101"/>
  <c r="AJ30" i="101"/>
  <c r="AJ31" i="101"/>
  <c r="AJ32" i="101"/>
  <c r="AJ33" i="101"/>
  <c r="AJ34" i="101"/>
  <c r="AJ35" i="101"/>
  <c r="AJ36" i="101"/>
  <c r="AJ37" i="101"/>
  <c r="AJ38" i="101"/>
  <c r="AJ39" i="101"/>
  <c r="AJ40" i="101"/>
  <c r="AJ5" i="101"/>
  <c r="X40" i="101"/>
  <c r="X39" i="101"/>
  <c r="X38" i="101"/>
  <c r="X37" i="101"/>
  <c r="X36" i="101"/>
  <c r="X35" i="101"/>
  <c r="X34" i="101"/>
  <c r="X33" i="101"/>
  <c r="X32" i="101"/>
  <c r="X31" i="101"/>
  <c r="X30" i="101"/>
  <c r="X29" i="101"/>
  <c r="X28" i="101"/>
  <c r="X27" i="101"/>
  <c r="X26" i="101"/>
  <c r="X25" i="101"/>
  <c r="X24" i="101"/>
  <c r="X23" i="101"/>
  <c r="X22" i="101"/>
  <c r="X21" i="101"/>
  <c r="X20" i="101"/>
  <c r="X19" i="101"/>
  <c r="X18" i="101"/>
  <c r="X17" i="101"/>
  <c r="X16" i="101"/>
  <c r="X15" i="101"/>
  <c r="X14" i="101"/>
  <c r="X13" i="101"/>
  <c r="X12" i="101"/>
  <c r="X11" i="101"/>
  <c r="X10" i="101"/>
  <c r="X9" i="101"/>
  <c r="X8" i="101"/>
  <c r="X7" i="101"/>
  <c r="X6" i="101"/>
  <c r="X5" i="101"/>
  <c r="W40" i="101"/>
  <c r="W39" i="101"/>
  <c r="W38" i="101"/>
  <c r="W37" i="101"/>
  <c r="W36" i="101"/>
  <c r="W35" i="101"/>
  <c r="W34" i="101"/>
  <c r="W33" i="101"/>
  <c r="W32" i="101"/>
  <c r="W31" i="101"/>
  <c r="W30" i="101"/>
  <c r="W29" i="101"/>
  <c r="W28" i="101"/>
  <c r="W27" i="101"/>
  <c r="W26" i="101"/>
  <c r="W25" i="101"/>
  <c r="W24" i="101"/>
  <c r="W23" i="101"/>
  <c r="W22" i="101"/>
  <c r="W21" i="101"/>
  <c r="W20" i="101"/>
  <c r="W19" i="101"/>
  <c r="W18" i="101"/>
  <c r="W17" i="101"/>
  <c r="W16" i="101"/>
  <c r="W15" i="101"/>
  <c r="W14" i="101"/>
  <c r="W13" i="101"/>
  <c r="W12" i="101"/>
  <c r="W11" i="101"/>
  <c r="W10" i="101"/>
  <c r="W9" i="101"/>
  <c r="W8" i="101"/>
  <c r="W7" i="101"/>
  <c r="W6" i="101"/>
  <c r="W5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V9" i="101"/>
  <c r="V8" i="101"/>
  <c r="V7" i="101"/>
  <c r="V6" i="101"/>
  <c r="V5" i="101"/>
  <c r="U6" i="101"/>
  <c r="U7" i="101"/>
  <c r="U8" i="101"/>
  <c r="U9" i="101"/>
  <c r="U10" i="101"/>
  <c r="U11" i="101"/>
  <c r="U12" i="101"/>
  <c r="U13" i="101"/>
  <c r="U14" i="101"/>
  <c r="U15" i="101"/>
  <c r="U16" i="101"/>
  <c r="U17" i="101"/>
  <c r="U18" i="101"/>
  <c r="U19" i="101"/>
  <c r="U20" i="101"/>
  <c r="U21" i="101"/>
  <c r="U22" i="101"/>
  <c r="U23" i="101"/>
  <c r="U24" i="101"/>
  <c r="U25" i="101"/>
  <c r="U26" i="101"/>
  <c r="U27" i="101"/>
  <c r="U28" i="101"/>
  <c r="U29" i="101"/>
  <c r="U30" i="101"/>
  <c r="U31" i="101"/>
  <c r="U32" i="101"/>
  <c r="U33" i="101"/>
  <c r="U34" i="101"/>
  <c r="U35" i="101"/>
  <c r="U36" i="101"/>
  <c r="U37" i="101"/>
  <c r="U38" i="101"/>
  <c r="U39" i="101"/>
  <c r="U40" i="101"/>
  <c r="S40" i="101"/>
  <c r="S39" i="101"/>
  <c r="S38" i="101"/>
  <c r="S37" i="101"/>
  <c r="S36" i="101"/>
  <c r="AM36" i="101" s="1"/>
  <c r="S35" i="101"/>
  <c r="AM35" i="101" s="1"/>
  <c r="S34" i="101"/>
  <c r="AM34" i="101" s="1"/>
  <c r="S33" i="101"/>
  <c r="AM33" i="101" s="1"/>
  <c r="S32" i="101"/>
  <c r="S31" i="101"/>
  <c r="S30" i="101"/>
  <c r="AM30" i="101" s="1"/>
  <c r="S29" i="101"/>
  <c r="S28" i="101"/>
  <c r="S27" i="101"/>
  <c r="AM27" i="101" s="1"/>
  <c r="S26" i="101"/>
  <c r="S25" i="101"/>
  <c r="AM25" i="101" s="1"/>
  <c r="S24" i="101"/>
  <c r="AM24" i="101" s="1"/>
  <c r="S23" i="101"/>
  <c r="AM23" i="101" s="1"/>
  <c r="S22" i="101"/>
  <c r="AM22" i="101" s="1"/>
  <c r="S21" i="101"/>
  <c r="S20" i="101"/>
  <c r="S19" i="101"/>
  <c r="AM19" i="101" s="1"/>
  <c r="S18" i="101"/>
  <c r="S17" i="101"/>
  <c r="AM17" i="101" s="1"/>
  <c r="S16" i="101"/>
  <c r="S15" i="101"/>
  <c r="S14" i="101"/>
  <c r="AM14" i="101" s="1"/>
  <c r="S13" i="101"/>
  <c r="S12" i="101"/>
  <c r="AM12" i="101" s="1"/>
  <c r="S11" i="101"/>
  <c r="S10" i="101"/>
  <c r="AM10" i="101" s="1"/>
  <c r="S9" i="101"/>
  <c r="S8" i="101"/>
  <c r="AM8" i="101" s="1"/>
  <c r="S7" i="101"/>
  <c r="AM7" i="101" s="1"/>
  <c r="S6" i="101"/>
  <c r="S5" i="101"/>
  <c r="R6" i="101"/>
  <c r="R7" i="101"/>
  <c r="R8" i="101"/>
  <c r="R9" i="101"/>
  <c r="R10" i="101"/>
  <c r="AL10" i="101" s="1"/>
  <c r="R11" i="101"/>
  <c r="R12" i="101"/>
  <c r="R13" i="101"/>
  <c r="R14" i="101"/>
  <c r="R15" i="101"/>
  <c r="R16" i="101"/>
  <c r="R17" i="101"/>
  <c r="R18" i="101"/>
  <c r="R19" i="101"/>
  <c r="AL19" i="101" s="1"/>
  <c r="R20" i="101"/>
  <c r="R21" i="101"/>
  <c r="R22" i="101"/>
  <c r="R23" i="101"/>
  <c r="R24" i="101"/>
  <c r="R25" i="101"/>
  <c r="R26" i="101"/>
  <c r="R27" i="101"/>
  <c r="R28" i="101"/>
  <c r="R29" i="101"/>
  <c r="R30" i="101"/>
  <c r="R31" i="101"/>
  <c r="R32" i="101"/>
  <c r="R33" i="101"/>
  <c r="R34" i="101"/>
  <c r="R35" i="101"/>
  <c r="R36" i="101"/>
  <c r="R37" i="101"/>
  <c r="R38" i="101"/>
  <c r="R39" i="101"/>
  <c r="R40" i="101"/>
  <c r="R5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P24" i="101"/>
  <c r="P23" i="101"/>
  <c r="P22" i="101"/>
  <c r="P21" i="101"/>
  <c r="P20" i="101"/>
  <c r="P19" i="101"/>
  <c r="P18" i="101"/>
  <c r="P17" i="101"/>
  <c r="P16" i="101"/>
  <c r="P15" i="101"/>
  <c r="P14" i="101"/>
  <c r="P13" i="101"/>
  <c r="P12" i="101"/>
  <c r="P11" i="101"/>
  <c r="P10" i="101"/>
  <c r="P9" i="101"/>
  <c r="P8" i="101"/>
  <c r="P7" i="101"/>
  <c r="P6" i="101"/>
  <c r="P5" i="101"/>
  <c r="O40" i="101"/>
  <c r="O39" i="101"/>
  <c r="O38" i="101"/>
  <c r="O37" i="101"/>
  <c r="O36" i="101"/>
  <c r="O35" i="101"/>
  <c r="O34" i="101"/>
  <c r="O33" i="101"/>
  <c r="O32" i="101"/>
  <c r="O31" i="101"/>
  <c r="O30" i="101"/>
  <c r="O29" i="101"/>
  <c r="O28" i="101"/>
  <c r="O27" i="101"/>
  <c r="O26" i="101"/>
  <c r="O25" i="101"/>
  <c r="O24" i="101"/>
  <c r="O23" i="101"/>
  <c r="O22" i="101"/>
  <c r="O21" i="101"/>
  <c r="O20" i="101"/>
  <c r="O19" i="101"/>
  <c r="O18" i="101"/>
  <c r="O17" i="101"/>
  <c r="O16" i="101"/>
  <c r="O15" i="101"/>
  <c r="O14" i="101"/>
  <c r="O13" i="101"/>
  <c r="O12" i="101"/>
  <c r="O11" i="101"/>
  <c r="O10" i="101"/>
  <c r="O9" i="101"/>
  <c r="O8" i="101"/>
  <c r="O7" i="101"/>
  <c r="O6" i="101"/>
  <c r="O5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L40" i="101"/>
  <c r="L39" i="101"/>
  <c r="L38" i="101"/>
  <c r="L37" i="101"/>
  <c r="L36" i="101"/>
  <c r="L35" i="101"/>
  <c r="L34" i="101"/>
  <c r="L33" i="101"/>
  <c r="L32" i="101"/>
  <c r="L31" i="101"/>
  <c r="L30" i="101"/>
  <c r="L29" i="101"/>
  <c r="L28" i="101"/>
  <c r="L27" i="101"/>
  <c r="L26" i="101"/>
  <c r="L25" i="101"/>
  <c r="L24" i="101"/>
  <c r="L23" i="101"/>
  <c r="L22" i="101"/>
  <c r="L21" i="101"/>
  <c r="L20" i="101"/>
  <c r="L19" i="101"/>
  <c r="L18" i="101"/>
  <c r="L17" i="101"/>
  <c r="L16" i="101"/>
  <c r="L15" i="101"/>
  <c r="L14" i="101"/>
  <c r="L13" i="101"/>
  <c r="L12" i="101"/>
  <c r="L11" i="101"/>
  <c r="L10" i="101"/>
  <c r="L9" i="101"/>
  <c r="L8" i="101"/>
  <c r="L7" i="101"/>
  <c r="L6" i="101"/>
  <c r="L5" i="101"/>
  <c r="K40" i="101"/>
  <c r="K39" i="101"/>
  <c r="K38" i="101"/>
  <c r="K37" i="101"/>
  <c r="K36" i="101"/>
  <c r="K35" i="101"/>
  <c r="K34" i="101"/>
  <c r="K33" i="101"/>
  <c r="K32" i="101"/>
  <c r="K31" i="101"/>
  <c r="K30" i="101"/>
  <c r="K29" i="101"/>
  <c r="K28" i="101"/>
  <c r="K27" i="101"/>
  <c r="K26" i="101"/>
  <c r="K25" i="101"/>
  <c r="K24" i="101"/>
  <c r="K23" i="101"/>
  <c r="K22" i="101"/>
  <c r="K21" i="101"/>
  <c r="K20" i="101"/>
  <c r="K19" i="101"/>
  <c r="K18" i="101"/>
  <c r="K17" i="101"/>
  <c r="K16" i="101"/>
  <c r="K15" i="101"/>
  <c r="K14" i="101"/>
  <c r="K13" i="101"/>
  <c r="K12" i="101"/>
  <c r="K11" i="101"/>
  <c r="K10" i="101"/>
  <c r="K9" i="101"/>
  <c r="K8" i="101"/>
  <c r="K7" i="101"/>
  <c r="K6" i="101"/>
  <c r="K5" i="101"/>
  <c r="J40" i="101"/>
  <c r="J39" i="101"/>
  <c r="J38" i="101"/>
  <c r="J37" i="101"/>
  <c r="J36" i="101"/>
  <c r="J35" i="101"/>
  <c r="J34" i="101"/>
  <c r="J33" i="101"/>
  <c r="J32" i="101"/>
  <c r="J31" i="101"/>
  <c r="J30" i="101"/>
  <c r="J29" i="101"/>
  <c r="J28" i="101"/>
  <c r="J27" i="101"/>
  <c r="J26" i="101"/>
  <c r="J25" i="101"/>
  <c r="J24" i="101"/>
  <c r="J23" i="101"/>
  <c r="J22" i="101"/>
  <c r="J21" i="101"/>
  <c r="J20" i="101"/>
  <c r="J19" i="101"/>
  <c r="J18" i="101"/>
  <c r="J17" i="101"/>
  <c r="J16" i="101"/>
  <c r="J15" i="101"/>
  <c r="J14" i="101"/>
  <c r="J13" i="101"/>
  <c r="J12" i="101"/>
  <c r="J11" i="101"/>
  <c r="J10" i="101"/>
  <c r="J9" i="101"/>
  <c r="J8" i="101"/>
  <c r="J7" i="101"/>
  <c r="J6" i="101"/>
  <c r="J5" i="101"/>
  <c r="I40" i="101"/>
  <c r="I39" i="101"/>
  <c r="I38" i="101"/>
  <c r="I37" i="101"/>
  <c r="I36" i="101"/>
  <c r="I35" i="101"/>
  <c r="I34" i="101"/>
  <c r="I33" i="101"/>
  <c r="I32" i="101"/>
  <c r="I31" i="101"/>
  <c r="I30" i="101"/>
  <c r="I29" i="101"/>
  <c r="I28" i="101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I8" i="101"/>
  <c r="I7" i="101"/>
  <c r="I6" i="101"/>
  <c r="I5" i="101"/>
  <c r="H6" i="101"/>
  <c r="H7" i="101"/>
  <c r="H8" i="101"/>
  <c r="H9" i="101"/>
  <c r="H10" i="101"/>
  <c r="H11" i="101"/>
  <c r="H12" i="101"/>
  <c r="H13" i="101"/>
  <c r="H14" i="101"/>
  <c r="H15" i="101"/>
  <c r="H16" i="101"/>
  <c r="H17" i="101"/>
  <c r="H18" i="101"/>
  <c r="H19" i="101"/>
  <c r="H20" i="101"/>
  <c r="H21" i="101"/>
  <c r="H22" i="101"/>
  <c r="H23" i="101"/>
  <c r="H24" i="101"/>
  <c r="H25" i="101"/>
  <c r="H26" i="101"/>
  <c r="H27" i="101"/>
  <c r="H28" i="101"/>
  <c r="H29" i="101"/>
  <c r="H30" i="101"/>
  <c r="H31" i="101"/>
  <c r="H32" i="101"/>
  <c r="H33" i="101"/>
  <c r="H34" i="101"/>
  <c r="H35" i="101"/>
  <c r="H36" i="101"/>
  <c r="H37" i="101"/>
  <c r="H38" i="101"/>
  <c r="H39" i="101"/>
  <c r="H40" i="101"/>
  <c r="H5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F13" i="101"/>
  <c r="F12" i="101"/>
  <c r="F11" i="101"/>
  <c r="F10" i="101"/>
  <c r="F9" i="101"/>
  <c r="F8" i="101"/>
  <c r="F7" i="101"/>
  <c r="F6" i="101"/>
  <c r="F5" i="101"/>
  <c r="E40" i="101"/>
  <c r="E39" i="101"/>
  <c r="E38" i="101"/>
  <c r="E37" i="101"/>
  <c r="E36" i="101"/>
  <c r="E35" i="101"/>
  <c r="E34" i="101"/>
  <c r="E33" i="101"/>
  <c r="E32" i="101"/>
  <c r="E31" i="101"/>
  <c r="E30" i="101"/>
  <c r="E29" i="101"/>
  <c r="E28" i="101"/>
  <c r="E27" i="101"/>
  <c r="E26" i="101"/>
  <c r="E25" i="101"/>
  <c r="E24" i="101"/>
  <c r="E23" i="101"/>
  <c r="E22" i="101"/>
  <c r="E21" i="101"/>
  <c r="E20" i="101"/>
  <c r="E19" i="101"/>
  <c r="E18" i="101"/>
  <c r="E17" i="101"/>
  <c r="E16" i="101"/>
  <c r="E15" i="101"/>
  <c r="E14" i="101"/>
  <c r="E13" i="101"/>
  <c r="E12" i="101"/>
  <c r="E11" i="101"/>
  <c r="E10" i="101"/>
  <c r="E9" i="101"/>
  <c r="E8" i="101"/>
  <c r="E7" i="101"/>
  <c r="E6" i="101"/>
  <c r="E5" i="101"/>
  <c r="D40" i="101"/>
  <c r="D39" i="101"/>
  <c r="D38" i="101"/>
  <c r="D37" i="101"/>
  <c r="D36" i="101"/>
  <c r="D35" i="101"/>
  <c r="D34" i="101"/>
  <c r="D33" i="101"/>
  <c r="D32" i="101"/>
  <c r="D31" i="101"/>
  <c r="D30" i="101"/>
  <c r="D29" i="101"/>
  <c r="D28" i="101"/>
  <c r="D27" i="101"/>
  <c r="D26" i="101"/>
  <c r="D25" i="101"/>
  <c r="D24" i="101"/>
  <c r="D23" i="101"/>
  <c r="D22" i="101"/>
  <c r="D21" i="101"/>
  <c r="D20" i="101"/>
  <c r="D19" i="101"/>
  <c r="D18" i="101"/>
  <c r="D17" i="101"/>
  <c r="D16" i="101"/>
  <c r="D15" i="101"/>
  <c r="D14" i="101"/>
  <c r="D13" i="101"/>
  <c r="D12" i="101"/>
  <c r="D11" i="101"/>
  <c r="D10" i="101"/>
  <c r="D9" i="101"/>
  <c r="D8" i="101"/>
  <c r="D7" i="101"/>
  <c r="D6" i="101"/>
  <c r="D5" i="101"/>
  <c r="C6" i="101"/>
  <c r="C7" i="101"/>
  <c r="C8" i="101"/>
  <c r="C9" i="101"/>
  <c r="C10" i="101"/>
  <c r="C11" i="101"/>
  <c r="C12" i="101"/>
  <c r="C13" i="101"/>
  <c r="C14" i="101"/>
  <c r="C15" i="101"/>
  <c r="C16" i="101"/>
  <c r="C17" i="101"/>
  <c r="C18" i="101"/>
  <c r="C19" i="101"/>
  <c r="C20" i="101"/>
  <c r="C21" i="101"/>
  <c r="C22" i="101"/>
  <c r="C23" i="101"/>
  <c r="C24" i="101"/>
  <c r="C25" i="101"/>
  <c r="C26" i="101"/>
  <c r="C27" i="101"/>
  <c r="C28" i="101"/>
  <c r="C29" i="101"/>
  <c r="C30" i="101"/>
  <c r="C31" i="101"/>
  <c r="C32" i="101"/>
  <c r="C33" i="101"/>
  <c r="C34" i="101"/>
  <c r="C35" i="101"/>
  <c r="C36" i="101"/>
  <c r="C37" i="101"/>
  <c r="C38" i="101"/>
  <c r="C39" i="101"/>
  <c r="C40" i="101"/>
  <c r="AK40" i="100"/>
  <c r="AK39" i="100"/>
  <c r="AK38" i="100"/>
  <c r="AK37" i="100"/>
  <c r="AK36" i="100"/>
  <c r="AK35" i="100"/>
  <c r="AK34" i="100"/>
  <c r="AK33" i="100"/>
  <c r="AK32" i="100"/>
  <c r="AK31" i="100"/>
  <c r="AK30" i="100"/>
  <c r="AK29" i="100"/>
  <c r="AK28" i="100"/>
  <c r="AK27" i="100"/>
  <c r="AK26" i="100"/>
  <c r="AK25" i="100"/>
  <c r="AK24" i="100"/>
  <c r="AK23" i="100"/>
  <c r="AK22" i="100"/>
  <c r="AK21" i="100"/>
  <c r="AK20" i="100"/>
  <c r="AK19" i="100"/>
  <c r="AK18" i="100"/>
  <c r="AK17" i="100"/>
  <c r="AK16" i="100"/>
  <c r="AK15" i="100"/>
  <c r="AK14" i="100"/>
  <c r="AK13" i="100"/>
  <c r="AK12" i="100"/>
  <c r="AK11" i="100"/>
  <c r="AK10" i="100"/>
  <c r="AK9" i="100"/>
  <c r="AK8" i="100"/>
  <c r="AK7" i="100"/>
  <c r="AK6" i="100"/>
  <c r="AK5" i="100"/>
  <c r="AJ6" i="100"/>
  <c r="AJ7" i="100"/>
  <c r="AJ8" i="100"/>
  <c r="AJ9" i="100"/>
  <c r="AJ10" i="100"/>
  <c r="AJ11" i="100"/>
  <c r="AJ12" i="100"/>
  <c r="AJ13" i="100"/>
  <c r="AJ14" i="100"/>
  <c r="AJ15" i="100"/>
  <c r="AJ16" i="100"/>
  <c r="AJ17" i="100"/>
  <c r="AJ18" i="100"/>
  <c r="AJ19" i="100"/>
  <c r="AJ20" i="100"/>
  <c r="AJ21" i="100"/>
  <c r="AJ22" i="100"/>
  <c r="AJ23" i="100"/>
  <c r="AJ24" i="100"/>
  <c r="AJ25" i="100"/>
  <c r="AJ26" i="100"/>
  <c r="AJ27" i="100"/>
  <c r="AJ28" i="100"/>
  <c r="AJ29" i="100"/>
  <c r="AJ30" i="100"/>
  <c r="AJ31" i="100"/>
  <c r="AJ32" i="100"/>
  <c r="AJ33" i="100"/>
  <c r="AJ34" i="100"/>
  <c r="AJ35" i="100"/>
  <c r="AJ36" i="100"/>
  <c r="AJ37" i="100"/>
  <c r="AJ38" i="100"/>
  <c r="AJ39" i="100"/>
  <c r="AJ40" i="100"/>
  <c r="AJ5" i="100"/>
  <c r="X40" i="100"/>
  <c r="X39" i="100"/>
  <c r="X38" i="100"/>
  <c r="X37" i="100"/>
  <c r="X36" i="100"/>
  <c r="X35" i="100"/>
  <c r="X34" i="100"/>
  <c r="X33" i="100"/>
  <c r="X32" i="100"/>
  <c r="X31" i="100"/>
  <c r="X30" i="100"/>
  <c r="X29" i="100"/>
  <c r="X28" i="100"/>
  <c r="X27" i="100"/>
  <c r="X26" i="100"/>
  <c r="X25" i="100"/>
  <c r="X24" i="100"/>
  <c r="X23" i="100"/>
  <c r="X22" i="100"/>
  <c r="X21" i="100"/>
  <c r="X20" i="100"/>
  <c r="X19" i="100"/>
  <c r="X18" i="100"/>
  <c r="X17" i="100"/>
  <c r="X16" i="100"/>
  <c r="X15" i="100"/>
  <c r="X14" i="100"/>
  <c r="X13" i="100"/>
  <c r="X12" i="100"/>
  <c r="X11" i="100"/>
  <c r="X10" i="100"/>
  <c r="X9" i="100"/>
  <c r="X8" i="100"/>
  <c r="X7" i="100"/>
  <c r="X6" i="100"/>
  <c r="X5" i="100"/>
  <c r="W40" i="100"/>
  <c r="W39" i="100"/>
  <c r="W38" i="100"/>
  <c r="W37" i="100"/>
  <c r="W36" i="100"/>
  <c r="W35" i="100"/>
  <c r="W34" i="100"/>
  <c r="W33" i="100"/>
  <c r="W32" i="100"/>
  <c r="W31" i="100"/>
  <c r="W30" i="100"/>
  <c r="W29" i="100"/>
  <c r="W28" i="100"/>
  <c r="W27" i="100"/>
  <c r="W26" i="100"/>
  <c r="W25" i="100"/>
  <c r="W24" i="100"/>
  <c r="W23" i="100"/>
  <c r="W22" i="100"/>
  <c r="W21" i="100"/>
  <c r="W20" i="100"/>
  <c r="W19" i="100"/>
  <c r="W18" i="100"/>
  <c r="W17" i="100"/>
  <c r="W16" i="100"/>
  <c r="W15" i="100"/>
  <c r="W14" i="100"/>
  <c r="W13" i="100"/>
  <c r="W12" i="100"/>
  <c r="W11" i="100"/>
  <c r="W10" i="100"/>
  <c r="W9" i="100"/>
  <c r="W8" i="100"/>
  <c r="W7" i="100"/>
  <c r="W6" i="100"/>
  <c r="W5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V9" i="100"/>
  <c r="V8" i="100"/>
  <c r="V7" i="100"/>
  <c r="V6" i="100"/>
  <c r="V5" i="100"/>
  <c r="U6" i="100"/>
  <c r="U7" i="100"/>
  <c r="U8" i="100"/>
  <c r="U9" i="100"/>
  <c r="U10" i="100"/>
  <c r="U11" i="100"/>
  <c r="U12" i="100"/>
  <c r="U13" i="100"/>
  <c r="U14" i="100"/>
  <c r="U15" i="100"/>
  <c r="U16" i="100"/>
  <c r="U17" i="100"/>
  <c r="U18" i="100"/>
  <c r="U19" i="100"/>
  <c r="U20" i="100"/>
  <c r="U21" i="100"/>
  <c r="U22" i="100"/>
  <c r="U23" i="100"/>
  <c r="U24" i="100"/>
  <c r="U25" i="100"/>
  <c r="U26" i="100"/>
  <c r="U27" i="100"/>
  <c r="U28" i="100"/>
  <c r="U29" i="100"/>
  <c r="U30" i="100"/>
  <c r="U31" i="100"/>
  <c r="U32" i="100"/>
  <c r="U33" i="100"/>
  <c r="U34" i="100"/>
  <c r="U35" i="100"/>
  <c r="U36" i="100"/>
  <c r="U37" i="100"/>
  <c r="U38" i="100"/>
  <c r="U39" i="100"/>
  <c r="U40" i="100"/>
  <c r="S40" i="100"/>
  <c r="AM40" i="100" s="1"/>
  <c r="S39" i="100"/>
  <c r="S38" i="100"/>
  <c r="S37" i="100"/>
  <c r="AM37" i="100" s="1"/>
  <c r="S36" i="100"/>
  <c r="S35" i="100"/>
  <c r="AM35" i="100" s="1"/>
  <c r="S34" i="100"/>
  <c r="S33" i="100"/>
  <c r="S32" i="100"/>
  <c r="S31" i="100"/>
  <c r="S30" i="100"/>
  <c r="S29" i="100"/>
  <c r="S28" i="100"/>
  <c r="S27" i="100"/>
  <c r="S26" i="100"/>
  <c r="S25" i="100"/>
  <c r="S24" i="100"/>
  <c r="S23" i="100"/>
  <c r="S22" i="100"/>
  <c r="S21" i="100"/>
  <c r="S20" i="100"/>
  <c r="S19" i="100"/>
  <c r="S18" i="100"/>
  <c r="S17" i="100"/>
  <c r="S16" i="100"/>
  <c r="S15" i="100"/>
  <c r="S14" i="100"/>
  <c r="S13" i="100"/>
  <c r="S12" i="100"/>
  <c r="S11" i="100"/>
  <c r="AM11" i="100" s="1"/>
  <c r="S10" i="100"/>
  <c r="AM10" i="100" s="1"/>
  <c r="S9" i="100"/>
  <c r="S8" i="100"/>
  <c r="S7" i="100"/>
  <c r="S6" i="100"/>
  <c r="AM6" i="100" s="1"/>
  <c r="S5" i="100"/>
  <c r="R6" i="100"/>
  <c r="R7" i="100"/>
  <c r="R8" i="100"/>
  <c r="R9" i="100"/>
  <c r="R10" i="100"/>
  <c r="R11" i="100"/>
  <c r="R12" i="100"/>
  <c r="R13" i="100"/>
  <c r="R14" i="100"/>
  <c r="R15" i="100"/>
  <c r="R16" i="100"/>
  <c r="R17" i="100"/>
  <c r="R18" i="100"/>
  <c r="R19" i="100"/>
  <c r="R20" i="100"/>
  <c r="R21" i="100"/>
  <c r="R22" i="100"/>
  <c r="R23" i="100"/>
  <c r="R24" i="100"/>
  <c r="R25" i="100"/>
  <c r="R26" i="100"/>
  <c r="R27" i="100"/>
  <c r="R28" i="100"/>
  <c r="R29" i="100"/>
  <c r="R30" i="100"/>
  <c r="R31" i="100"/>
  <c r="R32" i="100"/>
  <c r="AL32" i="100" s="1"/>
  <c r="R33" i="100"/>
  <c r="R34" i="100"/>
  <c r="R35" i="100"/>
  <c r="R36" i="100"/>
  <c r="AL36" i="100" s="1"/>
  <c r="R37" i="100"/>
  <c r="R38" i="100"/>
  <c r="R39" i="100"/>
  <c r="R40" i="100"/>
  <c r="R5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P24" i="100"/>
  <c r="P23" i="100"/>
  <c r="P22" i="100"/>
  <c r="P21" i="100"/>
  <c r="P20" i="100"/>
  <c r="P19" i="100"/>
  <c r="P18" i="100"/>
  <c r="P17" i="100"/>
  <c r="P16" i="100"/>
  <c r="P15" i="100"/>
  <c r="P14" i="100"/>
  <c r="P13" i="100"/>
  <c r="P12" i="100"/>
  <c r="P11" i="100"/>
  <c r="P10" i="100"/>
  <c r="P9" i="100"/>
  <c r="P8" i="100"/>
  <c r="P7" i="100"/>
  <c r="P6" i="100"/>
  <c r="P5" i="100"/>
  <c r="O40" i="100"/>
  <c r="O39" i="100"/>
  <c r="O38" i="100"/>
  <c r="O37" i="100"/>
  <c r="O36" i="100"/>
  <c r="O35" i="100"/>
  <c r="O34" i="100"/>
  <c r="O33" i="100"/>
  <c r="O32" i="100"/>
  <c r="O31" i="100"/>
  <c r="O30" i="100"/>
  <c r="O29" i="100"/>
  <c r="O28" i="100"/>
  <c r="O27" i="100"/>
  <c r="O26" i="100"/>
  <c r="O25" i="100"/>
  <c r="O24" i="100"/>
  <c r="O23" i="100"/>
  <c r="O22" i="100"/>
  <c r="O21" i="100"/>
  <c r="O20" i="100"/>
  <c r="O19" i="100"/>
  <c r="O18" i="100"/>
  <c r="O17" i="100"/>
  <c r="O16" i="100"/>
  <c r="O15" i="100"/>
  <c r="O14" i="100"/>
  <c r="O13" i="100"/>
  <c r="O12" i="100"/>
  <c r="O11" i="100"/>
  <c r="O10" i="100"/>
  <c r="O9" i="100"/>
  <c r="O8" i="100"/>
  <c r="O7" i="100"/>
  <c r="O6" i="100"/>
  <c r="O5" i="100"/>
  <c r="N40" i="100"/>
  <c r="N39" i="100"/>
  <c r="N38" i="100"/>
  <c r="N37" i="100"/>
  <c r="N36" i="100"/>
  <c r="N35" i="100"/>
  <c r="N34" i="100"/>
  <c r="N33" i="100"/>
  <c r="N32" i="100"/>
  <c r="N31" i="100"/>
  <c r="N30" i="100"/>
  <c r="N29" i="100"/>
  <c r="N28" i="100"/>
  <c r="N27" i="100"/>
  <c r="N26" i="100"/>
  <c r="N25" i="100"/>
  <c r="N24" i="100"/>
  <c r="N23" i="100"/>
  <c r="N22" i="100"/>
  <c r="N21" i="100"/>
  <c r="N20" i="100"/>
  <c r="N19" i="100"/>
  <c r="N18" i="100"/>
  <c r="N17" i="100"/>
  <c r="N16" i="100"/>
  <c r="N15" i="100"/>
  <c r="N14" i="100"/>
  <c r="N13" i="100"/>
  <c r="N12" i="100"/>
  <c r="N11" i="100"/>
  <c r="N10" i="100"/>
  <c r="N9" i="100"/>
  <c r="N8" i="100"/>
  <c r="N7" i="100"/>
  <c r="N6" i="100"/>
  <c r="N5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L40" i="100"/>
  <c r="L39" i="100"/>
  <c r="L38" i="100"/>
  <c r="L37" i="100"/>
  <c r="L36" i="100"/>
  <c r="L35" i="100"/>
  <c r="L34" i="100"/>
  <c r="L33" i="100"/>
  <c r="L32" i="100"/>
  <c r="L31" i="100"/>
  <c r="L30" i="100"/>
  <c r="L29" i="100"/>
  <c r="L28" i="100"/>
  <c r="L27" i="100"/>
  <c r="L26" i="100"/>
  <c r="L25" i="100"/>
  <c r="L24" i="100"/>
  <c r="L23" i="100"/>
  <c r="L22" i="100"/>
  <c r="L21" i="100"/>
  <c r="L20" i="100"/>
  <c r="L19" i="100"/>
  <c r="L18" i="100"/>
  <c r="L17" i="100"/>
  <c r="L16" i="100"/>
  <c r="L15" i="100"/>
  <c r="L14" i="100"/>
  <c r="L13" i="100"/>
  <c r="L12" i="100"/>
  <c r="L11" i="100"/>
  <c r="L10" i="100"/>
  <c r="L9" i="100"/>
  <c r="L8" i="100"/>
  <c r="L7" i="100"/>
  <c r="L6" i="100"/>
  <c r="L5" i="100"/>
  <c r="K40" i="100"/>
  <c r="K39" i="100"/>
  <c r="K38" i="100"/>
  <c r="K37" i="100"/>
  <c r="K36" i="100"/>
  <c r="K35" i="100"/>
  <c r="K34" i="100"/>
  <c r="K33" i="100"/>
  <c r="K32" i="100"/>
  <c r="K31" i="100"/>
  <c r="K30" i="100"/>
  <c r="K29" i="100"/>
  <c r="K28" i="100"/>
  <c r="K27" i="100"/>
  <c r="K26" i="100"/>
  <c r="K25" i="100"/>
  <c r="K24" i="100"/>
  <c r="K23" i="100"/>
  <c r="K22" i="100"/>
  <c r="K21" i="100"/>
  <c r="K20" i="100"/>
  <c r="K19" i="100"/>
  <c r="K18" i="100"/>
  <c r="K17" i="100"/>
  <c r="K16" i="100"/>
  <c r="K15" i="100"/>
  <c r="K14" i="100"/>
  <c r="K13" i="100"/>
  <c r="K12" i="100"/>
  <c r="K11" i="100"/>
  <c r="K10" i="100"/>
  <c r="K9" i="100"/>
  <c r="K8" i="100"/>
  <c r="K7" i="100"/>
  <c r="K6" i="100"/>
  <c r="K5" i="100"/>
  <c r="J40" i="100"/>
  <c r="J39" i="100"/>
  <c r="J38" i="100"/>
  <c r="J37" i="100"/>
  <c r="J36" i="100"/>
  <c r="J35" i="100"/>
  <c r="J34" i="100"/>
  <c r="J33" i="100"/>
  <c r="J32" i="100"/>
  <c r="J31" i="100"/>
  <c r="J30" i="100"/>
  <c r="J29" i="100"/>
  <c r="J28" i="100"/>
  <c r="J27" i="100"/>
  <c r="J26" i="100"/>
  <c r="J25" i="100"/>
  <c r="J24" i="100"/>
  <c r="J23" i="100"/>
  <c r="J22" i="100"/>
  <c r="J21" i="100"/>
  <c r="J20" i="100"/>
  <c r="J19" i="100"/>
  <c r="J18" i="100"/>
  <c r="J17" i="100"/>
  <c r="J16" i="100"/>
  <c r="J15" i="100"/>
  <c r="J14" i="100"/>
  <c r="J13" i="100"/>
  <c r="J12" i="100"/>
  <c r="J11" i="100"/>
  <c r="J10" i="100"/>
  <c r="J9" i="100"/>
  <c r="J8" i="100"/>
  <c r="J7" i="100"/>
  <c r="J6" i="100"/>
  <c r="J5" i="100"/>
  <c r="I40" i="100"/>
  <c r="I39" i="100"/>
  <c r="I38" i="100"/>
  <c r="I37" i="100"/>
  <c r="I36" i="100"/>
  <c r="I35" i="100"/>
  <c r="I34" i="100"/>
  <c r="I33" i="100"/>
  <c r="I32" i="100"/>
  <c r="I31" i="100"/>
  <c r="I30" i="100"/>
  <c r="I29" i="100"/>
  <c r="I28" i="100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I8" i="100"/>
  <c r="I7" i="100"/>
  <c r="I6" i="100"/>
  <c r="I5" i="100"/>
  <c r="H6" i="100"/>
  <c r="H7" i="100"/>
  <c r="H8" i="100"/>
  <c r="H9" i="100"/>
  <c r="H10" i="100"/>
  <c r="H11" i="100"/>
  <c r="H12" i="100"/>
  <c r="H13" i="100"/>
  <c r="H14" i="100"/>
  <c r="H15" i="100"/>
  <c r="H16" i="100"/>
  <c r="H17" i="100"/>
  <c r="H18" i="100"/>
  <c r="H19" i="100"/>
  <c r="H20" i="100"/>
  <c r="H21" i="100"/>
  <c r="H22" i="100"/>
  <c r="H23" i="100"/>
  <c r="H24" i="100"/>
  <c r="H25" i="100"/>
  <c r="H26" i="100"/>
  <c r="H27" i="100"/>
  <c r="H28" i="100"/>
  <c r="H29" i="100"/>
  <c r="H30" i="100"/>
  <c r="H31" i="100"/>
  <c r="H32" i="100"/>
  <c r="H33" i="100"/>
  <c r="H34" i="100"/>
  <c r="H35" i="100"/>
  <c r="H36" i="100"/>
  <c r="H37" i="100"/>
  <c r="H38" i="100"/>
  <c r="H39" i="100"/>
  <c r="H40" i="100"/>
  <c r="H5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F13" i="100"/>
  <c r="F12" i="100"/>
  <c r="F11" i="100"/>
  <c r="F10" i="100"/>
  <c r="F9" i="100"/>
  <c r="F8" i="100"/>
  <c r="F7" i="100"/>
  <c r="F6" i="100"/>
  <c r="F5" i="100"/>
  <c r="E40" i="100"/>
  <c r="E39" i="100"/>
  <c r="E38" i="100"/>
  <c r="E37" i="100"/>
  <c r="E36" i="100"/>
  <c r="E35" i="100"/>
  <c r="E34" i="100"/>
  <c r="E33" i="100"/>
  <c r="E32" i="100"/>
  <c r="E31" i="100"/>
  <c r="E30" i="100"/>
  <c r="E29" i="100"/>
  <c r="E28" i="100"/>
  <c r="E27" i="100"/>
  <c r="E26" i="100"/>
  <c r="E25" i="100"/>
  <c r="E24" i="100"/>
  <c r="E23" i="100"/>
  <c r="E22" i="100"/>
  <c r="E21" i="100"/>
  <c r="E20" i="100"/>
  <c r="E19" i="100"/>
  <c r="E18" i="100"/>
  <c r="E17" i="100"/>
  <c r="E16" i="100"/>
  <c r="E15" i="100"/>
  <c r="E14" i="100"/>
  <c r="E13" i="100"/>
  <c r="E12" i="100"/>
  <c r="E11" i="100"/>
  <c r="E10" i="100"/>
  <c r="E9" i="100"/>
  <c r="E8" i="100"/>
  <c r="E7" i="100"/>
  <c r="E6" i="100"/>
  <c r="E5" i="100"/>
  <c r="D40" i="100"/>
  <c r="D39" i="100"/>
  <c r="D38" i="100"/>
  <c r="D37" i="100"/>
  <c r="D36" i="100"/>
  <c r="D35" i="100"/>
  <c r="D34" i="100"/>
  <c r="D33" i="100"/>
  <c r="D32" i="100"/>
  <c r="D31" i="100"/>
  <c r="D30" i="100"/>
  <c r="D29" i="100"/>
  <c r="D28" i="100"/>
  <c r="D27" i="100"/>
  <c r="D26" i="100"/>
  <c r="D25" i="100"/>
  <c r="D24" i="100"/>
  <c r="D23" i="100"/>
  <c r="D22" i="100"/>
  <c r="D21" i="100"/>
  <c r="D20" i="100"/>
  <c r="D19" i="100"/>
  <c r="D18" i="100"/>
  <c r="D17" i="100"/>
  <c r="D16" i="100"/>
  <c r="D15" i="100"/>
  <c r="D14" i="100"/>
  <c r="D13" i="100"/>
  <c r="D12" i="100"/>
  <c r="D11" i="100"/>
  <c r="D10" i="100"/>
  <c r="D9" i="100"/>
  <c r="D8" i="100"/>
  <c r="D7" i="100"/>
  <c r="D6" i="100"/>
  <c r="D5" i="100"/>
  <c r="C6" i="100"/>
  <c r="C7" i="100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27" i="100"/>
  <c r="C28" i="100"/>
  <c r="C29" i="100"/>
  <c r="C30" i="100"/>
  <c r="C31" i="100"/>
  <c r="C32" i="100"/>
  <c r="C33" i="100"/>
  <c r="C34" i="100"/>
  <c r="C35" i="100"/>
  <c r="C36" i="100"/>
  <c r="C37" i="100"/>
  <c r="C38" i="100"/>
  <c r="C39" i="100"/>
  <c r="C40" i="100"/>
  <c r="AK40" i="99"/>
  <c r="AK39" i="99"/>
  <c r="AK38" i="99"/>
  <c r="AK37" i="99"/>
  <c r="AK36" i="99"/>
  <c r="AK35" i="99"/>
  <c r="AK34" i="99"/>
  <c r="AK33" i="99"/>
  <c r="AK32" i="99"/>
  <c r="AK31" i="99"/>
  <c r="AK30" i="99"/>
  <c r="AK29" i="99"/>
  <c r="AK28" i="99"/>
  <c r="AK27" i="99"/>
  <c r="AK26" i="99"/>
  <c r="AK25" i="99"/>
  <c r="AK24" i="99"/>
  <c r="AK23" i="99"/>
  <c r="AK22" i="99"/>
  <c r="AK21" i="99"/>
  <c r="AK20" i="99"/>
  <c r="AK19" i="99"/>
  <c r="AK18" i="99"/>
  <c r="AK17" i="99"/>
  <c r="AK16" i="99"/>
  <c r="AK15" i="99"/>
  <c r="AK14" i="99"/>
  <c r="AK13" i="99"/>
  <c r="AK12" i="99"/>
  <c r="AK11" i="99"/>
  <c r="AK10" i="99"/>
  <c r="AK9" i="99"/>
  <c r="AK8" i="99"/>
  <c r="AK7" i="99"/>
  <c r="AK6" i="99"/>
  <c r="AK5" i="99"/>
  <c r="AJ6" i="99"/>
  <c r="AJ7" i="99"/>
  <c r="AJ8" i="99"/>
  <c r="AJ9" i="99"/>
  <c r="AJ10" i="99"/>
  <c r="AJ11" i="99"/>
  <c r="AJ12" i="99"/>
  <c r="AJ13" i="99"/>
  <c r="AJ14" i="99"/>
  <c r="AJ15" i="99"/>
  <c r="AJ16" i="99"/>
  <c r="AJ17" i="99"/>
  <c r="AJ18" i="99"/>
  <c r="AJ19" i="99"/>
  <c r="AJ20" i="99"/>
  <c r="AJ21" i="99"/>
  <c r="AJ22" i="99"/>
  <c r="AJ23" i="99"/>
  <c r="AJ24" i="99"/>
  <c r="AJ25" i="99"/>
  <c r="AJ26" i="99"/>
  <c r="AJ27" i="99"/>
  <c r="AJ28" i="99"/>
  <c r="AJ29" i="99"/>
  <c r="AJ30" i="99"/>
  <c r="AJ31" i="99"/>
  <c r="AJ32" i="99"/>
  <c r="AJ33" i="99"/>
  <c r="AJ34" i="99"/>
  <c r="AL34" i="99" s="1"/>
  <c r="AJ35" i="99"/>
  <c r="AJ36" i="99"/>
  <c r="AJ37" i="99"/>
  <c r="AJ38" i="99"/>
  <c r="AJ39" i="99"/>
  <c r="AJ40" i="99"/>
  <c r="AJ5" i="99"/>
  <c r="X40" i="99"/>
  <c r="X39" i="99"/>
  <c r="X38" i="99"/>
  <c r="X37" i="99"/>
  <c r="X36" i="99"/>
  <c r="X35" i="99"/>
  <c r="X34" i="99"/>
  <c r="X33" i="99"/>
  <c r="X32" i="99"/>
  <c r="X31" i="99"/>
  <c r="X30" i="99"/>
  <c r="X29" i="99"/>
  <c r="X28" i="99"/>
  <c r="X27" i="99"/>
  <c r="X26" i="99"/>
  <c r="X25" i="99"/>
  <c r="X24" i="99"/>
  <c r="X23" i="99"/>
  <c r="X22" i="99"/>
  <c r="X21" i="99"/>
  <c r="X20" i="99"/>
  <c r="X19" i="99"/>
  <c r="X18" i="99"/>
  <c r="X17" i="99"/>
  <c r="X16" i="99"/>
  <c r="X15" i="99"/>
  <c r="X14" i="99"/>
  <c r="X13" i="99"/>
  <c r="X12" i="99"/>
  <c r="X11" i="99"/>
  <c r="X10" i="99"/>
  <c r="X9" i="99"/>
  <c r="X8" i="99"/>
  <c r="X7" i="99"/>
  <c r="X6" i="99"/>
  <c r="X5" i="99"/>
  <c r="W40" i="99"/>
  <c r="W39" i="99"/>
  <c r="W38" i="99"/>
  <c r="W37" i="99"/>
  <c r="W36" i="99"/>
  <c r="W35" i="99"/>
  <c r="W34" i="99"/>
  <c r="W33" i="99"/>
  <c r="W32" i="99"/>
  <c r="W31" i="99"/>
  <c r="W30" i="99"/>
  <c r="W29" i="99"/>
  <c r="W28" i="99"/>
  <c r="W27" i="99"/>
  <c r="W26" i="99"/>
  <c r="W25" i="99"/>
  <c r="W24" i="99"/>
  <c r="W23" i="99"/>
  <c r="W22" i="99"/>
  <c r="W21" i="99"/>
  <c r="W20" i="99"/>
  <c r="W19" i="99"/>
  <c r="W18" i="99"/>
  <c r="W17" i="99"/>
  <c r="W16" i="99"/>
  <c r="W15" i="99"/>
  <c r="W14" i="99"/>
  <c r="W13" i="99"/>
  <c r="W12" i="99"/>
  <c r="W11" i="99"/>
  <c r="W10" i="99"/>
  <c r="W9" i="99"/>
  <c r="W8" i="99"/>
  <c r="W7" i="99"/>
  <c r="W6" i="99"/>
  <c r="W5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V9" i="99"/>
  <c r="V8" i="99"/>
  <c r="V7" i="99"/>
  <c r="V6" i="99"/>
  <c r="V5" i="99"/>
  <c r="U6" i="99"/>
  <c r="U7" i="99"/>
  <c r="U8" i="99"/>
  <c r="U9" i="99"/>
  <c r="U10" i="99"/>
  <c r="U11" i="99"/>
  <c r="U12" i="99"/>
  <c r="U13" i="99"/>
  <c r="U14" i="99"/>
  <c r="U15" i="99"/>
  <c r="U16" i="99"/>
  <c r="U17" i="99"/>
  <c r="U18" i="99"/>
  <c r="U19" i="99"/>
  <c r="U20" i="99"/>
  <c r="U21" i="99"/>
  <c r="U22" i="99"/>
  <c r="U23" i="99"/>
  <c r="U24" i="99"/>
  <c r="U25" i="99"/>
  <c r="U26" i="99"/>
  <c r="U27" i="99"/>
  <c r="U28" i="99"/>
  <c r="U29" i="99"/>
  <c r="U30" i="99"/>
  <c r="U31" i="99"/>
  <c r="U32" i="99"/>
  <c r="U33" i="99"/>
  <c r="U34" i="99"/>
  <c r="U35" i="99"/>
  <c r="U36" i="99"/>
  <c r="U37" i="99"/>
  <c r="U38" i="99"/>
  <c r="U39" i="99"/>
  <c r="U40" i="99"/>
  <c r="S40" i="99"/>
  <c r="S39" i="99"/>
  <c r="S38" i="99"/>
  <c r="S37" i="99"/>
  <c r="S36" i="99"/>
  <c r="S35" i="99"/>
  <c r="S34" i="99"/>
  <c r="S33" i="99"/>
  <c r="S32" i="99"/>
  <c r="S31" i="99"/>
  <c r="S30" i="99"/>
  <c r="S29" i="99"/>
  <c r="AM29" i="99" s="1"/>
  <c r="S28" i="99"/>
  <c r="AM28" i="99" s="1"/>
  <c r="S27" i="99"/>
  <c r="S26" i="99"/>
  <c r="AM26" i="99" s="1"/>
  <c r="S25" i="99"/>
  <c r="S24" i="99"/>
  <c r="AM24" i="99" s="1"/>
  <c r="S23" i="99"/>
  <c r="AM23" i="99" s="1"/>
  <c r="S22" i="99"/>
  <c r="AM22" i="99" s="1"/>
  <c r="S21" i="99"/>
  <c r="S20" i="99"/>
  <c r="S19" i="99"/>
  <c r="S18" i="99"/>
  <c r="S17" i="99"/>
  <c r="S16" i="99"/>
  <c r="S15" i="99"/>
  <c r="S14" i="99"/>
  <c r="S13" i="99"/>
  <c r="S12" i="99"/>
  <c r="S11" i="99"/>
  <c r="S10" i="99"/>
  <c r="S9" i="99"/>
  <c r="S8" i="99"/>
  <c r="S7" i="99"/>
  <c r="S6" i="99"/>
  <c r="S5" i="99"/>
  <c r="R6" i="99"/>
  <c r="R7" i="99"/>
  <c r="R8" i="99"/>
  <c r="R9" i="99"/>
  <c r="R10" i="99"/>
  <c r="R11" i="99"/>
  <c r="R12" i="99"/>
  <c r="R13" i="99"/>
  <c r="AL13" i="99" s="1"/>
  <c r="R14" i="99"/>
  <c r="AL14" i="99" s="1"/>
  <c r="R15" i="99"/>
  <c r="R16" i="99"/>
  <c r="R17" i="99"/>
  <c r="R18" i="99"/>
  <c r="AL18" i="99" s="1"/>
  <c r="R19" i="99"/>
  <c r="R20" i="99"/>
  <c r="AL20" i="99" s="1"/>
  <c r="R21" i="99"/>
  <c r="R22" i="99"/>
  <c r="R23" i="99"/>
  <c r="R24" i="99"/>
  <c r="R25" i="99"/>
  <c r="R26" i="99"/>
  <c r="R27" i="99"/>
  <c r="R28" i="99"/>
  <c r="R29" i="99"/>
  <c r="R30" i="99"/>
  <c r="R31" i="99"/>
  <c r="R32" i="99"/>
  <c r="R33" i="99"/>
  <c r="R34" i="99"/>
  <c r="R35" i="99"/>
  <c r="R36" i="99"/>
  <c r="R37" i="99"/>
  <c r="R38" i="99"/>
  <c r="R39" i="99"/>
  <c r="R40" i="99"/>
  <c r="R5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P24" i="99"/>
  <c r="P23" i="99"/>
  <c r="P22" i="99"/>
  <c r="P21" i="99"/>
  <c r="P20" i="99"/>
  <c r="P19" i="99"/>
  <c r="P18" i="99"/>
  <c r="P17" i="99"/>
  <c r="P16" i="99"/>
  <c r="P15" i="99"/>
  <c r="P14" i="99"/>
  <c r="P13" i="99"/>
  <c r="P12" i="99"/>
  <c r="P11" i="99"/>
  <c r="P10" i="99"/>
  <c r="P9" i="99"/>
  <c r="P8" i="99"/>
  <c r="P7" i="99"/>
  <c r="P6" i="99"/>
  <c r="P5" i="99"/>
  <c r="O40" i="99"/>
  <c r="O39" i="99"/>
  <c r="O38" i="99"/>
  <c r="O37" i="99"/>
  <c r="O36" i="99"/>
  <c r="O35" i="99"/>
  <c r="O34" i="99"/>
  <c r="O33" i="99"/>
  <c r="O32" i="99"/>
  <c r="O31" i="99"/>
  <c r="O30" i="99"/>
  <c r="O29" i="99"/>
  <c r="O28" i="99"/>
  <c r="O27" i="99"/>
  <c r="O26" i="99"/>
  <c r="O25" i="99"/>
  <c r="O24" i="99"/>
  <c r="O23" i="99"/>
  <c r="O22" i="99"/>
  <c r="O21" i="99"/>
  <c r="O20" i="99"/>
  <c r="O19" i="99"/>
  <c r="O18" i="99"/>
  <c r="O17" i="99"/>
  <c r="O16" i="99"/>
  <c r="O15" i="99"/>
  <c r="O14" i="99"/>
  <c r="O13" i="99"/>
  <c r="O12" i="99"/>
  <c r="O11" i="99"/>
  <c r="O10" i="99"/>
  <c r="O9" i="99"/>
  <c r="O8" i="99"/>
  <c r="O7" i="99"/>
  <c r="O6" i="99"/>
  <c r="O5" i="99"/>
  <c r="N40" i="99"/>
  <c r="N39" i="99"/>
  <c r="N38" i="99"/>
  <c r="N37" i="99"/>
  <c r="N36" i="99"/>
  <c r="N35" i="99"/>
  <c r="N34" i="99"/>
  <c r="N33" i="99"/>
  <c r="N32" i="99"/>
  <c r="N31" i="99"/>
  <c r="N30" i="99"/>
  <c r="N29" i="99"/>
  <c r="N28" i="99"/>
  <c r="N27" i="99"/>
  <c r="N26" i="99"/>
  <c r="N25" i="99"/>
  <c r="N24" i="99"/>
  <c r="N23" i="99"/>
  <c r="N22" i="99"/>
  <c r="N21" i="99"/>
  <c r="N20" i="99"/>
  <c r="N19" i="99"/>
  <c r="N18" i="99"/>
  <c r="N17" i="99"/>
  <c r="N16" i="99"/>
  <c r="N15" i="99"/>
  <c r="N14" i="99"/>
  <c r="N13" i="99"/>
  <c r="N12" i="99"/>
  <c r="N11" i="99"/>
  <c r="N10" i="99"/>
  <c r="N9" i="99"/>
  <c r="N8" i="99"/>
  <c r="N7" i="99"/>
  <c r="N6" i="99"/>
  <c r="N5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L40" i="99"/>
  <c r="L39" i="99"/>
  <c r="L38" i="99"/>
  <c r="L37" i="99"/>
  <c r="L36" i="99"/>
  <c r="L35" i="99"/>
  <c r="L34" i="99"/>
  <c r="L33" i="99"/>
  <c r="L32" i="99"/>
  <c r="L31" i="99"/>
  <c r="L30" i="99"/>
  <c r="L29" i="99"/>
  <c r="L28" i="99"/>
  <c r="L27" i="99"/>
  <c r="L26" i="99"/>
  <c r="L25" i="99"/>
  <c r="L24" i="99"/>
  <c r="L23" i="99"/>
  <c r="L22" i="99"/>
  <c r="L21" i="99"/>
  <c r="L20" i="99"/>
  <c r="L19" i="99"/>
  <c r="L18" i="99"/>
  <c r="L17" i="99"/>
  <c r="L16" i="99"/>
  <c r="L15" i="99"/>
  <c r="L14" i="99"/>
  <c r="L13" i="99"/>
  <c r="L12" i="99"/>
  <c r="L11" i="99"/>
  <c r="L10" i="99"/>
  <c r="L9" i="99"/>
  <c r="L8" i="99"/>
  <c r="L7" i="99"/>
  <c r="L6" i="99"/>
  <c r="L5" i="99"/>
  <c r="K40" i="99"/>
  <c r="K39" i="99"/>
  <c r="K38" i="99"/>
  <c r="K37" i="99"/>
  <c r="K36" i="99"/>
  <c r="K35" i="99"/>
  <c r="K34" i="99"/>
  <c r="K33" i="99"/>
  <c r="K32" i="99"/>
  <c r="K31" i="99"/>
  <c r="K30" i="99"/>
  <c r="K29" i="99"/>
  <c r="K28" i="99"/>
  <c r="K27" i="99"/>
  <c r="K26" i="99"/>
  <c r="K25" i="99"/>
  <c r="K24" i="99"/>
  <c r="K23" i="99"/>
  <c r="K22" i="99"/>
  <c r="K21" i="99"/>
  <c r="K20" i="99"/>
  <c r="K19" i="99"/>
  <c r="K18" i="99"/>
  <c r="K17" i="99"/>
  <c r="K16" i="99"/>
  <c r="K15" i="99"/>
  <c r="K14" i="99"/>
  <c r="K13" i="99"/>
  <c r="K12" i="99"/>
  <c r="K11" i="99"/>
  <c r="K10" i="99"/>
  <c r="K9" i="99"/>
  <c r="K8" i="99"/>
  <c r="K7" i="99"/>
  <c r="K6" i="99"/>
  <c r="K5" i="99"/>
  <c r="J40" i="99"/>
  <c r="J39" i="99"/>
  <c r="J38" i="99"/>
  <c r="J37" i="99"/>
  <c r="J36" i="99"/>
  <c r="J35" i="99"/>
  <c r="J34" i="99"/>
  <c r="J33" i="99"/>
  <c r="J32" i="99"/>
  <c r="J31" i="99"/>
  <c r="J30" i="99"/>
  <c r="J29" i="99"/>
  <c r="J28" i="99"/>
  <c r="J27" i="99"/>
  <c r="J26" i="99"/>
  <c r="J25" i="99"/>
  <c r="J24" i="99"/>
  <c r="J23" i="99"/>
  <c r="J22" i="99"/>
  <c r="J21" i="99"/>
  <c r="J20" i="99"/>
  <c r="J19" i="99"/>
  <c r="J18" i="99"/>
  <c r="J17" i="99"/>
  <c r="J16" i="99"/>
  <c r="J15" i="99"/>
  <c r="J14" i="99"/>
  <c r="J13" i="99"/>
  <c r="J12" i="99"/>
  <c r="J11" i="99"/>
  <c r="J10" i="99"/>
  <c r="J9" i="99"/>
  <c r="J8" i="99"/>
  <c r="J7" i="99"/>
  <c r="J6" i="99"/>
  <c r="J5" i="99"/>
  <c r="I40" i="99"/>
  <c r="I39" i="99"/>
  <c r="I38" i="99"/>
  <c r="I37" i="99"/>
  <c r="I36" i="99"/>
  <c r="I35" i="99"/>
  <c r="I34" i="99"/>
  <c r="I33" i="99"/>
  <c r="I32" i="99"/>
  <c r="I31" i="99"/>
  <c r="I30" i="99"/>
  <c r="I29" i="99"/>
  <c r="I28" i="99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I8" i="99"/>
  <c r="I7" i="99"/>
  <c r="I6" i="99"/>
  <c r="I5" i="99"/>
  <c r="H6" i="99"/>
  <c r="H7" i="99"/>
  <c r="H8" i="99"/>
  <c r="H9" i="99"/>
  <c r="H10" i="99"/>
  <c r="H11" i="99"/>
  <c r="H12" i="99"/>
  <c r="H13" i="99"/>
  <c r="H14" i="99"/>
  <c r="H15" i="99"/>
  <c r="H16" i="99"/>
  <c r="H17" i="99"/>
  <c r="H18" i="99"/>
  <c r="H19" i="99"/>
  <c r="H20" i="99"/>
  <c r="H21" i="99"/>
  <c r="H22" i="99"/>
  <c r="H23" i="99"/>
  <c r="H24" i="99"/>
  <c r="H25" i="99"/>
  <c r="H26" i="99"/>
  <c r="H27" i="99"/>
  <c r="H28" i="99"/>
  <c r="H29" i="99"/>
  <c r="H30" i="99"/>
  <c r="H31" i="99"/>
  <c r="H32" i="99"/>
  <c r="H33" i="99"/>
  <c r="H34" i="99"/>
  <c r="H35" i="99"/>
  <c r="H36" i="99"/>
  <c r="H37" i="99"/>
  <c r="H38" i="99"/>
  <c r="H39" i="99"/>
  <c r="H40" i="99"/>
  <c r="H5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F13" i="99"/>
  <c r="F12" i="99"/>
  <c r="F11" i="99"/>
  <c r="F10" i="99"/>
  <c r="F9" i="99"/>
  <c r="F8" i="99"/>
  <c r="F7" i="99"/>
  <c r="F6" i="99"/>
  <c r="F5" i="99"/>
  <c r="E40" i="99"/>
  <c r="E39" i="99"/>
  <c r="E38" i="99"/>
  <c r="E37" i="99"/>
  <c r="E36" i="99"/>
  <c r="E35" i="99"/>
  <c r="E34" i="99"/>
  <c r="E33" i="99"/>
  <c r="E32" i="99"/>
  <c r="E31" i="99"/>
  <c r="E30" i="99"/>
  <c r="E29" i="99"/>
  <c r="E28" i="99"/>
  <c r="E27" i="99"/>
  <c r="E26" i="99"/>
  <c r="E25" i="99"/>
  <c r="E24" i="99"/>
  <c r="E23" i="99"/>
  <c r="E22" i="99"/>
  <c r="E21" i="99"/>
  <c r="E20" i="99"/>
  <c r="E19" i="99"/>
  <c r="E18" i="99"/>
  <c r="E17" i="99"/>
  <c r="E16" i="99"/>
  <c r="E15" i="99"/>
  <c r="E14" i="99"/>
  <c r="E13" i="99"/>
  <c r="E12" i="99"/>
  <c r="E11" i="99"/>
  <c r="E10" i="99"/>
  <c r="E9" i="99"/>
  <c r="E8" i="99"/>
  <c r="E7" i="99"/>
  <c r="E6" i="99"/>
  <c r="E5" i="99"/>
  <c r="D40" i="99"/>
  <c r="D39" i="99"/>
  <c r="D38" i="99"/>
  <c r="D37" i="99"/>
  <c r="D36" i="99"/>
  <c r="D35" i="99"/>
  <c r="D34" i="99"/>
  <c r="D33" i="99"/>
  <c r="D32" i="99"/>
  <c r="D31" i="99"/>
  <c r="D30" i="99"/>
  <c r="D29" i="99"/>
  <c r="D28" i="99"/>
  <c r="D27" i="99"/>
  <c r="D26" i="99"/>
  <c r="D25" i="99"/>
  <c r="D24" i="99"/>
  <c r="D23" i="99"/>
  <c r="D22" i="99"/>
  <c r="D21" i="99"/>
  <c r="D20" i="99"/>
  <c r="D19" i="99"/>
  <c r="D18" i="99"/>
  <c r="D17" i="99"/>
  <c r="D16" i="99"/>
  <c r="D15" i="99"/>
  <c r="D14" i="99"/>
  <c r="D13" i="99"/>
  <c r="D12" i="99"/>
  <c r="D11" i="99"/>
  <c r="D10" i="99"/>
  <c r="D9" i="99"/>
  <c r="D8" i="99"/>
  <c r="D7" i="99"/>
  <c r="D6" i="99"/>
  <c r="D5" i="99"/>
  <c r="C6" i="99"/>
  <c r="C7" i="99"/>
  <c r="C8" i="99"/>
  <c r="C9" i="99"/>
  <c r="C10" i="99"/>
  <c r="C11" i="99"/>
  <c r="C12" i="99"/>
  <c r="C13" i="99"/>
  <c r="C14" i="99"/>
  <c r="C15" i="99"/>
  <c r="C16" i="99"/>
  <c r="C17" i="99"/>
  <c r="C18" i="99"/>
  <c r="C19" i="99"/>
  <c r="C20" i="99"/>
  <c r="C21" i="99"/>
  <c r="C22" i="99"/>
  <c r="C23" i="99"/>
  <c r="C24" i="99"/>
  <c r="C25" i="99"/>
  <c r="C26" i="99"/>
  <c r="C27" i="99"/>
  <c r="C28" i="99"/>
  <c r="C29" i="99"/>
  <c r="C30" i="99"/>
  <c r="C31" i="99"/>
  <c r="C32" i="99"/>
  <c r="C33" i="99"/>
  <c r="C34" i="99"/>
  <c r="C35" i="99"/>
  <c r="C36" i="99"/>
  <c r="C37" i="99"/>
  <c r="C38" i="99"/>
  <c r="C39" i="99"/>
  <c r="C40" i="99"/>
  <c r="AM40" i="104"/>
  <c r="AM39" i="104"/>
  <c r="AM38" i="104"/>
  <c r="AL38" i="104"/>
  <c r="AM37" i="104"/>
  <c r="AM36" i="104"/>
  <c r="AL34" i="104"/>
  <c r="AM33" i="104"/>
  <c r="AL25" i="104"/>
  <c r="AM24" i="104"/>
  <c r="AL22" i="104"/>
  <c r="AM22" i="104"/>
  <c r="AM21" i="104"/>
  <c r="AM20" i="104"/>
  <c r="AL19" i="104"/>
  <c r="AM15" i="104"/>
  <c r="AL11" i="104"/>
  <c r="AL9" i="104"/>
  <c r="AM8" i="104"/>
  <c r="FN4" i="104"/>
  <c r="FL4" i="104"/>
  <c r="EQ4" i="104"/>
  <c r="EP4" i="104"/>
  <c r="EO4" i="104"/>
  <c r="EN4" i="104"/>
  <c r="EM4" i="104"/>
  <c r="EL4" i="104"/>
  <c r="EK4" i="104"/>
  <c r="EJ4" i="104"/>
  <c r="EI4" i="104"/>
  <c r="EH4" i="104"/>
  <c r="EG4" i="104"/>
  <c r="EF4" i="104"/>
  <c r="EE4" i="104"/>
  <c r="ED4" i="104"/>
  <c r="EC4" i="104"/>
  <c r="EB4" i="104"/>
  <c r="DX4" i="104"/>
  <c r="DW4" i="104"/>
  <c r="DV4" i="104"/>
  <c r="DU4" i="104"/>
  <c r="DT4" i="104"/>
  <c r="DR4" i="104"/>
  <c r="DP4" i="104"/>
  <c r="DN4" i="104"/>
  <c r="DL4" i="104"/>
  <c r="DI4" i="104"/>
  <c r="DF4" i="104"/>
  <c r="DC4" i="104"/>
  <c r="DB4" i="104"/>
  <c r="DA4" i="104"/>
  <c r="CZ4" i="104"/>
  <c r="CY4" i="104"/>
  <c r="CX4" i="104"/>
  <c r="CW4" i="104"/>
  <c r="CV4" i="104"/>
  <c r="CU4" i="104"/>
  <c r="CT4" i="104"/>
  <c r="CS4" i="104"/>
  <c r="CR4" i="104"/>
  <c r="CQ4" i="104"/>
  <c r="CP4" i="104"/>
  <c r="CO4" i="104"/>
  <c r="CN4" i="104"/>
  <c r="CM4" i="104"/>
  <c r="CL4" i="104"/>
  <c r="AL39" i="103"/>
  <c r="AM38" i="103"/>
  <c r="AL35" i="103"/>
  <c r="AM35" i="103"/>
  <c r="AL34" i="103"/>
  <c r="AL26" i="103"/>
  <c r="AM23" i="103"/>
  <c r="AL23" i="103"/>
  <c r="AM22" i="103"/>
  <c r="AM19" i="103"/>
  <c r="AM8" i="103"/>
  <c r="AM7" i="103"/>
  <c r="AM6" i="103"/>
  <c r="FN4" i="103"/>
  <c r="FL4" i="103"/>
  <c r="EQ4" i="103"/>
  <c r="EP4" i="103"/>
  <c r="EO4" i="103"/>
  <c r="EN4" i="103"/>
  <c r="EM4" i="103"/>
  <c r="EL4" i="103"/>
  <c r="EK4" i="103"/>
  <c r="EJ4" i="103"/>
  <c r="EI4" i="103"/>
  <c r="EH4" i="103"/>
  <c r="EG4" i="103"/>
  <c r="EF4" i="103"/>
  <c r="EE4" i="103"/>
  <c r="ED4" i="103"/>
  <c r="EC4" i="103"/>
  <c r="EB4" i="103"/>
  <c r="DX4" i="103"/>
  <c r="DW4" i="103"/>
  <c r="DV4" i="103"/>
  <c r="DU4" i="103"/>
  <c r="DT4" i="103"/>
  <c r="DR4" i="103"/>
  <c r="DP4" i="103"/>
  <c r="DN4" i="103"/>
  <c r="DL4" i="103"/>
  <c r="DI4" i="103"/>
  <c r="DF4" i="103"/>
  <c r="DC4" i="103"/>
  <c r="DB4" i="103"/>
  <c r="DA4" i="103"/>
  <c r="CZ4" i="103"/>
  <c r="CY4" i="103"/>
  <c r="CX4" i="103"/>
  <c r="CW4" i="103"/>
  <c r="CV4" i="103"/>
  <c r="CU4" i="103"/>
  <c r="CT4" i="103"/>
  <c r="CS4" i="103"/>
  <c r="CR4" i="103"/>
  <c r="CQ4" i="103"/>
  <c r="CP4" i="103"/>
  <c r="CO4" i="103"/>
  <c r="CN4" i="103"/>
  <c r="CM4" i="103"/>
  <c r="CL4" i="103"/>
  <c r="AM36" i="102"/>
  <c r="AM34" i="102"/>
  <c r="AM33" i="102"/>
  <c r="AM28" i="102"/>
  <c r="AM27" i="102"/>
  <c r="AL24" i="102"/>
  <c r="AM22" i="102"/>
  <c r="AM21" i="102"/>
  <c r="AM20" i="102"/>
  <c r="AL18" i="102"/>
  <c r="AM18" i="102"/>
  <c r="AM17" i="102"/>
  <c r="AL16" i="102"/>
  <c r="AM10" i="102"/>
  <c r="AL6" i="102"/>
  <c r="FN4" i="102"/>
  <c r="FL4" i="102"/>
  <c r="EQ4" i="102"/>
  <c r="EP4" i="102"/>
  <c r="EO4" i="102"/>
  <c r="EN4" i="102"/>
  <c r="EM4" i="102"/>
  <c r="EL4" i="102"/>
  <c r="EK4" i="102"/>
  <c r="EJ4" i="102"/>
  <c r="EI4" i="102"/>
  <c r="EH4" i="102"/>
  <c r="EG4" i="102"/>
  <c r="EF4" i="102"/>
  <c r="EE4" i="102"/>
  <c r="ED4" i="102"/>
  <c r="EC4" i="102"/>
  <c r="EB4" i="102"/>
  <c r="DX4" i="102"/>
  <c r="DW4" i="102"/>
  <c r="DV4" i="102"/>
  <c r="DU4" i="102"/>
  <c r="DT4" i="102"/>
  <c r="DR4" i="102"/>
  <c r="DP4" i="102"/>
  <c r="DN4" i="102"/>
  <c r="DL4" i="102"/>
  <c r="DI4" i="102"/>
  <c r="DF4" i="102"/>
  <c r="DC4" i="102"/>
  <c r="DB4" i="102"/>
  <c r="DA4" i="102"/>
  <c r="CZ4" i="102"/>
  <c r="CY4" i="102"/>
  <c r="CX4" i="102"/>
  <c r="CW4" i="102"/>
  <c r="CV4" i="102"/>
  <c r="CU4" i="102"/>
  <c r="CT4" i="102"/>
  <c r="CS4" i="102"/>
  <c r="CR4" i="102"/>
  <c r="CQ4" i="102"/>
  <c r="CP4" i="102"/>
  <c r="CO4" i="102"/>
  <c r="CN4" i="102"/>
  <c r="CM4" i="102"/>
  <c r="CL4" i="102"/>
  <c r="AK60" i="101"/>
  <c r="AK59" i="101"/>
  <c r="AK58" i="101"/>
  <c r="AK57" i="101"/>
  <c r="AM40" i="101"/>
  <c r="AL40" i="101"/>
  <c r="AM39" i="101"/>
  <c r="AM38" i="101"/>
  <c r="AL38" i="101"/>
  <c r="AM37" i="101"/>
  <c r="AM32" i="101"/>
  <c r="AM31" i="101"/>
  <c r="AM29" i="101"/>
  <c r="AM28" i="101"/>
  <c r="AM26" i="101"/>
  <c r="AM21" i="101"/>
  <c r="AL20" i="101"/>
  <c r="AM20" i="101"/>
  <c r="AM18" i="101"/>
  <c r="AM16" i="101"/>
  <c r="AM15" i="101"/>
  <c r="AM13" i="101"/>
  <c r="AM11" i="101"/>
  <c r="AL8" i="101"/>
  <c r="AM6" i="101"/>
  <c r="AM5" i="101"/>
  <c r="FN4" i="101"/>
  <c r="FL4" i="101"/>
  <c r="EQ4" i="101"/>
  <c r="EP4" i="101"/>
  <c r="EO4" i="101"/>
  <c r="EN4" i="101"/>
  <c r="EM4" i="101"/>
  <c r="EL4" i="101"/>
  <c r="EK4" i="101"/>
  <c r="EJ4" i="101"/>
  <c r="EI4" i="101"/>
  <c r="EH4" i="101"/>
  <c r="EG4" i="101"/>
  <c r="EF4" i="101"/>
  <c r="EE4" i="101"/>
  <c r="ED4" i="101"/>
  <c r="EC4" i="101"/>
  <c r="EB4" i="101"/>
  <c r="DX4" i="101"/>
  <c r="DW4" i="101"/>
  <c r="DV4" i="101"/>
  <c r="DU4" i="101"/>
  <c r="DT4" i="101"/>
  <c r="DR4" i="101"/>
  <c r="DP4" i="101"/>
  <c r="DN4" i="101"/>
  <c r="DL4" i="101"/>
  <c r="DI4" i="101"/>
  <c r="DF4" i="101"/>
  <c r="DC4" i="101"/>
  <c r="DB4" i="101"/>
  <c r="DA4" i="101"/>
  <c r="CZ4" i="101"/>
  <c r="CY4" i="101"/>
  <c r="CX4" i="101"/>
  <c r="CW4" i="101"/>
  <c r="CV4" i="101"/>
  <c r="CU4" i="101"/>
  <c r="CT4" i="101"/>
  <c r="CS4" i="101"/>
  <c r="CR4" i="101"/>
  <c r="CQ4" i="101"/>
  <c r="CP4" i="101"/>
  <c r="CO4" i="101"/>
  <c r="CN4" i="101"/>
  <c r="CM4" i="101"/>
  <c r="CL4" i="101"/>
  <c r="AL40" i="100"/>
  <c r="AM26" i="100"/>
  <c r="AM24" i="100"/>
  <c r="AL22" i="100"/>
  <c r="AL17" i="100"/>
  <c r="AL16" i="100"/>
  <c r="FN4" i="100"/>
  <c r="FL4" i="100"/>
  <c r="EQ4" i="100"/>
  <c r="EP4" i="100"/>
  <c r="EO4" i="100"/>
  <c r="EN4" i="100"/>
  <c r="EM4" i="100"/>
  <c r="EL4" i="100"/>
  <c r="EK4" i="100"/>
  <c r="EJ4" i="100"/>
  <c r="EI4" i="100"/>
  <c r="EH4" i="100"/>
  <c r="EG4" i="100"/>
  <c r="EF4" i="100"/>
  <c r="EE4" i="100"/>
  <c r="ED4" i="100"/>
  <c r="EC4" i="100"/>
  <c r="EB4" i="100"/>
  <c r="DX4" i="100"/>
  <c r="DW4" i="100"/>
  <c r="DV4" i="100"/>
  <c r="DU4" i="100"/>
  <c r="DT4" i="100"/>
  <c r="DR4" i="100"/>
  <c r="DP4" i="100"/>
  <c r="DN4" i="100"/>
  <c r="DL4" i="100"/>
  <c r="DI4" i="100"/>
  <c r="DF4" i="100"/>
  <c r="DC4" i="100"/>
  <c r="DB4" i="100"/>
  <c r="DA4" i="100"/>
  <c r="CZ4" i="100"/>
  <c r="CY4" i="100"/>
  <c r="CX4" i="100"/>
  <c r="CW4" i="100"/>
  <c r="CV4" i="100"/>
  <c r="CU4" i="100"/>
  <c r="CT4" i="100"/>
  <c r="CS4" i="100"/>
  <c r="CR4" i="100"/>
  <c r="CQ4" i="100"/>
  <c r="CP4" i="100"/>
  <c r="CO4" i="100"/>
  <c r="CN4" i="100"/>
  <c r="CM4" i="100"/>
  <c r="CL4" i="100"/>
  <c r="FN4" i="99"/>
  <c r="FL4" i="99"/>
  <c r="EQ4" i="99"/>
  <c r="EP4" i="99"/>
  <c r="EO4" i="99"/>
  <c r="EN4" i="99"/>
  <c r="EM4" i="99"/>
  <c r="EL4" i="99"/>
  <c r="EK4" i="99"/>
  <c r="EJ4" i="99"/>
  <c r="EI4" i="99"/>
  <c r="EH4" i="99"/>
  <c r="EG4" i="99"/>
  <c r="EF4" i="99"/>
  <c r="EE4" i="99"/>
  <c r="ED4" i="99"/>
  <c r="EC4" i="99"/>
  <c r="EB4" i="99"/>
  <c r="DX4" i="99"/>
  <c r="DW4" i="99"/>
  <c r="DV4" i="99"/>
  <c r="DU4" i="99"/>
  <c r="DT4" i="99"/>
  <c r="DR4" i="99"/>
  <c r="DP4" i="99"/>
  <c r="DN4" i="99"/>
  <c r="DL4" i="99"/>
  <c r="DI4" i="99"/>
  <c r="DF4" i="99"/>
  <c r="DC4" i="99"/>
  <c r="DB4" i="99"/>
  <c r="DA4" i="99"/>
  <c r="CZ4" i="99"/>
  <c r="CY4" i="99"/>
  <c r="CX4" i="99"/>
  <c r="CW4" i="99"/>
  <c r="CV4" i="99"/>
  <c r="CU4" i="99"/>
  <c r="CT4" i="99"/>
  <c r="CS4" i="99"/>
  <c r="CR4" i="99"/>
  <c r="CQ4" i="99"/>
  <c r="CP4" i="99"/>
  <c r="CO4" i="99"/>
  <c r="CN4" i="99"/>
  <c r="CM4" i="99"/>
  <c r="CL4" i="99"/>
  <c r="EV5" i="104" a="1"/>
  <c r="DM5" i="101" a="1"/>
  <c r="AT11" i="101" a="1"/>
  <c r="AV31" i="100" a="1"/>
  <c r="AR17" i="100" a="1"/>
  <c r="AP27" i="99" a="1"/>
  <c r="AV17" i="104" a="1"/>
  <c r="AZ33" i="103" a="1"/>
  <c r="AY29" i="99" a="1"/>
  <c r="AP21" i="100" a="1"/>
  <c r="AZ21" i="102" a="1"/>
  <c r="AP7" i="99" a="1"/>
  <c r="AZ29" i="101" a="1"/>
  <c r="AZ25" i="101" a="1"/>
  <c r="AT29" i="100" a="1"/>
  <c r="AV35" i="101" a="1"/>
  <c r="AR11" i="99" a="1"/>
  <c r="AT39" i="102" a="1"/>
  <c r="AX19" i="100" a="1"/>
  <c r="AW11" i="103" a="1"/>
  <c r="EX5" i="103" a="1"/>
  <c r="AT9" i="103" a="1"/>
  <c r="AT5" i="100" a="1"/>
  <c r="AU23" i="101" a="1"/>
  <c r="AZ5" i="103" a="1"/>
  <c r="AV37" i="102" a="1"/>
  <c r="BA5" i="101" a="1"/>
  <c r="AV25" i="103" a="1"/>
  <c r="AV29" i="102" a="1"/>
  <c r="AT7" i="103" a="1"/>
  <c r="AX35" i="99" a="1"/>
  <c r="AZ7" i="104" a="1"/>
  <c r="AZ19" i="100" a="1"/>
  <c r="AY5" i="102" a="1"/>
  <c r="AV19" i="102" a="1"/>
  <c r="AX29" i="100" a="1"/>
  <c r="AP9" i="100" a="1"/>
  <c r="AP5" i="100" a="1"/>
  <c r="AU5" i="100" a="1"/>
  <c r="AV25" i="102" a="1"/>
  <c r="EX5" i="101" a="1"/>
  <c r="AW5" i="103" a="1"/>
  <c r="AX27" i="104" a="1"/>
  <c r="DH5" i="102" a="1"/>
  <c r="AV25" i="99" a="1"/>
  <c r="AU5" i="99" a="1"/>
  <c r="AP15" i="104" a="1"/>
  <c r="AX21" i="99" a="1"/>
  <c r="BA17" i="101" a="1"/>
  <c r="AS29" i="104" a="1"/>
  <c r="AV11" i="102" a="1"/>
  <c r="AT9" i="104" a="1"/>
  <c r="AU17" i="100" a="1"/>
  <c r="AS23" i="100" a="1"/>
  <c r="BA5" i="103" a="1"/>
  <c r="AX37" i="99" a="1"/>
  <c r="AX7" i="99" a="1"/>
  <c r="EZ5" i="104" a="1"/>
  <c r="AP35" i="104" a="1"/>
  <c r="AV17" i="102" a="1"/>
  <c r="AV21" i="101" a="1"/>
  <c r="AS5" i="101" a="1"/>
  <c r="AU17" i="101" a="1"/>
  <c r="AX9" i="101" a="1"/>
  <c r="AX11" i="104" a="1"/>
  <c r="AV23" i="101" a="1"/>
  <c r="AZ39" i="101" a="1"/>
  <c r="AP7" i="102" a="1"/>
  <c r="ER5" i="102" a="1"/>
  <c r="AZ5" i="101" a="1"/>
  <c r="AP33" i="103" a="1"/>
  <c r="ER5" i="104" a="1"/>
  <c r="AU5" i="104" a="1"/>
  <c r="AU23" i="103" a="1"/>
  <c r="AX23" i="104" a="1"/>
  <c r="AV33" i="103" a="1"/>
  <c r="AX5" i="103" a="1"/>
  <c r="AV5" i="99" a="1"/>
  <c r="AT39" i="103" a="1"/>
  <c r="AV39" i="103" a="1"/>
  <c r="AT25" i="99" a="1"/>
  <c r="AR29" i="104" a="1"/>
  <c r="AZ35" i="103" a="1"/>
  <c r="AZ35" i="104" a="1"/>
  <c r="AY29" i="101" a="1"/>
  <c r="AX9" i="102" a="1"/>
  <c r="BA23" i="100" a="1"/>
  <c r="AT31" i="103" a="1"/>
  <c r="AZ35" i="102" a="1"/>
  <c r="EZ5" i="99" a="1"/>
  <c r="AZ25" i="103" a="1"/>
  <c r="DK5" i="100" a="1"/>
  <c r="AX17" i="100" a="1"/>
  <c r="AP33" i="101" a="1"/>
  <c r="AZ33" i="102" a="1"/>
  <c r="AV39" i="104" a="1"/>
  <c r="AP19" i="99" a="1"/>
  <c r="AT25" i="104" a="1"/>
  <c r="AP7" i="103" a="1"/>
  <c r="AR5" i="104" a="1"/>
  <c r="AV7" i="104" a="1"/>
  <c r="AZ7" i="100" a="1"/>
  <c r="AT23" i="102" a="1"/>
  <c r="AR35" i="100" a="1"/>
  <c r="AW23" i="104" a="1"/>
  <c r="AP19" i="101" a="1"/>
  <c r="AP27" i="104" a="1"/>
  <c r="ER5" i="100" a="1"/>
  <c r="DK5" i="101" a="1"/>
  <c r="AQ29" i="101" a="1"/>
  <c r="AZ17" i="99" a="1"/>
  <c r="AP33" i="102" a="1"/>
  <c r="AX35" i="100" a="1"/>
  <c r="AR29" i="101" a="1"/>
  <c r="AY35" i="102" a="1"/>
  <c r="AP5" i="101" a="1"/>
  <c r="AV31" i="104" a="1"/>
  <c r="AP5" i="99" a="1"/>
  <c r="AX21" i="100" a="1"/>
  <c r="AZ5" i="100" a="1"/>
  <c r="AQ5" i="103" a="1"/>
  <c r="AY11" i="103" a="1"/>
  <c r="DE5" i="101" a="1"/>
  <c r="AR5" i="103" a="1"/>
  <c r="AZ29" i="104" a="1"/>
  <c r="EV5" i="100" a="1"/>
  <c r="AP17" i="104" a="1"/>
  <c r="AP25" i="100" a="1"/>
  <c r="AX23" i="100" a="1"/>
  <c r="AP29" i="102" a="1"/>
  <c r="AT19" i="104" a="1"/>
  <c r="AX7" i="104" a="1"/>
  <c r="AV13" i="103" a="1"/>
  <c r="AS17" i="101" a="1"/>
  <c r="AP9" i="103" a="1"/>
  <c r="AX11" i="100" a="1"/>
  <c r="AU23" i="100" a="1"/>
  <c r="AP25" i="102" a="1"/>
  <c r="AQ11" i="102" a="1"/>
  <c r="AZ9" i="99" a="1"/>
  <c r="AP7" i="100" a="1"/>
  <c r="AT19" i="101" a="1"/>
  <c r="EV5" i="102" a="1"/>
  <c r="AT27" i="103" a="1"/>
  <c r="AW11" i="102" a="1"/>
  <c r="DH5" i="100" a="1"/>
  <c r="AP5" i="104" a="1"/>
  <c r="AZ13" i="102" a="1"/>
  <c r="AU29" i="102" a="1"/>
  <c r="AQ5" i="101" a="1"/>
  <c r="AS35" i="99" a="1"/>
  <c r="AP29" i="101" a="1"/>
  <c r="AZ23" i="103" a="1"/>
  <c r="ET5" i="103" a="1"/>
  <c r="AU17" i="99" a="1"/>
  <c r="AS5" i="99" a="1"/>
  <c r="AT25" i="102" a="1"/>
  <c r="AQ11" i="103" a="1"/>
  <c r="AZ7" i="99" a="1"/>
  <c r="AZ37" i="101" a="1"/>
  <c r="AZ17" i="101" a="1"/>
  <c r="AV19" i="99" a="1"/>
  <c r="AW5" i="101" a="1"/>
  <c r="AX23" i="99" a="1"/>
  <c r="AT27" i="102" a="1"/>
  <c r="AT39" i="104" a="1"/>
  <c r="FB5" i="103" a="1"/>
  <c r="AY5" i="100" a="1"/>
  <c r="AX21" i="102" a="1"/>
  <c r="AV9" i="99" a="1"/>
  <c r="AP39" i="100" a="1"/>
  <c r="AZ27" i="102" a="1"/>
  <c r="AT37" i="103" a="1"/>
  <c r="BA29" i="100" a="1"/>
  <c r="AP11" i="99" a="1"/>
  <c r="AT37" i="100" a="1"/>
  <c r="AT5" i="99" a="1"/>
  <c r="BA29" i="103" a="1"/>
  <c r="ET5" i="99" a="1"/>
  <c r="AZ27" i="99" a="1"/>
  <c r="DQ5" i="101" a="1"/>
  <c r="AV21" i="99" a="1"/>
  <c r="AP39" i="101" a="1"/>
  <c r="AQ23" i="101" a="1"/>
  <c r="AX5" i="101" a="1"/>
  <c r="AP21" i="104" a="1"/>
  <c r="AT33" i="102" a="1"/>
  <c r="AS35" i="101" a="1"/>
  <c r="AX27" i="101" a="1"/>
  <c r="AV21" i="104" a="1"/>
  <c r="AY11" i="100" a="1"/>
  <c r="ER5" i="101" a="1"/>
  <c r="DQ5" i="103" a="1"/>
  <c r="AV31" i="102" a="1"/>
  <c r="AS29" i="102" a="1"/>
  <c r="AT31" i="100" a="1"/>
  <c r="AT7" i="99" a="1"/>
  <c r="AV9" i="100" a="1"/>
  <c r="AP13" i="100" a="1"/>
  <c r="AQ29" i="102" a="1"/>
  <c r="AX31" i="104" a="1"/>
  <c r="AP21" i="99" a="1"/>
  <c r="AT17" i="102" a="1"/>
  <c r="AZ9" i="104" a="1"/>
  <c r="ET5" i="101" a="1"/>
  <c r="AV27" i="99" a="1"/>
  <c r="AV25" i="101" a="1"/>
  <c r="AT15" i="99" a="1"/>
  <c r="AV27" i="100" a="1"/>
  <c r="AP17" i="102" a="1"/>
  <c r="AV23" i="103" a="1"/>
  <c r="AV19" i="103" a="1"/>
  <c r="AW29" i="104" a="1"/>
  <c r="AZ21" i="101" a="1"/>
  <c r="AZ13" i="100" a="1"/>
  <c r="AT29" i="99" a="1"/>
  <c r="ET5" i="102" a="1"/>
  <c r="AZ25" i="104" a="1"/>
  <c r="AW29" i="102" a="1"/>
  <c r="DE5" i="100" a="1"/>
  <c r="AZ23" i="104" a="1"/>
  <c r="AR5" i="101" a="1"/>
  <c r="AR11" i="102" a="1"/>
  <c r="AZ39" i="99" a="1"/>
  <c r="AX13" i="104" a="1"/>
  <c r="AV17" i="101" a="1"/>
  <c r="AP37" i="99" a="1"/>
  <c r="AX9" i="99" a="1"/>
  <c r="AT27" i="100" a="1"/>
  <c r="DH5" i="99" a="1"/>
  <c r="AX19" i="99" a="1"/>
  <c r="AT15" i="103" a="1"/>
  <c r="DM5" i="99" a="1"/>
  <c r="AP23" i="101" a="1"/>
  <c r="AS35" i="103" a="1"/>
  <c r="AU35" i="99" a="1"/>
  <c r="AP19" i="100" a="1"/>
  <c r="DM5" i="103" a="1"/>
  <c r="AV35" i="102" a="1"/>
  <c r="AW17" i="101" a="1"/>
  <c r="AX29" i="102" a="1"/>
  <c r="AX29" i="101" a="1"/>
  <c r="DO5" i="99" a="1"/>
  <c r="AP31" i="100" a="1"/>
  <c r="AW11" i="101" a="1"/>
  <c r="DQ5" i="100" a="1"/>
  <c r="EZ5" i="103" a="1"/>
  <c r="AR5" i="102" a="1"/>
  <c r="AX29" i="104" a="1"/>
  <c r="AY17" i="100" a="1"/>
  <c r="AU17" i="104" a="1"/>
  <c r="AZ11" i="100" a="1"/>
  <c r="AZ37" i="104" a="1"/>
  <c r="AV11" i="101" a="1"/>
  <c r="AX37" i="104" a="1"/>
  <c r="AV27" i="101" a="1"/>
  <c r="AW5" i="100" a="1"/>
  <c r="AQ17" i="100" a="1"/>
  <c r="AS23" i="102" a="1"/>
  <c r="AS17" i="103" a="1"/>
  <c r="AX15" i="103" a="1"/>
  <c r="AT11" i="99" a="1"/>
  <c r="AS29" i="99" a="1"/>
  <c r="AS35" i="100" a="1"/>
  <c r="AZ29" i="102" a="1"/>
  <c r="AZ5" i="102" a="1"/>
  <c r="AP11" i="102" a="1"/>
  <c r="AZ19" i="101" a="1"/>
  <c r="AT13" i="104" a="1"/>
  <c r="AZ7" i="102" a="1"/>
  <c r="AX33" i="104" a="1"/>
  <c r="AX13" i="101" a="1"/>
  <c r="EX5" i="99" a="1"/>
  <c r="EZ5" i="101" a="1"/>
  <c r="AT9" i="99" a="1"/>
  <c r="AZ31" i="100" a="1"/>
  <c r="EV5" i="99" a="1"/>
  <c r="DO5" i="103" a="1"/>
  <c r="AT25" i="101" a="1"/>
  <c r="AQ17" i="99" a="1"/>
  <c r="AW29" i="100" a="1"/>
  <c r="AV7" i="101" a="1"/>
  <c r="AT19" i="102" a="1"/>
  <c r="BA11" i="99" a="1"/>
  <c r="AX15" i="99" a="1"/>
  <c r="AQ11" i="101" a="1"/>
  <c r="AR23" i="100" a="1"/>
  <c r="AT31" i="104" a="1"/>
  <c r="AT35" i="103" a="1"/>
  <c r="AZ7" i="101" a="1"/>
  <c r="AZ23" i="101" a="1"/>
  <c r="AW23" i="101" a="1"/>
  <c r="AZ11" i="104" a="1"/>
  <c r="AP35" i="103" a="1"/>
  <c r="AX9" i="103" a="1"/>
  <c r="AW11" i="99" a="1"/>
  <c r="AZ23" i="102" a="1"/>
  <c r="AW29" i="99" a="1"/>
  <c r="AY35" i="104" a="1"/>
  <c r="AQ35" i="99" a="1"/>
  <c r="FB5" i="101" a="1"/>
  <c r="AT37" i="102" a="1"/>
  <c r="AZ31" i="103" a="1"/>
  <c r="AT19" i="100" a="1"/>
  <c r="AS11" i="100" a="1"/>
  <c r="AP23" i="99" a="1"/>
  <c r="AQ5" i="102" a="1"/>
  <c r="BA5" i="104" a="1"/>
  <c r="AW35" i="99" a="1"/>
  <c r="AS5" i="100" a="1"/>
  <c r="BA23" i="104" a="1"/>
  <c r="AZ23" i="99" a="1"/>
  <c r="AX17" i="99" a="1"/>
  <c r="AV29" i="104" a="1"/>
  <c r="ER5" i="103" a="1"/>
  <c r="DE5" i="102" a="1"/>
  <c r="AY23" i="103" a="1"/>
  <c r="AX21" i="103" a="1"/>
  <c r="DQ5" i="99" a="1"/>
  <c r="AQ29" i="99" a="1"/>
  <c r="AX13" i="102" a="1"/>
  <c r="AX5" i="100" a="1"/>
  <c r="AW35" i="103" a="1"/>
  <c r="AP15" i="101" a="1"/>
  <c r="AV15" i="100" a="1"/>
  <c r="AZ9" i="103" a="1"/>
  <c r="BA11" i="104" a="1"/>
  <c r="AX19" i="101" a="1"/>
  <c r="AV17" i="99" a="1"/>
  <c r="AU29" i="104" a="1"/>
  <c r="AP25" i="104" a="1"/>
  <c r="FB5" i="100" a="1"/>
  <c r="AT17" i="101" a="1"/>
  <c r="AV39" i="100" a="1"/>
  <c r="ET5" i="104" a="1"/>
  <c r="AX11" i="103" a="1"/>
  <c r="AW17" i="102" a="1"/>
  <c r="AQ11" i="99" a="1"/>
  <c r="AZ19" i="104" a="1"/>
  <c r="AX39" i="101" a="1"/>
  <c r="AX17" i="101" a="1"/>
  <c r="AZ13" i="101" a="1"/>
  <c r="AP37" i="104" a="1"/>
  <c r="AX35" i="102" a="1"/>
  <c r="AV15" i="103" a="1"/>
  <c r="AR23" i="104" a="1"/>
  <c r="AV11" i="100" a="1"/>
  <c r="FB5" i="104" a="1"/>
  <c r="DK5" i="103" a="1"/>
  <c r="AP35" i="99" a="1"/>
  <c r="AP39" i="102" a="1"/>
  <c r="AY11" i="99" a="1"/>
  <c r="AY11" i="101" a="1"/>
  <c r="AV37" i="103" a="1"/>
  <c r="AS29" i="100" a="1"/>
  <c r="AZ9" i="101" a="1"/>
  <c r="AT17" i="103" a="1"/>
  <c r="AX21" i="104" a="1"/>
  <c r="AV5" i="101" a="1"/>
  <c r="AQ35" i="100" a="1"/>
  <c r="AY23" i="101" a="1"/>
  <c r="AT13" i="103" a="1"/>
  <c r="AV13" i="101" a="1"/>
  <c r="AV9" i="103" a="1"/>
  <c r="AY23" i="100" a="1"/>
  <c r="AT25" i="103" a="1"/>
  <c r="BA35" i="102" a="1"/>
  <c r="AT35" i="100" a="1"/>
  <c r="AY5" i="99" a="1"/>
  <c r="DQ5" i="104" a="1"/>
  <c r="DO5" i="102" a="1"/>
  <c r="AX29" i="103" a="1"/>
  <c r="AZ21" i="104" a="1"/>
  <c r="AT37" i="104" a="1"/>
  <c r="AT27" i="99" a="1"/>
  <c r="AR17" i="99" a="1"/>
  <c r="AZ33" i="101" a="1"/>
  <c r="AT21" i="104" a="1"/>
  <c r="AS17" i="99" a="1"/>
  <c r="AW23" i="99" a="1"/>
  <c r="AS29" i="101" a="1"/>
  <c r="AX35" i="103" a="1"/>
  <c r="AT17" i="99" a="1"/>
  <c r="AT19" i="103" a="1"/>
  <c r="AP19" i="102" a="1"/>
  <c r="AX27" i="100" a="1"/>
  <c r="BA23" i="103" a="1"/>
  <c r="AV13" i="102" a="1"/>
  <c r="AV5" i="100" a="1"/>
  <c r="AV9" i="101" a="1"/>
  <c r="AT9" i="102" a="1"/>
  <c r="AW35" i="102" a="1"/>
  <c r="AR29" i="103" a="1"/>
  <c r="AV33" i="102" a="1"/>
  <c r="AV15" i="102" a="1"/>
  <c r="AT23" i="103" a="1"/>
  <c r="DH5" i="101" a="1"/>
  <c r="AV19" i="101" a="1"/>
  <c r="AZ37" i="99" a="1"/>
  <c r="AP13" i="101" a="1"/>
  <c r="AT31" i="101" a="1"/>
  <c r="AX15" i="102" a="1"/>
  <c r="DQ5" i="102" a="1"/>
  <c r="AP37" i="101" a="1"/>
  <c r="AU11" i="99" a="1"/>
  <c r="DO5" i="100" a="1"/>
  <c r="AU11" i="103" a="1"/>
  <c r="AP17" i="99" a="1"/>
  <c r="AP23" i="102" a="1"/>
  <c r="AR35" i="103" a="1"/>
  <c r="AS11" i="104" a="1"/>
  <c r="AU17" i="103" a="1"/>
  <c r="AU35" i="100" a="1"/>
  <c r="AS17" i="100" a="1"/>
  <c r="AW5" i="102" a="1"/>
  <c r="AR29" i="100" a="1"/>
  <c r="AT29" i="103" a="1"/>
  <c r="AT15" i="101" a="1"/>
  <c r="AP31" i="99" a="1"/>
  <c r="AP35" i="101" a="1"/>
  <c r="AY23" i="99" a="1"/>
  <c r="AW11" i="100" a="1"/>
  <c r="AX17" i="103" a="1"/>
  <c r="AZ15" i="100" a="1"/>
  <c r="AX11" i="102" a="1"/>
  <c r="AV29" i="99" a="1"/>
  <c r="AZ29" i="100" a="1"/>
  <c r="AS17" i="102" a="1"/>
  <c r="AT23" i="100" a="1"/>
  <c r="AQ5" i="104" a="1"/>
  <c r="AX9" i="104" a="1"/>
  <c r="AS11" i="102" a="1"/>
  <c r="AV15" i="101" a="1"/>
  <c r="AT9" i="100" a="1"/>
  <c r="DE5" i="103" a="1"/>
  <c r="AV31" i="101" a="1"/>
  <c r="AV13" i="99" a="1"/>
  <c r="AV7" i="99" a="1"/>
  <c r="BA17" i="99" a="1"/>
  <c r="AT7" i="104" a="1"/>
  <c r="AS23" i="104" a="1"/>
  <c r="AV13" i="104" a="1"/>
  <c r="AV33" i="99" a="1"/>
  <c r="AZ39" i="104" a="1"/>
  <c r="AP13" i="102" a="1"/>
  <c r="BA29" i="102" a="1"/>
  <c r="BA17" i="100" a="1"/>
  <c r="AP21" i="103" a="1"/>
  <c r="AP27" i="103" a="1"/>
  <c r="AT39" i="101" a="1"/>
  <c r="AV5" i="104" a="1"/>
  <c r="AX21" i="101" a="1"/>
  <c r="AZ15" i="101" a="1"/>
  <c r="AP39" i="103" a="1"/>
  <c r="BA29" i="101" a="1"/>
  <c r="AV35" i="104" a="1"/>
  <c r="AP31" i="102" a="1"/>
  <c r="DM5" i="102" a="1"/>
  <c r="AZ31" i="104" a="1"/>
  <c r="AP33" i="100" a="1"/>
  <c r="AP35" i="102" a="1"/>
  <c r="AP33" i="99" a="1"/>
  <c r="AP5" i="103" a="1"/>
  <c r="BA11" i="102" a="1"/>
  <c r="AU23" i="99" a="1"/>
  <c r="AP9" i="101" a="1"/>
  <c r="AZ21" i="99" a="1"/>
  <c r="AT27" i="101" a="1"/>
  <c r="AU35" i="103" a="1"/>
  <c r="AY5" i="101" a="1"/>
  <c r="AR17" i="102" a="1"/>
  <c r="AV5" i="102" a="1"/>
  <c r="AT31" i="99" a="1"/>
  <c r="AX37" i="102" a="1"/>
  <c r="AV25" i="100" a="1"/>
  <c r="AV39" i="99" a="1"/>
  <c r="AP15" i="99" a="1"/>
  <c r="AP17" i="100" a="1"/>
  <c r="AW29" i="103" a="1"/>
  <c r="AX17" i="102" a="1"/>
  <c r="AP19" i="103" a="1"/>
  <c r="AV35" i="99" a="1"/>
  <c r="AT7" i="102" a="1"/>
  <c r="AV31" i="103" a="1"/>
  <c r="AW17" i="103" a="1"/>
  <c r="AV7" i="100" a="1"/>
  <c r="DH5" i="103" a="1"/>
  <c r="AS23" i="103" a="1"/>
  <c r="AP29" i="100" a="1"/>
  <c r="AQ17" i="102" a="1"/>
  <c r="AY17" i="102" a="1"/>
  <c r="AR11" i="103" a="1"/>
  <c r="AQ23" i="100" a="1"/>
  <c r="AR17" i="101" a="1"/>
  <c r="AP33" i="104" a="1"/>
  <c r="AT15" i="100" a="1"/>
  <c r="AT5" i="101" a="1"/>
  <c r="AX5" i="102" a="1"/>
  <c r="AX19" i="103" a="1"/>
  <c r="AX15" i="100" a="1"/>
  <c r="AR29" i="102" a="1"/>
  <c r="AV9" i="104" a="1"/>
  <c r="AX29" i="99" a="1"/>
  <c r="AT21" i="102" a="1"/>
  <c r="AT19" i="99" a="1"/>
  <c r="AY29" i="100" a="1"/>
  <c r="AR23" i="99" a="1"/>
  <c r="AX31" i="102" a="1"/>
  <c r="AZ35" i="99" a="1"/>
  <c r="AP39" i="99" a="1"/>
  <c r="AW5" i="99" a="1"/>
  <c r="AR35" i="102" a="1"/>
  <c r="AV7" i="103" a="1"/>
  <c r="BA11" i="103" a="1"/>
  <c r="AP13" i="104" a="1"/>
  <c r="AX7" i="102" a="1"/>
  <c r="AV17" i="100" a="1"/>
  <c r="BA23" i="101" a="1"/>
  <c r="AT9" i="101" a="1"/>
  <c r="AZ39" i="100" a="1"/>
  <c r="AR35" i="104" a="1"/>
  <c r="AV37" i="104" a="1"/>
  <c r="AT29" i="104" a="1"/>
  <c r="AZ13" i="103" a="1"/>
  <c r="AX15" i="104" a="1"/>
  <c r="AZ39" i="102" a="1"/>
  <c r="AX5" i="104" a="1"/>
  <c r="AV35" i="100" a="1"/>
  <c r="AQ35" i="103" a="1"/>
  <c r="AR5" i="100" a="1"/>
  <c r="AZ5" i="99" a="1"/>
  <c r="BA11" i="101" a="1"/>
  <c r="AT35" i="102" a="1"/>
  <c r="AX31" i="99" a="1"/>
  <c r="AT21" i="101" a="1"/>
  <c r="AX11" i="99" a="1"/>
  <c r="AY17" i="104" a="1"/>
  <c r="AT13" i="101" a="1"/>
  <c r="AT11" i="100" a="1"/>
  <c r="AZ29" i="103" a="1"/>
  <c r="AZ35" i="100" a="1"/>
  <c r="AV11" i="99" a="1"/>
  <c r="BA35" i="103" a="1"/>
  <c r="AT13" i="99" a="1"/>
  <c r="AX33" i="100" a="1"/>
  <c r="AY11" i="104" a="1"/>
  <c r="DK5" i="102" a="1"/>
  <c r="AY17" i="101" a="1"/>
  <c r="AP11" i="103" a="1"/>
  <c r="AV37" i="100" a="1"/>
  <c r="AP23" i="103" a="1"/>
  <c r="AQ35" i="101" a="1"/>
  <c r="AX39" i="100" a="1"/>
  <c r="AS11" i="103" a="1"/>
  <c r="AP37" i="102" a="1"/>
  <c r="AW11" i="104" a="1"/>
  <c r="AT35" i="101" a="1"/>
  <c r="AW35" i="104" a="1"/>
  <c r="AV37" i="99" a="1"/>
  <c r="AQ17" i="103" a="1"/>
  <c r="AX23" i="103" a="1"/>
  <c r="AV25" i="104" a="1"/>
  <c r="AP27" i="100" a="1"/>
  <c r="AX9" i="100" a="1"/>
  <c r="AX7" i="100" a="1"/>
  <c r="AX25" i="104" a="1"/>
  <c r="AX39" i="103" a="1"/>
  <c r="AS11" i="101" a="1"/>
  <c r="AZ17" i="102" a="1"/>
  <c r="AZ13" i="104" a="1"/>
  <c r="AP15" i="102" a="1"/>
  <c r="AW5" i="104" a="1"/>
  <c r="AS17" i="104" a="1"/>
  <c r="AR35" i="101" a="1"/>
  <c r="AQ23" i="104" a="1"/>
  <c r="AU23" i="102" a="1"/>
  <c r="AZ9" i="100" a="1"/>
  <c r="AY35" i="103" a="1"/>
  <c r="AQ35" i="102" a="1"/>
  <c r="AX19" i="102" a="1"/>
  <c r="AV39" i="101" a="1"/>
  <c r="AS23" i="99" a="1"/>
  <c r="AU35" i="104" a="1"/>
  <c r="AV27" i="104" a="1"/>
  <c r="AU23" i="104" a="1"/>
  <c r="AQ29" i="103" a="1"/>
  <c r="AY17" i="99" a="1"/>
  <c r="AS5" i="102" a="1"/>
  <c r="AV27" i="102" a="1"/>
  <c r="AZ27" i="103" a="1"/>
  <c r="AQ5" i="100" a="1"/>
  <c r="AX27" i="99" a="1"/>
  <c r="AP11" i="100" a="1"/>
  <c r="BA5" i="99" a="1"/>
  <c r="AZ11" i="99" a="1"/>
  <c r="AV33" i="100" a="1"/>
  <c r="DE5" i="104" a="1"/>
  <c r="AT17" i="104" a="1"/>
  <c r="AT31" i="102" a="1"/>
  <c r="AZ35" i="101" a="1"/>
  <c r="AT11" i="104" a="1"/>
  <c r="AP29" i="99" a="1"/>
  <c r="AZ13" i="99" a="1"/>
  <c r="AZ27" i="104" a="1"/>
  <c r="AT33" i="100" a="1"/>
  <c r="AZ33" i="100" a="1"/>
  <c r="AZ25" i="99" a="1"/>
  <c r="AP27" i="101" a="1"/>
  <c r="AQ23" i="99" a="1"/>
  <c r="AT37" i="101" a="1"/>
  <c r="AT15" i="102" a="1"/>
  <c r="AX39" i="104" a="1"/>
  <c r="AZ5" i="104" a="1"/>
  <c r="BA35" i="99" a="1"/>
  <c r="AX25" i="99" a="1"/>
  <c r="AT7" i="101" a="1"/>
  <c r="AY29" i="103" a="1"/>
  <c r="AT11" i="103" a="1"/>
  <c r="AT27" i="104" a="1"/>
  <c r="AZ9" i="102" a="1"/>
  <c r="AV29" i="103" a="1"/>
  <c r="AT5" i="104" a="1"/>
  <c r="AU11" i="102" a="1"/>
  <c r="AX5" i="99" a="1"/>
  <c r="AT35" i="104" a="1"/>
  <c r="BA5" i="102" a="1"/>
  <c r="AY35" i="101" a="1"/>
  <c r="AU17" i="102" a="1"/>
  <c r="AS29" i="103" a="1"/>
  <c r="AZ17" i="100" a="1"/>
  <c r="AT37" i="99" a="1"/>
  <c r="AQ5" i="99" a="1"/>
  <c r="AU11" i="104" a="1"/>
  <c r="AV11" i="104" a="1"/>
  <c r="AZ19" i="103" a="1"/>
  <c r="AZ11" i="101" a="1"/>
  <c r="AS5" i="104" a="1"/>
  <c r="AX15" i="101" a="1"/>
  <c r="AX27" i="103" a="1"/>
  <c r="AZ15" i="103" a="1"/>
  <c r="AT29" i="102" a="1"/>
  <c r="AV35" i="103" a="1"/>
  <c r="AS35" i="104" a="1"/>
  <c r="AV5" i="103" a="1"/>
  <c r="AQ17" i="101" a="1"/>
  <c r="AR23" i="102" a="1"/>
  <c r="DM5" i="100" a="1"/>
  <c r="AV21" i="100" a="1"/>
  <c r="AZ15" i="104" a="1"/>
  <c r="AT29" i="101" a="1"/>
  <c r="BA17" i="104" a="1"/>
  <c r="AY5" i="103" a="1"/>
  <c r="AP31" i="103" a="1"/>
  <c r="AP35" i="100" a="1"/>
  <c r="AZ33" i="99" a="1"/>
  <c r="AW23" i="102" a="1"/>
  <c r="AZ27" i="101" a="1"/>
  <c r="DO5" i="104" a="1"/>
  <c r="AP21" i="101" a="1"/>
  <c r="AX25" i="100" a="1"/>
  <c r="AP29" i="104" a="1"/>
  <c r="AU5" i="103" a="1"/>
  <c r="AX33" i="103" a="1"/>
  <c r="AY17" i="103" a="1"/>
  <c r="AT23" i="101" a="1"/>
  <c r="AU5" i="102" a="1"/>
  <c r="DK5" i="99" a="1"/>
  <c r="AT13" i="100" a="1"/>
  <c r="AX19" i="104" a="1"/>
  <c r="AT21" i="100" a="1"/>
  <c r="AW17" i="104" a="1"/>
  <c r="AZ31" i="102" a="1"/>
  <c r="AZ37" i="103" a="1"/>
  <c r="AX27" i="102" a="1"/>
  <c r="AT17" i="100" a="1"/>
  <c r="AT7" i="100" a="1"/>
  <c r="AV23" i="100" a="1"/>
  <c r="AP25" i="101" a="1"/>
  <c r="AX17" i="104" a="1"/>
  <c r="AV37" i="101" a="1"/>
  <c r="AX37" i="101" a="1"/>
  <c r="BA17" i="102" a="1"/>
  <c r="BA29" i="104" a="1"/>
  <c r="AZ25" i="102" a="1"/>
  <c r="AV17" i="103" a="1"/>
  <c r="AQ17" i="104" a="1"/>
  <c r="AR17" i="104" a="1"/>
  <c r="AY29" i="102" a="1"/>
  <c r="BA11" i="100" a="1"/>
  <c r="BA35" i="101" a="1"/>
  <c r="AT21" i="103" a="1"/>
  <c r="AW35" i="100" a="1"/>
  <c r="AV21" i="103" a="1"/>
  <c r="AX13" i="103" a="1"/>
  <c r="AZ7" i="103" a="1"/>
  <c r="AX35" i="104" a="1"/>
  <c r="BA35" i="100" a="1"/>
  <c r="AR35" i="99" a="1"/>
  <c r="AZ39" i="103" a="1"/>
  <c r="AR23" i="101" a="1"/>
  <c r="AP15" i="103" a="1"/>
  <c r="AP31" i="101" a="1"/>
  <c r="AT21" i="99" a="1"/>
  <c r="AP11" i="101" a="1"/>
  <c r="AP25" i="103" a="1"/>
  <c r="AV23" i="102" a="1"/>
  <c r="AZ23" i="100" a="1"/>
  <c r="AV21" i="102" a="1"/>
  <c r="AP39" i="104" a="1"/>
  <c r="AZ21" i="100" a="1"/>
  <c r="AZ19" i="99" a="1"/>
  <c r="AT23" i="99" a="1"/>
  <c r="AY35" i="100" a="1"/>
  <c r="AP37" i="100" a="1"/>
  <c r="AW23" i="103" a="1"/>
  <c r="AZ17" i="103" a="1"/>
  <c r="AT23" i="104" a="1"/>
  <c r="AP9" i="102" a="1"/>
  <c r="AT33" i="99" a="1"/>
  <c r="AW17" i="100" a="1"/>
  <c r="AQ23" i="103" a="1"/>
  <c r="AV7" i="102" a="1"/>
  <c r="AT13" i="102" a="1"/>
  <c r="AP23" i="104" a="1"/>
  <c r="AX33" i="101" a="1"/>
  <c r="AW29" i="101" a="1"/>
  <c r="AV33" i="104" a="1"/>
  <c r="AV33" i="101" a="1"/>
  <c r="AR5" i="99" a="1"/>
  <c r="AV15" i="104" a="1"/>
  <c r="AR11" i="101" a="1"/>
  <c r="AP19" i="104" a="1"/>
  <c r="AW35" i="101" a="1"/>
  <c r="AZ33" i="104" a="1"/>
  <c r="BA29" i="99" a="1"/>
  <c r="AX25" i="101" a="1"/>
  <c r="AX37" i="100" a="1"/>
  <c r="AU29" i="103" a="1"/>
  <c r="AV27" i="103" a="1"/>
  <c r="AU29" i="101" a="1"/>
  <c r="AV15" i="99" a="1"/>
  <c r="AZ31" i="101" a="1"/>
  <c r="DM5" i="104" a="1"/>
  <c r="AX31" i="100" a="1"/>
  <c r="AV23" i="104" a="1"/>
  <c r="AY29" i="104" a="1"/>
  <c r="AW23" i="100" a="1"/>
  <c r="AP11" i="104" a="1"/>
  <c r="AZ25" i="100" a="1"/>
  <c r="AY35" i="99" a="1"/>
  <c r="AZ11" i="102" a="1"/>
  <c r="AP29" i="103" a="1"/>
  <c r="AP9" i="104" a="1"/>
  <c r="BA23" i="102" a="1"/>
  <c r="ER5" i="99" a="1"/>
  <c r="AX7" i="103" a="1"/>
  <c r="AU5" i="101" a="1"/>
  <c r="AP17" i="101" a="1"/>
  <c r="AZ31" i="99" a="1"/>
  <c r="AX33" i="102" a="1"/>
  <c r="AW17" i="99" a="1"/>
  <c r="AZ37" i="102" a="1"/>
  <c r="AP5" i="102" a="1"/>
  <c r="AS5" i="103" a="1"/>
  <c r="AZ21" i="103" a="1"/>
  <c r="AZ15" i="102" a="1"/>
  <c r="AQ11" i="100" a="1"/>
  <c r="AT33" i="104" a="1"/>
  <c r="AV23" i="99" a="1"/>
  <c r="AT11" i="102" a="1"/>
  <c r="AP27" i="102" a="1"/>
  <c r="DE5" i="99" a="1"/>
  <c r="ET5" i="100" a="1"/>
  <c r="AV39" i="102" a="1"/>
  <c r="AX23" i="101" a="1"/>
  <c r="AP13" i="99" a="1"/>
  <c r="AT33" i="101" a="1"/>
  <c r="AY23" i="102" a="1"/>
  <c r="AT5" i="102" a="1"/>
  <c r="AX25" i="102" a="1"/>
  <c r="AP17" i="103" a="1"/>
  <c r="AR11" i="100" a="1"/>
  <c r="AT5" i="103" a="1"/>
  <c r="AZ17" i="104" a="1"/>
  <c r="AT39" i="99" a="1"/>
  <c r="AZ27" i="100" a="1"/>
  <c r="AT33" i="103" a="1"/>
  <c r="AV29" i="100" a="1"/>
  <c r="AP7" i="104" a="1"/>
  <c r="AS35" i="102" a="1"/>
  <c r="AX7" i="101" a="1"/>
  <c r="AZ19" i="102" a="1"/>
  <c r="AV11" i="103" a="1"/>
  <c r="AU11" i="101" a="1"/>
  <c r="AY5" i="104" a="1"/>
  <c r="BA17" i="103" a="1"/>
  <c r="EZ5" i="100" a="1"/>
  <c r="AZ15" i="99" a="1"/>
  <c r="EV5" i="103" a="1"/>
  <c r="AX23" i="102" a="1"/>
  <c r="AV19" i="104" a="1"/>
  <c r="AU29" i="99" a="1"/>
  <c r="AX39" i="102" a="1"/>
  <c r="EZ5" i="102" a="1"/>
  <c r="AP7" i="101" a="1"/>
  <c r="AU29" i="100" a="1"/>
  <c r="AX35" i="101" a="1"/>
  <c r="AV13" i="100" a="1"/>
  <c r="AQ23" i="102" a="1"/>
  <c r="EX5" i="100" a="1"/>
  <c r="AQ11" i="104" a="1"/>
  <c r="DH5" i="104" a="1"/>
  <c r="AX13" i="99" a="1"/>
  <c r="AR17" i="103" a="1"/>
  <c r="AV9" i="102" a="1"/>
  <c r="EX5" i="102" a="1"/>
  <c r="DO5" i="101" a="1"/>
  <c r="BA35" i="104" a="1"/>
  <c r="AX39" i="99" a="1"/>
  <c r="AX13" i="100" a="1"/>
  <c r="AV29" i="101" a="1"/>
  <c r="FB5" i="99" a="1"/>
  <c r="AZ37" i="100" a="1"/>
  <c r="AT15" i="104" a="1"/>
  <c r="AQ35" i="104" a="1"/>
  <c r="AR29" i="99" a="1"/>
  <c r="BA5" i="100" a="1"/>
  <c r="AS23" i="101" a="1"/>
  <c r="AY11" i="102" a="1"/>
  <c r="AP21" i="102" a="1"/>
  <c r="AP15" i="100" a="1"/>
  <c r="AP9" i="99" a="1"/>
  <c r="BA23" i="99" a="1"/>
  <c r="DK5" i="104" a="1"/>
  <c r="AR23" i="103" a="1"/>
  <c r="EV5" i="101" a="1"/>
  <c r="AP37" i="103" a="1"/>
  <c r="AX25" i="103" a="1"/>
  <c r="AY23" i="104" a="1"/>
  <c r="AQ29" i="104" a="1"/>
  <c r="AX11" i="101" a="1"/>
  <c r="AP25" i="99" a="1"/>
  <c r="AV31" i="99" a="1"/>
  <c r="AX31" i="103" a="1"/>
  <c r="AU35" i="101" a="1"/>
  <c r="AT25" i="100" a="1"/>
  <c r="AT39" i="100" a="1"/>
  <c r="AP31" i="104" a="1"/>
  <c r="AT35" i="99" a="1"/>
  <c r="EX5" i="104" a="1"/>
  <c r="FB5" i="102" a="1"/>
  <c r="AX37" i="103" a="1"/>
  <c r="AX33" i="99" a="1"/>
  <c r="AS11" i="99" a="1"/>
  <c r="AV19" i="100" a="1"/>
  <c r="AZ29" i="99" a="1"/>
  <c r="AP23" i="100" a="1"/>
  <c r="AR11" i="104" a="1"/>
  <c r="AZ11" i="103" a="1"/>
  <c r="AQ29" i="100" a="1"/>
  <c r="AU35" i="102" a="1"/>
  <c r="AU11" i="100" a="1"/>
  <c r="AP13" i="103" a="1"/>
  <c r="AX31" i="101" a="1"/>
  <c r="AL18" i="100" l="1"/>
  <c r="AL33" i="100"/>
  <c r="AL7" i="101"/>
  <c r="AL32" i="99"/>
  <c r="AL30" i="99"/>
  <c r="AL29" i="99"/>
  <c r="AL15" i="100"/>
  <c r="AM36" i="100"/>
  <c r="AL18" i="103"/>
  <c r="AM6" i="104"/>
  <c r="AL39" i="101"/>
  <c r="AL38" i="103"/>
  <c r="AM36" i="103"/>
  <c r="AL24" i="104"/>
  <c r="AM8" i="99"/>
  <c r="AM22" i="100"/>
  <c r="AM37" i="103"/>
  <c r="AL23" i="104"/>
  <c r="AM12" i="99"/>
  <c r="AL33" i="103"/>
  <c r="AL18" i="104"/>
  <c r="AM8" i="100"/>
  <c r="AM34" i="100"/>
  <c r="AL38" i="100"/>
  <c r="AL19" i="103"/>
  <c r="AM5" i="104"/>
  <c r="AM10" i="99"/>
  <c r="AL36" i="101"/>
  <c r="AL24" i="101"/>
  <c r="AL34" i="102"/>
  <c r="AL22" i="102"/>
  <c r="AL7" i="103"/>
  <c r="AM39" i="103"/>
  <c r="AL5" i="104"/>
  <c r="AM17" i="104"/>
  <c r="AL34" i="100"/>
  <c r="AL16" i="99"/>
  <c r="AL15" i="99"/>
  <c r="AL35" i="101"/>
  <c r="AL23" i="101"/>
  <c r="AM37" i="102"/>
  <c r="AL6" i="103"/>
  <c r="AL40" i="104"/>
  <c r="AM18" i="104"/>
  <c r="AM26" i="102"/>
  <c r="AM38" i="102"/>
  <c r="AM13" i="99"/>
  <c r="AM37" i="99"/>
  <c r="AL31" i="100"/>
  <c r="AM27" i="100"/>
  <c r="AM19" i="102"/>
  <c r="AM15" i="102"/>
  <c r="AL25" i="99"/>
  <c r="AM33" i="99"/>
  <c r="AL11" i="100"/>
  <c r="AM16" i="102"/>
  <c r="AL28" i="103"/>
  <c r="AM30" i="103"/>
  <c r="AL13" i="104"/>
  <c r="AL12" i="102"/>
  <c r="EZ5" i="102"/>
  <c r="FB5" i="102"/>
  <c r="ET5" i="102"/>
  <c r="EX5" i="102"/>
  <c r="EV5" i="102"/>
  <c r="ER5" i="102"/>
  <c r="EZ5" i="101"/>
  <c r="FB5" i="101"/>
  <c r="ER5" i="101"/>
  <c r="EV5" i="101"/>
  <c r="EX5" i="101"/>
  <c r="ET5" i="101"/>
  <c r="EV5" i="100"/>
  <c r="EZ5" i="100"/>
  <c r="FB5" i="100"/>
  <c r="EX5" i="100"/>
  <c r="ER5" i="100"/>
  <c r="ET5" i="100"/>
  <c r="ET5" i="99"/>
  <c r="EV5" i="99"/>
  <c r="EZ5" i="99"/>
  <c r="ER5" i="99"/>
  <c r="FB5" i="99"/>
  <c r="EX5" i="99"/>
  <c r="EX5" i="104"/>
  <c r="FB5" i="104"/>
  <c r="ER5" i="104"/>
  <c r="EV5" i="104"/>
  <c r="EZ5" i="104"/>
  <c r="ET5" i="104"/>
  <c r="FB5" i="103"/>
  <c r="EZ5" i="103"/>
  <c r="EV5" i="103"/>
  <c r="ER5" i="103"/>
  <c r="EX5" i="103"/>
  <c r="ET5" i="103"/>
  <c r="DO5" i="103"/>
  <c r="DQ5" i="103"/>
  <c r="DE5" i="103"/>
  <c r="DK5" i="103"/>
  <c r="DM5" i="103"/>
  <c r="DH5" i="103"/>
  <c r="DQ5" i="102"/>
  <c r="DE5" i="102"/>
  <c r="DK5" i="102"/>
  <c r="DM5" i="102"/>
  <c r="DH5" i="102"/>
  <c r="DO5" i="102"/>
  <c r="DE5" i="101"/>
  <c r="DH5" i="101"/>
  <c r="DK5" i="101"/>
  <c r="DM5" i="101"/>
  <c r="DO5" i="101"/>
  <c r="DQ5" i="101"/>
  <c r="DK5" i="100"/>
  <c r="DQ5" i="100"/>
  <c r="DE5" i="100"/>
  <c r="DH5" i="100"/>
  <c r="DM5" i="100"/>
  <c r="DO5" i="100"/>
  <c r="DQ5" i="99"/>
  <c r="DM5" i="99"/>
  <c r="DK5" i="99"/>
  <c r="DH5" i="99"/>
  <c r="DO5" i="99"/>
  <c r="DE5" i="99"/>
  <c r="DO5" i="104"/>
  <c r="DE5" i="104"/>
  <c r="DH5" i="104"/>
  <c r="DM5" i="104"/>
  <c r="DQ5" i="104"/>
  <c r="DK5" i="104"/>
  <c r="AL24" i="100"/>
  <c r="AL12" i="100"/>
  <c r="AL8" i="102"/>
  <c r="AL5" i="103"/>
  <c r="AL29" i="103"/>
  <c r="AM17" i="103"/>
  <c r="AM29" i="103"/>
  <c r="AL27" i="104"/>
  <c r="AL15" i="104"/>
  <c r="AL36" i="99"/>
  <c r="AL32" i="101"/>
  <c r="AL30" i="102"/>
  <c r="AL27" i="103"/>
  <c r="AL15" i="103"/>
  <c r="AM31" i="103"/>
  <c r="AL23" i="99"/>
  <c r="AL9" i="100"/>
  <c r="AM13" i="100"/>
  <c r="AL31" i="101"/>
  <c r="AL5" i="102"/>
  <c r="AL14" i="103"/>
  <c r="AM32" i="103"/>
  <c r="AL12" i="104"/>
  <c r="AM14" i="100"/>
  <c r="AL30" i="101"/>
  <c r="AL40" i="102"/>
  <c r="AL28" i="102"/>
  <c r="AM31" i="102"/>
  <c r="AL25" i="103"/>
  <c r="AL13" i="103"/>
  <c r="AM11" i="104"/>
  <c r="AL9" i="99"/>
  <c r="AM15" i="100"/>
  <c r="AM32" i="102"/>
  <c r="AM38" i="99"/>
  <c r="AL16" i="101"/>
  <c r="AL26" i="102"/>
  <c r="AL14" i="102"/>
  <c r="AL11" i="103"/>
  <c r="AM11" i="103"/>
  <c r="AL33" i="104"/>
  <c r="AM13" i="104"/>
  <c r="AL7" i="99"/>
  <c r="AL5" i="100"/>
  <c r="AL29" i="100"/>
  <c r="AM17" i="100"/>
  <c r="AM29" i="100"/>
  <c r="AL27" i="101"/>
  <c r="AL25" i="102"/>
  <c r="AL13" i="102"/>
  <c r="AL10" i="103"/>
  <c r="AM12" i="103"/>
  <c r="AL32" i="104"/>
  <c r="AM14" i="104"/>
  <c r="AL28" i="100"/>
  <c r="AM30" i="100"/>
  <c r="AL26" i="101"/>
  <c r="AL14" i="101"/>
  <c r="AL9" i="103"/>
  <c r="AM13" i="103"/>
  <c r="AL31" i="104"/>
  <c r="AM17" i="99"/>
  <c r="AL27" i="100"/>
  <c r="AM31" i="100"/>
  <c r="C56" i="99"/>
  <c r="AM6" i="99"/>
  <c r="AM20" i="100"/>
  <c r="AL10" i="102"/>
  <c r="AM13" i="102"/>
  <c r="AL31" i="103"/>
  <c r="AM15" i="103"/>
  <c r="AM27" i="103"/>
  <c r="AL29" i="104"/>
  <c r="AL17" i="104"/>
  <c r="AM29" i="104"/>
  <c r="AL39" i="99"/>
  <c r="AL25" i="100"/>
  <c r="AL13" i="100"/>
  <c r="AM33" i="100"/>
  <c r="AL11" i="101"/>
  <c r="AL9" i="102"/>
  <c r="AL30" i="103"/>
  <c r="AM16" i="103"/>
  <c r="AM28" i="103"/>
  <c r="AL28" i="104"/>
  <c r="AL16" i="104"/>
  <c r="AM30" i="104"/>
  <c r="AM15" i="99"/>
  <c r="AM19" i="99"/>
  <c r="AL38" i="99"/>
  <c r="AL22" i="99"/>
  <c r="AL6" i="99"/>
  <c r="AM36" i="99"/>
  <c r="AL6" i="100"/>
  <c r="AL12" i="99"/>
  <c r="AM14" i="99"/>
  <c r="AM12" i="100"/>
  <c r="AM5" i="99"/>
  <c r="AL26" i="100"/>
  <c r="AL10" i="100"/>
  <c r="AM16" i="100"/>
  <c r="AM32" i="100"/>
  <c r="AL28" i="99"/>
  <c r="AM30" i="99"/>
  <c r="AL30" i="100"/>
  <c r="AL14" i="100"/>
  <c r="AM28" i="100"/>
  <c r="AL27" i="99"/>
  <c r="AL11" i="99"/>
  <c r="AM31" i="99"/>
  <c r="AL15" i="101"/>
  <c r="AL29" i="102"/>
  <c r="AM29" i="102"/>
  <c r="AM14" i="102"/>
  <c r="AM30" i="102"/>
  <c r="AL28" i="101"/>
  <c r="AL12" i="101"/>
  <c r="AL5" i="99"/>
  <c r="AM20" i="99"/>
  <c r="AL8" i="100"/>
  <c r="AM18" i="100"/>
  <c r="C56" i="100"/>
  <c r="AL26" i="99"/>
  <c r="AL10" i="99"/>
  <c r="AM16" i="99"/>
  <c r="AM32" i="99"/>
  <c r="AL29" i="101"/>
  <c r="AL13" i="101"/>
  <c r="AL27" i="102"/>
  <c r="AL11" i="102"/>
  <c r="AL12" i="103"/>
  <c r="AM14" i="103"/>
  <c r="AL30" i="104"/>
  <c r="AL14" i="104"/>
  <c r="AM12" i="104"/>
  <c r="AL40" i="99"/>
  <c r="AL24" i="99"/>
  <c r="AL8" i="99"/>
  <c r="AM35" i="102"/>
  <c r="AM21" i="99"/>
  <c r="AL39" i="100"/>
  <c r="AL23" i="100"/>
  <c r="AL7" i="100"/>
  <c r="AM19" i="100"/>
  <c r="AL5" i="101"/>
  <c r="AL25" i="101"/>
  <c r="AL9" i="101"/>
  <c r="AL39" i="102"/>
  <c r="AL7" i="102"/>
  <c r="AL40" i="103"/>
  <c r="AL24" i="103"/>
  <c r="AL8" i="103"/>
  <c r="AM18" i="103"/>
  <c r="AM34" i="103"/>
  <c r="AL26" i="104"/>
  <c r="AL19" i="99"/>
  <c r="AM7" i="99"/>
  <c r="AM39" i="99"/>
  <c r="AM40" i="99"/>
  <c r="AL20" i="100"/>
  <c r="AM38" i="100"/>
  <c r="AL22" i="101"/>
  <c r="AL6" i="101"/>
  <c r="AM7" i="102"/>
  <c r="AM23" i="102"/>
  <c r="AL35" i="100"/>
  <c r="AL19" i="100"/>
  <c r="AM7" i="100"/>
  <c r="AM23" i="100"/>
  <c r="AM39" i="100"/>
  <c r="AL19" i="102"/>
  <c r="AM8" i="102"/>
  <c r="AM24" i="102"/>
  <c r="AM40" i="102"/>
  <c r="AL36" i="103"/>
  <c r="AL33" i="101"/>
  <c r="AL17" i="101"/>
  <c r="AL31" i="102"/>
  <c r="AL15" i="102"/>
  <c r="AL32" i="103"/>
  <c r="AL16" i="103"/>
  <c r="AM10" i="103"/>
  <c r="AM27" i="104"/>
  <c r="AM28" i="104"/>
  <c r="AM34" i="99"/>
  <c r="AM35" i="99"/>
  <c r="AM33" i="103"/>
  <c r="AL10" i="104"/>
  <c r="AK57" i="104"/>
  <c r="AM21" i="100"/>
  <c r="AM39" i="102"/>
  <c r="AL20" i="103"/>
  <c r="AM27" i="99"/>
  <c r="AL34" i="101"/>
  <c r="AL18" i="101"/>
  <c r="AL35" i="99"/>
  <c r="AM5" i="100"/>
  <c r="AL36" i="102"/>
  <c r="AL20" i="102"/>
  <c r="AL33" i="99"/>
  <c r="AL17" i="99"/>
  <c r="AL31" i="99"/>
  <c r="AM11" i="99"/>
  <c r="AM26" i="103"/>
  <c r="AK59" i="99"/>
  <c r="AK58" i="102"/>
  <c r="AM18" i="99"/>
  <c r="U56" i="99"/>
  <c r="U56" i="103"/>
  <c r="AK57" i="102"/>
  <c r="U56" i="100"/>
  <c r="U56" i="104"/>
  <c r="AK58" i="99"/>
  <c r="AJ58" i="100"/>
  <c r="AK60" i="103"/>
  <c r="U56" i="101"/>
  <c r="AK60" i="100"/>
  <c r="U56" i="102"/>
  <c r="AJ58" i="104"/>
  <c r="AK58" i="104"/>
  <c r="AZ5" i="104"/>
  <c r="S58" i="102"/>
  <c r="R59" i="103"/>
  <c r="C56" i="104"/>
  <c r="AL36" i="104"/>
  <c r="R58" i="100"/>
  <c r="AM10" i="104"/>
  <c r="AM26" i="104"/>
  <c r="C56" i="101"/>
  <c r="C56" i="102"/>
  <c r="R58" i="101"/>
  <c r="R58" i="102"/>
  <c r="AL37" i="103"/>
  <c r="C56" i="103"/>
  <c r="S58" i="101"/>
  <c r="AK59" i="104"/>
  <c r="AK60" i="104"/>
  <c r="AM9" i="104"/>
  <c r="AM25" i="104"/>
  <c r="AL21" i="104"/>
  <c r="S58" i="104"/>
  <c r="AL20" i="104"/>
  <c r="AL37" i="104"/>
  <c r="AL35" i="104"/>
  <c r="AM9" i="103"/>
  <c r="AM25" i="103"/>
  <c r="AK57" i="103"/>
  <c r="AK58" i="103"/>
  <c r="AK59" i="103"/>
  <c r="S58" i="103"/>
  <c r="R58" i="103"/>
  <c r="AL21" i="103"/>
  <c r="AK59" i="102"/>
  <c r="AK60" i="102"/>
  <c r="AM25" i="102"/>
  <c r="AM9" i="102"/>
  <c r="AL37" i="102"/>
  <c r="AL21" i="102"/>
  <c r="AM9" i="101"/>
  <c r="AM60" i="101" s="1"/>
  <c r="AL37" i="101"/>
  <c r="AL21" i="101"/>
  <c r="AM9" i="100"/>
  <c r="AM25" i="100"/>
  <c r="AK57" i="100"/>
  <c r="AK58" i="100"/>
  <c r="AK59" i="100"/>
  <c r="S58" i="100"/>
  <c r="AL37" i="100"/>
  <c r="AL21" i="100"/>
  <c r="AK60" i="99"/>
  <c r="AM9" i="99"/>
  <c r="AM25" i="99"/>
  <c r="AK57" i="99"/>
  <c r="AL21" i="99"/>
  <c r="S58" i="99"/>
  <c r="R58" i="99"/>
  <c r="AL37" i="99"/>
  <c r="AV13" i="104"/>
  <c r="AV15" i="104"/>
  <c r="AR17" i="104"/>
  <c r="AZ17" i="104"/>
  <c r="AX19" i="104"/>
  <c r="AX21" i="104"/>
  <c r="AS23" i="104"/>
  <c r="BA23" i="104"/>
  <c r="AZ25" i="104"/>
  <c r="AZ27" i="104"/>
  <c r="AT29" i="104"/>
  <c r="AU35" i="104"/>
  <c r="AP5" i="104"/>
  <c r="AX5" i="104"/>
  <c r="AZ7" i="104"/>
  <c r="AX9" i="104"/>
  <c r="AR11" i="104"/>
  <c r="AZ11" i="104"/>
  <c r="AX13" i="104"/>
  <c r="AX15" i="104"/>
  <c r="AS17" i="104"/>
  <c r="BA17" i="104"/>
  <c r="AZ19" i="104"/>
  <c r="AZ21" i="104"/>
  <c r="AT23" i="104"/>
  <c r="AU29" i="104"/>
  <c r="AV35" i="104"/>
  <c r="AQ5" i="104"/>
  <c r="AY5" i="104"/>
  <c r="AZ9" i="104"/>
  <c r="AS11" i="104"/>
  <c r="BA11" i="104"/>
  <c r="AZ13" i="104"/>
  <c r="AZ15" i="104"/>
  <c r="AT17" i="104"/>
  <c r="AU23" i="104"/>
  <c r="AV29" i="104"/>
  <c r="AW35" i="104"/>
  <c r="AP37" i="104"/>
  <c r="AP39" i="104"/>
  <c r="AR5" i="104"/>
  <c r="AT11" i="104"/>
  <c r="AU17" i="104"/>
  <c r="AV23" i="104"/>
  <c r="AW29" i="104"/>
  <c r="AP31" i="104"/>
  <c r="AP33" i="104"/>
  <c r="AP35" i="104"/>
  <c r="AX35" i="104"/>
  <c r="AT37" i="104"/>
  <c r="AT39" i="104"/>
  <c r="AS5" i="104"/>
  <c r="BA5" i="104"/>
  <c r="AU11" i="104"/>
  <c r="AV17" i="104"/>
  <c r="AW23" i="104"/>
  <c r="AP25" i="104"/>
  <c r="AP27" i="104"/>
  <c r="AP29" i="104"/>
  <c r="AX29" i="104"/>
  <c r="AT31" i="104"/>
  <c r="AT33" i="104"/>
  <c r="AQ35" i="104"/>
  <c r="AY35" i="104"/>
  <c r="AV37" i="104"/>
  <c r="AV39" i="104"/>
  <c r="AT5" i="104"/>
  <c r="AP7" i="104"/>
  <c r="AV11" i="104"/>
  <c r="AW17" i="104"/>
  <c r="AP19" i="104"/>
  <c r="AP21" i="104"/>
  <c r="AP23" i="104"/>
  <c r="AX23" i="104"/>
  <c r="AT25" i="104"/>
  <c r="AT27" i="104"/>
  <c r="AQ29" i="104"/>
  <c r="AY29" i="104"/>
  <c r="AV31" i="104"/>
  <c r="AV33" i="104"/>
  <c r="AR35" i="104"/>
  <c r="AZ35" i="104"/>
  <c r="AX37" i="104"/>
  <c r="AX39" i="104"/>
  <c r="AU5" i="104"/>
  <c r="AT7" i="104"/>
  <c r="AP9" i="104"/>
  <c r="AW11" i="104"/>
  <c r="AP13" i="104"/>
  <c r="AP15" i="104"/>
  <c r="AP17" i="104"/>
  <c r="AX17" i="104"/>
  <c r="AT19" i="104"/>
  <c r="AT21" i="104"/>
  <c r="AQ23" i="104"/>
  <c r="AY23" i="104"/>
  <c r="AV25" i="104"/>
  <c r="AV27" i="104"/>
  <c r="AR29" i="104"/>
  <c r="AZ29" i="104"/>
  <c r="AX31" i="104"/>
  <c r="AX33" i="104"/>
  <c r="AS35" i="104"/>
  <c r="BA35" i="104"/>
  <c r="AZ37" i="104"/>
  <c r="AZ39" i="104"/>
  <c r="AV5" i="104"/>
  <c r="AV7" i="104"/>
  <c r="AT9" i="104"/>
  <c r="AP11" i="104"/>
  <c r="AX11" i="104"/>
  <c r="AT13" i="104"/>
  <c r="AT15" i="104"/>
  <c r="AQ17" i="104"/>
  <c r="AY17" i="104"/>
  <c r="AV19" i="104"/>
  <c r="AV21" i="104"/>
  <c r="AR23" i="104"/>
  <c r="AZ23" i="104"/>
  <c r="AX25" i="104"/>
  <c r="AX27" i="104"/>
  <c r="AS29" i="104"/>
  <c r="BA29" i="104"/>
  <c r="AZ31" i="104"/>
  <c r="AZ33" i="104"/>
  <c r="AT35" i="104"/>
  <c r="AW5" i="104"/>
  <c r="AX7" i="104"/>
  <c r="AV9" i="104"/>
  <c r="AQ11" i="104"/>
  <c r="AY11" i="104"/>
  <c r="R59" i="104"/>
  <c r="S59" i="104"/>
  <c r="AJ59" i="104"/>
  <c r="R57" i="104"/>
  <c r="S57" i="104"/>
  <c r="AJ57" i="104"/>
  <c r="R60" i="104"/>
  <c r="S60" i="104"/>
  <c r="AJ60" i="104"/>
  <c r="R58" i="104"/>
  <c r="AZ7" i="103"/>
  <c r="AQ5" i="103"/>
  <c r="AY5" i="103"/>
  <c r="AZ9" i="103"/>
  <c r="AS11" i="103"/>
  <c r="BA11" i="103"/>
  <c r="AZ13" i="103"/>
  <c r="AZ15" i="103"/>
  <c r="AT17" i="103"/>
  <c r="AU23" i="103"/>
  <c r="AV29" i="103"/>
  <c r="AW35" i="103"/>
  <c r="AP37" i="103"/>
  <c r="AP39" i="103"/>
  <c r="AR17" i="103"/>
  <c r="AU29" i="103"/>
  <c r="AR5" i="103"/>
  <c r="AZ5" i="103"/>
  <c r="AT11" i="103"/>
  <c r="AZ19" i="103"/>
  <c r="AU17" i="103"/>
  <c r="AV23" i="103"/>
  <c r="AW29" i="103"/>
  <c r="AP31" i="103"/>
  <c r="AP33" i="103"/>
  <c r="AP35" i="103"/>
  <c r="AX35" i="103"/>
  <c r="AT37" i="103"/>
  <c r="AT39" i="103"/>
  <c r="AZ17" i="103"/>
  <c r="AZ25" i="103"/>
  <c r="AT29" i="103"/>
  <c r="AX9" i="103"/>
  <c r="AZ11" i="103"/>
  <c r="BA17" i="103"/>
  <c r="AT23" i="103"/>
  <c r="AS5" i="103"/>
  <c r="BA5" i="103"/>
  <c r="AU11" i="103"/>
  <c r="AX19" i="103"/>
  <c r="BA23" i="103"/>
  <c r="AZ27" i="103"/>
  <c r="AX15" i="103"/>
  <c r="AZ21" i="103"/>
  <c r="AV35" i="103"/>
  <c r="AV17" i="103"/>
  <c r="AW23" i="103"/>
  <c r="AP25" i="103"/>
  <c r="AP27" i="103"/>
  <c r="AP29" i="103"/>
  <c r="AX29" i="103"/>
  <c r="AT31" i="103"/>
  <c r="AT33" i="103"/>
  <c r="AQ35" i="103"/>
  <c r="AY35" i="103"/>
  <c r="AV37" i="103"/>
  <c r="AV39" i="103"/>
  <c r="AX13" i="103"/>
  <c r="AS17" i="103"/>
  <c r="AT5" i="103"/>
  <c r="AP7" i="103"/>
  <c r="AV11" i="103"/>
  <c r="AW17" i="103"/>
  <c r="AP19" i="103"/>
  <c r="AP21" i="103"/>
  <c r="AP23" i="103"/>
  <c r="AX23" i="103"/>
  <c r="AT25" i="103"/>
  <c r="AT27" i="103"/>
  <c r="AQ29" i="103"/>
  <c r="AY29" i="103"/>
  <c r="AV31" i="103"/>
  <c r="AV33" i="103"/>
  <c r="AR35" i="103"/>
  <c r="AZ35" i="103"/>
  <c r="AX37" i="103"/>
  <c r="AX39" i="103"/>
  <c r="AX5" i="103"/>
  <c r="AU5" i="103"/>
  <c r="AT7" i="103"/>
  <c r="AP9" i="103"/>
  <c r="AW11" i="103"/>
  <c r="AP13" i="103"/>
  <c r="AP15" i="103"/>
  <c r="AP17" i="103"/>
  <c r="AX17" i="103"/>
  <c r="AT19" i="103"/>
  <c r="AT21" i="103"/>
  <c r="AQ23" i="103"/>
  <c r="AY23" i="103"/>
  <c r="AV25" i="103"/>
  <c r="AV27" i="103"/>
  <c r="AR29" i="103"/>
  <c r="AZ29" i="103"/>
  <c r="AX31" i="103"/>
  <c r="AX33" i="103"/>
  <c r="AS35" i="103"/>
  <c r="BA35" i="103"/>
  <c r="AZ37" i="103"/>
  <c r="AZ39" i="103"/>
  <c r="AV13" i="103"/>
  <c r="AV5" i="103"/>
  <c r="AV7" i="103"/>
  <c r="AT9" i="103"/>
  <c r="AP11" i="103"/>
  <c r="AX11" i="103"/>
  <c r="AV15" i="103"/>
  <c r="AP5" i="103"/>
  <c r="AT13" i="103"/>
  <c r="AT15" i="103"/>
  <c r="AQ17" i="103"/>
  <c r="AY17" i="103"/>
  <c r="AV19" i="103"/>
  <c r="AV21" i="103"/>
  <c r="AR23" i="103"/>
  <c r="AZ23" i="103"/>
  <c r="AX25" i="103"/>
  <c r="AX27" i="103"/>
  <c r="AS29" i="103"/>
  <c r="BA29" i="103"/>
  <c r="AZ31" i="103"/>
  <c r="AZ33" i="103"/>
  <c r="AT35" i="103"/>
  <c r="AX21" i="103"/>
  <c r="AS23" i="103"/>
  <c r="AU35" i="103"/>
  <c r="AR11" i="103"/>
  <c r="AW5" i="103"/>
  <c r="AX7" i="103"/>
  <c r="AV9" i="103"/>
  <c r="AQ11" i="103"/>
  <c r="AY11" i="103"/>
  <c r="S59" i="103"/>
  <c r="AJ59" i="103"/>
  <c r="R57" i="103"/>
  <c r="S57" i="103"/>
  <c r="AJ57" i="103"/>
  <c r="R60" i="103"/>
  <c r="S60" i="103"/>
  <c r="AJ60" i="103"/>
  <c r="AJ58" i="103"/>
  <c r="AV15" i="102"/>
  <c r="AR17" i="102"/>
  <c r="AZ17" i="102"/>
  <c r="AX19" i="102"/>
  <c r="AX21" i="102"/>
  <c r="AS23" i="102"/>
  <c r="BA23" i="102"/>
  <c r="AZ25" i="102"/>
  <c r="AZ27" i="102"/>
  <c r="AT29" i="102"/>
  <c r="AU35" i="102"/>
  <c r="AP5" i="102"/>
  <c r="AX5" i="102"/>
  <c r="AZ7" i="102"/>
  <c r="AX9" i="102"/>
  <c r="AR11" i="102"/>
  <c r="AZ11" i="102"/>
  <c r="AX13" i="102"/>
  <c r="AX15" i="102"/>
  <c r="AS17" i="102"/>
  <c r="BA17" i="102"/>
  <c r="AZ19" i="102"/>
  <c r="AZ21" i="102"/>
  <c r="AT23" i="102"/>
  <c r="AU29" i="102"/>
  <c r="AV35" i="102"/>
  <c r="AQ5" i="102"/>
  <c r="AY5" i="102"/>
  <c r="AZ9" i="102"/>
  <c r="AS11" i="102"/>
  <c r="BA11" i="102"/>
  <c r="AZ13" i="102"/>
  <c r="AZ15" i="102"/>
  <c r="AT17" i="102"/>
  <c r="AU23" i="102"/>
  <c r="AV29" i="102"/>
  <c r="AW35" i="102"/>
  <c r="AP37" i="102"/>
  <c r="AP39" i="102"/>
  <c r="AV13" i="102"/>
  <c r="AR5" i="102"/>
  <c r="AZ5" i="102"/>
  <c r="AT11" i="102"/>
  <c r="AU17" i="102"/>
  <c r="AV23" i="102"/>
  <c r="AW29" i="102"/>
  <c r="AP31" i="102"/>
  <c r="AP33" i="102"/>
  <c r="AP35" i="102"/>
  <c r="AX35" i="102"/>
  <c r="AT37" i="102"/>
  <c r="AT39" i="102"/>
  <c r="AS5" i="102"/>
  <c r="BA5" i="102"/>
  <c r="AU11" i="102"/>
  <c r="AV17" i="102"/>
  <c r="AW23" i="102"/>
  <c r="AP25" i="102"/>
  <c r="AP27" i="102"/>
  <c r="AP29" i="102"/>
  <c r="AX29" i="102"/>
  <c r="AT31" i="102"/>
  <c r="AT33" i="102"/>
  <c r="AQ35" i="102"/>
  <c r="AY35" i="102"/>
  <c r="AV37" i="102"/>
  <c r="AV39" i="102"/>
  <c r="AT5" i="102"/>
  <c r="AP7" i="102"/>
  <c r="AV11" i="102"/>
  <c r="AW17" i="102"/>
  <c r="AP19" i="102"/>
  <c r="AP21" i="102"/>
  <c r="AP23" i="102"/>
  <c r="AX23" i="102"/>
  <c r="AT25" i="102"/>
  <c r="AT27" i="102"/>
  <c r="AQ29" i="102"/>
  <c r="AY29" i="102"/>
  <c r="AV31" i="102"/>
  <c r="AV33" i="102"/>
  <c r="AR35" i="102"/>
  <c r="AZ35" i="102"/>
  <c r="AX37" i="102"/>
  <c r="AX39" i="102"/>
  <c r="AU5" i="102"/>
  <c r="AT7" i="102"/>
  <c r="AP9" i="102"/>
  <c r="AW11" i="102"/>
  <c r="AP13" i="102"/>
  <c r="AP15" i="102"/>
  <c r="AP17" i="102"/>
  <c r="AX17" i="102"/>
  <c r="AT19" i="102"/>
  <c r="AT21" i="102"/>
  <c r="AQ23" i="102"/>
  <c r="AY23" i="102"/>
  <c r="AV25" i="102"/>
  <c r="AV27" i="102"/>
  <c r="AR29" i="102"/>
  <c r="AZ29" i="102"/>
  <c r="AX31" i="102"/>
  <c r="AX33" i="102"/>
  <c r="AS35" i="102"/>
  <c r="BA35" i="102"/>
  <c r="AZ37" i="102"/>
  <c r="AZ39" i="102"/>
  <c r="AV5" i="102"/>
  <c r="AV7" i="102"/>
  <c r="AT9" i="102"/>
  <c r="AP11" i="102"/>
  <c r="AX11" i="102"/>
  <c r="AT13" i="102"/>
  <c r="AT15" i="102"/>
  <c r="AQ17" i="102"/>
  <c r="AY17" i="102"/>
  <c r="AV19" i="102"/>
  <c r="AV21" i="102"/>
  <c r="AR23" i="102"/>
  <c r="AZ23" i="102"/>
  <c r="AX25" i="102"/>
  <c r="AX27" i="102"/>
  <c r="AS29" i="102"/>
  <c r="BA29" i="102"/>
  <c r="AZ31" i="102"/>
  <c r="AZ33" i="102"/>
  <c r="AT35" i="102"/>
  <c r="AW5" i="102"/>
  <c r="AX7" i="102"/>
  <c r="AV9" i="102"/>
  <c r="AQ11" i="102"/>
  <c r="AY11" i="102"/>
  <c r="R59" i="102"/>
  <c r="S59" i="102"/>
  <c r="AJ59" i="102"/>
  <c r="R57" i="102"/>
  <c r="S57" i="102"/>
  <c r="AJ57" i="102"/>
  <c r="R60" i="102"/>
  <c r="S60" i="102"/>
  <c r="AJ60" i="102"/>
  <c r="AJ58" i="102"/>
  <c r="AV13" i="101"/>
  <c r="AP5" i="101"/>
  <c r="AX5" i="101"/>
  <c r="AZ7" i="101"/>
  <c r="AX9" i="101"/>
  <c r="AR11" i="101"/>
  <c r="AZ11" i="101"/>
  <c r="AX13" i="101"/>
  <c r="AX15" i="101"/>
  <c r="AS17" i="101"/>
  <c r="BA17" i="101"/>
  <c r="AZ19" i="101"/>
  <c r="AZ21" i="101"/>
  <c r="AT23" i="101"/>
  <c r="AU29" i="101"/>
  <c r="AV35" i="101"/>
  <c r="AS23" i="101"/>
  <c r="AU35" i="101"/>
  <c r="AQ5" i="101"/>
  <c r="AY5" i="101"/>
  <c r="AZ9" i="101"/>
  <c r="AS11" i="101"/>
  <c r="BA11" i="101"/>
  <c r="AZ13" i="101"/>
  <c r="AZ15" i="101"/>
  <c r="AT17" i="101"/>
  <c r="AU23" i="101"/>
  <c r="AV29" i="101"/>
  <c r="AW35" i="101"/>
  <c r="AP37" i="101"/>
  <c r="AP39" i="101"/>
  <c r="BA23" i="101"/>
  <c r="AR5" i="101"/>
  <c r="AZ5" i="101"/>
  <c r="AT11" i="101"/>
  <c r="AU17" i="101"/>
  <c r="AV23" i="101"/>
  <c r="AW29" i="101"/>
  <c r="AP31" i="101"/>
  <c r="AP33" i="101"/>
  <c r="AP35" i="101"/>
  <c r="AX35" i="101"/>
  <c r="AT37" i="101"/>
  <c r="AT39" i="101"/>
  <c r="AZ27" i="101"/>
  <c r="AS5" i="101"/>
  <c r="BA5" i="101"/>
  <c r="AU11" i="101"/>
  <c r="AZ25" i="101"/>
  <c r="AV17" i="101"/>
  <c r="AW23" i="101"/>
  <c r="AP25" i="101"/>
  <c r="AP27" i="101"/>
  <c r="AP29" i="101"/>
  <c r="AX29" i="101"/>
  <c r="AT31" i="101"/>
  <c r="AT33" i="101"/>
  <c r="AQ35" i="101"/>
  <c r="AY35" i="101"/>
  <c r="AV37" i="101"/>
  <c r="AV39" i="101"/>
  <c r="AT5" i="101"/>
  <c r="AP7" i="101"/>
  <c r="AV11" i="101"/>
  <c r="AZ17" i="101"/>
  <c r="AW17" i="101"/>
  <c r="AP19" i="101"/>
  <c r="AP21" i="101"/>
  <c r="AP23" i="101"/>
  <c r="AX23" i="101"/>
  <c r="AT25" i="101"/>
  <c r="AT27" i="101"/>
  <c r="AQ29" i="101"/>
  <c r="AY29" i="101"/>
  <c r="AV31" i="101"/>
  <c r="AV33" i="101"/>
  <c r="AR35" i="101"/>
  <c r="AZ35" i="101"/>
  <c r="AX37" i="101"/>
  <c r="AX39" i="101"/>
  <c r="AU5" i="101"/>
  <c r="AT7" i="101"/>
  <c r="AP9" i="101"/>
  <c r="AW11" i="101"/>
  <c r="AV15" i="101"/>
  <c r="AT29" i="101"/>
  <c r="AP13" i="101"/>
  <c r="AP15" i="101"/>
  <c r="AP17" i="101"/>
  <c r="AX17" i="101"/>
  <c r="AT19" i="101"/>
  <c r="AT21" i="101"/>
  <c r="AQ23" i="101"/>
  <c r="AY23" i="101"/>
  <c r="AV25" i="101"/>
  <c r="AV27" i="101"/>
  <c r="AR29" i="101"/>
  <c r="AZ29" i="101"/>
  <c r="AX31" i="101"/>
  <c r="AX33" i="101"/>
  <c r="AS35" i="101"/>
  <c r="BA35" i="101"/>
  <c r="AZ37" i="101"/>
  <c r="AZ39" i="101"/>
  <c r="AV5" i="101"/>
  <c r="AV7" i="101"/>
  <c r="AT9" i="101"/>
  <c r="AP11" i="101"/>
  <c r="AX11" i="101"/>
  <c r="AX19" i="101"/>
  <c r="AT13" i="101"/>
  <c r="AT15" i="101"/>
  <c r="AQ17" i="101"/>
  <c r="AY17" i="101"/>
  <c r="AV19" i="101"/>
  <c r="AV21" i="101"/>
  <c r="AR23" i="101"/>
  <c r="AZ23" i="101"/>
  <c r="AX25" i="101"/>
  <c r="AX27" i="101"/>
  <c r="AS29" i="101"/>
  <c r="BA29" i="101"/>
  <c r="AZ31" i="101"/>
  <c r="AZ33" i="101"/>
  <c r="AT35" i="101"/>
  <c r="AR17" i="101"/>
  <c r="AX21" i="101"/>
  <c r="AW5" i="101"/>
  <c r="AX7" i="101"/>
  <c r="AV9" i="101"/>
  <c r="AQ11" i="101"/>
  <c r="AY11" i="101"/>
  <c r="R59" i="101"/>
  <c r="S59" i="101"/>
  <c r="AJ59" i="101"/>
  <c r="R57" i="101"/>
  <c r="S57" i="101"/>
  <c r="AK61" i="101" s="1"/>
  <c r="AJ57" i="101"/>
  <c r="R60" i="101"/>
  <c r="S60" i="101"/>
  <c r="AJ60" i="101"/>
  <c r="AJ58" i="101"/>
  <c r="AV13" i="100"/>
  <c r="AR17" i="100"/>
  <c r="AS23" i="100"/>
  <c r="BA23" i="100"/>
  <c r="AZ27" i="100"/>
  <c r="AT29" i="100"/>
  <c r="AU35" i="100"/>
  <c r="AV15" i="100"/>
  <c r="AZ25" i="100"/>
  <c r="AP5" i="100"/>
  <c r="AX5" i="100"/>
  <c r="AZ7" i="100"/>
  <c r="AX9" i="100"/>
  <c r="AR11" i="100"/>
  <c r="AZ11" i="100"/>
  <c r="AX19" i="100"/>
  <c r="AX13" i="100"/>
  <c r="AX15" i="100"/>
  <c r="AS17" i="100"/>
  <c r="BA17" i="100"/>
  <c r="AZ19" i="100"/>
  <c r="AZ21" i="100"/>
  <c r="AT23" i="100"/>
  <c r="AU29" i="100"/>
  <c r="AV35" i="100"/>
  <c r="AQ5" i="100"/>
  <c r="AY5" i="100"/>
  <c r="AZ9" i="100"/>
  <c r="AS11" i="100"/>
  <c r="BA11" i="100"/>
  <c r="AX21" i="100"/>
  <c r="AZ13" i="100"/>
  <c r="AZ15" i="100"/>
  <c r="AT17" i="100"/>
  <c r="AU23" i="100"/>
  <c r="AV29" i="100"/>
  <c r="AW35" i="100"/>
  <c r="AP37" i="100"/>
  <c r="AP39" i="100"/>
  <c r="AR5" i="100"/>
  <c r="AZ5" i="100"/>
  <c r="AT11" i="100"/>
  <c r="AU17" i="100"/>
  <c r="AV23" i="100"/>
  <c r="AW29" i="100"/>
  <c r="AP31" i="100"/>
  <c r="AP33" i="100"/>
  <c r="AP35" i="100"/>
  <c r="AX35" i="100"/>
  <c r="AT37" i="100"/>
  <c r="AT39" i="100"/>
  <c r="AS5" i="100"/>
  <c r="BA5" i="100"/>
  <c r="AU11" i="100"/>
  <c r="AV17" i="100"/>
  <c r="AW23" i="100"/>
  <c r="AP25" i="100"/>
  <c r="AP27" i="100"/>
  <c r="AP29" i="100"/>
  <c r="AX29" i="100"/>
  <c r="AT31" i="100"/>
  <c r="AT33" i="100"/>
  <c r="AQ35" i="100"/>
  <c r="AY35" i="100"/>
  <c r="AV37" i="100"/>
  <c r="AV39" i="100"/>
  <c r="AT5" i="100"/>
  <c r="AP7" i="100"/>
  <c r="AV11" i="100"/>
  <c r="AZ17" i="100"/>
  <c r="AW17" i="100"/>
  <c r="AP19" i="100"/>
  <c r="AP21" i="100"/>
  <c r="AP23" i="100"/>
  <c r="AX23" i="100"/>
  <c r="AT25" i="100"/>
  <c r="AT27" i="100"/>
  <c r="AQ29" i="100"/>
  <c r="AY29" i="100"/>
  <c r="AV31" i="100"/>
  <c r="AV33" i="100"/>
  <c r="AR35" i="100"/>
  <c r="AZ35" i="100"/>
  <c r="AX37" i="100"/>
  <c r="AX39" i="100"/>
  <c r="AU5" i="100"/>
  <c r="AT7" i="100"/>
  <c r="AP9" i="100"/>
  <c r="AW11" i="100"/>
  <c r="AP13" i="100"/>
  <c r="AP15" i="100"/>
  <c r="AP17" i="100"/>
  <c r="AX17" i="100"/>
  <c r="AT19" i="100"/>
  <c r="AT21" i="100"/>
  <c r="AQ23" i="100"/>
  <c r="AY23" i="100"/>
  <c r="AV25" i="100"/>
  <c r="AV27" i="100"/>
  <c r="AR29" i="100"/>
  <c r="AZ29" i="100"/>
  <c r="AX31" i="100"/>
  <c r="AX33" i="100"/>
  <c r="AS35" i="100"/>
  <c r="BA35" i="100"/>
  <c r="AZ37" i="100"/>
  <c r="AZ39" i="100"/>
  <c r="AV5" i="100"/>
  <c r="AV7" i="100"/>
  <c r="AT9" i="100"/>
  <c r="AP11" i="100"/>
  <c r="AX11" i="100"/>
  <c r="AT13" i="100"/>
  <c r="AT15" i="100"/>
  <c r="AQ17" i="100"/>
  <c r="AY17" i="100"/>
  <c r="AV19" i="100"/>
  <c r="AV21" i="100"/>
  <c r="AR23" i="100"/>
  <c r="AZ23" i="100"/>
  <c r="AX25" i="100"/>
  <c r="AX27" i="100"/>
  <c r="AS29" i="100"/>
  <c r="BA29" i="100"/>
  <c r="AZ31" i="100"/>
  <c r="AZ33" i="100"/>
  <c r="AT35" i="100"/>
  <c r="AW5" i="100"/>
  <c r="AX7" i="100"/>
  <c r="AV9" i="100"/>
  <c r="AQ11" i="100"/>
  <c r="AY11" i="100"/>
  <c r="R59" i="100"/>
  <c r="S59" i="100"/>
  <c r="AJ59" i="100"/>
  <c r="R57" i="100"/>
  <c r="S57" i="100"/>
  <c r="AJ57" i="100"/>
  <c r="R60" i="100"/>
  <c r="S60" i="100"/>
  <c r="AJ60" i="100"/>
  <c r="AX5" i="99"/>
  <c r="AX19" i="99"/>
  <c r="AX13" i="99"/>
  <c r="AX15" i="99"/>
  <c r="AS17" i="99"/>
  <c r="BA17" i="99"/>
  <c r="AZ19" i="99"/>
  <c r="AZ21" i="99"/>
  <c r="AT23" i="99"/>
  <c r="AU29" i="99"/>
  <c r="AV35" i="99"/>
  <c r="AV13" i="99"/>
  <c r="AZ17" i="99"/>
  <c r="AQ5" i="99"/>
  <c r="AY5" i="99"/>
  <c r="AZ9" i="99"/>
  <c r="AS11" i="99"/>
  <c r="BA11" i="99"/>
  <c r="AZ13" i="99"/>
  <c r="AZ15" i="99"/>
  <c r="AT17" i="99"/>
  <c r="AU23" i="99"/>
  <c r="AV29" i="99"/>
  <c r="AW35" i="99"/>
  <c r="AP37" i="99"/>
  <c r="AP39" i="99"/>
  <c r="AR5" i="99"/>
  <c r="AZ5" i="99"/>
  <c r="AT11" i="99"/>
  <c r="AX21" i="99"/>
  <c r="AU17" i="99"/>
  <c r="AV23" i="99"/>
  <c r="AW29" i="99"/>
  <c r="AP31" i="99"/>
  <c r="AP33" i="99"/>
  <c r="AP35" i="99"/>
  <c r="AX35" i="99"/>
  <c r="AT37" i="99"/>
  <c r="AT39" i="99"/>
  <c r="AX9" i="99"/>
  <c r="AS5" i="99"/>
  <c r="BA5" i="99"/>
  <c r="AU11" i="99"/>
  <c r="AZ25" i="99"/>
  <c r="AP5" i="99"/>
  <c r="AV17" i="99"/>
  <c r="AW23" i="99"/>
  <c r="AP25" i="99"/>
  <c r="AP27" i="99"/>
  <c r="AP29" i="99"/>
  <c r="AX29" i="99"/>
  <c r="AT31" i="99"/>
  <c r="AT33" i="99"/>
  <c r="AQ35" i="99"/>
  <c r="AY35" i="99"/>
  <c r="AV37" i="99"/>
  <c r="AV39" i="99"/>
  <c r="AR17" i="99"/>
  <c r="AZ11" i="99"/>
  <c r="AV11" i="99"/>
  <c r="AV15" i="99"/>
  <c r="AS23" i="99"/>
  <c r="AZ7" i="99"/>
  <c r="AT5" i="99"/>
  <c r="AP7" i="99"/>
  <c r="AW17" i="99"/>
  <c r="AP19" i="99"/>
  <c r="AP21" i="99"/>
  <c r="AP23" i="99"/>
  <c r="AX23" i="99"/>
  <c r="AT25" i="99"/>
  <c r="AT27" i="99"/>
  <c r="AQ29" i="99"/>
  <c r="AY29" i="99"/>
  <c r="AV31" i="99"/>
  <c r="AV33" i="99"/>
  <c r="AR35" i="99"/>
  <c r="AZ35" i="99"/>
  <c r="AX37" i="99"/>
  <c r="AX39" i="99"/>
  <c r="BA23" i="99"/>
  <c r="AU5" i="99"/>
  <c r="AT7" i="99"/>
  <c r="AP9" i="99"/>
  <c r="AW11" i="99"/>
  <c r="AZ27" i="99"/>
  <c r="AP13" i="99"/>
  <c r="AP15" i="99"/>
  <c r="AP17" i="99"/>
  <c r="AX17" i="99"/>
  <c r="AT19" i="99"/>
  <c r="AT21" i="99"/>
  <c r="AQ23" i="99"/>
  <c r="AY23" i="99"/>
  <c r="AV25" i="99"/>
  <c r="AV27" i="99"/>
  <c r="AR29" i="99"/>
  <c r="AZ29" i="99"/>
  <c r="AX31" i="99"/>
  <c r="AX33" i="99"/>
  <c r="AS35" i="99"/>
  <c r="BA35" i="99"/>
  <c r="AZ37" i="99"/>
  <c r="AZ39" i="99"/>
  <c r="AV5" i="99"/>
  <c r="AV7" i="99"/>
  <c r="AT9" i="99"/>
  <c r="AP11" i="99"/>
  <c r="AX11" i="99"/>
  <c r="AT13" i="99"/>
  <c r="AT15" i="99"/>
  <c r="AQ17" i="99"/>
  <c r="AY17" i="99"/>
  <c r="AV19" i="99"/>
  <c r="AV21" i="99"/>
  <c r="AR23" i="99"/>
  <c r="AZ23" i="99"/>
  <c r="AX25" i="99"/>
  <c r="AX27" i="99"/>
  <c r="AS29" i="99"/>
  <c r="BA29" i="99"/>
  <c r="AZ31" i="99"/>
  <c r="AZ33" i="99"/>
  <c r="AT35" i="99"/>
  <c r="AT29" i="99"/>
  <c r="AU35" i="99"/>
  <c r="AR11" i="99"/>
  <c r="AW5" i="99"/>
  <c r="AX7" i="99"/>
  <c r="AV9" i="99"/>
  <c r="AQ11" i="99"/>
  <c r="AY11" i="99"/>
  <c r="R59" i="99"/>
  <c r="S59" i="99"/>
  <c r="AJ59" i="99"/>
  <c r="R57" i="99"/>
  <c r="S57" i="99"/>
  <c r="AJ57" i="99"/>
  <c r="R60" i="99"/>
  <c r="S60" i="99"/>
  <c r="AJ60" i="99"/>
  <c r="AJ58" i="99"/>
  <c r="AM56" i="100" l="1"/>
  <c r="AM56" i="99"/>
  <c r="AK61" i="104"/>
  <c r="AM56" i="104"/>
  <c r="AK61" i="102"/>
  <c r="AM57" i="104"/>
  <c r="AM59" i="100"/>
  <c r="AL59" i="100"/>
  <c r="AM56" i="103"/>
  <c r="AL58" i="102"/>
  <c r="AM57" i="100"/>
  <c r="AL60" i="99"/>
  <c r="AL58" i="101"/>
  <c r="AM57" i="103"/>
  <c r="AJ61" i="101"/>
  <c r="AM58" i="100"/>
  <c r="AL60" i="104"/>
  <c r="AM59" i="104"/>
  <c r="AM60" i="100"/>
  <c r="AL58" i="99"/>
  <c r="AM60" i="102"/>
  <c r="AM59" i="101"/>
  <c r="AL59" i="103"/>
  <c r="AM56" i="102"/>
  <c r="AL59" i="99"/>
  <c r="AJ61" i="103"/>
  <c r="AM56" i="101"/>
  <c r="AL57" i="99"/>
  <c r="AL59" i="102"/>
  <c r="AL57" i="103"/>
  <c r="AL57" i="102"/>
  <c r="AM59" i="102"/>
  <c r="AL60" i="102"/>
  <c r="AM60" i="103"/>
  <c r="AL57" i="101"/>
  <c r="AL60" i="100"/>
  <c r="AL59" i="101"/>
  <c r="AM57" i="101"/>
  <c r="AL60" i="101"/>
  <c r="AM58" i="99"/>
  <c r="AM57" i="102"/>
  <c r="AM58" i="103"/>
  <c r="AL58" i="104"/>
  <c r="AM57" i="99"/>
  <c r="AM60" i="104"/>
  <c r="AM59" i="103"/>
  <c r="AK61" i="103"/>
  <c r="AK61" i="100"/>
  <c r="AL59" i="104"/>
  <c r="AL57" i="104"/>
  <c r="AM59" i="99"/>
  <c r="AM58" i="104"/>
  <c r="AK61" i="99"/>
  <c r="AM58" i="102"/>
  <c r="AL58" i="103"/>
  <c r="AM60" i="99"/>
  <c r="AJ61" i="104"/>
  <c r="AL60" i="103"/>
  <c r="AJ61" i="102"/>
  <c r="AM58" i="101"/>
  <c r="AL58" i="100"/>
  <c r="AL57" i="100"/>
  <c r="AJ61" i="99"/>
  <c r="AJ61" i="100"/>
  <c r="AK40" i="98"/>
  <c r="AK39" i="98"/>
  <c r="AK38" i="98"/>
  <c r="AK37" i="98"/>
  <c r="AK36" i="98"/>
  <c r="AK35" i="98"/>
  <c r="AK34" i="98"/>
  <c r="AK33" i="98"/>
  <c r="AK32" i="98"/>
  <c r="AK31" i="98"/>
  <c r="AK30" i="98"/>
  <c r="AK29" i="98"/>
  <c r="AK28" i="98"/>
  <c r="AK27" i="98"/>
  <c r="AK26" i="98"/>
  <c r="AK25" i="98"/>
  <c r="AK24" i="98"/>
  <c r="AK23" i="98"/>
  <c r="AK22" i="98"/>
  <c r="AK21" i="98"/>
  <c r="AK20" i="98"/>
  <c r="AK19" i="98"/>
  <c r="AK18" i="98"/>
  <c r="AK17" i="98"/>
  <c r="AK16" i="98"/>
  <c r="AK15" i="98"/>
  <c r="AK14" i="98"/>
  <c r="AK13" i="98"/>
  <c r="AK12" i="98"/>
  <c r="AK11" i="98"/>
  <c r="AK10" i="98"/>
  <c r="AK9" i="98"/>
  <c r="AK8" i="98"/>
  <c r="AK7" i="98"/>
  <c r="AK6" i="98"/>
  <c r="AK5" i="98"/>
  <c r="AJ6" i="98"/>
  <c r="AJ7" i="98"/>
  <c r="AJ8" i="98"/>
  <c r="AJ9" i="98"/>
  <c r="AJ10" i="98"/>
  <c r="AJ11" i="98"/>
  <c r="AJ12" i="98"/>
  <c r="AJ13" i="98"/>
  <c r="AJ14" i="98"/>
  <c r="AJ15" i="98"/>
  <c r="AJ16" i="98"/>
  <c r="AJ17" i="98"/>
  <c r="AJ18" i="98"/>
  <c r="AJ19" i="98"/>
  <c r="AJ20" i="98"/>
  <c r="AJ21" i="98"/>
  <c r="AJ22" i="98"/>
  <c r="AJ23" i="98"/>
  <c r="AJ24" i="98"/>
  <c r="AJ25" i="98"/>
  <c r="AJ26" i="98"/>
  <c r="AJ27" i="98"/>
  <c r="AJ28" i="98"/>
  <c r="AJ29" i="98"/>
  <c r="AJ30" i="98"/>
  <c r="AJ31" i="98"/>
  <c r="AJ32" i="98"/>
  <c r="AJ33" i="98"/>
  <c r="AJ34" i="98"/>
  <c r="AJ35" i="98"/>
  <c r="AJ36" i="98"/>
  <c r="AJ37" i="98"/>
  <c r="AJ38" i="98"/>
  <c r="AJ39" i="98"/>
  <c r="AJ40" i="98"/>
  <c r="AJ5" i="98"/>
  <c r="X40" i="98"/>
  <c r="X39" i="98"/>
  <c r="X38" i="98"/>
  <c r="X37" i="98"/>
  <c r="X36" i="98"/>
  <c r="X35" i="98"/>
  <c r="X34" i="98"/>
  <c r="X33" i="98"/>
  <c r="X32" i="98"/>
  <c r="X31" i="98"/>
  <c r="X30" i="98"/>
  <c r="X29" i="98"/>
  <c r="X28" i="98"/>
  <c r="X27" i="98"/>
  <c r="X26" i="98"/>
  <c r="X25" i="98"/>
  <c r="X24" i="98"/>
  <c r="X23" i="98"/>
  <c r="X22" i="98"/>
  <c r="X21" i="98"/>
  <c r="X20" i="98"/>
  <c r="X19" i="98"/>
  <c r="X18" i="98"/>
  <c r="X17" i="98"/>
  <c r="X16" i="98"/>
  <c r="X15" i="98"/>
  <c r="X14" i="98"/>
  <c r="X13" i="98"/>
  <c r="X12" i="98"/>
  <c r="X11" i="98"/>
  <c r="X10" i="98"/>
  <c r="X9" i="98"/>
  <c r="X8" i="98"/>
  <c r="X7" i="98"/>
  <c r="X6" i="98"/>
  <c r="X5" i="98"/>
  <c r="W40" i="98"/>
  <c r="W39" i="98"/>
  <c r="W38" i="98"/>
  <c r="W37" i="98"/>
  <c r="W36" i="98"/>
  <c r="W35" i="98"/>
  <c r="W34" i="98"/>
  <c r="W33" i="98"/>
  <c r="W32" i="98"/>
  <c r="W31" i="98"/>
  <c r="W30" i="98"/>
  <c r="W29" i="98"/>
  <c r="W28" i="98"/>
  <c r="W27" i="98"/>
  <c r="W26" i="98"/>
  <c r="W25" i="98"/>
  <c r="W24" i="98"/>
  <c r="W23" i="98"/>
  <c r="W22" i="98"/>
  <c r="W21" i="98"/>
  <c r="W20" i="98"/>
  <c r="W19" i="98"/>
  <c r="W18" i="98"/>
  <c r="W17" i="98"/>
  <c r="W16" i="98"/>
  <c r="W15" i="98"/>
  <c r="W14" i="98"/>
  <c r="W13" i="98"/>
  <c r="W12" i="98"/>
  <c r="W11" i="98"/>
  <c r="W10" i="98"/>
  <c r="W9" i="98"/>
  <c r="W8" i="98"/>
  <c r="W7" i="98"/>
  <c r="W6" i="98"/>
  <c r="W5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V9" i="98"/>
  <c r="V8" i="98"/>
  <c r="V7" i="98"/>
  <c r="V6" i="98"/>
  <c r="V5" i="98"/>
  <c r="U6" i="98"/>
  <c r="U7" i="98"/>
  <c r="U8" i="98"/>
  <c r="U9" i="98"/>
  <c r="U10" i="98"/>
  <c r="U11" i="98"/>
  <c r="U12" i="98"/>
  <c r="U13" i="98"/>
  <c r="U14" i="98"/>
  <c r="U15" i="98"/>
  <c r="U16" i="98"/>
  <c r="U17" i="98"/>
  <c r="U18" i="98"/>
  <c r="U19" i="98"/>
  <c r="U20" i="98"/>
  <c r="U21" i="98"/>
  <c r="U22" i="98"/>
  <c r="U23" i="98"/>
  <c r="U24" i="98"/>
  <c r="U25" i="98"/>
  <c r="U26" i="98"/>
  <c r="U27" i="98"/>
  <c r="U28" i="98"/>
  <c r="U29" i="98"/>
  <c r="U30" i="98"/>
  <c r="U31" i="98"/>
  <c r="U32" i="98"/>
  <c r="U33" i="98"/>
  <c r="U34" i="98"/>
  <c r="U35" i="98"/>
  <c r="U36" i="98"/>
  <c r="U37" i="98"/>
  <c r="U38" i="98"/>
  <c r="U39" i="98"/>
  <c r="U40" i="98"/>
  <c r="U5" i="98"/>
  <c r="S40" i="98"/>
  <c r="S39" i="98"/>
  <c r="S38" i="98"/>
  <c r="S37" i="98"/>
  <c r="S36" i="98"/>
  <c r="AM36" i="98" s="1"/>
  <c r="S35" i="98"/>
  <c r="S34" i="98"/>
  <c r="AM34" i="98" s="1"/>
  <c r="S33" i="98"/>
  <c r="S32" i="98"/>
  <c r="S31" i="98"/>
  <c r="S30" i="98"/>
  <c r="S29" i="98"/>
  <c r="S28" i="98"/>
  <c r="S27" i="98"/>
  <c r="S26" i="98"/>
  <c r="S25" i="98"/>
  <c r="S24" i="98"/>
  <c r="S23" i="98"/>
  <c r="S22" i="98"/>
  <c r="S21" i="98"/>
  <c r="S20" i="98"/>
  <c r="S19" i="98"/>
  <c r="S18" i="98"/>
  <c r="S17" i="98"/>
  <c r="S16" i="98"/>
  <c r="AM16" i="98" s="1"/>
  <c r="S15" i="98"/>
  <c r="S14" i="98"/>
  <c r="S13" i="98"/>
  <c r="S12" i="98"/>
  <c r="S11" i="98"/>
  <c r="S10" i="98"/>
  <c r="S9" i="98"/>
  <c r="S8" i="98"/>
  <c r="S7" i="98"/>
  <c r="S6" i="98"/>
  <c r="S5" i="98"/>
  <c r="R6" i="98"/>
  <c r="R7" i="98"/>
  <c r="R8" i="98"/>
  <c r="R9" i="98"/>
  <c r="AL9" i="98" s="1"/>
  <c r="R10" i="98"/>
  <c r="R11" i="98"/>
  <c r="R12" i="98"/>
  <c r="R13" i="98"/>
  <c r="R14" i="98"/>
  <c r="R15" i="98"/>
  <c r="R16" i="98"/>
  <c r="R17" i="98"/>
  <c r="R18" i="98"/>
  <c r="R19" i="98"/>
  <c r="R20" i="98"/>
  <c r="R21" i="98"/>
  <c r="R22" i="98"/>
  <c r="R23" i="98"/>
  <c r="R24" i="98"/>
  <c r="R25" i="98"/>
  <c r="R26" i="98"/>
  <c r="R27" i="98"/>
  <c r="R28" i="98"/>
  <c r="R29" i="98"/>
  <c r="R30" i="98"/>
  <c r="R31" i="98"/>
  <c r="R32" i="98"/>
  <c r="R33" i="98"/>
  <c r="R34" i="98"/>
  <c r="R35" i="98"/>
  <c r="R36" i="98"/>
  <c r="R37" i="98"/>
  <c r="R38" i="98"/>
  <c r="R39" i="98"/>
  <c r="R40" i="98"/>
  <c r="AL40" i="98" s="1"/>
  <c r="R5" i="98"/>
  <c r="P40" i="98"/>
  <c r="P39" i="98"/>
  <c r="P38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P16" i="98"/>
  <c r="P15" i="98"/>
  <c r="P14" i="98"/>
  <c r="P13" i="98"/>
  <c r="P12" i="98"/>
  <c r="P11" i="98"/>
  <c r="P10" i="98"/>
  <c r="P9" i="98"/>
  <c r="P8" i="98"/>
  <c r="P7" i="98"/>
  <c r="P6" i="98"/>
  <c r="P5" i="98"/>
  <c r="O40" i="98"/>
  <c r="O39" i="98"/>
  <c r="O38" i="98"/>
  <c r="O37" i="98"/>
  <c r="O36" i="98"/>
  <c r="O35" i="98"/>
  <c r="O34" i="98"/>
  <c r="O33" i="98"/>
  <c r="O32" i="98"/>
  <c r="O31" i="98"/>
  <c r="O30" i="98"/>
  <c r="O29" i="98"/>
  <c r="O28" i="98"/>
  <c r="O27" i="98"/>
  <c r="O26" i="98"/>
  <c r="O25" i="98"/>
  <c r="O24" i="98"/>
  <c r="O23" i="98"/>
  <c r="O22" i="98"/>
  <c r="O21" i="98"/>
  <c r="O20" i="98"/>
  <c r="O19" i="98"/>
  <c r="O18" i="98"/>
  <c r="O17" i="98"/>
  <c r="O16" i="98"/>
  <c r="O15" i="98"/>
  <c r="O14" i="98"/>
  <c r="O13" i="98"/>
  <c r="O12" i="98"/>
  <c r="O11" i="98"/>
  <c r="O10" i="98"/>
  <c r="O9" i="98"/>
  <c r="O8" i="98"/>
  <c r="O7" i="98"/>
  <c r="O6" i="98"/>
  <c r="O5" i="98"/>
  <c r="N40" i="98"/>
  <c r="N39" i="98"/>
  <c r="N38" i="98"/>
  <c r="N37" i="98"/>
  <c r="N36" i="98"/>
  <c r="N35" i="98"/>
  <c r="N34" i="98"/>
  <c r="N33" i="98"/>
  <c r="N32" i="98"/>
  <c r="N31" i="98"/>
  <c r="N30" i="98"/>
  <c r="N29" i="98"/>
  <c r="N28" i="98"/>
  <c r="N27" i="98"/>
  <c r="N26" i="98"/>
  <c r="N25" i="98"/>
  <c r="N24" i="98"/>
  <c r="N23" i="98"/>
  <c r="N22" i="98"/>
  <c r="N21" i="98"/>
  <c r="N20" i="98"/>
  <c r="N19" i="98"/>
  <c r="N18" i="98"/>
  <c r="N17" i="98"/>
  <c r="N16" i="98"/>
  <c r="N15" i="98"/>
  <c r="N14" i="98"/>
  <c r="N13" i="98"/>
  <c r="N12" i="98"/>
  <c r="N11" i="98"/>
  <c r="N10" i="98"/>
  <c r="N9" i="98"/>
  <c r="N8" i="98"/>
  <c r="N7" i="98"/>
  <c r="N6" i="98"/>
  <c r="N5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L40" i="98"/>
  <c r="L39" i="98"/>
  <c r="L38" i="98"/>
  <c r="L37" i="98"/>
  <c r="L36" i="98"/>
  <c r="L35" i="98"/>
  <c r="L34" i="98"/>
  <c r="L33" i="98"/>
  <c r="L32" i="98"/>
  <c r="L31" i="98"/>
  <c r="L30" i="98"/>
  <c r="L29" i="98"/>
  <c r="L28" i="98"/>
  <c r="L27" i="98"/>
  <c r="L26" i="98"/>
  <c r="L25" i="98"/>
  <c r="L24" i="98"/>
  <c r="L23" i="98"/>
  <c r="L22" i="98"/>
  <c r="L21" i="98"/>
  <c r="L20" i="98"/>
  <c r="L19" i="98"/>
  <c r="L18" i="98"/>
  <c r="L17" i="98"/>
  <c r="L16" i="98"/>
  <c r="L15" i="98"/>
  <c r="L14" i="98"/>
  <c r="L13" i="98"/>
  <c r="L12" i="98"/>
  <c r="L11" i="98"/>
  <c r="L10" i="98"/>
  <c r="L9" i="98"/>
  <c r="L8" i="98"/>
  <c r="L7" i="98"/>
  <c r="L6" i="98"/>
  <c r="L5" i="98"/>
  <c r="K40" i="98"/>
  <c r="K39" i="98"/>
  <c r="K38" i="98"/>
  <c r="K37" i="98"/>
  <c r="K36" i="98"/>
  <c r="K35" i="98"/>
  <c r="K34" i="98"/>
  <c r="K33" i="98"/>
  <c r="K32" i="98"/>
  <c r="K31" i="98"/>
  <c r="K30" i="98"/>
  <c r="K29" i="98"/>
  <c r="K28" i="98"/>
  <c r="K27" i="98"/>
  <c r="K26" i="98"/>
  <c r="K25" i="98"/>
  <c r="K24" i="98"/>
  <c r="K23" i="98"/>
  <c r="K22" i="98"/>
  <c r="K21" i="98"/>
  <c r="K20" i="98"/>
  <c r="K19" i="98"/>
  <c r="K18" i="98"/>
  <c r="K17" i="98"/>
  <c r="K16" i="98"/>
  <c r="K15" i="98"/>
  <c r="K14" i="98"/>
  <c r="K13" i="98"/>
  <c r="K12" i="98"/>
  <c r="K11" i="98"/>
  <c r="K10" i="98"/>
  <c r="K9" i="98"/>
  <c r="K8" i="98"/>
  <c r="K7" i="98"/>
  <c r="K6" i="98"/>
  <c r="K5" i="98"/>
  <c r="J40" i="98"/>
  <c r="J39" i="98"/>
  <c r="J38" i="98"/>
  <c r="J37" i="98"/>
  <c r="J36" i="98"/>
  <c r="J35" i="98"/>
  <c r="J34" i="98"/>
  <c r="J33" i="98"/>
  <c r="J32" i="98"/>
  <c r="J31" i="98"/>
  <c r="J30" i="98"/>
  <c r="J29" i="98"/>
  <c r="J28" i="98"/>
  <c r="J27" i="98"/>
  <c r="J26" i="98"/>
  <c r="J25" i="98"/>
  <c r="J24" i="98"/>
  <c r="J23" i="98"/>
  <c r="J22" i="98"/>
  <c r="J21" i="98"/>
  <c r="J20" i="98"/>
  <c r="J19" i="98"/>
  <c r="J18" i="98"/>
  <c r="J17" i="98"/>
  <c r="J16" i="98"/>
  <c r="J15" i="98"/>
  <c r="J14" i="98"/>
  <c r="J13" i="98"/>
  <c r="J12" i="98"/>
  <c r="J11" i="98"/>
  <c r="J10" i="98"/>
  <c r="J9" i="98"/>
  <c r="J8" i="98"/>
  <c r="J7" i="98"/>
  <c r="J6" i="98"/>
  <c r="J5" i="98"/>
  <c r="I40" i="98"/>
  <c r="I39" i="98"/>
  <c r="I38" i="98"/>
  <c r="I37" i="98"/>
  <c r="I36" i="98"/>
  <c r="I35" i="98"/>
  <c r="I34" i="98"/>
  <c r="I33" i="98"/>
  <c r="I32" i="98"/>
  <c r="I31" i="98"/>
  <c r="I30" i="98"/>
  <c r="I29" i="98"/>
  <c r="I28" i="98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I8" i="98"/>
  <c r="I7" i="98"/>
  <c r="I6" i="98"/>
  <c r="I5" i="98"/>
  <c r="H6" i="98"/>
  <c r="H7" i="98"/>
  <c r="H8" i="98"/>
  <c r="H9" i="98"/>
  <c r="H10" i="98"/>
  <c r="H11" i="98"/>
  <c r="H12" i="98"/>
  <c r="H13" i="98"/>
  <c r="H14" i="98"/>
  <c r="H15" i="98"/>
  <c r="H16" i="98"/>
  <c r="H17" i="98"/>
  <c r="H18" i="98"/>
  <c r="H19" i="98"/>
  <c r="H20" i="98"/>
  <c r="H21" i="98"/>
  <c r="H22" i="98"/>
  <c r="H23" i="98"/>
  <c r="H24" i="98"/>
  <c r="H25" i="98"/>
  <c r="H26" i="98"/>
  <c r="H27" i="98"/>
  <c r="H28" i="98"/>
  <c r="H29" i="98"/>
  <c r="H30" i="98"/>
  <c r="H31" i="98"/>
  <c r="H32" i="98"/>
  <c r="H33" i="98"/>
  <c r="H34" i="98"/>
  <c r="H35" i="98"/>
  <c r="H36" i="98"/>
  <c r="H37" i="98"/>
  <c r="H38" i="98"/>
  <c r="H39" i="98"/>
  <c r="H40" i="98"/>
  <c r="H5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F13" i="98"/>
  <c r="F12" i="98"/>
  <c r="F11" i="98"/>
  <c r="F10" i="98"/>
  <c r="F9" i="98"/>
  <c r="F8" i="98"/>
  <c r="F7" i="98"/>
  <c r="F6" i="98"/>
  <c r="F5" i="98"/>
  <c r="E40" i="98"/>
  <c r="E39" i="98"/>
  <c r="E38" i="98"/>
  <c r="E37" i="98"/>
  <c r="E36" i="98"/>
  <c r="E35" i="98"/>
  <c r="E34" i="98"/>
  <c r="E33" i="98"/>
  <c r="E32" i="98"/>
  <c r="E31" i="98"/>
  <c r="E30" i="98"/>
  <c r="E29" i="98"/>
  <c r="E28" i="98"/>
  <c r="E27" i="98"/>
  <c r="E26" i="98"/>
  <c r="E25" i="98"/>
  <c r="E24" i="98"/>
  <c r="E23" i="98"/>
  <c r="E22" i="98"/>
  <c r="E21" i="98"/>
  <c r="E20" i="98"/>
  <c r="E19" i="98"/>
  <c r="E18" i="98"/>
  <c r="E17" i="98"/>
  <c r="E16" i="98"/>
  <c r="E15" i="98"/>
  <c r="E14" i="98"/>
  <c r="E13" i="98"/>
  <c r="E12" i="98"/>
  <c r="E11" i="98"/>
  <c r="E10" i="98"/>
  <c r="E9" i="98"/>
  <c r="E8" i="98"/>
  <c r="E7" i="98"/>
  <c r="E6" i="98"/>
  <c r="E5" i="98"/>
  <c r="D40" i="98"/>
  <c r="D39" i="98"/>
  <c r="D38" i="98"/>
  <c r="D37" i="98"/>
  <c r="D36" i="98"/>
  <c r="D35" i="98"/>
  <c r="D34" i="98"/>
  <c r="D33" i="98"/>
  <c r="D32" i="98"/>
  <c r="D31" i="98"/>
  <c r="D30" i="98"/>
  <c r="D29" i="98"/>
  <c r="D28" i="98"/>
  <c r="D27" i="98"/>
  <c r="D26" i="98"/>
  <c r="D25" i="98"/>
  <c r="D24" i="98"/>
  <c r="D23" i="98"/>
  <c r="D22" i="98"/>
  <c r="D21" i="98"/>
  <c r="D20" i="98"/>
  <c r="D19" i="98"/>
  <c r="D18" i="98"/>
  <c r="D17" i="98"/>
  <c r="D16" i="98"/>
  <c r="D15" i="98"/>
  <c r="D14" i="98"/>
  <c r="D13" i="98"/>
  <c r="D12" i="98"/>
  <c r="D11" i="98"/>
  <c r="D10" i="98"/>
  <c r="D9" i="98"/>
  <c r="D8" i="98"/>
  <c r="D7" i="98"/>
  <c r="D6" i="98"/>
  <c r="D5" i="98"/>
  <c r="C6" i="98"/>
  <c r="C7" i="98"/>
  <c r="C8" i="98"/>
  <c r="C9" i="98"/>
  <c r="C10" i="98"/>
  <c r="C11" i="98"/>
  <c r="C12" i="98"/>
  <c r="C13" i="98"/>
  <c r="C14" i="98"/>
  <c r="C15" i="98"/>
  <c r="C16" i="98"/>
  <c r="C17" i="98"/>
  <c r="C18" i="98"/>
  <c r="C19" i="98"/>
  <c r="C20" i="98"/>
  <c r="C21" i="98"/>
  <c r="C22" i="98"/>
  <c r="C23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0" i="98"/>
  <c r="C5" i="98"/>
  <c r="AL5" i="98"/>
  <c r="FN4" i="98"/>
  <c r="FL4" i="98"/>
  <c r="EQ4" i="98"/>
  <c r="EP4" i="98"/>
  <c r="EO4" i="98"/>
  <c r="EN4" i="98"/>
  <c r="EM4" i="98"/>
  <c r="EL4" i="98"/>
  <c r="EK4" i="98"/>
  <c r="EJ4" i="98"/>
  <c r="EI4" i="98"/>
  <c r="EH4" i="98"/>
  <c r="EG4" i="98"/>
  <c r="EF4" i="98"/>
  <c r="EE4" i="98"/>
  <c r="ED4" i="98"/>
  <c r="EC4" i="98"/>
  <c r="EB4" i="98"/>
  <c r="DX4" i="98"/>
  <c r="DW4" i="98"/>
  <c r="DV4" i="98"/>
  <c r="DU4" i="98"/>
  <c r="DT4" i="98"/>
  <c r="DR4" i="98"/>
  <c r="DP4" i="98"/>
  <c r="DN4" i="98"/>
  <c r="DL4" i="98"/>
  <c r="DI4" i="98"/>
  <c r="DF4" i="98"/>
  <c r="DC4" i="98"/>
  <c r="DB4" i="98"/>
  <c r="DA4" i="98"/>
  <c r="CZ4" i="98"/>
  <c r="CY4" i="98"/>
  <c r="CX4" i="98"/>
  <c r="CW4" i="98"/>
  <c r="CV4" i="98"/>
  <c r="CU4" i="98"/>
  <c r="CT4" i="98"/>
  <c r="CS4" i="98"/>
  <c r="CR4" i="98"/>
  <c r="CQ4" i="98"/>
  <c r="CP4" i="98"/>
  <c r="CO4" i="98"/>
  <c r="CN4" i="98"/>
  <c r="CM4" i="98"/>
  <c r="CL4" i="98"/>
  <c r="AP33" i="98" a="1"/>
  <c r="AX39" i="98" a="1"/>
  <c r="AQ23" i="98" a="1"/>
  <c r="AQ29" i="98" a="1"/>
  <c r="AS17" i="98" a="1"/>
  <c r="AP29" i="98" a="1"/>
  <c r="AY5" i="98" a="1"/>
  <c r="AQ17" i="98" a="1"/>
  <c r="AV5" i="98" a="1"/>
  <c r="BA5" i="98" a="1"/>
  <c r="AS29" i="98" a="1"/>
  <c r="AT37" i="98" a="1"/>
  <c r="DO5" i="98" a="1"/>
  <c r="AX31" i="98" a="1"/>
  <c r="AY35" i="98" a="1"/>
  <c r="AV29" i="98" a="1"/>
  <c r="AW5" i="98" a="1"/>
  <c r="AP31" i="98" a="1"/>
  <c r="AZ29" i="98" a="1"/>
  <c r="AR5" i="98" a="1"/>
  <c r="AV31" i="98" a="1"/>
  <c r="AW23" i="98" a="1"/>
  <c r="AY29" i="98" a="1"/>
  <c r="AU35" i="98" a="1"/>
  <c r="AV33" i="98" a="1"/>
  <c r="AZ25" i="98" a="1"/>
  <c r="AW29" i="98" a="1"/>
  <c r="AZ39" i="98" a="1"/>
  <c r="AP21" i="98" a="1"/>
  <c r="AX25" i="98" a="1"/>
  <c r="AP17" i="98" a="1"/>
  <c r="AY23" i="98" a="1"/>
  <c r="AT7" i="98" a="1"/>
  <c r="AV19" i="98" a="1"/>
  <c r="AX37" i="98" a="1"/>
  <c r="AP15" i="98" a="1"/>
  <c r="AV7" i="98" a="1"/>
  <c r="AU11" i="98" a="1"/>
  <c r="AP37" i="98" a="1"/>
  <c r="DQ5" i="98" a="1"/>
  <c r="AZ35" i="98" a="1"/>
  <c r="AT5" i="98" a="1"/>
  <c r="AT33" i="98" a="1"/>
  <c r="EZ5" i="98" a="1"/>
  <c r="AT9" i="98" a="1"/>
  <c r="AS23" i="98" a="1"/>
  <c r="AT11" i="98" a="1"/>
  <c r="AX27" i="98" a="1"/>
  <c r="AW35" i="98" a="1"/>
  <c r="AT25" i="98" a="1"/>
  <c r="AX29" i="98" a="1"/>
  <c r="AP27" i="98" a="1"/>
  <c r="AS35" i="98" a="1"/>
  <c r="AT21" i="98" a="1"/>
  <c r="DH5" i="98" a="1"/>
  <c r="EV5" i="98" a="1"/>
  <c r="AV17" i="98" a="1"/>
  <c r="AX17" i="98" a="1"/>
  <c r="AX35" i="98" a="1"/>
  <c r="AT17" i="98" a="1"/>
  <c r="AT35" i="98" a="1"/>
  <c r="AV23" i="98" a="1"/>
  <c r="AX9" i="98" a="1"/>
  <c r="AV21" i="98" a="1"/>
  <c r="BA29" i="98" a="1"/>
  <c r="AZ5" i="98" a="1"/>
  <c r="AZ13" i="98" a="1"/>
  <c r="AR35" i="98" a="1"/>
  <c r="AW11" i="98" a="1"/>
  <c r="AP25" i="98" a="1"/>
  <c r="AP39" i="98" a="1"/>
  <c r="AY11" i="98" a="1"/>
  <c r="AV15" i="98" a="1"/>
  <c r="DK5" i="98" a="1"/>
  <c r="AP19" i="98" a="1"/>
  <c r="AX11" i="98" a="1"/>
  <c r="AT19" i="98" a="1"/>
  <c r="AT27" i="98" a="1"/>
  <c r="AQ11" i="98" a="1"/>
  <c r="AT23" i="98" a="1"/>
  <c r="AP23" i="98" a="1"/>
  <c r="AZ19" i="98" a="1"/>
  <c r="AU23" i="98" a="1"/>
  <c r="AT31" i="98" a="1"/>
  <c r="AX15" i="98" a="1"/>
  <c r="AZ31" i="98" a="1"/>
  <c r="BA11" i="98" a="1"/>
  <c r="AX19" i="98" a="1"/>
  <c r="AP11" i="98" a="1"/>
  <c r="EX5" i="98" a="1"/>
  <c r="AS11" i="98" a="1"/>
  <c r="AY17" i="98" a="1"/>
  <c r="AS5" i="98" a="1"/>
  <c r="AZ27" i="98" a="1"/>
  <c r="AW17" i="98" a="1"/>
  <c r="AP7" i="98" a="1"/>
  <c r="FB5" i="98" a="1"/>
  <c r="DE5" i="98" a="1"/>
  <c r="AP9" i="98" a="1"/>
  <c r="ER5" i="98" a="1"/>
  <c r="AZ9" i="98" a="1"/>
  <c r="ET5" i="98" a="1"/>
  <c r="AV25" i="98" a="1"/>
  <c r="AX13" i="98" a="1"/>
  <c r="AR29" i="98" a="1"/>
  <c r="AV9" i="98" a="1"/>
  <c r="AX33" i="98" a="1"/>
  <c r="AX5" i="98" a="1"/>
  <c r="AU29" i="98" a="1"/>
  <c r="AR11" i="98" a="1"/>
  <c r="AX23" i="98" a="1"/>
  <c r="AT39" i="98" a="1"/>
  <c r="AV35" i="98" a="1"/>
  <c r="DM5" i="98" a="1"/>
  <c r="AT13" i="98" a="1"/>
  <c r="AZ7" i="98" a="1"/>
  <c r="AZ11" i="98" a="1"/>
  <c r="AX7" i="98" a="1"/>
  <c r="AZ37" i="98" a="1"/>
  <c r="AP35" i="98" a="1"/>
  <c r="AT15" i="98" a="1"/>
  <c r="AR23" i="98" a="1"/>
  <c r="AT29" i="98" a="1"/>
  <c r="AQ5" i="98" a="1"/>
  <c r="AX21" i="98" a="1"/>
  <c r="AV13" i="98" a="1"/>
  <c r="AU17" i="98" a="1"/>
  <c r="BA35" i="98" a="1"/>
  <c r="AQ35" i="98" a="1"/>
  <c r="AV39" i="98" a="1"/>
  <c r="AZ17" i="98" a="1"/>
  <c r="AR17" i="98" a="1"/>
  <c r="AZ33" i="98" a="1"/>
  <c r="BA17" i="98" a="1"/>
  <c r="AP5" i="98" a="1"/>
  <c r="AZ21" i="98" a="1"/>
  <c r="BA23" i="98" a="1"/>
  <c r="AP13" i="98" a="1"/>
  <c r="AU5" i="98" a="1"/>
  <c r="AV27" i="98" a="1"/>
  <c r="AV11" i="98" a="1"/>
  <c r="AZ15" i="98" a="1"/>
  <c r="AV37" i="98" a="1"/>
  <c r="AZ23" i="98" a="1"/>
  <c r="AL24" i="98" l="1"/>
  <c r="AL10" i="98"/>
  <c r="ER5" i="98"/>
  <c r="ET5" i="98"/>
  <c r="EV5" i="98"/>
  <c r="FB5" i="98"/>
  <c r="EZ5" i="98"/>
  <c r="EX5" i="98"/>
  <c r="DM5" i="98"/>
  <c r="DK5" i="98"/>
  <c r="DH5" i="98"/>
  <c r="DQ5" i="98"/>
  <c r="DE5" i="98"/>
  <c r="DO5" i="98"/>
  <c r="AM22" i="98"/>
  <c r="AL26" i="98"/>
  <c r="AL25" i="98"/>
  <c r="AM17" i="98"/>
  <c r="AM33" i="98"/>
  <c r="AL17" i="98"/>
  <c r="AM9" i="98"/>
  <c r="AL23" i="98"/>
  <c r="AL38" i="98"/>
  <c r="AM5" i="98"/>
  <c r="AM21" i="98"/>
  <c r="AM37" i="98"/>
  <c r="AL36" i="98"/>
  <c r="AL20" i="98"/>
  <c r="AM6" i="98"/>
  <c r="AM38" i="98"/>
  <c r="AM7" i="98"/>
  <c r="AM23" i="98"/>
  <c r="AM39" i="98"/>
  <c r="AM20" i="98"/>
  <c r="AL13" i="98"/>
  <c r="AL12" i="98"/>
  <c r="AM14" i="98"/>
  <c r="R58" i="98"/>
  <c r="AL6" i="98"/>
  <c r="AL16" i="98"/>
  <c r="AM10" i="98"/>
  <c r="AM26" i="98"/>
  <c r="AL8" i="98"/>
  <c r="AL15" i="98"/>
  <c r="AL39" i="98"/>
  <c r="AL7" i="98"/>
  <c r="AM35" i="98"/>
  <c r="AL14" i="98"/>
  <c r="AL22" i="98"/>
  <c r="AL29" i="98"/>
  <c r="AL28" i="98"/>
  <c r="C56" i="98"/>
  <c r="AL27" i="98"/>
  <c r="AL11" i="98"/>
  <c r="AM15" i="98"/>
  <c r="AM8" i="98"/>
  <c r="AM24" i="98"/>
  <c r="AM40" i="98"/>
  <c r="AK57" i="98"/>
  <c r="AM19" i="98"/>
  <c r="U56" i="98"/>
  <c r="AK59" i="98"/>
  <c r="AM30" i="98"/>
  <c r="AM31" i="98"/>
  <c r="AM32" i="98"/>
  <c r="AM18" i="98"/>
  <c r="AM11" i="98"/>
  <c r="AM27" i="98"/>
  <c r="AM12" i="98"/>
  <c r="AM28" i="98"/>
  <c r="AM13" i="98"/>
  <c r="AM29" i="98"/>
  <c r="AK58" i="98"/>
  <c r="AM25" i="98"/>
  <c r="AK60" i="98"/>
  <c r="S58" i="98"/>
  <c r="AL21" i="98"/>
  <c r="AL37" i="98"/>
  <c r="AL32" i="98"/>
  <c r="AL33" i="98"/>
  <c r="AL35" i="98"/>
  <c r="AL30" i="98"/>
  <c r="AL31" i="98"/>
  <c r="AL34" i="98"/>
  <c r="AL18" i="98"/>
  <c r="AL19" i="98"/>
  <c r="AS11" i="98"/>
  <c r="AV13" i="98"/>
  <c r="AV15" i="98"/>
  <c r="AR17" i="98"/>
  <c r="AZ17" i="98"/>
  <c r="AX19" i="98"/>
  <c r="AX21" i="98"/>
  <c r="AS23" i="98"/>
  <c r="BA23" i="98"/>
  <c r="AZ25" i="98"/>
  <c r="AZ27" i="98"/>
  <c r="AT29" i="98"/>
  <c r="AU35" i="98"/>
  <c r="BA11" i="98"/>
  <c r="AX5" i="98"/>
  <c r="AZ7" i="98"/>
  <c r="AX9" i="98"/>
  <c r="AR11" i="98"/>
  <c r="AZ11" i="98"/>
  <c r="AP5" i="98"/>
  <c r="AX13" i="98"/>
  <c r="AX15" i="98"/>
  <c r="AS17" i="98"/>
  <c r="BA17" i="98"/>
  <c r="AZ19" i="98"/>
  <c r="AZ21" i="98"/>
  <c r="AT23" i="98"/>
  <c r="AU29" i="98"/>
  <c r="AV35" i="98"/>
  <c r="AZ13" i="98"/>
  <c r="AT17" i="98"/>
  <c r="AR5" i="98"/>
  <c r="AZ5" i="98"/>
  <c r="AT11" i="98"/>
  <c r="AZ9" i="98"/>
  <c r="AW35" i="98"/>
  <c r="AU17" i="98"/>
  <c r="AV23" i="98"/>
  <c r="AW29" i="98"/>
  <c r="AP31" i="98"/>
  <c r="AP33" i="98"/>
  <c r="AP35" i="98"/>
  <c r="AX35" i="98"/>
  <c r="AT37" i="98"/>
  <c r="AT39" i="98"/>
  <c r="AV29" i="98"/>
  <c r="AP37" i="98"/>
  <c r="AS5" i="98"/>
  <c r="BA5" i="98"/>
  <c r="AU11" i="98"/>
  <c r="AZ15" i="98"/>
  <c r="AU23" i="98"/>
  <c r="AV17" i="98"/>
  <c r="AW23" i="98"/>
  <c r="AP25" i="98"/>
  <c r="AP27" i="98"/>
  <c r="AP29" i="98"/>
  <c r="AX29" i="98"/>
  <c r="AT31" i="98"/>
  <c r="AT33" i="98"/>
  <c r="AQ35" i="98"/>
  <c r="AY35" i="98"/>
  <c r="AV37" i="98"/>
  <c r="AV39" i="98"/>
  <c r="AP39" i="98"/>
  <c r="AT5" i="98"/>
  <c r="AP7" i="98"/>
  <c r="AV11" i="98"/>
  <c r="AQ5" i="98"/>
  <c r="AW17" i="98"/>
  <c r="AP19" i="98"/>
  <c r="AP21" i="98"/>
  <c r="AP23" i="98"/>
  <c r="AX23" i="98"/>
  <c r="AT25" i="98"/>
  <c r="AT27" i="98"/>
  <c r="AQ29" i="98"/>
  <c r="AY29" i="98"/>
  <c r="AV31" i="98"/>
  <c r="AV33" i="98"/>
  <c r="AR35" i="98"/>
  <c r="AZ35" i="98"/>
  <c r="AX37" i="98"/>
  <c r="AX39" i="98"/>
  <c r="AU5" i="98"/>
  <c r="AT7" i="98"/>
  <c r="AP9" i="98"/>
  <c r="AW11" i="98"/>
  <c r="AP17" i="98"/>
  <c r="AX17" i="98"/>
  <c r="AT19" i="98"/>
  <c r="AT21" i="98"/>
  <c r="AQ23" i="98"/>
  <c r="AY23" i="98"/>
  <c r="AV25" i="98"/>
  <c r="AV27" i="98"/>
  <c r="AR29" i="98"/>
  <c r="AZ29" i="98"/>
  <c r="AX31" i="98"/>
  <c r="AX33" i="98"/>
  <c r="AS35" i="98"/>
  <c r="BA35" i="98"/>
  <c r="AZ37" i="98"/>
  <c r="AZ39" i="98"/>
  <c r="AY5" i="98"/>
  <c r="AP13" i="98"/>
  <c r="AV5" i="98"/>
  <c r="AV7" i="98"/>
  <c r="AT9" i="98"/>
  <c r="AP11" i="98"/>
  <c r="AX11" i="98"/>
  <c r="AP15" i="98"/>
  <c r="AT13" i="98"/>
  <c r="AT15" i="98"/>
  <c r="AQ17" i="98"/>
  <c r="AY17" i="98"/>
  <c r="AV19" i="98"/>
  <c r="AV21" i="98"/>
  <c r="AR23" i="98"/>
  <c r="AZ23" i="98"/>
  <c r="AX25" i="98"/>
  <c r="AX27" i="98"/>
  <c r="AS29" i="98"/>
  <c r="BA29" i="98"/>
  <c r="AZ31" i="98"/>
  <c r="AZ33" i="98"/>
  <c r="AT35" i="98"/>
  <c r="AW5" i="98"/>
  <c r="AX7" i="98"/>
  <c r="AV9" i="98"/>
  <c r="AQ11" i="98"/>
  <c r="AY11" i="98"/>
  <c r="R59" i="98"/>
  <c r="S59" i="98"/>
  <c r="AJ59" i="98"/>
  <c r="R57" i="98"/>
  <c r="S57" i="98"/>
  <c r="AJ57" i="98"/>
  <c r="R60" i="98"/>
  <c r="S60" i="98"/>
  <c r="AJ60" i="98"/>
  <c r="AJ58" i="98"/>
  <c r="AM56" i="98" l="1"/>
  <c r="AK61" i="98"/>
  <c r="AM60" i="98"/>
  <c r="AM57" i="98"/>
  <c r="AM59" i="98"/>
  <c r="AM58" i="98"/>
  <c r="AJ61" i="98"/>
  <c r="AL57" i="98"/>
  <c r="AL60" i="98"/>
  <c r="AL58" i="98"/>
  <c r="AL59" i="98"/>
  <c r="AJ6" i="94" l="1"/>
  <c r="AJ7" i="94"/>
  <c r="AJ8" i="94"/>
  <c r="AJ9" i="94"/>
  <c r="AJ10" i="94"/>
  <c r="AJ11" i="94"/>
  <c r="AJ12" i="94"/>
  <c r="AJ13" i="94"/>
  <c r="AJ14" i="94"/>
  <c r="AJ15" i="94"/>
  <c r="AJ16" i="94"/>
  <c r="AJ17" i="94"/>
  <c r="AJ18" i="94"/>
  <c r="AJ19" i="94"/>
  <c r="AJ20" i="94"/>
  <c r="AJ21" i="94"/>
  <c r="AJ22" i="94"/>
  <c r="AJ23" i="94"/>
  <c r="AJ24" i="94"/>
  <c r="AJ25" i="94"/>
  <c r="AJ26" i="94"/>
  <c r="AJ27" i="94"/>
  <c r="AJ28" i="94"/>
  <c r="AJ29" i="94"/>
  <c r="AJ30" i="94"/>
  <c r="AJ31" i="94"/>
  <c r="AJ32" i="94"/>
  <c r="AJ33" i="94"/>
  <c r="AJ34" i="94"/>
  <c r="AJ35" i="94"/>
  <c r="AJ36" i="94"/>
  <c r="AJ37" i="94"/>
  <c r="AJ38" i="94"/>
  <c r="AJ39" i="94"/>
  <c r="AJ40" i="94"/>
  <c r="AJ5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S17" i="94"/>
  <c r="S16" i="94"/>
  <c r="S15" i="94"/>
  <c r="S14" i="94"/>
  <c r="S13" i="94"/>
  <c r="S12" i="94"/>
  <c r="S11" i="94"/>
  <c r="S10" i="94"/>
  <c r="S9" i="94"/>
  <c r="S8" i="94"/>
  <c r="S7" i="94"/>
  <c r="S6" i="94"/>
  <c r="S5" i="94"/>
  <c r="R6" i="94"/>
  <c r="R7" i="94"/>
  <c r="R8" i="94"/>
  <c r="R9" i="94"/>
  <c r="R10" i="94"/>
  <c r="R11" i="94"/>
  <c r="R12" i="94"/>
  <c r="R13" i="94"/>
  <c r="R14" i="94"/>
  <c r="R15" i="94"/>
  <c r="R16" i="94"/>
  <c r="R17" i="94"/>
  <c r="R18" i="94"/>
  <c r="R19" i="94"/>
  <c r="R20" i="94"/>
  <c r="R21" i="94"/>
  <c r="R22" i="94"/>
  <c r="R23" i="94"/>
  <c r="R24" i="94"/>
  <c r="R25" i="94"/>
  <c r="R26" i="94"/>
  <c r="R27" i="94"/>
  <c r="R28" i="94"/>
  <c r="R29" i="94"/>
  <c r="R30" i="94"/>
  <c r="R31" i="94"/>
  <c r="R32" i="94"/>
  <c r="R33" i="94"/>
  <c r="R34" i="94"/>
  <c r="R35" i="94"/>
  <c r="R36" i="94"/>
  <c r="R37" i="94"/>
  <c r="R38" i="94"/>
  <c r="R39" i="94"/>
  <c r="R40" i="94"/>
  <c r="R5" i="94"/>
  <c r="X40" i="94"/>
  <c r="X39" i="94"/>
  <c r="X38" i="94"/>
  <c r="X37" i="94"/>
  <c r="X36" i="94"/>
  <c r="X35" i="94"/>
  <c r="X34" i="94"/>
  <c r="X33" i="94"/>
  <c r="X32" i="94"/>
  <c r="X31" i="94"/>
  <c r="X30" i="94"/>
  <c r="X29" i="94"/>
  <c r="X28" i="94"/>
  <c r="X27" i="94"/>
  <c r="X26" i="94"/>
  <c r="X25" i="94"/>
  <c r="X24" i="94"/>
  <c r="X23" i="94"/>
  <c r="X22" i="94"/>
  <c r="X21" i="94"/>
  <c r="X20" i="94"/>
  <c r="X19" i="94"/>
  <c r="X18" i="94"/>
  <c r="X17" i="94"/>
  <c r="X16" i="94"/>
  <c r="X15" i="94"/>
  <c r="X14" i="94"/>
  <c r="X13" i="94"/>
  <c r="X12" i="94"/>
  <c r="X11" i="94"/>
  <c r="X10" i="94"/>
  <c r="X9" i="94"/>
  <c r="X8" i="94"/>
  <c r="X7" i="94"/>
  <c r="X6" i="94"/>
  <c r="X5" i="94"/>
  <c r="W40" i="94"/>
  <c r="W39" i="94"/>
  <c r="W38" i="94"/>
  <c r="W37" i="94"/>
  <c r="W36" i="94"/>
  <c r="W35" i="94"/>
  <c r="W34" i="94"/>
  <c r="W33" i="94"/>
  <c r="W32" i="94"/>
  <c r="W31" i="94"/>
  <c r="W30" i="94"/>
  <c r="W29" i="94"/>
  <c r="W28" i="94"/>
  <c r="W27" i="94"/>
  <c r="W26" i="94"/>
  <c r="W25" i="94"/>
  <c r="W24" i="94"/>
  <c r="W23" i="94"/>
  <c r="W22" i="94"/>
  <c r="W21" i="94"/>
  <c r="W20" i="94"/>
  <c r="W19" i="94"/>
  <c r="W18" i="94"/>
  <c r="W17" i="94"/>
  <c r="W16" i="94"/>
  <c r="W15" i="94"/>
  <c r="W14" i="94"/>
  <c r="W13" i="94"/>
  <c r="W12" i="94"/>
  <c r="W11" i="94"/>
  <c r="W10" i="94"/>
  <c r="W9" i="94"/>
  <c r="W8" i="94"/>
  <c r="W7" i="94"/>
  <c r="W6" i="94"/>
  <c r="W5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V9" i="94"/>
  <c r="V8" i="94"/>
  <c r="V7" i="94"/>
  <c r="V6" i="94"/>
  <c r="V5" i="94"/>
  <c r="U6" i="94"/>
  <c r="U7" i="94"/>
  <c r="U8" i="94"/>
  <c r="U9" i="94"/>
  <c r="U10" i="94"/>
  <c r="U11" i="94"/>
  <c r="U12" i="94"/>
  <c r="U13" i="94"/>
  <c r="U14" i="94"/>
  <c r="U15" i="94"/>
  <c r="U16" i="94"/>
  <c r="U17" i="94"/>
  <c r="U18" i="94"/>
  <c r="U19" i="94"/>
  <c r="U20" i="94"/>
  <c r="U21" i="94"/>
  <c r="U22" i="94"/>
  <c r="U23" i="94"/>
  <c r="U24" i="94"/>
  <c r="U25" i="94"/>
  <c r="U26" i="94"/>
  <c r="U27" i="94"/>
  <c r="U28" i="94"/>
  <c r="U29" i="94"/>
  <c r="U30" i="94"/>
  <c r="U31" i="94"/>
  <c r="U32" i="94"/>
  <c r="U33" i="94"/>
  <c r="U34" i="94"/>
  <c r="U35" i="94"/>
  <c r="U36" i="94"/>
  <c r="U37" i="94"/>
  <c r="U38" i="94"/>
  <c r="U39" i="94"/>
  <c r="U40" i="94"/>
  <c r="U5" i="94"/>
  <c r="P40" i="94"/>
  <c r="P39" i="94"/>
  <c r="P38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P16" i="94"/>
  <c r="P15" i="94"/>
  <c r="P14" i="94"/>
  <c r="P13" i="94"/>
  <c r="P12" i="94"/>
  <c r="P11" i="94"/>
  <c r="P10" i="94"/>
  <c r="P9" i="94"/>
  <c r="P8" i="94"/>
  <c r="P7" i="94"/>
  <c r="P6" i="94"/>
  <c r="P5" i="94"/>
  <c r="O40" i="94"/>
  <c r="O39" i="94"/>
  <c r="O38" i="94"/>
  <c r="O37" i="94"/>
  <c r="O36" i="94"/>
  <c r="O35" i="94"/>
  <c r="O34" i="94"/>
  <c r="O33" i="94"/>
  <c r="O32" i="94"/>
  <c r="O31" i="94"/>
  <c r="O30" i="94"/>
  <c r="O29" i="94"/>
  <c r="O28" i="94"/>
  <c r="O27" i="94"/>
  <c r="O26" i="94"/>
  <c r="O25" i="94"/>
  <c r="O24" i="94"/>
  <c r="O23" i="94"/>
  <c r="O22" i="94"/>
  <c r="O21" i="94"/>
  <c r="O20" i="94"/>
  <c r="O19" i="94"/>
  <c r="O18" i="94"/>
  <c r="O17" i="94"/>
  <c r="O16" i="94"/>
  <c r="O15" i="94"/>
  <c r="O14" i="94"/>
  <c r="O13" i="94"/>
  <c r="O12" i="94"/>
  <c r="O11" i="94"/>
  <c r="O10" i="94"/>
  <c r="O9" i="94"/>
  <c r="O8" i="94"/>
  <c r="O7" i="94"/>
  <c r="O6" i="94"/>
  <c r="O5" i="94"/>
  <c r="N40" i="94"/>
  <c r="N39" i="94"/>
  <c r="N38" i="94"/>
  <c r="N37" i="94"/>
  <c r="N36" i="94"/>
  <c r="N35" i="94"/>
  <c r="N34" i="94"/>
  <c r="N33" i="94"/>
  <c r="N32" i="94"/>
  <c r="N31" i="94"/>
  <c r="N30" i="94"/>
  <c r="N29" i="94"/>
  <c r="N28" i="94"/>
  <c r="N27" i="94"/>
  <c r="N26" i="94"/>
  <c r="N25" i="94"/>
  <c r="N24" i="94"/>
  <c r="N23" i="94"/>
  <c r="N22" i="94"/>
  <c r="N21" i="94"/>
  <c r="N20" i="94"/>
  <c r="N19" i="94"/>
  <c r="N18" i="94"/>
  <c r="N17" i="94"/>
  <c r="N16" i="94"/>
  <c r="N15" i="94"/>
  <c r="N14" i="94"/>
  <c r="N13" i="94"/>
  <c r="N12" i="94"/>
  <c r="N11" i="94"/>
  <c r="N10" i="94"/>
  <c r="N9" i="94"/>
  <c r="N8" i="94"/>
  <c r="N7" i="94"/>
  <c r="N6" i="94"/>
  <c r="N5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L40" i="94"/>
  <c r="L39" i="94"/>
  <c r="L38" i="94"/>
  <c r="L37" i="94"/>
  <c r="L36" i="94"/>
  <c r="L35" i="94"/>
  <c r="L34" i="94"/>
  <c r="L33" i="94"/>
  <c r="L32" i="94"/>
  <c r="L31" i="94"/>
  <c r="L30" i="94"/>
  <c r="L29" i="94"/>
  <c r="L28" i="94"/>
  <c r="L27" i="94"/>
  <c r="L26" i="94"/>
  <c r="L25" i="94"/>
  <c r="L24" i="94"/>
  <c r="L23" i="94"/>
  <c r="L22" i="94"/>
  <c r="L21" i="94"/>
  <c r="L20" i="94"/>
  <c r="L19" i="94"/>
  <c r="L18" i="94"/>
  <c r="L17" i="94"/>
  <c r="L16" i="94"/>
  <c r="L15" i="94"/>
  <c r="L14" i="94"/>
  <c r="L13" i="94"/>
  <c r="L12" i="94"/>
  <c r="L11" i="94"/>
  <c r="L10" i="94"/>
  <c r="L9" i="94"/>
  <c r="L8" i="94"/>
  <c r="L7" i="94"/>
  <c r="L6" i="94"/>
  <c r="L5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K27" i="94"/>
  <c r="K26" i="94"/>
  <c r="K25" i="94"/>
  <c r="K24" i="94"/>
  <c r="K23" i="94"/>
  <c r="K22" i="94"/>
  <c r="K21" i="94"/>
  <c r="K20" i="94"/>
  <c r="K19" i="94"/>
  <c r="K18" i="94"/>
  <c r="K17" i="94"/>
  <c r="K16" i="94"/>
  <c r="K15" i="94"/>
  <c r="K14" i="94"/>
  <c r="K13" i="94"/>
  <c r="K12" i="94"/>
  <c r="K11" i="94"/>
  <c r="K10" i="94"/>
  <c r="J40" i="94"/>
  <c r="J39" i="94"/>
  <c r="J38" i="94"/>
  <c r="J37" i="94"/>
  <c r="J36" i="94"/>
  <c r="J35" i="94"/>
  <c r="J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J10" i="94"/>
  <c r="I40" i="94"/>
  <c r="I39" i="94"/>
  <c r="I38" i="94"/>
  <c r="I37" i="94"/>
  <c r="I36" i="94"/>
  <c r="I35" i="94"/>
  <c r="I34" i="94"/>
  <c r="I33" i="94"/>
  <c r="I32" i="94"/>
  <c r="I31" i="94"/>
  <c r="I30" i="94"/>
  <c r="I29" i="94"/>
  <c r="I28" i="94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I8" i="94"/>
  <c r="I7" i="94"/>
  <c r="I6" i="94"/>
  <c r="I5" i="94"/>
  <c r="H6" i="94"/>
  <c r="H7" i="94"/>
  <c r="H8" i="94"/>
  <c r="H9" i="94"/>
  <c r="H10" i="94"/>
  <c r="H11" i="94"/>
  <c r="H12" i="94"/>
  <c r="H13" i="94"/>
  <c r="H14" i="94"/>
  <c r="H15" i="94"/>
  <c r="H16" i="94"/>
  <c r="H17" i="94"/>
  <c r="H18" i="94"/>
  <c r="H19" i="94"/>
  <c r="H20" i="94"/>
  <c r="H21" i="94"/>
  <c r="H22" i="94"/>
  <c r="H23" i="94"/>
  <c r="H24" i="94"/>
  <c r="H25" i="94"/>
  <c r="H26" i="94"/>
  <c r="H27" i="94"/>
  <c r="H28" i="94"/>
  <c r="H29" i="94"/>
  <c r="H30" i="94"/>
  <c r="H31" i="94"/>
  <c r="H32" i="94"/>
  <c r="H33" i="94"/>
  <c r="H34" i="94"/>
  <c r="H35" i="94"/>
  <c r="H36" i="94"/>
  <c r="H37" i="94"/>
  <c r="H38" i="94"/>
  <c r="H39" i="94"/>
  <c r="H40" i="94"/>
  <c r="H5" i="94"/>
  <c r="C6" i="94"/>
  <c r="D6" i="94"/>
  <c r="E6" i="94"/>
  <c r="F6" i="94"/>
  <c r="C7" i="94"/>
  <c r="D7" i="94"/>
  <c r="E7" i="94"/>
  <c r="F7" i="94"/>
  <c r="C8" i="94"/>
  <c r="D8" i="94"/>
  <c r="E8" i="94"/>
  <c r="F8" i="94"/>
  <c r="C9" i="94"/>
  <c r="D9" i="94"/>
  <c r="E9" i="94"/>
  <c r="F9" i="94"/>
  <c r="C10" i="94"/>
  <c r="D10" i="94"/>
  <c r="E10" i="94"/>
  <c r="F10" i="94"/>
  <c r="C11" i="94"/>
  <c r="D11" i="94"/>
  <c r="E11" i="94"/>
  <c r="F11" i="94"/>
  <c r="C12" i="94"/>
  <c r="D12" i="94"/>
  <c r="E12" i="94"/>
  <c r="F12" i="94"/>
  <c r="C13" i="94"/>
  <c r="D13" i="94"/>
  <c r="E13" i="94"/>
  <c r="F13" i="94"/>
  <c r="C14" i="94"/>
  <c r="D14" i="94"/>
  <c r="E14" i="94"/>
  <c r="F14" i="94"/>
  <c r="C15" i="94"/>
  <c r="D15" i="94"/>
  <c r="E15" i="94"/>
  <c r="F15" i="94"/>
  <c r="C16" i="94"/>
  <c r="D16" i="94"/>
  <c r="E16" i="94"/>
  <c r="F16" i="94"/>
  <c r="C17" i="94"/>
  <c r="D17" i="94"/>
  <c r="E17" i="94"/>
  <c r="F17" i="94"/>
  <c r="C18" i="94"/>
  <c r="D18" i="94"/>
  <c r="E18" i="94"/>
  <c r="F18" i="94"/>
  <c r="C19" i="94"/>
  <c r="D19" i="94"/>
  <c r="E19" i="94"/>
  <c r="F19" i="94"/>
  <c r="C20" i="94"/>
  <c r="D20" i="94"/>
  <c r="E20" i="94"/>
  <c r="F20" i="94"/>
  <c r="C21" i="94"/>
  <c r="D21" i="94"/>
  <c r="E21" i="94"/>
  <c r="F21" i="94"/>
  <c r="C22" i="94"/>
  <c r="D22" i="94"/>
  <c r="E22" i="94"/>
  <c r="F22" i="94"/>
  <c r="C23" i="94"/>
  <c r="D23" i="94"/>
  <c r="E23" i="94"/>
  <c r="F23" i="94"/>
  <c r="C24" i="94"/>
  <c r="D24" i="94"/>
  <c r="E24" i="94"/>
  <c r="F24" i="94"/>
  <c r="C25" i="94"/>
  <c r="D25" i="94"/>
  <c r="E25" i="94"/>
  <c r="F25" i="94"/>
  <c r="C26" i="94"/>
  <c r="D26" i="94"/>
  <c r="E26" i="94"/>
  <c r="F26" i="94"/>
  <c r="C27" i="94"/>
  <c r="D27" i="94"/>
  <c r="E27" i="94"/>
  <c r="F27" i="94"/>
  <c r="C28" i="94"/>
  <c r="D28" i="94"/>
  <c r="E28" i="94"/>
  <c r="F28" i="94"/>
  <c r="C29" i="94"/>
  <c r="D29" i="94"/>
  <c r="E29" i="94"/>
  <c r="F29" i="94"/>
  <c r="C30" i="94"/>
  <c r="D30" i="94"/>
  <c r="E30" i="94"/>
  <c r="F30" i="94"/>
  <c r="C31" i="94"/>
  <c r="D31" i="94"/>
  <c r="E31" i="94"/>
  <c r="F31" i="94"/>
  <c r="C32" i="94"/>
  <c r="D32" i="94"/>
  <c r="E32" i="94"/>
  <c r="F32" i="94"/>
  <c r="C33" i="94"/>
  <c r="D33" i="94"/>
  <c r="E33" i="94"/>
  <c r="F33" i="94"/>
  <c r="C34" i="94"/>
  <c r="D34" i="94"/>
  <c r="E34" i="94"/>
  <c r="F34" i="94"/>
  <c r="C35" i="94"/>
  <c r="D35" i="94"/>
  <c r="E35" i="94"/>
  <c r="F35" i="94"/>
  <c r="C36" i="94"/>
  <c r="D36" i="94"/>
  <c r="E36" i="94"/>
  <c r="F36" i="94"/>
  <c r="C37" i="94"/>
  <c r="D37" i="94"/>
  <c r="E37" i="94"/>
  <c r="F37" i="94"/>
  <c r="C38" i="94"/>
  <c r="D38" i="94"/>
  <c r="E38" i="94"/>
  <c r="F38" i="94"/>
  <c r="C39" i="94"/>
  <c r="D39" i="94"/>
  <c r="E39" i="94"/>
  <c r="F39" i="94"/>
  <c r="C40" i="94"/>
  <c r="D40" i="94"/>
  <c r="E40" i="94"/>
  <c r="F40" i="94"/>
  <c r="D5" i="94"/>
  <c r="E5" i="94"/>
  <c r="F5" i="94"/>
  <c r="C5" i="94"/>
  <c r="AZ15" i="94" a="1"/>
  <c r="AX31" i="94" a="1"/>
  <c r="BA23" i="94" a="1"/>
  <c r="AT15" i="94" a="1"/>
  <c r="DE5" i="94" a="1"/>
  <c r="DM5" i="94" a="1"/>
  <c r="AX37" i="94" a="1"/>
  <c r="AZ31" i="94" a="1"/>
  <c r="AX7" i="94" a="1"/>
  <c r="BA29" i="94" a="1"/>
  <c r="AX11" i="94" a="1"/>
  <c r="AZ35" i="94" a="1"/>
  <c r="AZ5" i="94" a="1"/>
  <c r="AX39" i="94" a="1"/>
  <c r="AZ9" i="94" a="1"/>
  <c r="AX35" i="94" a="1"/>
  <c r="AX25" i="94" a="1"/>
  <c r="AX29" i="94" a="1"/>
  <c r="AY29" i="94" a="1"/>
  <c r="ER5" i="94" a="1"/>
  <c r="AX17" i="94" a="1"/>
  <c r="AX9" i="94" a="1"/>
  <c r="AS11" i="94" a="1"/>
  <c r="BA17" i="94" a="1"/>
  <c r="DQ5" i="94" a="1"/>
  <c r="DH5" i="94" a="1"/>
  <c r="FB5" i="94" a="1"/>
  <c r="AZ17" i="94" a="1"/>
  <c r="AP5" i="94" a="1"/>
  <c r="AZ33" i="94" a="1"/>
  <c r="AZ25" i="94" a="1"/>
  <c r="AX19" i="94" a="1"/>
  <c r="BA5" i="94" a="1"/>
  <c r="AZ13" i="94" a="1"/>
  <c r="AX27" i="94" a="1"/>
  <c r="ET5" i="94" a="1"/>
  <c r="EZ5" i="94" a="1"/>
  <c r="AV15" i="94" a="1"/>
  <c r="AW11" i="94" a="1"/>
  <c r="EX5" i="94" a="1"/>
  <c r="AP15" i="94" a="1"/>
  <c r="EV5" i="94" a="1"/>
  <c r="AX21" i="94" a="1"/>
  <c r="AY5" i="94" a="1"/>
  <c r="AX33" i="94" a="1"/>
  <c r="AU11" i="94" a="1"/>
  <c r="AY17" i="94" a="1"/>
  <c r="AP11" i="94" a="1"/>
  <c r="AX5" i="94" a="1"/>
  <c r="AZ19" i="94" a="1"/>
  <c r="AZ21" i="94" a="1"/>
  <c r="AP13" i="94" a="1"/>
  <c r="DO5" i="94" a="1"/>
  <c r="BA11" i="94" a="1"/>
  <c r="BA35" i="94" a="1"/>
  <c r="AX15" i="94" a="1"/>
  <c r="AZ23" i="94" a="1"/>
  <c r="AZ7" i="94" a="1"/>
  <c r="AQ11" i="94" a="1"/>
  <c r="AT13" i="94" a="1"/>
  <c r="AZ27" i="94" a="1"/>
  <c r="AY23" i="94" a="1"/>
  <c r="AT11" i="94" a="1"/>
  <c r="AZ29" i="94" a="1"/>
  <c r="AV11" i="94" a="1"/>
  <c r="AX23" i="94" a="1"/>
  <c r="AR11" i="94" a="1"/>
  <c r="AY35" i="94" a="1"/>
  <c r="AV13" i="94" a="1"/>
  <c r="AZ37" i="94" a="1"/>
  <c r="AZ11" i="94" a="1"/>
  <c r="DK5" i="94" a="1"/>
  <c r="AX13" i="94" a="1"/>
  <c r="AY11" i="94" a="1"/>
  <c r="AZ39" i="94" a="1"/>
  <c r="ET5" i="94" l="1"/>
  <c r="EV5" i="94"/>
  <c r="FB5" i="94"/>
  <c r="ER5" i="94"/>
  <c r="EX5" i="94"/>
  <c r="EZ5" i="94"/>
  <c r="DM5" i="94"/>
  <c r="DH5" i="94"/>
  <c r="DK5" i="94"/>
  <c r="DE5" i="94"/>
  <c r="DQ5" i="94"/>
  <c r="DO5" i="94"/>
  <c r="AP5" i="94"/>
  <c r="AX5" i="94"/>
  <c r="AY5" i="94"/>
  <c r="AZ7" i="94"/>
  <c r="AX7" i="94"/>
  <c r="AZ15" i="94"/>
  <c r="AZ29" i="94"/>
  <c r="BA29" i="94"/>
  <c r="AX23" i="94"/>
  <c r="AY23" i="94"/>
  <c r="AZ33" i="94"/>
  <c r="AZ17" i="94"/>
  <c r="BA17" i="94"/>
  <c r="BA11" i="94"/>
  <c r="AZ11" i="94"/>
  <c r="AS11" i="94"/>
  <c r="AZ13" i="94"/>
  <c r="AQ11" i="94"/>
  <c r="AP11" i="94"/>
  <c r="AY11" i="94"/>
  <c r="AX11" i="94"/>
  <c r="AV11" i="94"/>
  <c r="AT11" i="94"/>
  <c r="AU11" i="94"/>
  <c r="AW11" i="94"/>
  <c r="AZ19" i="94"/>
  <c r="AX31" i="94"/>
  <c r="AX19" i="94"/>
  <c r="AZ21" i="94"/>
  <c r="BA35" i="94"/>
  <c r="AZ35" i="94"/>
  <c r="AX25" i="94"/>
  <c r="AX9" i="94"/>
  <c r="AZ37" i="94"/>
  <c r="AP13" i="94"/>
  <c r="AZ39" i="94"/>
  <c r="AR11" i="94"/>
  <c r="AP15" i="94"/>
  <c r="AZ5" i="94"/>
  <c r="BA5" i="94"/>
  <c r="AX13" i="94"/>
  <c r="AV13" i="94"/>
  <c r="AT13" i="94"/>
  <c r="AX21" i="94"/>
  <c r="AX39" i="94"/>
  <c r="AX29" i="94"/>
  <c r="AY29" i="94"/>
  <c r="AX27" i="94"/>
  <c r="AX17" i="94"/>
  <c r="AY17" i="94"/>
  <c r="AX15" i="94"/>
  <c r="AV15" i="94"/>
  <c r="AT15" i="94"/>
  <c r="AZ9" i="94"/>
  <c r="BA23" i="94"/>
  <c r="AZ23" i="94"/>
  <c r="AX37" i="94"/>
  <c r="AZ31" i="94"/>
  <c r="AY35" i="94"/>
  <c r="AX35" i="94"/>
  <c r="AX33" i="94"/>
  <c r="AZ25" i="94"/>
  <c r="AZ27" i="94"/>
  <c r="B61" i="97"/>
  <c r="B53" i="97"/>
  <c r="B44" i="97"/>
  <c r="Q5" i="94" s="1"/>
  <c r="B37" i="97"/>
  <c r="G30" i="94" s="1"/>
  <c r="FN4" i="94"/>
  <c r="FL4" i="94"/>
  <c r="Y5" i="94" l="1"/>
  <c r="Q34" i="104"/>
  <c r="AI30" i="104"/>
  <c r="Q27" i="104"/>
  <c r="AI15" i="104"/>
  <c r="AI12" i="104"/>
  <c r="AI36" i="103"/>
  <c r="AI32" i="103"/>
  <c r="AI29" i="103"/>
  <c r="AI26" i="103"/>
  <c r="AI21" i="103"/>
  <c r="Q18" i="103"/>
  <c r="AI14" i="103"/>
  <c r="Q20" i="102"/>
  <c r="Q17" i="102"/>
  <c r="AI13" i="102"/>
  <c r="AI8" i="102"/>
  <c r="Q5" i="102"/>
  <c r="AI35" i="101"/>
  <c r="Q32" i="101"/>
  <c r="AI21" i="101"/>
  <c r="Q15" i="101"/>
  <c r="Q12" i="101"/>
  <c r="Q8" i="101"/>
  <c r="AI33" i="100"/>
  <c r="AI17" i="100"/>
  <c r="Q14" i="100"/>
  <c r="AI5" i="100"/>
  <c r="AI37" i="99"/>
  <c r="AI33" i="99"/>
  <c r="Q27" i="99"/>
  <c r="AI8" i="99"/>
  <c r="AI40" i="104"/>
  <c r="AI37" i="104"/>
  <c r="Q22" i="104"/>
  <c r="AI18" i="104"/>
  <c r="Q12" i="104"/>
  <c r="Q7" i="104"/>
  <c r="AI39" i="103"/>
  <c r="Q36" i="103"/>
  <c r="AI24" i="103"/>
  <c r="AI11" i="103"/>
  <c r="AI6" i="103"/>
  <c r="AI38" i="102"/>
  <c r="Q35" i="102"/>
  <c r="Q32" i="102"/>
  <c r="AI23" i="102"/>
  <c r="Q8" i="102"/>
  <c r="AI28" i="101"/>
  <c r="AI24" i="101"/>
  <c r="Q18" i="101"/>
  <c r="AI40" i="100"/>
  <c r="AI20" i="100"/>
  <c r="Q5" i="100"/>
  <c r="Q30" i="99"/>
  <c r="AI22" i="99"/>
  <c r="Q19" i="99"/>
  <c r="AI15" i="99"/>
  <c r="AI12" i="99"/>
  <c r="AI5" i="99"/>
  <c r="Q37" i="104"/>
  <c r="AI33" i="104"/>
  <c r="Q30" i="104"/>
  <c r="AI21" i="104"/>
  <c r="Q15" i="104"/>
  <c r="Q32" i="103"/>
  <c r="Q29" i="103"/>
  <c r="Q21" i="103"/>
  <c r="AI17" i="103"/>
  <c r="Q14" i="103"/>
  <c r="Q11" i="103"/>
  <c r="AI31" i="102"/>
  <c r="AI28" i="102"/>
  <c r="Q23" i="102"/>
  <c r="AI16" i="102"/>
  <c r="AI38" i="101"/>
  <c r="Q35" i="101"/>
  <c r="AI31" i="101"/>
  <c r="Q21" i="101"/>
  <c r="AI17" i="101"/>
  <c r="AI14" i="101"/>
  <c r="AI11" i="101"/>
  <c r="Q40" i="100"/>
  <c r="AI36" i="100"/>
  <c r="Q33" i="100"/>
  <c r="Q29" i="100"/>
  <c r="AI24" i="100"/>
  <c r="Q17" i="100"/>
  <c r="AI13" i="100"/>
  <c r="AI8" i="100"/>
  <c r="Q37" i="99"/>
  <c r="Q33" i="99"/>
  <c r="AI26" i="99"/>
  <c r="Q8" i="99"/>
  <c r="Q5" i="99"/>
  <c r="Q40" i="104"/>
  <c r="AI29" i="104"/>
  <c r="Q18" i="104"/>
  <c r="AI11" i="104"/>
  <c r="Q39" i="103"/>
  <c r="AI35" i="103"/>
  <c r="Q24" i="103"/>
  <c r="AI20" i="103"/>
  <c r="Q17" i="103"/>
  <c r="Q6" i="103"/>
  <c r="Q38" i="102"/>
  <c r="AI34" i="102"/>
  <c r="AI19" i="102"/>
  <c r="Q16" i="102"/>
  <c r="AI7" i="102"/>
  <c r="Q38" i="101"/>
  <c r="AI34" i="101"/>
  <c r="Q28" i="101"/>
  <c r="Q24" i="101"/>
  <c r="AI7" i="101"/>
  <c r="AI39" i="100"/>
  <c r="Q36" i="100"/>
  <c r="Q24" i="100"/>
  <c r="Q20" i="100"/>
  <c r="AI40" i="99"/>
  <c r="AI29" i="99"/>
  <c r="Q22" i="99"/>
  <c r="AI18" i="99"/>
  <c r="Q15" i="99"/>
  <c r="Q12" i="99"/>
  <c r="AI36" i="104"/>
  <c r="Q33" i="104"/>
  <c r="AI24" i="104"/>
  <c r="Q21" i="104"/>
  <c r="Q11" i="104"/>
  <c r="AI6" i="104"/>
  <c r="AI31" i="103"/>
  <c r="AI28" i="103"/>
  <c r="AI23" i="103"/>
  <c r="AI16" i="103"/>
  <c r="AI10" i="103"/>
  <c r="Q31" i="102"/>
  <c r="AI27" i="102"/>
  <c r="AI22" i="102"/>
  <c r="Q19" i="102"/>
  <c r="AI15" i="102"/>
  <c r="AI12" i="102"/>
  <c r="Q7" i="102"/>
  <c r="AI37" i="101"/>
  <c r="Q31" i="101"/>
  <c r="AI20" i="101"/>
  <c r="Q17" i="101"/>
  <c r="Q14" i="101"/>
  <c r="Q11" i="101"/>
  <c r="Q7" i="101"/>
  <c r="Q39" i="100"/>
  <c r="AI35" i="100"/>
  <c r="AI32" i="100"/>
  <c r="Q28" i="100"/>
  <c r="AI23" i="100"/>
  <c r="Q13" i="100"/>
  <c r="Q8" i="100"/>
  <c r="Q40" i="99"/>
  <c r="AI32" i="99"/>
  <c r="Q26" i="99"/>
  <c r="AI21" i="99"/>
  <c r="Q18" i="99"/>
  <c r="AI7" i="99"/>
  <c r="Q36" i="104"/>
  <c r="Q24" i="104"/>
  <c r="AI20" i="104"/>
  <c r="AI17" i="104"/>
  <c r="AI14" i="104"/>
  <c r="Q6" i="104"/>
  <c r="Q35" i="103"/>
  <c r="Q20" i="103"/>
  <c r="AI13" i="103"/>
  <c r="AI8" i="103"/>
  <c r="AI5" i="103"/>
  <c r="AI37" i="102"/>
  <c r="Q34" i="102"/>
  <c r="AI11" i="102"/>
  <c r="Q34" i="101"/>
  <c r="AI27" i="101"/>
  <c r="AI23" i="101"/>
  <c r="Q23" i="100"/>
  <c r="AI19" i="100"/>
  <c r="AI16" i="100"/>
  <c r="AI7" i="100"/>
  <c r="AI39" i="99"/>
  <c r="AI36" i="99"/>
  <c r="Q29" i="99"/>
  <c r="Q21" i="99"/>
  <c r="AI17" i="99"/>
  <c r="AI14" i="99"/>
  <c r="AI11" i="99"/>
  <c r="AI39" i="104"/>
  <c r="AI35" i="104"/>
  <c r="AI32" i="104"/>
  <c r="Q29" i="104"/>
  <c r="Q14" i="104"/>
  <c r="AI38" i="103"/>
  <c r="Q31" i="103"/>
  <c r="Q28" i="103"/>
  <c r="Q16" i="103"/>
  <c r="Q13" i="103"/>
  <c r="Q5" i="103"/>
  <c r="AI40" i="102"/>
  <c r="Q37" i="102"/>
  <c r="AI30" i="102"/>
  <c r="Q22" i="102"/>
  <c r="AI18" i="102"/>
  <c r="Q15" i="102"/>
  <c r="AI40" i="101"/>
  <c r="Q37" i="101"/>
  <c r="AI33" i="101"/>
  <c r="AI30" i="101"/>
  <c r="Q20" i="101"/>
  <c r="AI16" i="101"/>
  <c r="AI13" i="101"/>
  <c r="AI10" i="101"/>
  <c r="AI6" i="101"/>
  <c r="Q35" i="100"/>
  <c r="Q32" i="100"/>
  <c r="AI27" i="100"/>
  <c r="Q19" i="100"/>
  <c r="Q16" i="100"/>
  <c r="Q12" i="100"/>
  <c r="Q7" i="100"/>
  <c r="Q36" i="99"/>
  <c r="Q32" i="99"/>
  <c r="Q11" i="99"/>
  <c r="Q7" i="99"/>
  <c r="Q39" i="104"/>
  <c r="AI23" i="104"/>
  <c r="Q20" i="104"/>
  <c r="Q17" i="104"/>
  <c r="AI8" i="104"/>
  <c r="AI5" i="104"/>
  <c r="Q38" i="103"/>
  <c r="AI34" i="103"/>
  <c r="Q23" i="103"/>
  <c r="AI19" i="103"/>
  <c r="Q8" i="103"/>
  <c r="AI33" i="102"/>
  <c r="AI26" i="102"/>
  <c r="AI6" i="102"/>
  <c r="Q40" i="101"/>
  <c r="Q27" i="101"/>
  <c r="Q23" i="101"/>
  <c r="AI38" i="100"/>
  <c r="Q27" i="100"/>
  <c r="AI22" i="100"/>
  <c r="Q39" i="99"/>
  <c r="AI35" i="99"/>
  <c r="AI31" i="99"/>
  <c r="AI28" i="99"/>
  <c r="AI24" i="99"/>
  <c r="AI20" i="99"/>
  <c r="Q17" i="99"/>
  <c r="Q14" i="99"/>
  <c r="AI6" i="99"/>
  <c r="Q35" i="104"/>
  <c r="Q32" i="104"/>
  <c r="AI28" i="104"/>
  <c r="AI13" i="104"/>
  <c r="AI37" i="103"/>
  <c r="Q34" i="103"/>
  <c r="AI30" i="103"/>
  <c r="AI27" i="103"/>
  <c r="AI12" i="103"/>
  <c r="Q40" i="102"/>
  <c r="AI36" i="102"/>
  <c r="Q30" i="102"/>
  <c r="AI21" i="102"/>
  <c r="Q18" i="102"/>
  <c r="Q6" i="102"/>
  <c r="Q33" i="101"/>
  <c r="Q30" i="101"/>
  <c r="AI19" i="101"/>
  <c r="Q16" i="101"/>
  <c r="Q13" i="101"/>
  <c r="Q10" i="101"/>
  <c r="Q6" i="101"/>
  <c r="Q38" i="100"/>
  <c r="AI34" i="100"/>
  <c r="Q31" i="100"/>
  <c r="AI18" i="100"/>
  <c r="AI15" i="100"/>
  <c r="Q11" i="100"/>
  <c r="AI6" i="100"/>
  <c r="Q35" i="99"/>
  <c r="Q24" i="99"/>
  <c r="AI10" i="99"/>
  <c r="AI38" i="104"/>
  <c r="AI31" i="104"/>
  <c r="Q28" i="104"/>
  <c r="Q23" i="104"/>
  <c r="AI19" i="104"/>
  <c r="Q8" i="104"/>
  <c r="Q5" i="104"/>
  <c r="AI22" i="103"/>
  <c r="Q19" i="103"/>
  <c r="AI15" i="103"/>
  <c r="AI7" i="103"/>
  <c r="Q36" i="102"/>
  <c r="Q33" i="102"/>
  <c r="Q21" i="102"/>
  <c r="AI14" i="102"/>
  <c r="AI10" i="102"/>
  <c r="AI39" i="101"/>
  <c r="AI36" i="101"/>
  <c r="AI29" i="101"/>
  <c r="AI26" i="101"/>
  <c r="AI22" i="101"/>
  <c r="Q22" i="100"/>
  <c r="Q15" i="100"/>
  <c r="Q31" i="99"/>
  <c r="Q28" i="99"/>
  <c r="Q20" i="99"/>
  <c r="AI16" i="99"/>
  <c r="AI13" i="99"/>
  <c r="AI34" i="104"/>
  <c r="AI16" i="104"/>
  <c r="Q13" i="104"/>
  <c r="AI40" i="103"/>
  <c r="Q37" i="103"/>
  <c r="AI33" i="103"/>
  <c r="Q30" i="103"/>
  <c r="Q27" i="103"/>
  <c r="Q15" i="103"/>
  <c r="Q12" i="103"/>
  <c r="AI39" i="102"/>
  <c r="AI29" i="102"/>
  <c r="AI24" i="102"/>
  <c r="AI20" i="102"/>
  <c r="AI17" i="102"/>
  <c r="Q14" i="102"/>
  <c r="Q36" i="101"/>
  <c r="AI32" i="101"/>
  <c r="Q19" i="101"/>
  <c r="AI15" i="101"/>
  <c r="AI12" i="101"/>
  <c r="AI8" i="101"/>
  <c r="AI5" i="101"/>
  <c r="AI37" i="100"/>
  <c r="Q34" i="100"/>
  <c r="AI30" i="100"/>
  <c r="Q26" i="100"/>
  <c r="AI21" i="100"/>
  <c r="Q18" i="100"/>
  <c r="Q6" i="100"/>
  <c r="AI38" i="99"/>
  <c r="AI34" i="99"/>
  <c r="AI23" i="99"/>
  <c r="Q10" i="99"/>
  <c r="Q6" i="99"/>
  <c r="Q38" i="104"/>
  <c r="Q31" i="104"/>
  <c r="AI27" i="104"/>
  <c r="AI22" i="104"/>
  <c r="Q19" i="104"/>
  <c r="Q16" i="104"/>
  <c r="AI7" i="104"/>
  <c r="Q40" i="103"/>
  <c r="Q33" i="103"/>
  <c r="Q22" i="103"/>
  <c r="AI18" i="103"/>
  <c r="Q7" i="103"/>
  <c r="Q39" i="102"/>
  <c r="AI35" i="102"/>
  <c r="AI32" i="102"/>
  <c r="Q24" i="102"/>
  <c r="AI5" i="102"/>
  <c r="Q39" i="101"/>
  <c r="Q29" i="101"/>
  <c r="Q26" i="101"/>
  <c r="Q22" i="101"/>
  <c r="AI18" i="101"/>
  <c r="Q5" i="101"/>
  <c r="Q37" i="100"/>
  <c r="Q30" i="100"/>
  <c r="Q21" i="100"/>
  <c r="AI14" i="100"/>
  <c r="Q10" i="100"/>
  <c r="Q38" i="99"/>
  <c r="Q34" i="99"/>
  <c r="AI30" i="99"/>
  <c r="AI27" i="99"/>
  <c r="Q23" i="99"/>
  <c r="AI19" i="99"/>
  <c r="Q16" i="99"/>
  <c r="Q13" i="99"/>
  <c r="Q10" i="104"/>
  <c r="Q10" i="103"/>
  <c r="Q13" i="102"/>
  <c r="AI12" i="100"/>
  <c r="Q26" i="104"/>
  <c r="Q26" i="103"/>
  <c r="Q29" i="102"/>
  <c r="AI28" i="100"/>
  <c r="AI9" i="104"/>
  <c r="Q9" i="103"/>
  <c r="Q9" i="102"/>
  <c r="AI11" i="100"/>
  <c r="AI25" i="104"/>
  <c r="Q25" i="103"/>
  <c r="Q25" i="102"/>
  <c r="Q9" i="101"/>
  <c r="AI9" i="100"/>
  <c r="Q27" i="102"/>
  <c r="AI25" i="101"/>
  <c r="AI10" i="104"/>
  <c r="Q26" i="102"/>
  <c r="Q25" i="101"/>
  <c r="AI29" i="100"/>
  <c r="AI9" i="99"/>
  <c r="AI26" i="104"/>
  <c r="Q11" i="102"/>
  <c r="AI25" i="100"/>
  <c r="AI25" i="99"/>
  <c r="AI31" i="100"/>
  <c r="AI9" i="103"/>
  <c r="AI9" i="102"/>
  <c r="Q28" i="102"/>
  <c r="AI25" i="103"/>
  <c r="AI25" i="102"/>
  <c r="Q12" i="102"/>
  <c r="Q25" i="104"/>
  <c r="Q10" i="102"/>
  <c r="Q9" i="100"/>
  <c r="Q9" i="99"/>
  <c r="AI9" i="101"/>
  <c r="AI26" i="100"/>
  <c r="Q9" i="104"/>
  <c r="AI10" i="100"/>
  <c r="Q25" i="100"/>
  <c r="Q25" i="99"/>
  <c r="Q37" i="98"/>
  <c r="Q16" i="98"/>
  <c r="AI6" i="98"/>
  <c r="AI22" i="98"/>
  <c r="Q36" i="98"/>
  <c r="Q22" i="98"/>
  <c r="Q13" i="98"/>
  <c r="Q5" i="98"/>
  <c r="AI38" i="98"/>
  <c r="AI39" i="98"/>
  <c r="Q34" i="98"/>
  <c r="Q21" i="98"/>
  <c r="Q40" i="98"/>
  <c r="Q33" i="98"/>
  <c r="Q8" i="98"/>
  <c r="Q20" i="98"/>
  <c r="Q18" i="98"/>
  <c r="Q38" i="98"/>
  <c r="Q24" i="98"/>
  <c r="Q17" i="98"/>
  <c r="Q6" i="98"/>
  <c r="AI10" i="98"/>
  <c r="AI14" i="98"/>
  <c r="AI30" i="98"/>
  <c r="Q9" i="98"/>
  <c r="AI23" i="98"/>
  <c r="Q10" i="98"/>
  <c r="Q29" i="98"/>
  <c r="Q30" i="98"/>
  <c r="Q27" i="98"/>
  <c r="AI34" i="98"/>
  <c r="AI26" i="98"/>
  <c r="Q31" i="98"/>
  <c r="Q25" i="98"/>
  <c r="AI31" i="98"/>
  <c r="AI8" i="98"/>
  <c r="AI32" i="98"/>
  <c r="Q14" i="98"/>
  <c r="AI29" i="98"/>
  <c r="Q23" i="98"/>
  <c r="Q39" i="98"/>
  <c r="Q7" i="98"/>
  <c r="Q26" i="98"/>
  <c r="AI28" i="98"/>
  <c r="AI5" i="98"/>
  <c r="AI21" i="98"/>
  <c r="Q19" i="98"/>
  <c r="AI11" i="98"/>
  <c r="AI15" i="98"/>
  <c r="AI7" i="98"/>
  <c r="Q11" i="98"/>
  <c r="AI35" i="98"/>
  <c r="AI27" i="98"/>
  <c r="AI19" i="98"/>
  <c r="Q12" i="98"/>
  <c r="AI16" i="98"/>
  <c r="AI20" i="98"/>
  <c r="Q35" i="98"/>
  <c r="AI17" i="98"/>
  <c r="AI33" i="98"/>
  <c r="AI36" i="98"/>
  <c r="Q15" i="98"/>
  <c r="Q28" i="98"/>
  <c r="AI13" i="98"/>
  <c r="AI12" i="98"/>
  <c r="AI9" i="98"/>
  <c r="AI24" i="98"/>
  <c r="AI40" i="98"/>
  <c r="AI25" i="98"/>
  <c r="AI18" i="98"/>
  <c r="Q32" i="98"/>
  <c r="AI37" i="98"/>
  <c r="Q11" i="94"/>
  <c r="AI32" i="94"/>
  <c r="G35" i="94"/>
  <c r="G25" i="94"/>
  <c r="G18" i="94"/>
  <c r="G37" i="94"/>
  <c r="G38" i="94"/>
  <c r="G33" i="94"/>
  <c r="G34" i="94"/>
  <c r="G6" i="94"/>
  <c r="G17" i="94"/>
  <c r="G9" i="94"/>
  <c r="G11" i="94"/>
  <c r="G7" i="94"/>
  <c r="G27" i="94"/>
  <c r="G21" i="94"/>
  <c r="G14" i="94"/>
  <c r="G30" i="104"/>
  <c r="G24" i="104"/>
  <c r="G22" i="104"/>
  <c r="Y15" i="104"/>
  <c r="Y13" i="104"/>
  <c r="G35" i="103"/>
  <c r="Y32" i="103"/>
  <c r="Y30" i="103"/>
  <c r="Y28" i="103"/>
  <c r="Y26" i="103"/>
  <c r="Y20" i="103"/>
  <c r="Y18" i="103"/>
  <c r="G16" i="103"/>
  <c r="G14" i="103"/>
  <c r="G12" i="103"/>
  <c r="G20" i="102"/>
  <c r="G18" i="102"/>
  <c r="G10" i="102"/>
  <c r="Y23" i="101"/>
  <c r="G17" i="101"/>
  <c r="G15" i="101"/>
  <c r="G13" i="101"/>
  <c r="G11" i="101"/>
  <c r="G37" i="100"/>
  <c r="Y30" i="100"/>
  <c r="Y10" i="100"/>
  <c r="G5" i="100"/>
  <c r="G34" i="99"/>
  <c r="Y24" i="99"/>
  <c r="Y17" i="99"/>
  <c r="Y15" i="99"/>
  <c r="Y13" i="99"/>
  <c r="Y11" i="99"/>
  <c r="Y36" i="104"/>
  <c r="Y19" i="104"/>
  <c r="Y17" i="104"/>
  <c r="G11" i="104"/>
  <c r="Y7" i="104"/>
  <c r="Y5" i="104"/>
  <c r="G37" i="103"/>
  <c r="Y37" i="102"/>
  <c r="G31" i="102"/>
  <c r="Y24" i="102"/>
  <c r="Y15" i="102"/>
  <c r="G13" i="102"/>
  <c r="G37" i="101"/>
  <c r="G35" i="101"/>
  <c r="Y28" i="101"/>
  <c r="Y26" i="101"/>
  <c r="G39" i="100"/>
  <c r="Y27" i="100"/>
  <c r="Y24" i="100"/>
  <c r="G22" i="100"/>
  <c r="Y17" i="100"/>
  <c r="Y15" i="100"/>
  <c r="G7" i="100"/>
  <c r="Y36" i="99"/>
  <c r="Y31" i="99"/>
  <c r="Y29" i="99"/>
  <c r="Y27" i="99"/>
  <c r="G22" i="99"/>
  <c r="G8" i="99"/>
  <c r="G6" i="99"/>
  <c r="Y40" i="104"/>
  <c r="Y38" i="104"/>
  <c r="G34" i="104"/>
  <c r="G32" i="104"/>
  <c r="Y29" i="104"/>
  <c r="Y27" i="104"/>
  <c r="Y21" i="104"/>
  <c r="Y10" i="104"/>
  <c r="G39" i="103"/>
  <c r="Y24" i="103"/>
  <c r="Y22" i="103"/>
  <c r="G18" i="103"/>
  <c r="G8" i="103"/>
  <c r="G6" i="103"/>
  <c r="Y39" i="102"/>
  <c r="G35" i="102"/>
  <c r="G33" i="102"/>
  <c r="G28" i="102"/>
  <c r="G22" i="102"/>
  <c r="G39" i="101"/>
  <c r="Y32" i="101"/>
  <c r="Y30" i="101"/>
  <c r="G21" i="101"/>
  <c r="G19" i="101"/>
  <c r="Y5" i="101"/>
  <c r="Y34" i="100"/>
  <c r="Y32" i="100"/>
  <c r="G30" i="100"/>
  <c r="Y19" i="100"/>
  <c r="G10" i="100"/>
  <c r="Y38" i="99"/>
  <c r="Y33" i="99"/>
  <c r="G24" i="99"/>
  <c r="Y19" i="99"/>
  <c r="G11" i="99"/>
  <c r="G36" i="104"/>
  <c r="Y23" i="104"/>
  <c r="G15" i="104"/>
  <c r="G13" i="104"/>
  <c r="G10" i="104"/>
  <c r="Y34" i="103"/>
  <c r="G32" i="103"/>
  <c r="G30" i="103"/>
  <c r="G28" i="103"/>
  <c r="G20" i="103"/>
  <c r="G37" i="102"/>
  <c r="G24" i="102"/>
  <c r="Y17" i="102"/>
  <c r="Y6" i="102"/>
  <c r="Y34" i="101"/>
  <c r="G23" i="101"/>
  <c r="Y16" i="101"/>
  <c r="Y14" i="101"/>
  <c r="Y12" i="101"/>
  <c r="Y10" i="101"/>
  <c r="Y7" i="101"/>
  <c r="G27" i="100"/>
  <c r="G24" i="100"/>
  <c r="Y21" i="100"/>
  <c r="G15" i="100"/>
  <c r="Y12" i="100"/>
  <c r="Y40" i="99"/>
  <c r="G36" i="99"/>
  <c r="G27" i="99"/>
  <c r="Y21" i="99"/>
  <c r="G17" i="99"/>
  <c r="G15" i="99"/>
  <c r="G13" i="99"/>
  <c r="Y31" i="104"/>
  <c r="G27" i="104"/>
  <c r="G19" i="104"/>
  <c r="G17" i="104"/>
  <c r="G7" i="104"/>
  <c r="G5" i="104"/>
  <c r="Y36" i="103"/>
  <c r="Y15" i="103"/>
  <c r="Y13" i="103"/>
  <c r="Y11" i="103"/>
  <c r="G39" i="102"/>
  <c r="Y19" i="102"/>
  <c r="G15" i="102"/>
  <c r="Y8" i="102"/>
  <c r="G28" i="101"/>
  <c r="Y18" i="101"/>
  <c r="G5" i="101"/>
  <c r="Y36" i="100"/>
  <c r="G19" i="100"/>
  <c r="G17" i="100"/>
  <c r="Y6" i="100"/>
  <c r="G38" i="99"/>
  <c r="G31" i="99"/>
  <c r="G29" i="99"/>
  <c r="Y7" i="99"/>
  <c r="G40" i="104"/>
  <c r="G38" i="104"/>
  <c r="Y35" i="104"/>
  <c r="Y33" i="104"/>
  <c r="Y26" i="104"/>
  <c r="G21" i="104"/>
  <c r="G34" i="103"/>
  <c r="G24" i="103"/>
  <c r="G22" i="103"/>
  <c r="Y17" i="103"/>
  <c r="Y7" i="103"/>
  <c r="Y5" i="103"/>
  <c r="Y34" i="102"/>
  <c r="Y32" i="102"/>
  <c r="G27" i="102"/>
  <c r="Y21" i="102"/>
  <c r="G12" i="102"/>
  <c r="G6" i="102"/>
  <c r="Y36" i="101"/>
  <c r="G32" i="101"/>
  <c r="G30" i="101"/>
  <c r="Y20" i="101"/>
  <c r="G7" i="101"/>
  <c r="Y38" i="100"/>
  <c r="G34" i="100"/>
  <c r="G32" i="100"/>
  <c r="Y29" i="100"/>
  <c r="Y23" i="100"/>
  <c r="G21" i="100"/>
  <c r="G12" i="100"/>
  <c r="G40" i="99"/>
  <c r="Y35" i="99"/>
  <c r="G33" i="99"/>
  <c r="Y23" i="99"/>
  <c r="G21" i="99"/>
  <c r="G19" i="99"/>
  <c r="Y5" i="99"/>
  <c r="G29" i="104"/>
  <c r="G23" i="104"/>
  <c r="Y12" i="104"/>
  <c r="Y40" i="103"/>
  <c r="Y38" i="103"/>
  <c r="G36" i="103"/>
  <c r="Y31" i="103"/>
  <c r="Y29" i="103"/>
  <c r="Y27" i="103"/>
  <c r="Y19" i="103"/>
  <c r="G15" i="103"/>
  <c r="G13" i="103"/>
  <c r="G11" i="103"/>
  <c r="Y36" i="102"/>
  <c r="G30" i="102"/>
  <c r="Y23" i="102"/>
  <c r="G19" i="102"/>
  <c r="G17" i="102"/>
  <c r="G8" i="102"/>
  <c r="Y40" i="101"/>
  <c r="Y38" i="101"/>
  <c r="G34" i="101"/>
  <c r="Y24" i="101"/>
  <c r="Y22" i="101"/>
  <c r="G16" i="101"/>
  <c r="G14" i="101"/>
  <c r="G12" i="101"/>
  <c r="G36" i="100"/>
  <c r="Y26" i="100"/>
  <c r="Y14" i="100"/>
  <c r="Y11" i="100"/>
  <c r="Y8" i="100"/>
  <c r="Y37" i="99"/>
  <c r="Y16" i="99"/>
  <c r="Y14" i="99"/>
  <c r="Y12" i="99"/>
  <c r="G31" i="104"/>
  <c r="Y20" i="104"/>
  <c r="Y18" i="104"/>
  <c r="Y14" i="104"/>
  <c r="Y8" i="104"/>
  <c r="Y23" i="103"/>
  <c r="Y21" i="103"/>
  <c r="G17" i="103"/>
  <c r="G5" i="103"/>
  <c r="Y38" i="102"/>
  <c r="G21" i="102"/>
  <c r="G36" i="101"/>
  <c r="Y29" i="101"/>
  <c r="Y27" i="101"/>
  <c r="G18" i="101"/>
  <c r="Y40" i="100"/>
  <c r="G38" i="100"/>
  <c r="Y31" i="100"/>
  <c r="G23" i="100"/>
  <c r="Y18" i="100"/>
  <c r="G6" i="100"/>
  <c r="Y39" i="99"/>
  <c r="G35" i="99"/>
  <c r="Y30" i="99"/>
  <c r="Y28" i="99"/>
  <c r="G23" i="99"/>
  <c r="G10" i="99"/>
  <c r="G7" i="99"/>
  <c r="G5" i="99"/>
  <c r="Y37" i="104"/>
  <c r="G35" i="104"/>
  <c r="G33" i="104"/>
  <c r="Y16" i="104"/>
  <c r="G12" i="104"/>
  <c r="Y6" i="104"/>
  <c r="G40" i="103"/>
  <c r="G38" i="103"/>
  <c r="Y33" i="103"/>
  <c r="G7" i="103"/>
  <c r="Y40" i="102"/>
  <c r="G36" i="102"/>
  <c r="G34" i="102"/>
  <c r="G32" i="102"/>
  <c r="G23" i="102"/>
  <c r="G11" i="102"/>
  <c r="G40" i="101"/>
  <c r="G38" i="101"/>
  <c r="Y33" i="101"/>
  <c r="Y31" i="101"/>
  <c r="G20" i="101"/>
  <c r="Y8" i="101"/>
  <c r="Y6" i="101"/>
  <c r="Y35" i="100"/>
  <c r="Y33" i="100"/>
  <c r="Y28" i="100"/>
  <c r="G26" i="100"/>
  <c r="Y20" i="100"/>
  <c r="Y16" i="100"/>
  <c r="G14" i="100"/>
  <c r="Y32" i="99"/>
  <c r="G26" i="99"/>
  <c r="Y20" i="99"/>
  <c r="Y18" i="99"/>
  <c r="Y39" i="104"/>
  <c r="Y30" i="104"/>
  <c r="Y28" i="104"/>
  <c r="Y22" i="104"/>
  <c r="G14" i="104"/>
  <c r="Y35" i="103"/>
  <c r="G31" i="103"/>
  <c r="G29" i="103"/>
  <c r="G27" i="103"/>
  <c r="G19" i="103"/>
  <c r="Y16" i="103"/>
  <c r="Y14" i="103"/>
  <c r="Y12" i="103"/>
  <c r="Y10" i="103"/>
  <c r="G26" i="102"/>
  <c r="Y20" i="102"/>
  <c r="Y18" i="102"/>
  <c r="Y16" i="102"/>
  <c r="G14" i="102"/>
  <c r="Y7" i="102"/>
  <c r="Y5" i="102"/>
  <c r="G24" i="101"/>
  <c r="G22" i="101"/>
  <c r="Y17" i="101"/>
  <c r="Y15" i="101"/>
  <c r="Y13" i="101"/>
  <c r="Y11" i="101"/>
  <c r="G40" i="100"/>
  <c r="G31" i="100"/>
  <c r="G11" i="100"/>
  <c r="G8" i="100"/>
  <c r="G37" i="99"/>
  <c r="G16" i="99"/>
  <c r="G14" i="99"/>
  <c r="G12" i="99"/>
  <c r="Y6" i="99"/>
  <c r="G37" i="104"/>
  <c r="Y24" i="104"/>
  <c r="G20" i="104"/>
  <c r="G18" i="104"/>
  <c r="G16" i="104"/>
  <c r="G8" i="104"/>
  <c r="G6" i="104"/>
  <c r="Y37" i="103"/>
  <c r="G33" i="103"/>
  <c r="G21" i="103"/>
  <c r="G38" i="102"/>
  <c r="Y31" i="102"/>
  <c r="G29" i="102"/>
  <c r="Y37" i="101"/>
  <c r="Y35" i="101"/>
  <c r="G29" i="101"/>
  <c r="G27" i="101"/>
  <c r="Y37" i="100"/>
  <c r="G28" i="100"/>
  <c r="Y22" i="100"/>
  <c r="G18" i="100"/>
  <c r="G16" i="100"/>
  <c r="Y5" i="100"/>
  <c r="G39" i="99"/>
  <c r="Y34" i="99"/>
  <c r="G30" i="99"/>
  <c r="G28" i="99"/>
  <c r="Y22" i="99"/>
  <c r="G18" i="99"/>
  <c r="Y8" i="99"/>
  <c r="G39" i="104"/>
  <c r="Y34" i="104"/>
  <c r="Y32" i="104"/>
  <c r="G28" i="104"/>
  <c r="Y11" i="104"/>
  <c r="Y39" i="103"/>
  <c r="G23" i="103"/>
  <c r="Y8" i="103"/>
  <c r="Y6" i="103"/>
  <c r="G40" i="102"/>
  <c r="Y35" i="102"/>
  <c r="Y33" i="102"/>
  <c r="Y22" i="102"/>
  <c r="G16" i="102"/>
  <c r="G7" i="102"/>
  <c r="G5" i="102"/>
  <c r="Y39" i="101"/>
  <c r="G33" i="101"/>
  <c r="G31" i="101"/>
  <c r="Y21" i="101"/>
  <c r="Y19" i="101"/>
  <c r="G8" i="101"/>
  <c r="G6" i="101"/>
  <c r="Y39" i="100"/>
  <c r="G35" i="100"/>
  <c r="G33" i="100"/>
  <c r="G20" i="100"/>
  <c r="Y13" i="100"/>
  <c r="Y7" i="100"/>
  <c r="G32" i="99"/>
  <c r="G20" i="99"/>
  <c r="Y14" i="102"/>
  <c r="Y10" i="102"/>
  <c r="Y29" i="102"/>
  <c r="Y30" i="102"/>
  <c r="Y26" i="102"/>
  <c r="Y9" i="101"/>
  <c r="Y9" i="100"/>
  <c r="Y13" i="102"/>
  <c r="Y11" i="102"/>
  <c r="Y25" i="101"/>
  <c r="Y25" i="100"/>
  <c r="G25" i="103"/>
  <c r="Y27" i="102"/>
  <c r="Y12" i="102"/>
  <c r="G9" i="99"/>
  <c r="G10" i="103"/>
  <c r="G26" i="103"/>
  <c r="Y28" i="102"/>
  <c r="G25" i="99"/>
  <c r="Y25" i="103"/>
  <c r="G9" i="103"/>
  <c r="Y9" i="102"/>
  <c r="Y9" i="103"/>
  <c r="Y25" i="102"/>
  <c r="Y10" i="99"/>
  <c r="G26" i="104"/>
  <c r="G9" i="101"/>
  <c r="G13" i="100"/>
  <c r="Y26" i="99"/>
  <c r="G9" i="104"/>
  <c r="G9" i="102"/>
  <c r="G25" i="101"/>
  <c r="G9" i="100"/>
  <c r="Y25" i="99"/>
  <c r="Y9" i="104"/>
  <c r="G25" i="104"/>
  <c r="G25" i="102"/>
  <c r="G10" i="101"/>
  <c r="G25" i="100"/>
  <c r="Y9" i="99"/>
  <c r="Y25" i="104"/>
  <c r="G26" i="101"/>
  <c r="G29" i="100"/>
  <c r="Y40" i="98"/>
  <c r="G23" i="98"/>
  <c r="Y37" i="98"/>
  <c r="Y22" i="98"/>
  <c r="G20" i="98"/>
  <c r="Y6" i="98"/>
  <c r="Y32" i="98"/>
  <c r="G12" i="98"/>
  <c r="G40" i="98"/>
  <c r="G37" i="98"/>
  <c r="G18" i="98"/>
  <c r="G6" i="98"/>
  <c r="G22" i="98"/>
  <c r="Y17" i="98"/>
  <c r="Y39" i="98"/>
  <c r="Y36" i="98"/>
  <c r="Y21" i="98"/>
  <c r="Y8" i="98"/>
  <c r="G39" i="98"/>
  <c r="Y24" i="98"/>
  <c r="Y5" i="98"/>
  <c r="Y35" i="98"/>
  <c r="Y16" i="98"/>
  <c r="G8" i="98"/>
  <c r="Y38" i="98"/>
  <c r="Y34" i="98"/>
  <c r="G24" i="98"/>
  <c r="G21" i="98"/>
  <c r="Y7" i="98"/>
  <c r="G5" i="98"/>
  <c r="Y23" i="98"/>
  <c r="Y20" i="98"/>
  <c r="Y15" i="98"/>
  <c r="G7" i="98"/>
  <c r="G38" i="98"/>
  <c r="G34" i="98"/>
  <c r="G19" i="98"/>
  <c r="Y30" i="98"/>
  <c r="Y27" i="98"/>
  <c r="G13" i="98"/>
  <c r="G29" i="98"/>
  <c r="Y25" i="98"/>
  <c r="Y26" i="98"/>
  <c r="G26" i="98"/>
  <c r="G35" i="98"/>
  <c r="Y12" i="98"/>
  <c r="G27" i="98"/>
  <c r="G15" i="98"/>
  <c r="Y33" i="98"/>
  <c r="Y29" i="98"/>
  <c r="G25" i="98"/>
  <c r="G36" i="98"/>
  <c r="Y28" i="98"/>
  <c r="G30" i="98"/>
  <c r="G32" i="98"/>
  <c r="G11" i="98"/>
  <c r="G17" i="98"/>
  <c r="G9" i="98"/>
  <c r="Y10" i="98"/>
  <c r="G10" i="98"/>
  <c r="G16" i="98"/>
  <c r="Y9" i="98"/>
  <c r="G28" i="98"/>
  <c r="Y13" i="98"/>
  <c r="Y19" i="98"/>
  <c r="G14" i="98"/>
  <c r="Y18" i="98"/>
  <c r="G33" i="98"/>
  <c r="G31" i="98"/>
  <c r="Y11" i="98"/>
  <c r="Y31" i="98"/>
  <c r="Y14" i="98"/>
  <c r="G15" i="94"/>
  <c r="G23" i="94"/>
  <c r="G28" i="94"/>
  <c r="G40" i="94"/>
  <c r="G22" i="94"/>
  <c r="G12" i="94"/>
  <c r="G29" i="94"/>
  <c r="G31" i="94"/>
  <c r="G39" i="94"/>
  <c r="G20" i="94"/>
  <c r="G24" i="94"/>
  <c r="G10" i="94"/>
  <c r="G16" i="94"/>
  <c r="G36" i="94"/>
  <c r="G19" i="94"/>
  <c r="G32" i="94"/>
  <c r="G5" i="94"/>
  <c r="G8" i="94"/>
  <c r="G13" i="94"/>
  <c r="G26" i="94"/>
  <c r="FK5" i="94" a="1"/>
  <c r="FP5" i="98" a="1"/>
  <c r="FP5" i="99" a="1"/>
  <c r="CL5" i="99" a="1"/>
  <c r="FM5" i="101" a="1"/>
  <c r="FR5" i="102" a="1"/>
  <c r="FM5" i="98" a="1"/>
  <c r="DS5" i="100" a="1"/>
  <c r="FR5" i="98" a="1"/>
  <c r="CL5" i="102" a="1"/>
  <c r="CL5" i="100" a="1"/>
  <c r="FM5" i="104" a="1"/>
  <c r="DS5" i="104" a="1"/>
  <c r="CL5" i="98" a="1"/>
  <c r="DZ5" i="102" a="1"/>
  <c r="FP5" i="103" a="1"/>
  <c r="FK5" i="101" a="1"/>
  <c r="FD5" i="104" a="1"/>
  <c r="FM5" i="99" a="1"/>
  <c r="FM5" i="100" a="1"/>
  <c r="CL5" i="104" a="1"/>
  <c r="FR5" i="100" a="1"/>
  <c r="FM5" i="103" a="1"/>
  <c r="CL5" i="101" a="1"/>
  <c r="DS5" i="98" a="1"/>
  <c r="DS5" i="101" a="1"/>
  <c r="DZ5" i="99" a="1"/>
  <c r="FK5" i="102" a="1"/>
  <c r="FD5" i="99" a="1"/>
  <c r="FR5" i="99" a="1"/>
  <c r="FR5" i="104" a="1"/>
  <c r="DS5" i="99" a="1"/>
  <c r="FD5" i="98" a="1"/>
  <c r="FR5" i="101" a="1"/>
  <c r="FP5" i="101" a="1"/>
  <c r="DZ5" i="103" a="1"/>
  <c r="DZ5" i="100" a="1"/>
  <c r="DZ5" i="104" a="1"/>
  <c r="FD5" i="100" a="1"/>
  <c r="FK5" i="103" a="1"/>
  <c r="FR5" i="103" a="1"/>
  <c r="FD5" i="101" a="1"/>
  <c r="DZ5" i="101" a="1"/>
  <c r="FD5" i="102" a="1"/>
  <c r="DS5" i="102" a="1"/>
  <c r="FD5" i="103" a="1"/>
  <c r="FP5" i="100" a="1"/>
  <c r="FP5" i="102" a="1"/>
  <c r="DZ5" i="98" a="1"/>
  <c r="FM5" i="102" a="1"/>
  <c r="FP5" i="104" a="1"/>
  <c r="FK5" i="104" a="1"/>
  <c r="DS5" i="103" a="1"/>
  <c r="FK5" i="98" a="1"/>
  <c r="FK5" i="99" a="1"/>
  <c r="CL5" i="103" a="1"/>
  <c r="FK5" i="100" a="1"/>
  <c r="FP5" i="102" l="1"/>
  <c r="FP5" i="100"/>
  <c r="FP5" i="103"/>
  <c r="FP5" i="99"/>
  <c r="FR5" i="102"/>
  <c r="DZ5" i="102"/>
  <c r="FD5" i="102"/>
  <c r="FP5" i="104"/>
  <c r="DZ5" i="98"/>
  <c r="FD5" i="98"/>
  <c r="FR5" i="98"/>
  <c r="DZ5" i="103"/>
  <c r="FD5" i="103"/>
  <c r="FR5" i="103"/>
  <c r="DZ5" i="104"/>
  <c r="FR5" i="104"/>
  <c r="FD5" i="104"/>
  <c r="FP5" i="98"/>
  <c r="FR5" i="101"/>
  <c r="DZ5" i="101"/>
  <c r="FD5" i="101"/>
  <c r="FD5" i="100"/>
  <c r="FR5" i="100"/>
  <c r="DZ5" i="100"/>
  <c r="FP5" i="101"/>
  <c r="FR5" i="99"/>
  <c r="DZ5" i="99"/>
  <c r="FD5" i="99"/>
  <c r="FM5" i="98"/>
  <c r="DS5" i="98"/>
  <c r="CL5" i="98"/>
  <c r="DS5" i="100"/>
  <c r="FM5" i="100"/>
  <c r="CL5" i="100"/>
  <c r="FK5" i="102"/>
  <c r="FK5" i="100"/>
  <c r="FK5" i="99"/>
  <c r="FK5" i="94"/>
  <c r="FK5" i="103"/>
  <c r="FK5" i="104"/>
  <c r="FK5" i="101"/>
  <c r="FK5" i="98"/>
  <c r="CL5" i="102"/>
  <c r="DS5" i="102"/>
  <c r="FM5" i="102"/>
  <c r="FM5" i="101"/>
  <c r="CL5" i="101"/>
  <c r="DS5" i="101"/>
  <c r="FM5" i="99"/>
  <c r="DS5" i="99"/>
  <c r="CL5" i="99"/>
  <c r="FM5" i="103"/>
  <c r="CL5" i="103"/>
  <c r="DS5" i="103"/>
  <c r="DS5" i="104"/>
  <c r="FM5" i="104"/>
  <c r="CL5" i="104"/>
  <c r="D32" i="105"/>
  <c r="M30" i="105"/>
  <c r="K30" i="105"/>
  <c r="I30" i="105"/>
  <c r="G30" i="105"/>
  <c r="F30" i="105"/>
  <c r="E30" i="105"/>
  <c r="D30" i="105"/>
  <c r="C29" i="105"/>
  <c r="C50" i="105"/>
  <c r="C49" i="105"/>
  <c r="C48" i="105"/>
  <c r="C47" i="105"/>
  <c r="C46" i="105"/>
  <c r="C45" i="105"/>
  <c r="C44" i="105"/>
  <c r="C43" i="105"/>
  <c r="C42" i="105"/>
  <c r="C41" i="105"/>
  <c r="C40" i="105"/>
  <c r="C39" i="105"/>
  <c r="C38" i="105"/>
  <c r="C37" i="105"/>
  <c r="C36" i="105"/>
  <c r="C35" i="105"/>
  <c r="C34" i="105"/>
  <c r="C33" i="105"/>
  <c r="E249" i="97"/>
  <c r="E246" i="97"/>
  <c r="E243" i="97"/>
  <c r="E240" i="97"/>
  <c r="E237" i="97"/>
  <c r="E234" i="97"/>
  <c r="E231" i="97"/>
  <c r="E228" i="97"/>
  <c r="D228" i="97"/>
  <c r="B48" i="105" s="1"/>
  <c r="E221" i="97"/>
  <c r="E218" i="97"/>
  <c r="E215" i="97"/>
  <c r="E212" i="97"/>
  <c r="E209" i="97"/>
  <c r="E206" i="97"/>
  <c r="E203" i="97"/>
  <c r="E200" i="97"/>
  <c r="D200" i="97"/>
  <c r="B45" i="105" s="1"/>
  <c r="E193" i="97"/>
  <c r="E190" i="97"/>
  <c r="E187" i="97"/>
  <c r="E184" i="97"/>
  <c r="E181" i="97"/>
  <c r="E178" i="97"/>
  <c r="E175" i="97"/>
  <c r="E172" i="97"/>
  <c r="D172" i="97"/>
  <c r="B42" i="105" s="1"/>
  <c r="E165" i="97"/>
  <c r="E162" i="97"/>
  <c r="E159" i="97"/>
  <c r="E156" i="97"/>
  <c r="E153" i="97"/>
  <c r="E150" i="97"/>
  <c r="E147" i="97"/>
  <c r="E144" i="97"/>
  <c r="D144" i="97"/>
  <c r="B39" i="105" s="1"/>
  <c r="D116" i="97"/>
  <c r="B36" i="105" s="1"/>
  <c r="E109" i="97"/>
  <c r="K251" i="97" a="1"/>
  <c r="F195" i="97" a="1"/>
  <c r="K194" i="97" a="1"/>
  <c r="F193" i="97" a="1"/>
  <c r="O223" i="97" a="1"/>
  <c r="P221" i="97" a="1"/>
  <c r="G167" i="97" a="1"/>
  <c r="K251" i="97" l="1"/>
  <c r="O223" i="97"/>
  <c r="P221" i="97"/>
  <c r="F195" i="97"/>
  <c r="K194" i="97"/>
  <c r="F193" i="97"/>
  <c r="G167" i="97"/>
  <c r="E137" i="97"/>
  <c r="M221" i="97" a="1"/>
  <c r="K249" i="97" a="1"/>
  <c r="F251" i="97" a="1"/>
  <c r="K167" i="97" a="1"/>
  <c r="K222" i="97" a="1"/>
  <c r="M166" i="97" a="1"/>
  <c r="Q250" i="97" a="1"/>
  <c r="F249" i="97" a="1"/>
  <c r="P249" i="97" a="1"/>
  <c r="J221" i="97" a="1"/>
  <c r="L109" i="97" a="1"/>
  <c r="F167" i="97" a="1"/>
  <c r="O222" i="97" a="1"/>
  <c r="G249" i="97" a="1"/>
  <c r="Q109" i="97" a="1"/>
  <c r="K221" i="97" a="1"/>
  <c r="R249" i="97" a="1"/>
  <c r="G111" i="97" a="1"/>
  <c r="F194" i="97" a="1"/>
  <c r="Q195" i="97" a="1"/>
  <c r="M110" i="97" a="1"/>
  <c r="M195" i="97" a="1"/>
  <c r="G109" i="97" a="1"/>
  <c r="K111" i="97" a="1"/>
  <c r="R165" i="97" a="1"/>
  <c r="Q194" i="97" a="1"/>
  <c r="H193" i="97" a="1"/>
  <c r="K193" i="97" a="1"/>
  <c r="M223" i="97" a="1"/>
  <c r="M165" i="97" a="1"/>
  <c r="G194" i="97" a="1"/>
  <c r="F109" i="97" a="1"/>
  <c r="O194" i="97" a="1"/>
  <c r="K110" i="97" a="1"/>
  <c r="L249" i="97" a="1"/>
  <c r="O193" i="97" a="1"/>
  <c r="G165" i="97" a="1"/>
  <c r="G222" i="97" a="1"/>
  <c r="K223" i="97" a="1"/>
  <c r="I165" i="97" a="1"/>
  <c r="O251" i="97" a="1"/>
  <c r="H221" i="97" a="1"/>
  <c r="Q193" i="97" a="1"/>
  <c r="J109" i="97" a="1"/>
  <c r="I221" i="97" a="1"/>
  <c r="O249" i="97" a="1"/>
  <c r="Q223" i="97" a="1"/>
  <c r="N109" i="97" a="1"/>
  <c r="N193" i="97" a="1"/>
  <c r="M249" i="97" a="1"/>
  <c r="I249" i="97" a="1"/>
  <c r="G193" i="97" a="1"/>
  <c r="O167" i="97" a="1"/>
  <c r="G250" i="97" a="1"/>
  <c r="G195" i="97" a="1"/>
  <c r="F111" i="97" a="1"/>
  <c r="K165" i="97" a="1"/>
  <c r="R193" i="97" a="1"/>
  <c r="F166" i="97" a="1"/>
  <c r="Q167" i="97" a="1"/>
  <c r="Q165" i="97" a="1"/>
  <c r="K250" i="97" a="1"/>
  <c r="O195" i="97" a="1"/>
  <c r="M193" i="97" a="1"/>
  <c r="Q249" i="97" a="1"/>
  <c r="F250" i="97" a="1"/>
  <c r="H109" i="97" a="1"/>
  <c r="G166" i="97" a="1"/>
  <c r="M251" i="97" a="1"/>
  <c r="Q251" i="97" a="1"/>
  <c r="G223" i="97" a="1"/>
  <c r="R221" i="97" a="1"/>
  <c r="M222" i="97" a="1"/>
  <c r="O109" i="97" a="1"/>
  <c r="P193" i="97" a="1"/>
  <c r="K166" i="97" a="1"/>
  <c r="P109" i="97" a="1"/>
  <c r="O139" i="97" a="1"/>
  <c r="N137" i="97" a="1"/>
  <c r="K195" i="97" a="1"/>
  <c r="I137" i="97" a="1"/>
  <c r="Q166" i="97" a="1"/>
  <c r="L165" i="97" a="1"/>
  <c r="G110" i="97" a="1"/>
  <c r="R109" i="97" a="1"/>
  <c r="N165" i="97" a="1"/>
  <c r="O166" i="97" a="1"/>
  <c r="Q221" i="97" a="1"/>
  <c r="O221" i="97" a="1"/>
  <c r="M111" i="97" a="1"/>
  <c r="O110" i="97" a="1"/>
  <c r="G221" i="97" a="1"/>
  <c r="F137" i="97" a="1"/>
  <c r="F221" i="97" a="1"/>
  <c r="M167" i="97" a="1"/>
  <c r="O165" i="97" a="1"/>
  <c r="N221" i="97" a="1"/>
  <c r="L193" i="97" a="1"/>
  <c r="F223" i="97" a="1"/>
  <c r="J249" i="97" a="1"/>
  <c r="F222" i="97" a="1"/>
  <c r="I109" i="97" a="1"/>
  <c r="I193" i="97" a="1"/>
  <c r="G251" i="97" a="1"/>
  <c r="L221" i="97" a="1"/>
  <c r="J165" i="97" a="1"/>
  <c r="M250" i="97" a="1"/>
  <c r="F165" i="97" a="1"/>
  <c r="M194" i="97" a="1"/>
  <c r="M109" i="97" a="1"/>
  <c r="Q110" i="97" a="1"/>
  <c r="M138" i="97" a="1"/>
  <c r="H165" i="97" a="1"/>
  <c r="Q222" i="97" a="1"/>
  <c r="O250" i="97" a="1"/>
  <c r="J193" i="97" a="1"/>
  <c r="K138" i="97" a="1"/>
  <c r="F110" i="97" a="1"/>
  <c r="N249" i="97" a="1"/>
  <c r="P165" i="97" a="1"/>
  <c r="Q111" i="97" a="1"/>
  <c r="O138" i="97" a="1"/>
  <c r="K109" i="97" a="1"/>
  <c r="K137" i="97" a="1"/>
  <c r="O111" i="97" a="1"/>
  <c r="H249" i="97" a="1"/>
  <c r="F139" i="97" a="1"/>
  <c r="H165" i="97" l="1"/>
  <c r="M250" i="97"/>
  <c r="O165" i="97"/>
  <c r="G110" i="97"/>
  <c r="G223" i="97"/>
  <c r="H109" i="97"/>
  <c r="F111" i="97"/>
  <c r="O167" i="97"/>
  <c r="O249" i="97"/>
  <c r="M223" i="97"/>
  <c r="K221" i="97"/>
  <c r="F167" i="97"/>
  <c r="K167" i="97"/>
  <c r="M221" i="97"/>
  <c r="G251" i="97"/>
  <c r="Q250" i="97"/>
  <c r="P249" i="97"/>
  <c r="M166" i="97"/>
  <c r="I249" i="97"/>
  <c r="M194" i="97"/>
  <c r="J165" i="97"/>
  <c r="H193" i="97"/>
  <c r="N221" i="97"/>
  <c r="J109" i="97"/>
  <c r="Q195" i="97"/>
  <c r="R249" i="97"/>
  <c r="K109" i="97"/>
  <c r="R193" i="97"/>
  <c r="Q222" i="97"/>
  <c r="K165" i="97"/>
  <c r="O194" i="97"/>
  <c r="R221" i="97"/>
  <c r="F221" i="97"/>
  <c r="K166" i="97"/>
  <c r="Q194" i="97"/>
  <c r="I109" i="97"/>
  <c r="I193" i="97"/>
  <c r="M195" i="97"/>
  <c r="M111" i="97"/>
  <c r="Q249" i="97"/>
  <c r="F165" i="97"/>
  <c r="L249" i="97"/>
  <c r="F250" i="97"/>
  <c r="J193" i="97"/>
  <c r="P109" i="97"/>
  <c r="L165" i="97"/>
  <c r="F249" i="97"/>
  <c r="I165" i="97"/>
  <c r="O251" i="97"/>
  <c r="M109" i="97"/>
  <c r="F222" i="97"/>
  <c r="K223" i="97"/>
  <c r="F166" i="97"/>
  <c r="P165" i="97"/>
  <c r="K110" i="97"/>
  <c r="G250" i="97"/>
  <c r="M249" i="97"/>
  <c r="N193" i="97"/>
  <c r="K195" i="97"/>
  <c r="Q251" i="97"/>
  <c r="M222" i="97"/>
  <c r="O250" i="97"/>
  <c r="K111" i="97"/>
  <c r="Q110" i="97"/>
  <c r="F110" i="97"/>
  <c r="N249" i="97"/>
  <c r="G222" i="97"/>
  <c r="F223" i="97"/>
  <c r="J249" i="97"/>
  <c r="G195" i="97"/>
  <c r="F109" i="97"/>
  <c r="P193" i="97"/>
  <c r="G111" i="97"/>
  <c r="M167" i="97"/>
  <c r="O110" i="97"/>
  <c r="I221" i="97"/>
  <c r="O193" i="97"/>
  <c r="Q111" i="97"/>
  <c r="M110" i="97"/>
  <c r="M251" i="97"/>
  <c r="L221" i="97"/>
  <c r="R109" i="97"/>
  <c r="K249" i="97"/>
  <c r="O195" i="97"/>
  <c r="K250" i="97"/>
  <c r="Q109" i="97"/>
  <c r="G193" i="97"/>
  <c r="H249" i="97"/>
  <c r="N165" i="97"/>
  <c r="F251" i="97"/>
  <c r="G194" i="97"/>
  <c r="R165" i="97"/>
  <c r="G221" i="97"/>
  <c r="L109" i="97"/>
  <c r="K193" i="97"/>
  <c r="O221" i="97"/>
  <c r="M193" i="97"/>
  <c r="O166" i="97"/>
  <c r="O222" i="97"/>
  <c r="G165" i="97"/>
  <c r="L193" i="97"/>
  <c r="Q165" i="97"/>
  <c r="K222" i="97"/>
  <c r="Q167" i="97"/>
  <c r="Q223" i="97"/>
  <c r="M165" i="97"/>
  <c r="Q166" i="97"/>
  <c r="O109" i="97"/>
  <c r="Q193" i="97"/>
  <c r="G166" i="97"/>
  <c r="J221" i="97"/>
  <c r="N109" i="97"/>
  <c r="G249" i="97"/>
  <c r="H221" i="97"/>
  <c r="G109" i="97"/>
  <c r="Q221" i="97"/>
  <c r="O111" i="97"/>
  <c r="F194" i="97"/>
  <c r="O139" i="97"/>
  <c r="F139" i="97"/>
  <c r="O138" i="97"/>
  <c r="M138" i="97"/>
  <c r="K138" i="97"/>
  <c r="N137" i="97"/>
  <c r="K137" i="97"/>
  <c r="I137" i="97"/>
  <c r="F137" i="97"/>
  <c r="E106" i="97"/>
  <c r="H137" i="97" a="1"/>
  <c r="M139" i="97" a="1"/>
  <c r="K246" i="97" a="1"/>
  <c r="M247" i="97" a="1"/>
  <c r="O192" i="97" a="1"/>
  <c r="N106" i="97" a="1"/>
  <c r="J190" i="97" a="1"/>
  <c r="O107" i="97" a="1"/>
  <c r="O106" i="97" a="1"/>
  <c r="P246" i="97" a="1"/>
  <c r="K139" i="97" a="1"/>
  <c r="G138" i="97" a="1"/>
  <c r="L218" i="97" a="1"/>
  <c r="P190" i="97" a="1"/>
  <c r="G190" i="97" a="1"/>
  <c r="Q137" i="97" a="1"/>
  <c r="L190" i="97" a="1"/>
  <c r="K218" i="97" a="1"/>
  <c r="O247" i="97" a="1"/>
  <c r="F247" i="97" a="1"/>
  <c r="J246" i="97" a="1"/>
  <c r="Q139" i="97" a="1"/>
  <c r="M163" i="97" a="1"/>
  <c r="M108" i="97" a="1"/>
  <c r="H162" i="97" a="1"/>
  <c r="L137" i="97" a="1"/>
  <c r="J137" i="97" a="1"/>
  <c r="F163" i="97" a="1"/>
  <c r="K220" i="97" a="1"/>
  <c r="G246" i="97" a="1"/>
  <c r="Q138" i="97" a="1"/>
  <c r="M246" i="97" a="1"/>
  <c r="F108" i="97" a="1"/>
  <c r="J218" i="97" a="1"/>
  <c r="F246" i="97" a="1"/>
  <c r="P162" i="97" a="1"/>
  <c r="M137" i="97" a="1"/>
  <c r="G137" i="97" a="1"/>
  <c r="I246" i="97" a="1"/>
  <c r="K192" i="97" a="1"/>
  <c r="O219" i="97" a="1"/>
  <c r="K108" i="97" a="1"/>
  <c r="O164" i="97" a="1"/>
  <c r="G139" i="97" a="1"/>
  <c r="G220" i="97" a="1"/>
  <c r="N246" i="97" a="1"/>
  <c r="O191" i="97" a="1"/>
  <c r="G247" i="97" a="1"/>
  <c r="L162" i="97" a="1"/>
  <c r="F138" i="97" a="1"/>
  <c r="P137" i="97" a="1"/>
  <c r="G163" i="97" a="1"/>
  <c r="M219" i="97" a="1"/>
  <c r="M164" i="97" a="1"/>
  <c r="M248" i="97" a="1"/>
  <c r="F191" i="97" a="1"/>
  <c r="K191" i="97" a="1"/>
  <c r="M190" i="97" a="1"/>
  <c r="O108" i="97" a="1"/>
  <c r="O137" i="97" a="1"/>
  <c r="N218" i="97" a="1"/>
  <c r="F248" i="97" a="1"/>
  <c r="G192" i="97" a="1"/>
  <c r="O163" i="97" a="1"/>
  <c r="J106" i="97" a="1"/>
  <c r="I162" i="97" a="1"/>
  <c r="K106" i="97" a="1"/>
  <c r="G191" i="97" a="1"/>
  <c r="R137" i="97" a="1"/>
  <c r="K164" i="97" a="1"/>
  <c r="M106" i="97" a="1"/>
  <c r="O190" i="97" a="1"/>
  <c r="N162" i="97" a="1"/>
  <c r="M218" i="97" a="1"/>
  <c r="F219" i="97" a="1"/>
  <c r="F106" i="97" a="1"/>
  <c r="K219" i="97" a="1"/>
  <c r="M162" i="97" a="1"/>
  <c r="F220" i="97" a="1"/>
  <c r="K190" i="97" a="1"/>
  <c r="H246" i="97" a="1"/>
  <c r="F190" i="97" a="1"/>
  <c r="F107" i="97" a="1"/>
  <c r="O218" i="97" a="1"/>
  <c r="G219" i="97" a="1"/>
  <c r="F162" i="97" a="1"/>
  <c r="H218" i="97" a="1"/>
  <c r="M107" i="97" a="1"/>
  <c r="G164" i="97" a="1"/>
  <c r="G106" i="97" a="1"/>
  <c r="M192" i="97" a="1"/>
  <c r="O137" i="97" l="1"/>
  <c r="P137" i="97"/>
  <c r="F138" i="97"/>
  <c r="G137" i="97"/>
  <c r="M137" i="97"/>
  <c r="J137" i="97"/>
  <c r="L137" i="97"/>
  <c r="G138" i="97"/>
  <c r="K139" i="97"/>
  <c r="M139" i="97"/>
  <c r="H137" i="97"/>
  <c r="Q139" i="97"/>
  <c r="R137" i="97"/>
  <c r="G139" i="97"/>
  <c r="Q137" i="97"/>
  <c r="Q138" i="97"/>
  <c r="M248" i="97"/>
  <c r="F248" i="97"/>
  <c r="O247" i="97"/>
  <c r="M247" i="97"/>
  <c r="G247" i="97"/>
  <c r="F247" i="97"/>
  <c r="P246" i="97"/>
  <c r="N246" i="97"/>
  <c r="M246" i="97"/>
  <c r="K246" i="97"/>
  <c r="J246" i="97"/>
  <c r="I246" i="97"/>
  <c r="H246" i="97"/>
  <c r="G246" i="97"/>
  <c r="F246" i="97"/>
  <c r="K220" i="97"/>
  <c r="G220" i="97"/>
  <c r="F220" i="97"/>
  <c r="O219" i="97"/>
  <c r="M219" i="97"/>
  <c r="K219" i="97"/>
  <c r="G219" i="97"/>
  <c r="F219" i="97"/>
  <c r="O218" i="97"/>
  <c r="N218" i="97"/>
  <c r="M218" i="97"/>
  <c r="L218" i="97"/>
  <c r="K218" i="97"/>
  <c r="J218" i="97"/>
  <c r="H218" i="97"/>
  <c r="O192" i="97"/>
  <c r="M192" i="97"/>
  <c r="K192" i="97"/>
  <c r="G192" i="97"/>
  <c r="O191" i="97"/>
  <c r="K191" i="97"/>
  <c r="G191" i="97"/>
  <c r="F191" i="97"/>
  <c r="P190" i="97"/>
  <c r="O190" i="97"/>
  <c r="M190" i="97"/>
  <c r="L190" i="97"/>
  <c r="K190" i="97"/>
  <c r="J190" i="97"/>
  <c r="G190" i="97"/>
  <c r="F190" i="97"/>
  <c r="O164" i="97"/>
  <c r="M164" i="97"/>
  <c r="K164" i="97"/>
  <c r="G164" i="97"/>
  <c r="O163" i="97"/>
  <c r="M163" i="97"/>
  <c r="G163" i="97"/>
  <c r="F163" i="97"/>
  <c r="P162" i="97"/>
  <c r="N162" i="97"/>
  <c r="M162" i="97"/>
  <c r="L162" i="97"/>
  <c r="I162" i="97"/>
  <c r="H162" i="97"/>
  <c r="F162" i="97"/>
  <c r="O108" i="97"/>
  <c r="M108" i="97"/>
  <c r="K108" i="97"/>
  <c r="F108" i="97"/>
  <c r="O107" i="97"/>
  <c r="M107" i="97"/>
  <c r="F107" i="97"/>
  <c r="O106" i="97"/>
  <c r="N106" i="97"/>
  <c r="M106" i="97"/>
  <c r="K106" i="97"/>
  <c r="J106" i="97"/>
  <c r="G106" i="97"/>
  <c r="F106" i="97"/>
  <c r="E134" i="97"/>
  <c r="M191" i="97" a="1"/>
  <c r="G108" i="97" a="1"/>
  <c r="L246" i="97" a="1"/>
  <c r="G248" i="97" a="1"/>
  <c r="M220" i="97" a="1"/>
  <c r="K136" i="97" a="1"/>
  <c r="M135" i="97" a="1"/>
  <c r="F134" i="97" a="1"/>
  <c r="O246" i="97" a="1"/>
  <c r="L106" i="97" a="1"/>
  <c r="Q246" i="97" a="1"/>
  <c r="F136" i="97" a="1"/>
  <c r="N190" i="97" a="1"/>
  <c r="I190" i="97" a="1"/>
  <c r="K163" i="97" a="1"/>
  <c r="H190" i="97" a="1"/>
  <c r="G218" i="97" a="1"/>
  <c r="J162" i="97" a="1"/>
  <c r="Q163" i="97" a="1"/>
  <c r="Q108" i="97" a="1"/>
  <c r="O134" i="97" a="1"/>
  <c r="R246" i="97" a="1"/>
  <c r="G162" i="97" a="1"/>
  <c r="K247" i="97" a="1"/>
  <c r="O248" i="97" a="1"/>
  <c r="I134" i="97" a="1"/>
  <c r="G134" i="97" a="1"/>
  <c r="K248" i="97" a="1"/>
  <c r="P106" i="97" a="1"/>
  <c r="Q248" i="97" a="1"/>
  <c r="Q218" i="97" a="1"/>
  <c r="Q107" i="97" a="1"/>
  <c r="R190" i="97" a="1"/>
  <c r="H106" i="97" a="1"/>
  <c r="N134" i="97" a="1"/>
  <c r="F164" i="97" a="1"/>
  <c r="K162" i="97" a="1"/>
  <c r="F192" i="97" a="1"/>
  <c r="H134" i="97" a="1"/>
  <c r="R106" i="97" a="1"/>
  <c r="P218" i="97" a="1"/>
  <c r="G107" i="97" a="1"/>
  <c r="O162" i="97" a="1"/>
  <c r="F218" i="97" a="1"/>
  <c r="F135" i="97" a="1"/>
  <c r="Q191" i="97" a="1"/>
  <c r="R162" i="97" a="1"/>
  <c r="O220" i="97" a="1"/>
  <c r="Q164" i="97" a="1"/>
  <c r="R218" i="97" a="1"/>
  <c r="Q106" i="97" a="1"/>
  <c r="K134" i="97" a="1"/>
  <c r="Q219" i="97" a="1"/>
  <c r="I106" i="97" a="1"/>
  <c r="Q220" i="97" a="1"/>
  <c r="I218" i="97" a="1"/>
  <c r="Q192" i="97" a="1"/>
  <c r="Q190" i="97" a="1"/>
  <c r="L134" i="97" a="1"/>
  <c r="M136" i="97" a="1"/>
  <c r="P134" i="97" a="1"/>
  <c r="Q162" i="97" a="1"/>
  <c r="Q247" i="97" a="1"/>
  <c r="K107" i="97" a="1"/>
  <c r="G135" i="97" a="1"/>
  <c r="G136" i="97" a="1"/>
  <c r="M134" i="97" a="1"/>
  <c r="K107" i="97" l="1"/>
  <c r="I218" i="97"/>
  <c r="I106" i="97"/>
  <c r="O220" i="97"/>
  <c r="F218" i="97"/>
  <c r="O162" i="97"/>
  <c r="G107" i="97"/>
  <c r="P218" i="97"/>
  <c r="F192" i="97"/>
  <c r="K162" i="97"/>
  <c r="F164" i="97"/>
  <c r="H106" i="97"/>
  <c r="P106" i="97"/>
  <c r="K248" i="97"/>
  <c r="O248" i="97"/>
  <c r="K247" i="97"/>
  <c r="G162" i="97"/>
  <c r="J162" i="97"/>
  <c r="G218" i="97"/>
  <c r="H190" i="97"/>
  <c r="K163" i="97"/>
  <c r="I190" i="97"/>
  <c r="L106" i="97"/>
  <c r="O246" i="97"/>
  <c r="G248" i="97"/>
  <c r="L246" i="97"/>
  <c r="G108" i="97"/>
  <c r="M191" i="97"/>
  <c r="Q218" i="97"/>
  <c r="Q246" i="97"/>
  <c r="Q108" i="97"/>
  <c r="M220" i="97"/>
  <c r="N190" i="97"/>
  <c r="R162" i="97"/>
  <c r="Q107" i="97"/>
  <c r="Q164" i="97"/>
  <c r="Q191" i="97"/>
  <c r="Q192" i="97"/>
  <c r="Q162" i="97"/>
  <c r="Q248" i="97"/>
  <c r="Q106" i="97"/>
  <c r="Q220" i="97"/>
  <c r="Q247" i="97"/>
  <c r="R218" i="97"/>
  <c r="Q190" i="97"/>
  <c r="Q219" i="97"/>
  <c r="R190" i="97"/>
  <c r="Q163" i="97"/>
  <c r="R106" i="97"/>
  <c r="R246" i="97"/>
  <c r="M136" i="97"/>
  <c r="K136" i="97"/>
  <c r="G136" i="97"/>
  <c r="F136" i="97"/>
  <c r="M135" i="97"/>
  <c r="G135" i="97"/>
  <c r="F135" i="97"/>
  <c r="P134" i="97"/>
  <c r="O134" i="97"/>
  <c r="N134" i="97"/>
  <c r="M134" i="97"/>
  <c r="L134" i="97"/>
  <c r="K134" i="97"/>
  <c r="I134" i="97"/>
  <c r="H134" i="97"/>
  <c r="G134" i="97"/>
  <c r="F134" i="97"/>
  <c r="E103" i="97"/>
  <c r="Q134" i="97" a="1"/>
  <c r="Q136" i="97" a="1"/>
  <c r="L243" i="97" a="1"/>
  <c r="I243" i="97" a="1"/>
  <c r="P187" i="97" a="1"/>
  <c r="O244" i="97" a="1"/>
  <c r="J159" i="97" a="1"/>
  <c r="O160" i="97" a="1"/>
  <c r="H103" i="97" a="1"/>
  <c r="F103" i="97" a="1"/>
  <c r="G187" i="97" a="1"/>
  <c r="G216" i="97" a="1"/>
  <c r="O245" i="97" a="1"/>
  <c r="K103" i="97" a="1"/>
  <c r="P215" i="97" a="1"/>
  <c r="L103" i="97" a="1"/>
  <c r="I215" i="97" a="1"/>
  <c r="O105" i="97" a="1"/>
  <c r="F161" i="97" a="1"/>
  <c r="K135" i="97" a="1"/>
  <c r="K217" i="97" a="1"/>
  <c r="I187" i="97" a="1"/>
  <c r="K245" i="97" a="1"/>
  <c r="O217" i="97" a="1"/>
  <c r="H187" i="97" a="1"/>
  <c r="G215" i="97" a="1"/>
  <c r="K105" i="97" a="1"/>
  <c r="K216" i="97" a="1"/>
  <c r="R134" i="97" a="1"/>
  <c r="O136" i="97" a="1"/>
  <c r="H243" i="97" a="1"/>
  <c r="G188" i="97" a="1"/>
  <c r="F105" i="97" a="1"/>
  <c r="O135" i="97" a="1"/>
  <c r="G217" i="97" a="1"/>
  <c r="N243" i="97" a="1"/>
  <c r="F215" i="97" a="1"/>
  <c r="F188" i="97" a="1"/>
  <c r="M217" i="97" a="1"/>
  <c r="L159" i="97" a="1"/>
  <c r="M187" i="97" a="1"/>
  <c r="O188" i="97" a="1"/>
  <c r="F217" i="97" a="1"/>
  <c r="K215" i="97" a="1"/>
  <c r="K243" i="97" a="1"/>
  <c r="G104" i="97" a="1"/>
  <c r="P103" i="97" a="1"/>
  <c r="J215" i="97" a="1"/>
  <c r="K159" i="97" a="1"/>
  <c r="N187" i="97" a="1"/>
  <c r="J134" i="97" a="1"/>
  <c r="O216" i="97" a="1"/>
  <c r="N159" i="97" a="1"/>
  <c r="F159" i="97" a="1"/>
  <c r="K160" i="97" a="1"/>
  <c r="M159" i="97" a="1"/>
  <c r="G160" i="97" a="1"/>
  <c r="G103" i="97" a="1"/>
  <c r="N215" i="97" a="1"/>
  <c r="Q135" i="97" a="1"/>
  <c r="M103" i="97" a="1"/>
  <c r="F189" i="97" a="1"/>
  <c r="K244" i="97" a="1"/>
  <c r="M189" i="97" a="1"/>
  <c r="M104" i="97" a="1"/>
  <c r="Q136" i="97" l="1"/>
  <c r="K135" i="97"/>
  <c r="J134" i="97"/>
  <c r="O136" i="97"/>
  <c r="R134" i="97"/>
  <c r="O135" i="97"/>
  <c r="Q135" i="97"/>
  <c r="Q134" i="97"/>
  <c r="O245" i="97"/>
  <c r="K245" i="97"/>
  <c r="O244" i="97"/>
  <c r="K244" i="97"/>
  <c r="N243" i="97"/>
  <c r="L243" i="97"/>
  <c r="K243" i="97"/>
  <c r="I243" i="97"/>
  <c r="H243" i="97"/>
  <c r="O217" i="97"/>
  <c r="M217" i="97"/>
  <c r="K217" i="97"/>
  <c r="G217" i="97"/>
  <c r="F217" i="97"/>
  <c r="O216" i="97"/>
  <c r="K216" i="97"/>
  <c r="G216" i="97"/>
  <c r="P215" i="97"/>
  <c r="N215" i="97"/>
  <c r="K215" i="97"/>
  <c r="J215" i="97"/>
  <c r="I215" i="97"/>
  <c r="G215" i="97"/>
  <c r="F215" i="97"/>
  <c r="M189" i="97"/>
  <c r="F189" i="97"/>
  <c r="O188" i="97"/>
  <c r="G188" i="97"/>
  <c r="F188" i="97"/>
  <c r="P187" i="97"/>
  <c r="N187" i="97"/>
  <c r="M187" i="97"/>
  <c r="I187" i="97"/>
  <c r="H187" i="97"/>
  <c r="G187" i="97"/>
  <c r="F161" i="97"/>
  <c r="O160" i="97"/>
  <c r="K160" i="97"/>
  <c r="G160" i="97"/>
  <c r="N159" i="97"/>
  <c r="M159" i="97"/>
  <c r="L159" i="97"/>
  <c r="K159" i="97"/>
  <c r="J159" i="97"/>
  <c r="F159" i="97"/>
  <c r="O105" i="97"/>
  <c r="K105" i="97"/>
  <c r="F105" i="97"/>
  <c r="M104" i="97"/>
  <c r="G104" i="97"/>
  <c r="P103" i="97"/>
  <c r="M103" i="97"/>
  <c r="L103" i="97"/>
  <c r="K103" i="97"/>
  <c r="H103" i="97"/>
  <c r="G103" i="97"/>
  <c r="F103" i="97"/>
  <c r="E131" i="97"/>
  <c r="N103" i="97" a="1"/>
  <c r="Q105" i="97" a="1"/>
  <c r="P243" i="97" a="1"/>
  <c r="G243" i="97" a="1"/>
  <c r="M105" i="97" a="1"/>
  <c r="Q217" i="97" a="1"/>
  <c r="G244" i="97" a="1"/>
  <c r="R215" i="97" a="1"/>
  <c r="Q245" i="97" a="1"/>
  <c r="F160" i="97" a="1"/>
  <c r="Q104" i="97" a="1"/>
  <c r="I159" i="97" a="1"/>
  <c r="H159" i="97" a="1"/>
  <c r="F245" i="97" a="1"/>
  <c r="G105" i="97" a="1"/>
  <c r="Q243" i="97" a="1"/>
  <c r="M160" i="97" a="1"/>
  <c r="Q188" i="97" a="1"/>
  <c r="Q161" i="97" a="1"/>
  <c r="Q215" i="97" a="1"/>
  <c r="J103" i="97" a="1"/>
  <c r="Q159" i="97" a="1"/>
  <c r="L187" i="97" a="1"/>
  <c r="R159" i="97" a="1"/>
  <c r="I103" i="97" a="1"/>
  <c r="F187" i="97" a="1"/>
  <c r="H215" i="97" a="1"/>
  <c r="F216" i="97" a="1"/>
  <c r="M188" i="97" a="1"/>
  <c r="Q103" i="97" a="1"/>
  <c r="F243" i="97" a="1"/>
  <c r="Q216" i="97" a="1"/>
  <c r="Q189" i="97" a="1"/>
  <c r="G159" i="97" a="1"/>
  <c r="K104" i="97" a="1"/>
  <c r="O215" i="97" a="1"/>
  <c r="O243" i="97" a="1"/>
  <c r="M215" i="97" a="1"/>
  <c r="P159" i="97" a="1"/>
  <c r="F104" i="97" a="1"/>
  <c r="K161" i="97" a="1"/>
  <c r="M161" i="97" a="1"/>
  <c r="M245" i="97" a="1"/>
  <c r="Q244" i="97" a="1"/>
  <c r="G189" i="97" a="1"/>
  <c r="R187" i="97" a="1"/>
  <c r="O159" i="97" a="1"/>
  <c r="O161" i="97" a="1"/>
  <c r="M244" i="97" a="1"/>
  <c r="O189" i="97" a="1"/>
  <c r="M216" i="97" a="1"/>
  <c r="Q187" i="97" a="1"/>
  <c r="R103" i="97" a="1"/>
  <c r="O103" i="97" a="1"/>
  <c r="M243" i="97" a="1"/>
  <c r="Q160" i="97" a="1"/>
  <c r="K189" i="97" a="1"/>
  <c r="G161" i="97" a="1"/>
  <c r="O187" i="97" a="1"/>
  <c r="G245" i="97" a="1"/>
  <c r="K187" i="97" a="1"/>
  <c r="J243" i="97" a="1"/>
  <c r="L215" i="97" a="1"/>
  <c r="K188" i="97" a="1"/>
  <c r="J187" i="97" a="1"/>
  <c r="R243" i="97" a="1"/>
  <c r="F244" i="97" a="1"/>
  <c r="O104" i="97" a="1"/>
  <c r="P131" i="97" a="1"/>
  <c r="L215" i="97" l="1"/>
  <c r="G161" i="97"/>
  <c r="M243" i="97"/>
  <c r="O103" i="97"/>
  <c r="O189" i="97"/>
  <c r="M244" i="97"/>
  <c r="O161" i="97"/>
  <c r="M245" i="97"/>
  <c r="M161" i="97"/>
  <c r="K161" i="97"/>
  <c r="F104" i="97"/>
  <c r="P159" i="97"/>
  <c r="M215" i="97"/>
  <c r="O243" i="97"/>
  <c r="K104" i="97"/>
  <c r="G159" i="97"/>
  <c r="F216" i="97"/>
  <c r="H215" i="97"/>
  <c r="F187" i="97"/>
  <c r="I103" i="97"/>
  <c r="L187" i="97"/>
  <c r="J103" i="97"/>
  <c r="M160" i="97"/>
  <c r="G105" i="97"/>
  <c r="H159" i="97"/>
  <c r="I159" i="97"/>
  <c r="M105" i="97"/>
  <c r="G243" i="97"/>
  <c r="N103" i="97"/>
  <c r="F244" i="97"/>
  <c r="Q188" i="97"/>
  <c r="K187" i="97"/>
  <c r="Q189" i="97"/>
  <c r="J243" i="97"/>
  <c r="O187" i="97"/>
  <c r="F245" i="97"/>
  <c r="P243" i="97"/>
  <c r="Q104" i="97"/>
  <c r="O159" i="97"/>
  <c r="Q244" i="97"/>
  <c r="O104" i="97"/>
  <c r="R243" i="97"/>
  <c r="Q245" i="97"/>
  <c r="Q217" i="97"/>
  <c r="F243" i="97"/>
  <c r="Q159" i="97"/>
  <c r="R159" i="97"/>
  <c r="J187" i="97"/>
  <c r="M216" i="97"/>
  <c r="K188" i="97"/>
  <c r="Q103" i="97"/>
  <c r="R187" i="97"/>
  <c r="K189" i="97"/>
  <c r="F160" i="97"/>
  <c r="M188" i="97"/>
  <c r="R103" i="97"/>
  <c r="Q243" i="97"/>
  <c r="Q187" i="97"/>
  <c r="Q160" i="97"/>
  <c r="O215" i="97"/>
  <c r="Q216" i="97"/>
  <c r="Q105" i="97"/>
  <c r="G189" i="97"/>
  <c r="G245" i="97"/>
  <c r="Q215" i="97"/>
  <c r="Q161" i="97"/>
  <c r="G244" i="97"/>
  <c r="R215" i="97"/>
  <c r="P131" i="97"/>
  <c r="E100" i="97"/>
  <c r="Q131" i="97" a="1"/>
  <c r="G131" i="97" a="1"/>
  <c r="K240" i="97" a="1"/>
  <c r="K102" i="97" a="1"/>
  <c r="Q133" i="97" a="1"/>
  <c r="M133" i="97" a="1"/>
  <c r="J131" i="97" a="1"/>
  <c r="O133" i="97" a="1"/>
  <c r="F133" i="97" a="1"/>
  <c r="O131" i="97" a="1"/>
  <c r="J100" i="97" a="1"/>
  <c r="H131" i="97" a="1"/>
  <c r="G101" i="97" a="1"/>
  <c r="O240" i="97" a="1"/>
  <c r="M131" i="97" a="1"/>
  <c r="R131" i="97" a="1"/>
  <c r="Q132" i="97" a="1"/>
  <c r="K131" i="97" a="1"/>
  <c r="M132" i="97" a="1"/>
  <c r="O184" i="97" a="1"/>
  <c r="N131" i="97" a="1"/>
  <c r="O158" i="97" a="1"/>
  <c r="O100" i="97" a="1"/>
  <c r="G133" i="97" a="1"/>
  <c r="M240" i="97" a="1"/>
  <c r="H156" i="97" a="1"/>
  <c r="M242" i="97" a="1"/>
  <c r="K133" i="97" a="1"/>
  <c r="F131" i="97" a="1"/>
  <c r="K132" i="97" a="1"/>
  <c r="G241" i="97" a="1"/>
  <c r="M214" i="97" a="1"/>
  <c r="I131" i="97" a="1"/>
  <c r="F156" i="97" a="1"/>
  <c r="H184" i="97" a="1"/>
  <c r="O213" i="97" a="1"/>
  <c r="L156" i="97" a="1"/>
  <c r="F240" i="97" a="1"/>
  <c r="F157" i="97" a="1"/>
  <c r="F132" i="97" a="1"/>
  <c r="G132" i="97" a="1"/>
  <c r="L131" i="97" a="1"/>
  <c r="O132" i="97" a="1"/>
  <c r="I184" i="97" a="1"/>
  <c r="N184" i="97" a="1"/>
  <c r="F101" i="97" a="1"/>
  <c r="L184" i="97" a="1"/>
  <c r="O132" i="97" l="1"/>
  <c r="G132" i="97"/>
  <c r="F132" i="97"/>
  <c r="I131" i="97"/>
  <c r="K132" i="97"/>
  <c r="K133" i="97"/>
  <c r="M132" i="97"/>
  <c r="K131" i="97"/>
  <c r="O131" i="97"/>
  <c r="F133" i="97"/>
  <c r="O133" i="97"/>
  <c r="J131" i="97"/>
  <c r="G131" i="97"/>
  <c r="Q131" i="97"/>
  <c r="G133" i="97"/>
  <c r="Q133" i="97"/>
  <c r="M133" i="97"/>
  <c r="H131" i="97"/>
  <c r="F131" i="97"/>
  <c r="R131" i="97"/>
  <c r="Q132" i="97"/>
  <c r="L131" i="97"/>
  <c r="N131" i="97"/>
  <c r="M131" i="97"/>
  <c r="M242" i="97"/>
  <c r="G241" i="97"/>
  <c r="O240" i="97"/>
  <c r="M240" i="97"/>
  <c r="K240" i="97"/>
  <c r="F240" i="97"/>
  <c r="M214" i="97"/>
  <c r="O213" i="97"/>
  <c r="O184" i="97"/>
  <c r="N184" i="97"/>
  <c r="L184" i="97"/>
  <c r="I184" i="97"/>
  <c r="H184" i="97"/>
  <c r="O158" i="97"/>
  <c r="F157" i="97"/>
  <c r="L156" i="97"/>
  <c r="H156" i="97"/>
  <c r="F156" i="97"/>
  <c r="K102" i="97"/>
  <c r="G101" i="97"/>
  <c r="F101" i="97"/>
  <c r="O100" i="97"/>
  <c r="J100" i="97"/>
  <c r="E128" i="97"/>
  <c r="O214" i="97" a="1"/>
  <c r="O241" i="97" a="1"/>
  <c r="R156" i="97" a="1"/>
  <c r="R100" i="97" a="1"/>
  <c r="L240" i="97" a="1"/>
  <c r="M241" i="97" a="1"/>
  <c r="K100" i="97" a="1"/>
  <c r="H100" i="97" a="1"/>
  <c r="K242" i="97" a="1"/>
  <c r="G100" i="97" a="1"/>
  <c r="Q240" i="97" a="1"/>
  <c r="M213" i="97" a="1"/>
  <c r="N100" i="97" a="1"/>
  <c r="Q156" i="97" a="1"/>
  <c r="K214" i="97" a="1"/>
  <c r="I156" i="97" a="1"/>
  <c r="Q212" i="97" a="1"/>
  <c r="M101" i="97" a="1"/>
  <c r="Q184" i="97" a="1"/>
  <c r="K184" i="97" a="1"/>
  <c r="M156" i="97" a="1"/>
  <c r="Q158" i="97" a="1"/>
  <c r="P240" i="97" a="1"/>
  <c r="G212" i="97" a="1"/>
  <c r="P184" i="97" a="1"/>
  <c r="K158" i="97" a="1"/>
  <c r="F213" i="97" a="1"/>
  <c r="G184" i="97" a="1"/>
  <c r="I212" i="97" a="1"/>
  <c r="G242" i="97" a="1"/>
  <c r="M212" i="97" a="1"/>
  <c r="G185" i="97" a="1"/>
  <c r="J212" i="97" a="1"/>
  <c r="K241" i="97" a="1"/>
  <c r="Q157" i="97" a="1"/>
  <c r="N240" i="97" a="1"/>
  <c r="Q101" i="97" a="1"/>
  <c r="G213" i="97" a="1"/>
  <c r="K101" i="97" a="1"/>
  <c r="H240" i="97" a="1"/>
  <c r="Q186" i="97" a="1"/>
  <c r="F102" i="97" a="1"/>
  <c r="Q214" i="97" a="1"/>
  <c r="J184" i="97" a="1"/>
  <c r="K185" i="97" a="1"/>
  <c r="R184" i="97" a="1"/>
  <c r="O212" i="97" a="1"/>
  <c r="P100" i="97" a="1"/>
  <c r="M158" i="97" a="1"/>
  <c r="P212" i="97" a="1"/>
  <c r="M157" i="97" a="1"/>
  <c r="Q241" i="97" a="1"/>
  <c r="O242" i="97" a="1"/>
  <c r="L100" i="97" a="1"/>
  <c r="F241" i="97" a="1"/>
  <c r="Q100" i="97" a="1"/>
  <c r="F130" i="97" a="1"/>
  <c r="F242" i="97" a="1"/>
  <c r="Q213" i="97" a="1"/>
  <c r="O101" i="97" a="1"/>
  <c r="F158" i="97" a="1"/>
  <c r="M184" i="97" a="1"/>
  <c r="J240" i="97" a="1"/>
  <c r="K212" i="97" a="1"/>
  <c r="O156" i="97" a="1"/>
  <c r="G102" i="97" a="1"/>
  <c r="J156" i="97" a="1"/>
  <c r="O185" i="97" a="1"/>
  <c r="F212" i="97" a="1"/>
  <c r="N128" i="97" a="1"/>
  <c r="K157" i="97" a="1"/>
  <c r="R212" i="97" a="1"/>
  <c r="F100" i="97" a="1"/>
  <c r="R240" i="97" a="1"/>
  <c r="O157" i="97" a="1"/>
  <c r="M185" i="97" a="1"/>
  <c r="F214" i="97" a="1"/>
  <c r="H212" i="97" a="1"/>
  <c r="N156" i="97" a="1"/>
  <c r="F184" i="97" a="1"/>
  <c r="N212" i="97" a="1"/>
  <c r="O102" i="97" a="1"/>
  <c r="K156" i="97" a="1"/>
  <c r="G214" i="97" a="1"/>
  <c r="M186" i="97" a="1"/>
  <c r="G156" i="97" a="1"/>
  <c r="K213" i="97" a="1"/>
  <c r="G157" i="97" a="1"/>
  <c r="I240" i="97" a="1"/>
  <c r="P156" i="97" a="1"/>
  <c r="M100" i="97" a="1"/>
  <c r="Q102" i="97" a="1"/>
  <c r="Q242" i="97" a="1"/>
  <c r="O129" i="97" a="1"/>
  <c r="G186" i="97" a="1"/>
  <c r="M102" i="97" a="1"/>
  <c r="K186" i="97" a="1"/>
  <c r="Q185" i="97" a="1"/>
  <c r="I100" i="97" a="1"/>
  <c r="O186" i="97" a="1"/>
  <c r="F186" i="97" a="1"/>
  <c r="P128" i="97" a="1"/>
  <c r="G158" i="97" a="1"/>
  <c r="G240" i="97" a="1"/>
  <c r="F185" i="97" a="1"/>
  <c r="L212" i="97" a="1"/>
  <c r="K128" i="97" a="1"/>
  <c r="O186" i="97" l="1"/>
  <c r="I100" i="97"/>
  <c r="K186" i="97"/>
  <c r="M102" i="97"/>
  <c r="G186" i="97"/>
  <c r="P156" i="97"/>
  <c r="I240" i="97"/>
  <c r="G157" i="97"/>
  <c r="K213" i="97"/>
  <c r="G156" i="97"/>
  <c r="N212" i="97"/>
  <c r="N156" i="97"/>
  <c r="H212" i="97"/>
  <c r="F214" i="97"/>
  <c r="M185" i="97"/>
  <c r="O157" i="97"/>
  <c r="O156" i="97"/>
  <c r="K212" i="97"/>
  <c r="F158" i="97"/>
  <c r="F242" i="97"/>
  <c r="J184" i="97"/>
  <c r="G185" i="97"/>
  <c r="M212" i="97"/>
  <c r="G242" i="97"/>
  <c r="I212" i="97"/>
  <c r="K158" i="97"/>
  <c r="P184" i="97"/>
  <c r="G212" i="97"/>
  <c r="K184" i="97"/>
  <c r="M101" i="97"/>
  <c r="I156" i="97"/>
  <c r="M213" i="97"/>
  <c r="G100" i="97"/>
  <c r="K242" i="97"/>
  <c r="Q157" i="97"/>
  <c r="K214" i="97"/>
  <c r="H240" i="97"/>
  <c r="O101" i="97"/>
  <c r="N240" i="97"/>
  <c r="F102" i="97"/>
  <c r="Q186" i="97"/>
  <c r="K156" i="97"/>
  <c r="M156" i="97"/>
  <c r="Q100" i="97"/>
  <c r="G184" i="97"/>
  <c r="P100" i="97"/>
  <c r="M100" i="97"/>
  <c r="Q101" i="97"/>
  <c r="F100" i="97"/>
  <c r="M184" i="97"/>
  <c r="Q241" i="97"/>
  <c r="G213" i="97"/>
  <c r="J156" i="97"/>
  <c r="F213" i="97"/>
  <c r="O212" i="97"/>
  <c r="O241" i="97"/>
  <c r="R212" i="97"/>
  <c r="O242" i="97"/>
  <c r="O214" i="97"/>
  <c r="K101" i="97"/>
  <c r="L240" i="97"/>
  <c r="M186" i="97"/>
  <c r="P240" i="97"/>
  <c r="K100" i="97"/>
  <c r="Q213" i="97"/>
  <c r="Q102" i="97"/>
  <c r="F186" i="97"/>
  <c r="M158" i="97"/>
  <c r="R184" i="97"/>
  <c r="F184" i="97"/>
  <c r="M241" i="97"/>
  <c r="Q156" i="97"/>
  <c r="O185" i="97"/>
  <c r="R240" i="97"/>
  <c r="N100" i="97"/>
  <c r="R100" i="97"/>
  <c r="J212" i="97"/>
  <c r="F185" i="97"/>
  <c r="L212" i="97"/>
  <c r="F212" i="97"/>
  <c r="J240" i="97"/>
  <c r="R156" i="97"/>
  <c r="K241" i="97"/>
  <c r="H100" i="97"/>
  <c r="P212" i="97"/>
  <c r="Q185" i="97"/>
  <c r="G102" i="97"/>
  <c r="G214" i="97"/>
  <c r="Q240" i="97"/>
  <c r="Q158" i="97"/>
  <c r="G158" i="97"/>
  <c r="L100" i="97"/>
  <c r="M157" i="97"/>
  <c r="Q214" i="97"/>
  <c r="Q212" i="97"/>
  <c r="Q184" i="97"/>
  <c r="F241" i="97"/>
  <c r="K157" i="97"/>
  <c r="K185" i="97"/>
  <c r="O102" i="97"/>
  <c r="G240" i="97"/>
  <c r="Q242" i="97"/>
  <c r="F130" i="97"/>
  <c r="O129" i="97"/>
  <c r="P128" i="97"/>
  <c r="N128" i="97"/>
  <c r="K128" i="97"/>
  <c r="E97" i="97"/>
  <c r="F128" i="97" a="1"/>
  <c r="G129" i="97" a="1"/>
  <c r="Q129" i="97" a="1"/>
  <c r="O130" i="97" a="1"/>
  <c r="K129" i="97" a="1"/>
  <c r="G128" i="97" a="1"/>
  <c r="M128" i="97" a="1"/>
  <c r="Q128" i="97" a="1"/>
  <c r="R128" i="97" a="1"/>
  <c r="L128" i="97" a="1"/>
  <c r="O128" i="97" a="1"/>
  <c r="K130" i="97" a="1"/>
  <c r="M129" i="97" a="1"/>
  <c r="G130" i="97" a="1"/>
  <c r="Q130" i="97" a="1"/>
  <c r="M130" i="97" a="1"/>
  <c r="I128" i="97" a="1"/>
  <c r="F129" i="97" a="1"/>
  <c r="H128" i="97" a="1"/>
  <c r="J128" i="97" a="1"/>
  <c r="H97" i="97" a="1"/>
  <c r="J128" i="97" l="1"/>
  <c r="F129" i="97"/>
  <c r="I128" i="97"/>
  <c r="M130" i="97"/>
  <c r="K130" i="97"/>
  <c r="L128" i="97"/>
  <c r="K129" i="97"/>
  <c r="O130" i="97"/>
  <c r="G129" i="97"/>
  <c r="F128" i="97"/>
  <c r="R128" i="97"/>
  <c r="H128" i="97"/>
  <c r="O128" i="97"/>
  <c r="Q129" i="97"/>
  <c r="Q130" i="97"/>
  <c r="M129" i="97"/>
  <c r="G130" i="97"/>
  <c r="G128" i="97"/>
  <c r="M128" i="97"/>
  <c r="Q128" i="97"/>
  <c r="H97" i="97"/>
  <c r="E125" i="97"/>
  <c r="I153" i="97" a="1"/>
  <c r="M239" i="97" a="1"/>
  <c r="R153" i="97" a="1"/>
  <c r="F153" i="97" a="1"/>
  <c r="P209" i="97" a="1"/>
  <c r="R237" i="97" a="1"/>
  <c r="F98" i="97" a="1"/>
  <c r="M238" i="97" a="1"/>
  <c r="I209" i="97" a="1"/>
  <c r="K181" i="97" a="1"/>
  <c r="J237" i="97" a="1"/>
  <c r="K211" i="97" a="1"/>
  <c r="M155" i="97" a="1"/>
  <c r="L153" i="97" a="1"/>
  <c r="F181" i="97" a="1"/>
  <c r="Q183" i="97" a="1"/>
  <c r="N153" i="97" a="1"/>
  <c r="Q210" i="97" a="1"/>
  <c r="G237" i="97" a="1"/>
  <c r="O210" i="97" a="1"/>
  <c r="G211" i="97" a="1"/>
  <c r="Q182" i="97" a="1"/>
  <c r="H237" i="97" a="1"/>
  <c r="M211" i="97" a="1"/>
  <c r="O98" i="97" a="1"/>
  <c r="M153" i="97" a="1"/>
  <c r="R181" i="97" a="1"/>
  <c r="O181" i="97" a="1"/>
  <c r="K97" i="97" a="1"/>
  <c r="K183" i="97" a="1"/>
  <c r="Q155" i="97" a="1"/>
  <c r="Q237" i="97" a="1"/>
  <c r="O211" i="97" a="1"/>
  <c r="L97" i="97" a="1"/>
  <c r="Q211" i="97" a="1"/>
  <c r="G183" i="97" a="1"/>
  <c r="M210" i="97" a="1"/>
  <c r="Q153" i="97" a="1"/>
  <c r="G182" i="97" a="1"/>
  <c r="G239" i="97" a="1"/>
  <c r="O182" i="97" a="1"/>
  <c r="I237" i="97" a="1"/>
  <c r="Q98" i="97" a="1"/>
  <c r="G98" i="97" a="1"/>
  <c r="F239" i="97" a="1"/>
  <c r="K209" i="97" a="1"/>
  <c r="O99" i="97" a="1"/>
  <c r="L209" i="97" a="1"/>
  <c r="O154" i="97" a="1"/>
  <c r="M237" i="97" a="1"/>
  <c r="R97" i="97" a="1"/>
  <c r="K153" i="97" a="1"/>
  <c r="F211" i="97" a="1"/>
  <c r="M183" i="97" a="1"/>
  <c r="Q181" i="97" a="1"/>
  <c r="G181" i="97" a="1"/>
  <c r="H181" i="97" a="1"/>
  <c r="I181" i="97" a="1"/>
  <c r="O97" i="97" a="1"/>
  <c r="O237" i="97" a="1"/>
  <c r="O239" i="97" a="1"/>
  <c r="I97" i="97" a="1"/>
  <c r="O155" i="97" a="1"/>
  <c r="F210" i="97" a="1"/>
  <c r="F154" i="97" a="1"/>
  <c r="J209" i="97" a="1"/>
  <c r="G153" i="97" a="1"/>
  <c r="K239" i="97" a="1"/>
  <c r="N209" i="97" a="1"/>
  <c r="G97" i="97" a="1"/>
  <c r="Q99" i="97" a="1"/>
  <c r="P153" i="97" a="1"/>
  <c r="H209" i="97" a="1"/>
  <c r="F183" i="97" a="1"/>
  <c r="O153" i="97" a="1"/>
  <c r="M154" i="97" a="1"/>
  <c r="F97" i="97" a="1"/>
  <c r="F237" i="97" a="1"/>
  <c r="F209" i="97" a="1"/>
  <c r="K98" i="97" a="1"/>
  <c r="M97" i="97" a="1"/>
  <c r="M181" i="97" a="1"/>
  <c r="G155" i="97" a="1"/>
  <c r="G210" i="97" a="1"/>
  <c r="K154" i="97" a="1"/>
  <c r="O209" i="97" a="1"/>
  <c r="J181" i="97" a="1"/>
  <c r="N181" i="97" a="1"/>
  <c r="H153" i="97" a="1"/>
  <c r="O183" i="97" a="1"/>
  <c r="F155" i="97" a="1"/>
  <c r="Q239" i="97" a="1"/>
  <c r="M209" i="97" a="1"/>
  <c r="P237" i="97" a="1"/>
  <c r="G238" i="97" a="1"/>
  <c r="F182" i="97" a="1"/>
  <c r="P181" i="97" a="1"/>
  <c r="L237" i="97" a="1"/>
  <c r="K182" i="97" a="1"/>
  <c r="N237" i="97" a="1"/>
  <c r="K210" i="97" a="1"/>
  <c r="M99" i="97" a="1"/>
  <c r="N97" i="97" a="1"/>
  <c r="R209" i="97" a="1"/>
  <c r="L181" i="97" a="1"/>
  <c r="O238" i="97" a="1"/>
  <c r="K238" i="97" a="1"/>
  <c r="K237" i="97" a="1"/>
  <c r="P97" i="97" a="1"/>
  <c r="M182" i="97" a="1"/>
  <c r="G209" i="97" a="1"/>
  <c r="F99" i="97" a="1"/>
  <c r="K155" i="97" a="1"/>
  <c r="Q209" i="97" a="1"/>
  <c r="Q154" i="97" a="1"/>
  <c r="M98" i="97" a="1"/>
  <c r="K99" i="97" a="1"/>
  <c r="Q97" i="97" a="1"/>
  <c r="J97" i="97" a="1"/>
  <c r="Q238" i="97" a="1"/>
  <c r="G154" i="97" a="1"/>
  <c r="G99" i="97" a="1"/>
  <c r="J153" i="97" a="1"/>
  <c r="F238" i="97" a="1"/>
  <c r="G126" i="97" a="1"/>
  <c r="F238" i="97" l="1"/>
  <c r="J153" i="97"/>
  <c r="G99" i="97"/>
  <c r="G154" i="97"/>
  <c r="M98" i="97"/>
  <c r="K155" i="97"/>
  <c r="F99" i="97"/>
  <c r="G209" i="97"/>
  <c r="M182" i="97"/>
  <c r="K237" i="97"/>
  <c r="K238" i="97"/>
  <c r="O238" i="97"/>
  <c r="L181" i="97"/>
  <c r="M99" i="97"/>
  <c r="K210" i="97"/>
  <c r="N237" i="97"/>
  <c r="K182" i="97"/>
  <c r="L237" i="97"/>
  <c r="P181" i="97"/>
  <c r="F182" i="97"/>
  <c r="G238" i="97"/>
  <c r="M209" i="97"/>
  <c r="F155" i="97"/>
  <c r="O183" i="97"/>
  <c r="H153" i="97"/>
  <c r="N181" i="97"/>
  <c r="J181" i="97"/>
  <c r="O209" i="97"/>
  <c r="K154" i="97"/>
  <c r="G155" i="97"/>
  <c r="M181" i="97"/>
  <c r="M97" i="97"/>
  <c r="K98" i="97"/>
  <c r="F209" i="97"/>
  <c r="F237" i="97"/>
  <c r="F97" i="97"/>
  <c r="M154" i="97"/>
  <c r="O153" i="97"/>
  <c r="F183" i="97"/>
  <c r="H209" i="97"/>
  <c r="P153" i="97"/>
  <c r="K239" i="97"/>
  <c r="G153" i="97"/>
  <c r="J209" i="97"/>
  <c r="F154" i="97"/>
  <c r="F210" i="97"/>
  <c r="O155" i="97"/>
  <c r="I97" i="97"/>
  <c r="O237" i="97"/>
  <c r="I181" i="97"/>
  <c r="H181" i="97"/>
  <c r="G181" i="97"/>
  <c r="M183" i="97"/>
  <c r="M237" i="97"/>
  <c r="O154" i="97"/>
  <c r="L209" i="97"/>
  <c r="O99" i="97"/>
  <c r="K209" i="97"/>
  <c r="F239" i="97"/>
  <c r="G98" i="97"/>
  <c r="G182" i="97"/>
  <c r="L97" i="97"/>
  <c r="O211" i="97"/>
  <c r="K183" i="97"/>
  <c r="K97" i="97"/>
  <c r="O181" i="97"/>
  <c r="M153" i="97"/>
  <c r="M211" i="97"/>
  <c r="H237" i="97"/>
  <c r="G211" i="97"/>
  <c r="O210" i="97"/>
  <c r="G237" i="97"/>
  <c r="F181" i="97"/>
  <c r="L153" i="97"/>
  <c r="M155" i="97"/>
  <c r="K211" i="97"/>
  <c r="J237" i="97"/>
  <c r="K181" i="97"/>
  <c r="I209" i="97"/>
  <c r="M238" i="97"/>
  <c r="F98" i="97"/>
  <c r="I153" i="97"/>
  <c r="M210" i="97"/>
  <c r="Q238" i="97"/>
  <c r="K99" i="97"/>
  <c r="F211" i="97"/>
  <c r="J97" i="97"/>
  <c r="G239" i="97"/>
  <c r="R237" i="97"/>
  <c r="Q181" i="97"/>
  <c r="Q183" i="97"/>
  <c r="Q154" i="97"/>
  <c r="I237" i="97"/>
  <c r="R97" i="97"/>
  <c r="O239" i="97"/>
  <c r="Q98" i="97"/>
  <c r="N209" i="97"/>
  <c r="O182" i="97"/>
  <c r="G97" i="97"/>
  <c r="Q239" i="97"/>
  <c r="Q155" i="97"/>
  <c r="Q211" i="97"/>
  <c r="Q210" i="97"/>
  <c r="N97" i="97"/>
  <c r="Q97" i="97"/>
  <c r="P209" i="97"/>
  <c r="Q153" i="97"/>
  <c r="O98" i="97"/>
  <c r="Q209" i="97"/>
  <c r="O97" i="97"/>
  <c r="R153" i="97"/>
  <c r="Q237" i="97"/>
  <c r="G183" i="97"/>
  <c r="R209" i="97"/>
  <c r="Q182" i="97"/>
  <c r="F153" i="97"/>
  <c r="P97" i="97"/>
  <c r="P237" i="97"/>
  <c r="R181" i="97"/>
  <c r="N153" i="97"/>
  <c r="G210" i="97"/>
  <c r="K153" i="97"/>
  <c r="Q99" i="97"/>
  <c r="M239" i="97"/>
  <c r="G126" i="97"/>
  <c r="E94" i="97"/>
  <c r="G234" i="97" a="1"/>
  <c r="L178" i="97" a="1"/>
  <c r="M234" i="97" a="1"/>
  <c r="O127" i="97" a="1"/>
  <c r="O207" i="97" a="1"/>
  <c r="R125" i="97" a="1"/>
  <c r="K206" i="97" a="1"/>
  <c r="F126" i="97" a="1"/>
  <c r="H234" i="97" a="1"/>
  <c r="F207" i="97" a="1"/>
  <c r="M180" i="97" a="1"/>
  <c r="Q126" i="97" a="1"/>
  <c r="Q127" i="97" a="1"/>
  <c r="G152" i="97" a="1"/>
  <c r="H94" i="97" a="1"/>
  <c r="N234" i="97" a="1"/>
  <c r="M150" i="97" a="1"/>
  <c r="M206" i="97" a="1"/>
  <c r="O150" i="97" a="1"/>
  <c r="F127" i="97" a="1"/>
  <c r="O236" i="97" a="1"/>
  <c r="F96" i="97" a="1"/>
  <c r="K207" i="97" a="1"/>
  <c r="G125" i="97" a="1"/>
  <c r="M96" i="97" a="1"/>
  <c r="K235" i="97" a="1"/>
  <c r="H206" i="97" a="1"/>
  <c r="Q125" i="97" a="1"/>
  <c r="K236" i="97" a="1"/>
  <c r="L206" i="97" a="1"/>
  <c r="G208" i="97" a="1"/>
  <c r="M94" i="97" a="1"/>
  <c r="F206" i="97" a="1"/>
  <c r="H125" i="97" a="1"/>
  <c r="K234" i="97" a="1"/>
  <c r="F178" i="97" a="1"/>
  <c r="O179" i="97" a="1"/>
  <c r="I150" i="97" a="1"/>
  <c r="G127" i="97" a="1"/>
  <c r="L125" i="97" a="1"/>
  <c r="K178" i="97" a="1"/>
  <c r="M235" i="97" a="1"/>
  <c r="L150" i="97" a="1"/>
  <c r="O95" i="97" a="1"/>
  <c r="M126" i="97" a="1"/>
  <c r="G151" i="97" a="1"/>
  <c r="O126" i="97" a="1"/>
  <c r="O208" i="97" a="1"/>
  <c r="J125" i="97" a="1"/>
  <c r="M95" i="97" a="1"/>
  <c r="O151" i="97" a="1"/>
  <c r="M208" i="97" a="1"/>
  <c r="O125" i="97" a="1"/>
  <c r="F179" i="97" a="1"/>
  <c r="M125" i="97" a="1"/>
  <c r="K127" i="97" a="1"/>
  <c r="J94" i="97" a="1"/>
  <c r="L234" i="97" a="1"/>
  <c r="I234" i="97" a="1"/>
  <c r="P234" i="97" a="1"/>
  <c r="N150" i="97" a="1"/>
  <c r="P150" i="97" a="1"/>
  <c r="G179" i="97" a="1"/>
  <c r="O94" i="97" a="1"/>
  <c r="F234" i="97" a="1"/>
  <c r="O96" i="97" a="1"/>
  <c r="N206" i="97" a="1"/>
  <c r="M178" i="97" a="1"/>
  <c r="F208" i="97" a="1"/>
  <c r="I125" i="97" a="1"/>
  <c r="K180" i="97" a="1"/>
  <c r="H150" i="97" a="1"/>
  <c r="K126" i="97" a="1"/>
  <c r="N178" i="97" a="1"/>
  <c r="F94" i="97" a="1"/>
  <c r="F150" i="97" a="1"/>
  <c r="G94" i="97" a="1"/>
  <c r="P125" i="97" a="1"/>
  <c r="F236" i="97" a="1"/>
  <c r="K125" i="97" a="1"/>
  <c r="P178" i="97" a="1"/>
  <c r="M127" i="97" a="1"/>
  <c r="P94" i="97" a="1"/>
  <c r="F125" i="97" a="1"/>
  <c r="O234" i="97" a="1"/>
  <c r="N125" i="97" a="1"/>
  <c r="I178" i="97" a="1"/>
  <c r="G207" i="97" a="1"/>
  <c r="M151" i="97" a="1"/>
  <c r="M127" i="97" l="1"/>
  <c r="F126" i="97"/>
  <c r="G125" i="97"/>
  <c r="P125" i="97"/>
  <c r="K127" i="97"/>
  <c r="G127" i="97"/>
  <c r="N125" i="97"/>
  <c r="K125" i="97"/>
  <c r="J125" i="97"/>
  <c r="L125" i="97"/>
  <c r="R125" i="97"/>
  <c r="Q126" i="97"/>
  <c r="O127" i="97"/>
  <c r="I125" i="97"/>
  <c r="K126" i="97"/>
  <c r="O126" i="97"/>
  <c r="F125" i="97"/>
  <c r="M126" i="97"/>
  <c r="Q127" i="97"/>
  <c r="Q125" i="97"/>
  <c r="O125" i="97"/>
  <c r="M125" i="97"/>
  <c r="H125" i="97"/>
  <c r="F127" i="97"/>
  <c r="O236" i="97"/>
  <c r="K236" i="97"/>
  <c r="F236" i="97"/>
  <c r="M235" i="97"/>
  <c r="K235" i="97"/>
  <c r="P234" i="97"/>
  <c r="O234" i="97"/>
  <c r="N234" i="97"/>
  <c r="M234" i="97"/>
  <c r="L234" i="97"/>
  <c r="K234" i="97"/>
  <c r="I234" i="97"/>
  <c r="H234" i="97"/>
  <c r="G234" i="97"/>
  <c r="F234" i="97"/>
  <c r="O208" i="97"/>
  <c r="M208" i="97"/>
  <c r="G208" i="97"/>
  <c r="F208" i="97"/>
  <c r="O207" i="97"/>
  <c r="K207" i="97"/>
  <c r="G207" i="97"/>
  <c r="F207" i="97"/>
  <c r="N206" i="97"/>
  <c r="M206" i="97"/>
  <c r="L206" i="97"/>
  <c r="K206" i="97"/>
  <c r="H206" i="97"/>
  <c r="F206" i="97"/>
  <c r="M180" i="97"/>
  <c r="K180" i="97"/>
  <c r="O179" i="97"/>
  <c r="G179" i="97"/>
  <c r="F179" i="97"/>
  <c r="P178" i="97"/>
  <c r="N178" i="97"/>
  <c r="M178" i="97"/>
  <c r="L178" i="97"/>
  <c r="K178" i="97"/>
  <c r="I178" i="97"/>
  <c r="F178" i="97"/>
  <c r="G152" i="97"/>
  <c r="O151" i="97"/>
  <c r="M151" i="97"/>
  <c r="G151" i="97"/>
  <c r="P150" i="97"/>
  <c r="O150" i="97"/>
  <c r="N150" i="97"/>
  <c r="M150" i="97"/>
  <c r="L150" i="97"/>
  <c r="I150" i="97"/>
  <c r="H150" i="97"/>
  <c r="F150" i="97"/>
  <c r="O96" i="97"/>
  <c r="M96" i="97"/>
  <c r="F96" i="97"/>
  <c r="O95" i="97"/>
  <c r="M95" i="97"/>
  <c r="P94" i="97"/>
  <c r="O94" i="97"/>
  <c r="M94" i="97"/>
  <c r="J94" i="97"/>
  <c r="H94" i="97"/>
  <c r="G94" i="97"/>
  <c r="F94" i="97"/>
  <c r="E122" i="97"/>
  <c r="L94" i="97" a="1"/>
  <c r="M152" i="97" a="1"/>
  <c r="H178" i="97" a="1"/>
  <c r="Q150" i="97" a="1"/>
  <c r="Q236" i="97" a="1"/>
  <c r="O180" i="97" a="1"/>
  <c r="N94" i="97" a="1"/>
  <c r="K152" i="97" a="1"/>
  <c r="G235" i="97" a="1"/>
  <c r="J206" i="97" a="1"/>
  <c r="R94" i="97" a="1"/>
  <c r="F95" i="97" a="1"/>
  <c r="Q207" i="97" a="1"/>
  <c r="H122" i="97" a="1"/>
  <c r="Q152" i="97" a="1"/>
  <c r="P206" i="97" a="1"/>
  <c r="L122" i="97" a="1"/>
  <c r="J234" i="97" a="1"/>
  <c r="G95" i="97" a="1"/>
  <c r="Q208" i="97" a="1"/>
  <c r="K96" i="97" a="1"/>
  <c r="I94" i="97" a="1"/>
  <c r="R206" i="97" a="1"/>
  <c r="M207" i="97" a="1"/>
  <c r="F235" i="97" a="1"/>
  <c r="F180" i="97" a="1"/>
  <c r="K95" i="97" a="1"/>
  <c r="K208" i="97" a="1"/>
  <c r="K151" i="97" a="1"/>
  <c r="Q178" i="97" a="1"/>
  <c r="Q94" i="97" a="1"/>
  <c r="F152" i="97" a="1"/>
  <c r="I206" i="97" a="1"/>
  <c r="O152" i="97" a="1"/>
  <c r="R150" i="97" a="1"/>
  <c r="F151" i="97" a="1"/>
  <c r="Q234" i="97" a="1"/>
  <c r="K94" i="97" a="1"/>
  <c r="M179" i="97" a="1"/>
  <c r="Q96" i="97" a="1"/>
  <c r="Q179" i="97" a="1"/>
  <c r="R178" i="97" a="1"/>
  <c r="G206" i="97" a="1"/>
  <c r="M236" i="97" a="1"/>
  <c r="K150" i="97" a="1"/>
  <c r="M123" i="97" a="1"/>
  <c r="O206" i="97" a="1"/>
  <c r="G96" i="97" a="1"/>
  <c r="G123" i="97" a="1"/>
  <c r="Q235" i="97" a="1"/>
  <c r="G180" i="97" a="1"/>
  <c r="G124" i="97" a="1"/>
  <c r="K179" i="97" a="1"/>
  <c r="J178" i="97" a="1"/>
  <c r="J150" i="97" a="1"/>
  <c r="K122" i="97" a="1"/>
  <c r="G150" i="97" a="1"/>
  <c r="Q180" i="97" a="1"/>
  <c r="O178" i="97" a="1"/>
  <c r="G236" i="97" a="1"/>
  <c r="Q95" i="97" a="1"/>
  <c r="R234" i="97" a="1"/>
  <c r="G178" i="97" a="1"/>
  <c r="Q151" i="97" a="1"/>
  <c r="O235" i="97" a="1"/>
  <c r="Q206" i="97" a="1"/>
  <c r="K124" i="97" a="1"/>
  <c r="F180" i="97" l="1"/>
  <c r="M236" i="97"/>
  <c r="Q179" i="97"/>
  <c r="L94" i="97"/>
  <c r="Q94" i="97"/>
  <c r="G150" i="97"/>
  <c r="I206" i="97"/>
  <c r="K152" i="97"/>
  <c r="M152" i="97"/>
  <c r="K150" i="97"/>
  <c r="Q152" i="97"/>
  <c r="Q150" i="97"/>
  <c r="Q206" i="97"/>
  <c r="R234" i="97"/>
  <c r="K95" i="97"/>
  <c r="F235" i="97"/>
  <c r="Q95" i="97"/>
  <c r="Q96" i="97"/>
  <c r="K208" i="97"/>
  <c r="R94" i="97"/>
  <c r="G178" i="97"/>
  <c r="Q178" i="97"/>
  <c r="Q180" i="97"/>
  <c r="I94" i="97"/>
  <c r="F151" i="97"/>
  <c r="N94" i="97"/>
  <c r="F95" i="97"/>
  <c r="K179" i="97"/>
  <c r="G206" i="97"/>
  <c r="Q235" i="97"/>
  <c r="Q151" i="97"/>
  <c r="M179" i="97"/>
  <c r="J178" i="97"/>
  <c r="O178" i="97"/>
  <c r="G96" i="97"/>
  <c r="R206" i="97"/>
  <c r="Q236" i="97"/>
  <c r="F152" i="97"/>
  <c r="G180" i="97"/>
  <c r="Q234" i="97"/>
  <c r="G236" i="97"/>
  <c r="O152" i="97"/>
  <c r="H178" i="97"/>
  <c r="G95" i="97"/>
  <c r="J150" i="97"/>
  <c r="Q207" i="97"/>
  <c r="M207" i="97"/>
  <c r="G235" i="97"/>
  <c r="K151" i="97"/>
  <c r="K96" i="97"/>
  <c r="O235" i="97"/>
  <c r="R150" i="97"/>
  <c r="K94" i="97"/>
  <c r="J234" i="97"/>
  <c r="O206" i="97"/>
  <c r="Q208" i="97"/>
  <c r="J206" i="97"/>
  <c r="O180" i="97"/>
  <c r="P206" i="97"/>
  <c r="R178" i="97"/>
  <c r="K124" i="97"/>
  <c r="G124" i="97"/>
  <c r="M123" i="97"/>
  <c r="G123" i="97"/>
  <c r="L122" i="97"/>
  <c r="K122" i="97"/>
  <c r="H122" i="97"/>
  <c r="E91" i="97"/>
  <c r="P122" i="97" a="1"/>
  <c r="I122" i="97" a="1"/>
  <c r="G233" i="97" a="1"/>
  <c r="M231" i="97" a="1"/>
  <c r="H231" i="97" a="1"/>
  <c r="G177" i="97" a="1"/>
  <c r="O233" i="97" a="1"/>
  <c r="F149" i="97" a="1"/>
  <c r="F176" i="97" a="1"/>
  <c r="G149" i="97" a="1"/>
  <c r="O93" i="97" a="1"/>
  <c r="I231" i="97" a="1"/>
  <c r="F233" i="97" a="1"/>
  <c r="O123" i="97" a="1"/>
  <c r="G175" i="97" a="1"/>
  <c r="P175" i="97" a="1"/>
  <c r="O176" i="97" a="1"/>
  <c r="O177" i="97" a="1"/>
  <c r="F175" i="97" a="1"/>
  <c r="Q123" i="97" a="1"/>
  <c r="O122" i="97" a="1"/>
  <c r="G92" i="97" a="1"/>
  <c r="F123" i="97" a="1"/>
  <c r="G91" i="97" a="1"/>
  <c r="M124" i="97" a="1"/>
  <c r="H91" i="97" a="1"/>
  <c r="K175" i="97" a="1"/>
  <c r="M147" i="97" a="1"/>
  <c r="K176" i="97" a="1"/>
  <c r="L91" i="97" a="1"/>
  <c r="P231" i="97" a="1"/>
  <c r="M122" i="97" a="1"/>
  <c r="J175" i="97" a="1"/>
  <c r="K148" i="97" a="1"/>
  <c r="O175" i="97" a="1"/>
  <c r="K149" i="97" a="1"/>
  <c r="R122" i="97" a="1"/>
  <c r="N175" i="97" a="1"/>
  <c r="I147" i="97" a="1"/>
  <c r="N203" i="97" a="1"/>
  <c r="K232" i="97" a="1"/>
  <c r="N231" i="97" a="1"/>
  <c r="M232" i="97" a="1"/>
  <c r="K203" i="97" a="1"/>
  <c r="P203" i="97" a="1"/>
  <c r="J122" i="97" a="1"/>
  <c r="J231" i="97" a="1"/>
  <c r="K123" i="97" a="1"/>
  <c r="Q124" i="97" a="1"/>
  <c r="F124" i="97" a="1"/>
  <c r="Q122" i="97" a="1"/>
  <c r="O148" i="97" a="1"/>
  <c r="F122" i="97" a="1"/>
  <c r="K231" i="97" a="1"/>
  <c r="F231" i="97" a="1"/>
  <c r="F92" i="97" a="1"/>
  <c r="F205" i="97" a="1"/>
  <c r="F204" i="97" a="1"/>
  <c r="F203" i="97" a="1"/>
  <c r="L231" i="97" a="1"/>
  <c r="F147" i="97" a="1"/>
  <c r="O124" i="97" a="1"/>
  <c r="K233" i="97" a="1"/>
  <c r="O149" i="97" a="1"/>
  <c r="G231" i="97" a="1"/>
  <c r="O231" i="97" a="1"/>
  <c r="N122" i="97" a="1"/>
  <c r="G176" i="97" a="1"/>
  <c r="G122" i="97" a="1"/>
  <c r="K205" i="97" a="1"/>
  <c r="M233" i="97" a="1"/>
  <c r="N91" i="97" a="1"/>
  <c r="I91" i="97" a="1"/>
  <c r="J203" i="97" a="1"/>
  <c r="Q122" i="97" l="1"/>
  <c r="J122" i="97"/>
  <c r="O123" i="97"/>
  <c r="O124" i="97"/>
  <c r="R122" i="97"/>
  <c r="M124" i="97"/>
  <c r="I122" i="97"/>
  <c r="Q124" i="97"/>
  <c r="Q123" i="97"/>
  <c r="G122" i="97"/>
  <c r="F123" i="97"/>
  <c r="M122" i="97"/>
  <c r="N122" i="97"/>
  <c r="F122" i="97"/>
  <c r="F124" i="97"/>
  <c r="P122" i="97"/>
  <c r="O122" i="97"/>
  <c r="K123" i="97"/>
  <c r="O233" i="97"/>
  <c r="M233" i="97"/>
  <c r="K233" i="97"/>
  <c r="G233" i="97"/>
  <c r="F233" i="97"/>
  <c r="M232" i="97"/>
  <c r="K232" i="97"/>
  <c r="P231" i="97"/>
  <c r="O231" i="97"/>
  <c r="N231" i="97"/>
  <c r="M231" i="97"/>
  <c r="L231" i="97"/>
  <c r="K231" i="97"/>
  <c r="J231" i="97"/>
  <c r="I231" i="97"/>
  <c r="H231" i="97"/>
  <c r="G231" i="97"/>
  <c r="F231" i="97"/>
  <c r="K205" i="97"/>
  <c r="F205" i="97"/>
  <c r="F204" i="97"/>
  <c r="P203" i="97"/>
  <c r="N203" i="97"/>
  <c r="K203" i="97"/>
  <c r="J203" i="97"/>
  <c r="F203" i="97"/>
  <c r="O177" i="97"/>
  <c r="G177" i="97"/>
  <c r="O176" i="97"/>
  <c r="K176" i="97"/>
  <c r="G176" i="97"/>
  <c r="F176" i="97"/>
  <c r="P175" i="97"/>
  <c r="O175" i="97"/>
  <c r="N175" i="97"/>
  <c r="K175" i="97"/>
  <c r="J175" i="97"/>
  <c r="G175" i="97"/>
  <c r="F175" i="97"/>
  <c r="O149" i="97"/>
  <c r="K149" i="97"/>
  <c r="G149" i="97"/>
  <c r="F149" i="97"/>
  <c r="O148" i="97"/>
  <c r="K148" i="97"/>
  <c r="M147" i="97"/>
  <c r="I147" i="97"/>
  <c r="F147" i="97"/>
  <c r="O93" i="97"/>
  <c r="G92" i="97"/>
  <c r="F92" i="97"/>
  <c r="N91" i="97"/>
  <c r="L91" i="97"/>
  <c r="I91" i="97"/>
  <c r="H91" i="97"/>
  <c r="G91" i="97"/>
  <c r="E119" i="97"/>
  <c r="F177" i="97" a="1"/>
  <c r="M205" i="97" a="1"/>
  <c r="M204" i="97" a="1"/>
  <c r="K204" i="97" a="1"/>
  <c r="R147" i="97" a="1"/>
  <c r="N147" i="97" a="1"/>
  <c r="O203" i="97" a="1"/>
  <c r="M176" i="97" a="1"/>
  <c r="O91" i="97" a="1"/>
  <c r="R231" i="97" a="1"/>
  <c r="M92" i="97" a="1"/>
  <c r="K93" i="97" a="1"/>
  <c r="Q205" i="97" a="1"/>
  <c r="G203" i="97" a="1"/>
  <c r="O147" i="97" a="1"/>
  <c r="M91" i="97" a="1"/>
  <c r="K91" i="97" a="1"/>
  <c r="Q148" i="97" a="1"/>
  <c r="K177" i="97" a="1"/>
  <c r="J147" i="97" a="1"/>
  <c r="F91" i="97" a="1"/>
  <c r="O232" i="97" a="1"/>
  <c r="M149" i="97" a="1"/>
  <c r="G93" i="97" a="1"/>
  <c r="F93" i="97" a="1"/>
  <c r="Q231" i="97" a="1"/>
  <c r="R91" i="97" a="1"/>
  <c r="Q177" i="97" a="1"/>
  <c r="G204" i="97" a="1"/>
  <c r="Q175" i="97" a="1"/>
  <c r="O92" i="97" a="1"/>
  <c r="M203" i="97" a="1"/>
  <c r="H203" i="97" a="1"/>
  <c r="Q204" i="97" a="1"/>
  <c r="Q147" i="97" a="1"/>
  <c r="Q203" i="97" a="1"/>
  <c r="Q232" i="97" a="1"/>
  <c r="M175" i="97" a="1"/>
  <c r="L203" i="97" a="1"/>
  <c r="K147" i="97" a="1"/>
  <c r="M177" i="97" a="1"/>
  <c r="M148" i="97" a="1"/>
  <c r="I203" i="97" a="1"/>
  <c r="O204" i="97" a="1"/>
  <c r="M93" i="97" a="1"/>
  <c r="R203" i="97" a="1"/>
  <c r="Q93" i="97" a="1"/>
  <c r="H175" i="97" a="1"/>
  <c r="L175" i="97" a="1"/>
  <c r="F148" i="97" a="1"/>
  <c r="P147" i="97" a="1"/>
  <c r="L147" i="97" a="1"/>
  <c r="H147" i="97" a="1"/>
  <c r="P91" i="97" a="1"/>
  <c r="Q149" i="97" a="1"/>
  <c r="Q176" i="97" a="1"/>
  <c r="J91" i="97" a="1"/>
  <c r="R175" i="97" a="1"/>
  <c r="G232" i="97" a="1"/>
  <c r="O205" i="97" a="1"/>
  <c r="G205" i="97" a="1"/>
  <c r="Q92" i="97" a="1"/>
  <c r="Q91" i="97" a="1"/>
  <c r="F232" i="97" a="1"/>
  <c r="Q233" i="97" a="1"/>
  <c r="G147" i="97" a="1"/>
  <c r="G148" i="97" a="1"/>
  <c r="K92" i="97" a="1"/>
  <c r="I175" i="97" a="1"/>
  <c r="F120" i="97" a="1"/>
  <c r="G232" i="97" l="1"/>
  <c r="P147" i="97"/>
  <c r="F148" i="97"/>
  <c r="M93" i="97"/>
  <c r="K147" i="97"/>
  <c r="L203" i="97"/>
  <c r="H203" i="97"/>
  <c r="M203" i="97"/>
  <c r="G204" i="97"/>
  <c r="F93" i="97"/>
  <c r="G93" i="97"/>
  <c r="M149" i="97"/>
  <c r="O232" i="97"/>
  <c r="F91" i="97"/>
  <c r="K177" i="97"/>
  <c r="K91" i="97"/>
  <c r="O147" i="97"/>
  <c r="K93" i="97"/>
  <c r="M92" i="97"/>
  <c r="O91" i="97"/>
  <c r="M176" i="97"/>
  <c r="O203" i="97"/>
  <c r="N147" i="97"/>
  <c r="K204" i="97"/>
  <c r="M204" i="97"/>
  <c r="F177" i="97"/>
  <c r="Q177" i="97"/>
  <c r="Q91" i="97"/>
  <c r="P91" i="97"/>
  <c r="Q233" i="97"/>
  <c r="I175" i="97"/>
  <c r="L175" i="97"/>
  <c r="G147" i="97"/>
  <c r="Q232" i="97"/>
  <c r="F232" i="97"/>
  <c r="R231" i="97"/>
  <c r="R147" i="97"/>
  <c r="M175" i="97"/>
  <c r="H175" i="97"/>
  <c r="O205" i="97"/>
  <c r="G148" i="97"/>
  <c r="G203" i="97"/>
  <c r="Q147" i="97"/>
  <c r="G205" i="97"/>
  <c r="H147" i="97"/>
  <c r="O204" i="97"/>
  <c r="J91" i="97"/>
  <c r="M205" i="97"/>
  <c r="R175" i="97"/>
  <c r="I203" i="97"/>
  <c r="O92" i="97"/>
  <c r="Q176" i="97"/>
  <c r="Q204" i="97"/>
  <c r="Q205" i="97"/>
  <c r="J147" i="97"/>
  <c r="Q175" i="97"/>
  <c r="Q148" i="97"/>
  <c r="M148" i="97"/>
  <c r="K92" i="97"/>
  <c r="R91" i="97"/>
  <c r="R203" i="97"/>
  <c r="Q92" i="97"/>
  <c r="Q149" i="97"/>
  <c r="L147" i="97"/>
  <c r="M91" i="97"/>
  <c r="M177" i="97"/>
  <c r="Q203" i="97"/>
  <c r="Q231" i="97"/>
  <c r="Q93" i="97"/>
  <c r="F120" i="97"/>
  <c r="E88" i="97"/>
  <c r="D88" i="97"/>
  <c r="B33" i="105" s="1"/>
  <c r="K85" i="97"/>
  <c r="H30" i="105" s="1"/>
  <c r="M85" i="97"/>
  <c r="J30" i="105" s="1"/>
  <c r="O85" i="97"/>
  <c r="L30" i="105" s="1"/>
  <c r="F85" i="97"/>
  <c r="C30" i="105" s="1"/>
  <c r="P87" i="97"/>
  <c r="M32" i="105" s="1"/>
  <c r="O87" i="97"/>
  <c r="L32" i="105" s="1"/>
  <c r="N87" i="97"/>
  <c r="K32" i="105" s="1"/>
  <c r="M87" i="97"/>
  <c r="J32" i="105" s="1"/>
  <c r="L87" i="97"/>
  <c r="I32" i="105" s="1"/>
  <c r="K87" i="97"/>
  <c r="H32" i="105" s="1"/>
  <c r="J87" i="97"/>
  <c r="G32" i="105" s="1"/>
  <c r="I87" i="97"/>
  <c r="F32" i="105" s="1"/>
  <c r="H87" i="97"/>
  <c r="E32" i="105" s="1"/>
  <c r="F87" i="97"/>
  <c r="C32" i="105" s="1"/>
  <c r="F121" i="97" a="1"/>
  <c r="G121" i="97" a="1"/>
  <c r="J119" i="97" a="1"/>
  <c r="O120" i="97" a="1"/>
  <c r="R119" i="97" a="1"/>
  <c r="G120" i="97" a="1"/>
  <c r="K120" i="97" a="1"/>
  <c r="P119" i="97" a="1"/>
  <c r="F174" i="97" a="1"/>
  <c r="H119" i="97" a="1"/>
  <c r="Q120" i="97" a="1"/>
  <c r="F119" i="97" a="1"/>
  <c r="K119" i="97" a="1"/>
  <c r="K121" i="97" a="1"/>
  <c r="N119" i="97" a="1"/>
  <c r="O121" i="97" a="1"/>
  <c r="F88" i="97" a="1"/>
  <c r="M121" i="97" a="1"/>
  <c r="Q119" i="97" a="1"/>
  <c r="M120" i="97" a="1"/>
  <c r="O119" i="97" a="1"/>
  <c r="Q121" i="97" a="1"/>
  <c r="M119" i="97" a="1"/>
  <c r="I119" i="97" a="1"/>
  <c r="F200" i="97" a="1"/>
  <c r="L119" i="97" a="1"/>
  <c r="G119" i="97" a="1"/>
  <c r="F145" i="97" a="1"/>
  <c r="F89" i="97" a="1"/>
  <c r="F229" i="97" a="1"/>
  <c r="G119" i="97" l="1"/>
  <c r="O119" i="97"/>
  <c r="M120" i="97"/>
  <c r="O121" i="97"/>
  <c r="N119" i="97"/>
  <c r="K121" i="97"/>
  <c r="K119" i="97"/>
  <c r="F119" i="97"/>
  <c r="P119" i="97"/>
  <c r="K120" i="97"/>
  <c r="G120" i="97"/>
  <c r="J119" i="97"/>
  <c r="G121" i="97"/>
  <c r="F121" i="97"/>
  <c r="Q120" i="97"/>
  <c r="Q121" i="97"/>
  <c r="O120" i="97"/>
  <c r="I119" i="97"/>
  <c r="H119" i="97"/>
  <c r="Q119" i="97"/>
  <c r="R119" i="97"/>
  <c r="M119" i="97"/>
  <c r="M121" i="97"/>
  <c r="L119" i="97"/>
  <c r="F229" i="97"/>
  <c r="F200" i="97"/>
  <c r="F174" i="97"/>
  <c r="F145" i="97"/>
  <c r="F89" i="97"/>
  <c r="F88" i="97"/>
  <c r="E116" i="97"/>
  <c r="F201" i="97" a="1"/>
  <c r="Q201" i="97" a="1"/>
  <c r="F116" i="97" a="1"/>
  <c r="Q89" i="97" a="1"/>
  <c r="F230" i="97" a="1"/>
  <c r="Q200" i="97" a="1"/>
  <c r="Q230" i="97" a="1"/>
  <c r="Q88" i="97" a="1"/>
  <c r="Q228" i="97" a="1"/>
  <c r="F228" i="97" a="1"/>
  <c r="Q144" i="97" a="1"/>
  <c r="R200" i="97" a="1"/>
  <c r="F90" i="97" a="1"/>
  <c r="R228" i="97" a="1"/>
  <c r="Q172" i="97" a="1"/>
  <c r="Q202" i="97" a="1"/>
  <c r="Q146" i="97" a="1"/>
  <c r="Q229" i="97" a="1"/>
  <c r="F146" i="97" a="1"/>
  <c r="Q173" i="97" a="1"/>
  <c r="F144" i="97" a="1"/>
  <c r="R144" i="97" a="1"/>
  <c r="Q90" i="97" a="1"/>
  <c r="F117" i="97" a="1"/>
  <c r="Q145" i="97" a="1"/>
  <c r="Q174" i="97" a="1"/>
  <c r="F172" i="97" a="1"/>
  <c r="R172" i="97" a="1"/>
  <c r="F202" i="97" a="1"/>
  <c r="R88" i="97" a="1"/>
  <c r="F173" i="97" a="1"/>
  <c r="F118" i="97" a="1"/>
  <c r="Q201" i="97" l="1"/>
  <c r="Q225" i="97" s="1"/>
  <c r="N46" i="105" s="1"/>
  <c r="R88" i="97"/>
  <c r="R112" i="97" s="1"/>
  <c r="O33" i="105" s="1"/>
  <c r="F202" i="97"/>
  <c r="Q88" i="97"/>
  <c r="Q112" i="97" s="1"/>
  <c r="N33" i="105" s="1"/>
  <c r="Q89" i="97"/>
  <c r="Q113" i="97" s="1"/>
  <c r="N34" i="105" s="1"/>
  <c r="R228" i="97"/>
  <c r="R252" i="97" s="1"/>
  <c r="O48" i="105" s="1"/>
  <c r="F172" i="97"/>
  <c r="R200" i="97"/>
  <c r="R224" i="97" s="1"/>
  <c r="O45" i="105" s="1"/>
  <c r="F173" i="97"/>
  <c r="R172" i="97"/>
  <c r="R196" i="97" s="1"/>
  <c r="O42" i="105" s="1"/>
  <c r="Q173" i="97"/>
  <c r="Q197" i="97" s="1"/>
  <c r="N43" i="105" s="1"/>
  <c r="Q202" i="97"/>
  <c r="Q226" i="97" s="1"/>
  <c r="N47" i="105" s="1"/>
  <c r="F201" i="97"/>
  <c r="F230" i="97"/>
  <c r="Q174" i="97"/>
  <c r="Q198" i="97" s="1"/>
  <c r="N44" i="105" s="1"/>
  <c r="F146" i="97"/>
  <c r="Q229" i="97"/>
  <c r="Q253" i="97" s="1"/>
  <c r="N49" i="105" s="1"/>
  <c r="F90" i="97"/>
  <c r="Q230" i="97"/>
  <c r="Q254" i="97" s="1"/>
  <c r="N50" i="105" s="1"/>
  <c r="F144" i="97"/>
  <c r="Q145" i="97"/>
  <c r="Q169" i="97" s="1"/>
  <c r="N40" i="105" s="1"/>
  <c r="Q172" i="97"/>
  <c r="Q196" i="97" s="1"/>
  <c r="N42" i="105" s="1"/>
  <c r="F228" i="97"/>
  <c r="R144" i="97"/>
  <c r="R168" i="97" s="1"/>
  <c r="O39" i="105" s="1"/>
  <c r="Q146" i="97"/>
  <c r="Q170" i="97" s="1"/>
  <c r="N41" i="105" s="1"/>
  <c r="Q228" i="97"/>
  <c r="Q252" i="97" s="1"/>
  <c r="N48" i="105" s="1"/>
  <c r="Q200" i="97"/>
  <c r="Q224" i="97" s="1"/>
  <c r="N45" i="105" s="1"/>
  <c r="Q90" i="97"/>
  <c r="Q114" i="97" s="1"/>
  <c r="N35" i="105" s="1"/>
  <c r="Q144" i="97"/>
  <c r="Q168" i="97" s="1"/>
  <c r="N39" i="105" s="1"/>
  <c r="F118" i="97"/>
  <c r="F117" i="97"/>
  <c r="F116" i="97"/>
  <c r="Q118" i="97" a="1"/>
  <c r="Q117" i="97" a="1"/>
  <c r="Q116" i="97" a="1"/>
  <c r="P116" i="97" a="1"/>
  <c r="R116" i="97" a="1"/>
  <c r="Q118" i="97" l="1"/>
  <c r="Q142" i="97" s="1"/>
  <c r="N38" i="105" s="1"/>
  <c r="N53" i="105" s="1"/>
  <c r="R116" i="97"/>
  <c r="R140" i="97" s="1"/>
  <c r="O36" i="105" s="1"/>
  <c r="O51" i="105" s="1"/>
  <c r="P116" i="97"/>
  <c r="Q117" i="97"/>
  <c r="Q141" i="97" s="1"/>
  <c r="N37" i="105" s="1"/>
  <c r="N52" i="105" s="1"/>
  <c r="Q116" i="97"/>
  <c r="Q140" i="97" s="1"/>
  <c r="N36" i="105" s="1"/>
  <c r="N51" i="105" s="1"/>
  <c r="AU35" i="106"/>
  <c r="AU29" i="106"/>
  <c r="AU23" i="106"/>
  <c r="AU17" i="106"/>
  <c r="AU11" i="106"/>
  <c r="AU5" i="106"/>
  <c r="AC35" i="106"/>
  <c r="AC29" i="106"/>
  <c r="AC23" i="106"/>
  <c r="AC17" i="106"/>
  <c r="AC11" i="106"/>
  <c r="AC5" i="106"/>
  <c r="CE1" i="106"/>
  <c r="CF1" i="106" s="1"/>
  <c r="BN1" i="106"/>
  <c r="BO1" i="106" s="1"/>
  <c r="BP1" i="106" s="1"/>
  <c r="BQ1" i="106" s="1"/>
  <c r="BR1" i="106" s="1"/>
  <c r="BS1" i="106" s="1"/>
  <c r="BT1" i="106" s="1"/>
  <c r="BU1" i="106" s="1"/>
  <c r="BV1" i="106" s="1"/>
  <c r="BW1" i="106" s="1"/>
  <c r="BX1" i="106" s="1"/>
  <c r="BY1" i="106" s="1"/>
  <c r="BZ1" i="106" s="1"/>
  <c r="AV15" i="106"/>
  <c r="AV21" i="106"/>
  <c r="AV36" i="106"/>
  <c r="AE33" i="106"/>
  <c r="AV24" i="106"/>
  <c r="AV37" i="106"/>
  <c r="AE15" i="106"/>
  <c r="AE40" i="106"/>
  <c r="AV12" i="106"/>
  <c r="AE29" i="106"/>
  <c r="AE27" i="106"/>
  <c r="AV28" i="106"/>
  <c r="AE38" i="106"/>
  <c r="AV31" i="106"/>
  <c r="AE21" i="106"/>
  <c r="AV33" i="106"/>
  <c r="AE30" i="106"/>
  <c r="AV17" i="106"/>
  <c r="AE18" i="106"/>
  <c r="AV39" i="106"/>
  <c r="AE17" i="106"/>
  <c r="AV20" i="106"/>
  <c r="AE24" i="106"/>
  <c r="AV13" i="106"/>
  <c r="AE39" i="106"/>
  <c r="AE19" i="106"/>
  <c r="AE22" i="106"/>
  <c r="AV34" i="106"/>
  <c r="AV11" i="106"/>
  <c r="AE26" i="106"/>
  <c r="AE31" i="106"/>
  <c r="AV19" i="106"/>
  <c r="AE16" i="106"/>
  <c r="AE28" i="106"/>
  <c r="AE36" i="106"/>
  <c r="AV23" i="106"/>
  <c r="AV5" i="106"/>
  <c r="AV29" i="106"/>
  <c r="AV16" i="106"/>
  <c r="AE14" i="106"/>
  <c r="AV40" i="106"/>
  <c r="AV22" i="106"/>
  <c r="AE23" i="106"/>
  <c r="AE13" i="106"/>
  <c r="AV35" i="106"/>
  <c r="AE11" i="106"/>
  <c r="AV25" i="106"/>
  <c r="AE35" i="106"/>
  <c r="AV27" i="106"/>
  <c r="AE12" i="106"/>
  <c r="AV38" i="106"/>
  <c r="AV18" i="106"/>
  <c r="AE37" i="106"/>
  <c r="AV14" i="106"/>
  <c r="AV26" i="106"/>
  <c r="AE34" i="106"/>
  <c r="AE5" i="106"/>
  <c r="AV30" i="106"/>
  <c r="AV32" i="106"/>
  <c r="AE20" i="106"/>
  <c r="AE32" i="106"/>
  <c r="AE25" i="106"/>
  <c r="CG1" i="106" l="1"/>
  <c r="AE46" i="106"/>
  <c r="AW1" i="106"/>
  <c r="AF1" i="106"/>
  <c r="AF27" i="106"/>
  <c r="AF29" i="106"/>
  <c r="AF12" i="106"/>
  <c r="AF28" i="106"/>
  <c r="AF20" i="106"/>
  <c r="AF21" i="106"/>
  <c r="AF11" i="106"/>
  <c r="AW5" i="106"/>
  <c r="AF19" i="106"/>
  <c r="AF34" i="106"/>
  <c r="AF25" i="106"/>
  <c r="AF32" i="106"/>
  <c r="AF22" i="106"/>
  <c r="AF14" i="106"/>
  <c r="AF18" i="106"/>
  <c r="AF40" i="106"/>
  <c r="AF13" i="106"/>
  <c r="AF17" i="106"/>
  <c r="AF38" i="106"/>
  <c r="AF23" i="106"/>
  <c r="AF36" i="106"/>
  <c r="AF33" i="106"/>
  <c r="AF37" i="106"/>
  <c r="AF15" i="106"/>
  <c r="AF30" i="106"/>
  <c r="AF35" i="106"/>
  <c r="AF5" i="106"/>
  <c r="AF26" i="106"/>
  <c r="AF31" i="106"/>
  <c r="AF24" i="106"/>
  <c r="CH1" i="106" l="1"/>
  <c r="AG1" i="106"/>
  <c r="AX1" i="106"/>
  <c r="AD6" i="106"/>
  <c r="AW27" i="106"/>
  <c r="AW38" i="106"/>
  <c r="AG36" i="106"/>
  <c r="AW18" i="106"/>
  <c r="AX5" i="106"/>
  <c r="AW21" i="106"/>
  <c r="AW33" i="106"/>
  <c r="AW23" i="106"/>
  <c r="AW30" i="106"/>
  <c r="AF16" i="106"/>
  <c r="AW22" i="106"/>
  <c r="AG12" i="106"/>
  <c r="AW35" i="106"/>
  <c r="AG32" i="106"/>
  <c r="AG35" i="106"/>
  <c r="AW40" i="106"/>
  <c r="AG29" i="106"/>
  <c r="AW16" i="106"/>
  <c r="AG6" i="106"/>
  <c r="AG14" i="106"/>
  <c r="AW17" i="106"/>
  <c r="AG11" i="106"/>
  <c r="AW11" i="106"/>
  <c r="AG24" i="106"/>
  <c r="AW39" i="106"/>
  <c r="AW26" i="106"/>
  <c r="AG17" i="106"/>
  <c r="AG22" i="106"/>
  <c r="AG18" i="106"/>
  <c r="AW24" i="106"/>
  <c r="AW37" i="106"/>
  <c r="AG21" i="106"/>
  <c r="AG25" i="106"/>
  <c r="AG34" i="106"/>
  <c r="AW13" i="106"/>
  <c r="AW20" i="106"/>
  <c r="AF6" i="106"/>
  <c r="AW36" i="106"/>
  <c r="AE6" i="106"/>
  <c r="AW31" i="106"/>
  <c r="AG31" i="106"/>
  <c r="AG37" i="106"/>
  <c r="AW14" i="106"/>
  <c r="AG26" i="106"/>
  <c r="AG23" i="106"/>
  <c r="AG15" i="106"/>
  <c r="AW25" i="106"/>
  <c r="AG40" i="106"/>
  <c r="AG33" i="106"/>
  <c r="AW12" i="106"/>
  <c r="AG28" i="106"/>
  <c r="AG39" i="106"/>
  <c r="AG16" i="106"/>
  <c r="AW28" i="106"/>
  <c r="AG5" i="106"/>
  <c r="AG27" i="106"/>
  <c r="AF39" i="106"/>
  <c r="AW34" i="106"/>
  <c r="AW19" i="106"/>
  <c r="AW15" i="106"/>
  <c r="AG19" i="106"/>
  <c r="AW29" i="106"/>
  <c r="AW32" i="106"/>
  <c r="AG30" i="106"/>
  <c r="CI1" i="106" l="1"/>
  <c r="AY1" i="106"/>
  <c r="AH1" i="106"/>
  <c r="AD7" i="106"/>
  <c r="AX18" i="106"/>
  <c r="AX39" i="106"/>
  <c r="AH13" i="106"/>
  <c r="AX27" i="106"/>
  <c r="AX19" i="106"/>
  <c r="AH20" i="106"/>
  <c r="AX21" i="106"/>
  <c r="AX23" i="106"/>
  <c r="AF7" i="106"/>
  <c r="AG13" i="106"/>
  <c r="AG20" i="106"/>
  <c r="AX33" i="106"/>
  <c r="AH22" i="106"/>
  <c r="AX35" i="106"/>
  <c r="AW6" i="106"/>
  <c r="AG38" i="106"/>
  <c r="AV6" i="106"/>
  <c r="AX28" i="106"/>
  <c r="AX25" i="106"/>
  <c r="AX15" i="106"/>
  <c r="AX29" i="106"/>
  <c r="AH5" i="106"/>
  <c r="AX26" i="106"/>
  <c r="AX13" i="106"/>
  <c r="AX38" i="106"/>
  <c r="AH11" i="106"/>
  <c r="AX6" i="106"/>
  <c r="AX31" i="106"/>
  <c r="AH39" i="106"/>
  <c r="AH21" i="106"/>
  <c r="AX22" i="106"/>
  <c r="AH15" i="106"/>
  <c r="AH26" i="106"/>
  <c r="AH16" i="106"/>
  <c r="AX34" i="106"/>
  <c r="AX37" i="106"/>
  <c r="AX30" i="106"/>
  <c r="AH40" i="106"/>
  <c r="AH18" i="106"/>
  <c r="AX20" i="106"/>
  <c r="AX24" i="106"/>
  <c r="AH12" i="106"/>
  <c r="AH6" i="106"/>
  <c r="AX40" i="106"/>
  <c r="AH37" i="106"/>
  <c r="AX17" i="106"/>
  <c r="AX11" i="106"/>
  <c r="AH30" i="106"/>
  <c r="AX36" i="106"/>
  <c r="AG7" i="106"/>
  <c r="AH38" i="106"/>
  <c r="AY5" i="106"/>
  <c r="AH19" i="106"/>
  <c r="AX14" i="106"/>
  <c r="AH33" i="106"/>
  <c r="AE7" i="106"/>
  <c r="AX32" i="106"/>
  <c r="AX12" i="106"/>
  <c r="AH35" i="106"/>
  <c r="AH7" i="106"/>
  <c r="AH14" i="106"/>
  <c r="AH32" i="106"/>
  <c r="AX16" i="106"/>
  <c r="CJ1" i="106" l="1"/>
  <c r="AI1" i="106"/>
  <c r="AZ1" i="106"/>
  <c r="AD8" i="106"/>
  <c r="D79" i="97"/>
  <c r="D78" i="97"/>
  <c r="D77" i="97"/>
  <c r="D76" i="97"/>
  <c r="D75" i="97"/>
  <c r="D74" i="97"/>
  <c r="D73" i="97"/>
  <c r="AJ58" i="94"/>
  <c r="D72" i="97"/>
  <c r="AK60" i="94"/>
  <c r="AJ60" i="94"/>
  <c r="S60" i="94"/>
  <c r="R60" i="94"/>
  <c r="AK59" i="94"/>
  <c r="AJ59" i="94"/>
  <c r="S59" i="94"/>
  <c r="R59" i="94"/>
  <c r="AK58" i="94"/>
  <c r="S58" i="94"/>
  <c r="R58" i="94"/>
  <c r="AK57" i="94"/>
  <c r="AJ57" i="94"/>
  <c r="S57" i="94"/>
  <c r="R57" i="94"/>
  <c r="U56" i="94"/>
  <c r="C56" i="94"/>
  <c r="AL6" i="94"/>
  <c r="AM6" i="94"/>
  <c r="AL7" i="94"/>
  <c r="AM7" i="94"/>
  <c r="AL8" i="94"/>
  <c r="AM8" i="94"/>
  <c r="AL9" i="94"/>
  <c r="AM9" i="94"/>
  <c r="AL10" i="94"/>
  <c r="AM10" i="94"/>
  <c r="AL11" i="94"/>
  <c r="AM11" i="94"/>
  <c r="AL12" i="94"/>
  <c r="AM12" i="94"/>
  <c r="AL13" i="94"/>
  <c r="AM13" i="94"/>
  <c r="AL14" i="94"/>
  <c r="AM14" i="94"/>
  <c r="AL15" i="94"/>
  <c r="AM15" i="94"/>
  <c r="AL16" i="94"/>
  <c r="AM16" i="94"/>
  <c r="AL17" i="94"/>
  <c r="AM17" i="94"/>
  <c r="AL18" i="94"/>
  <c r="AM18" i="94"/>
  <c r="AL19" i="94"/>
  <c r="AM19" i="94"/>
  <c r="AL20" i="94"/>
  <c r="AM20" i="94"/>
  <c r="AL21" i="94"/>
  <c r="AM21" i="94"/>
  <c r="AL22" i="94"/>
  <c r="AM22" i="94"/>
  <c r="AL23" i="94"/>
  <c r="AM23" i="94"/>
  <c r="AL24" i="94"/>
  <c r="AM24" i="94"/>
  <c r="AL25" i="94"/>
  <c r="AM25" i="94"/>
  <c r="AL26" i="94"/>
  <c r="AM26" i="94"/>
  <c r="AL27" i="94"/>
  <c r="AM27" i="94"/>
  <c r="AL28" i="94"/>
  <c r="AM28" i="94"/>
  <c r="AL29" i="94"/>
  <c r="AM29" i="94"/>
  <c r="AL30" i="94"/>
  <c r="AM30" i="94"/>
  <c r="AL31" i="94"/>
  <c r="AM31" i="94"/>
  <c r="AL32" i="94"/>
  <c r="AM32" i="94"/>
  <c r="AL33" i="94"/>
  <c r="AM33" i="94"/>
  <c r="AL34" i="94"/>
  <c r="AM34" i="94"/>
  <c r="AL35" i="94"/>
  <c r="AM35" i="94"/>
  <c r="AL36" i="94"/>
  <c r="AM36" i="94"/>
  <c r="AL37" i="94"/>
  <c r="AM37" i="94"/>
  <c r="AL38" i="94"/>
  <c r="AM38" i="94"/>
  <c r="AL39" i="94"/>
  <c r="AM39" i="94"/>
  <c r="AL40" i="94"/>
  <c r="AM40" i="94"/>
  <c r="AM5" i="94"/>
  <c r="AL5" i="94"/>
  <c r="S5" i="105"/>
  <c r="R5" i="105"/>
  <c r="Q5" i="105"/>
  <c r="P5" i="105"/>
  <c r="O5" i="105"/>
  <c r="N5" i="105"/>
  <c r="M5" i="105"/>
  <c r="L5" i="105"/>
  <c r="K5" i="105"/>
  <c r="J5" i="105"/>
  <c r="H5" i="105"/>
  <c r="G5" i="105"/>
  <c r="F5" i="105"/>
  <c r="E5" i="105"/>
  <c r="AW7" i="106"/>
  <c r="AY12" i="106"/>
  <c r="AY32" i="106"/>
  <c r="AY33" i="106"/>
  <c r="AY7" i="106"/>
  <c r="AY28" i="106"/>
  <c r="AY18" i="106"/>
  <c r="H75" i="97" a="1"/>
  <c r="AY22" i="106"/>
  <c r="AY21" i="106"/>
  <c r="AX7" i="106"/>
  <c r="E76" i="97" a="1"/>
  <c r="AY20" i="106"/>
  <c r="AH24" i="106"/>
  <c r="AH36" i="106"/>
  <c r="AY26" i="106"/>
  <c r="O78" i="97" a="1"/>
  <c r="AY11" i="106"/>
  <c r="AY39" i="106"/>
  <c r="H79" i="97" a="1"/>
  <c r="AH29" i="106"/>
  <c r="AH17" i="106"/>
  <c r="AE8" i="106"/>
  <c r="AY14" i="106"/>
  <c r="AY15" i="106"/>
  <c r="AY23" i="106"/>
  <c r="AY34" i="106"/>
  <c r="AY29" i="106"/>
  <c r="AY36" i="106"/>
  <c r="AH31" i="106"/>
  <c r="AH28" i="106"/>
  <c r="AY31" i="106"/>
  <c r="AY40" i="106"/>
  <c r="AY17" i="106"/>
  <c r="AY13" i="106"/>
  <c r="AY6" i="106"/>
  <c r="AY38" i="106"/>
  <c r="AY35" i="106"/>
  <c r="AH25" i="106"/>
  <c r="AY37" i="106"/>
  <c r="AV7" i="106"/>
  <c r="H76" i="97" a="1"/>
  <c r="AY27" i="106"/>
  <c r="H77" i="97" a="1"/>
  <c r="O75" i="97" a="1"/>
  <c r="H74" i="97" a="1"/>
  <c r="AH23" i="106"/>
  <c r="O74" i="97" a="1"/>
  <c r="AH27" i="106"/>
  <c r="O77" i="97" a="1"/>
  <c r="AY19" i="106"/>
  <c r="AY30" i="106"/>
  <c r="AY25" i="106"/>
  <c r="AY24" i="106"/>
  <c r="AY16" i="106"/>
  <c r="H73" i="97" a="1"/>
  <c r="AF8" i="106"/>
  <c r="AH34" i="106"/>
  <c r="O76" i="97" a="1"/>
  <c r="N77" i="97" a="1"/>
  <c r="N77" i="97" l="1"/>
  <c r="AM56" i="94"/>
  <c r="AM59" i="94"/>
  <c r="AL59" i="94"/>
  <c r="AJ61" i="94"/>
  <c r="AK61" i="94"/>
  <c r="AL57" i="94"/>
  <c r="AL60" i="94"/>
  <c r="AM57" i="94"/>
  <c r="AM60" i="94"/>
  <c r="AL58" i="94"/>
  <c r="AM58" i="94"/>
  <c r="O75" i="97"/>
  <c r="O76" i="97"/>
  <c r="O78" i="97"/>
  <c r="O77" i="97"/>
  <c r="O74" i="97"/>
  <c r="AA7" i="106"/>
  <c r="AA11" i="106"/>
  <c r="AA8" i="106"/>
  <c r="AA10" i="106"/>
  <c r="AA4" i="106"/>
  <c r="AA9" i="106"/>
  <c r="AA5" i="106"/>
  <c r="AA6" i="106"/>
  <c r="CK1" i="106"/>
  <c r="BA1" i="106"/>
  <c r="AJ1" i="106"/>
  <c r="AD9" i="106"/>
  <c r="H79" i="97"/>
  <c r="H76" i="97"/>
  <c r="E76" i="97"/>
  <c r="H77" i="97"/>
  <c r="H75" i="97"/>
  <c r="H74" i="97"/>
  <c r="H73" i="97"/>
  <c r="G76" i="97" a="1"/>
  <c r="E75" i="97" a="1"/>
  <c r="J77" i="97" a="1"/>
  <c r="K78" i="97" a="1"/>
  <c r="E11" i="97" a="1"/>
  <c r="N74" i="97" a="1"/>
  <c r="AH8" i="106"/>
  <c r="AJ23" i="106"/>
  <c r="AH9" i="106"/>
  <c r="BA8" i="106"/>
  <c r="E9" i="97" a="1"/>
  <c r="O72" i="97" a="1"/>
  <c r="E16" i="97" a="1"/>
  <c r="E19" i="97" a="1"/>
  <c r="J74" i="97" a="1"/>
  <c r="AG9" i="106"/>
  <c r="O73" i="97" a="1"/>
  <c r="G77" i="97" a="1"/>
  <c r="M78" i="97" a="1"/>
  <c r="E18" i="97" a="1"/>
  <c r="E74" i="97" a="1"/>
  <c r="J72" i="97" a="1"/>
  <c r="M73" i="97" a="1"/>
  <c r="K75" i="97" a="1"/>
  <c r="AY8" i="106"/>
  <c r="E28" i="97" a="1"/>
  <c r="E78" i="97" a="1"/>
  <c r="E8" i="97" a="1"/>
  <c r="E25" i="97" a="1"/>
  <c r="J76" i="97" a="1"/>
  <c r="AG8" i="106"/>
  <c r="E26" i="97" a="1"/>
  <c r="I76" i="97" a="1"/>
  <c r="E72" i="97" a="1"/>
  <c r="N75" i="97" a="1"/>
  <c r="E20" i="97" a="1"/>
  <c r="J79" i="97" a="1"/>
  <c r="M75" i="97" a="1"/>
  <c r="E12" i="97" a="1"/>
  <c r="F76" i="97" a="1"/>
  <c r="L75" i="97" a="1"/>
  <c r="M79" i="97" a="1"/>
  <c r="F79" i="97" a="1"/>
  <c r="E77" i="97" a="1"/>
  <c r="G78" i="97" a="1"/>
  <c r="E13" i="97" a="1"/>
  <c r="K74" i="97" a="1"/>
  <c r="L77" i="97" a="1"/>
  <c r="AJ28" i="106"/>
  <c r="AJ32" i="106"/>
  <c r="M77" i="97" a="1"/>
  <c r="AW8" i="106"/>
  <c r="AV8" i="106"/>
  <c r="E17" i="97" a="1"/>
  <c r="K76" i="97" a="1"/>
  <c r="G75" i="97" a="1"/>
  <c r="L76" i="97" a="1"/>
  <c r="N76" i="97" a="1"/>
  <c r="AJ25" i="106"/>
  <c r="N79" i="97" a="1"/>
  <c r="E24" i="97" a="1"/>
  <c r="I78" i="97" a="1"/>
  <c r="O79" i="97" a="1"/>
  <c r="E27" i="97" a="1"/>
  <c r="AJ21" i="106"/>
  <c r="E23" i="97" a="1"/>
  <c r="L72" i="97" a="1"/>
  <c r="F78" i="97" a="1"/>
  <c r="AJ40" i="106"/>
  <c r="N72" i="97" a="1"/>
  <c r="M72" i="97" a="1"/>
  <c r="F72" i="97" a="1"/>
  <c r="K73" i="97" a="1"/>
  <c r="E10" i="97" a="1"/>
  <c r="I79" i="97" a="1"/>
  <c r="L74" i="97" a="1"/>
  <c r="G74" i="97" a="1"/>
  <c r="N73" i="97" a="1"/>
  <c r="I77" i="97" a="1"/>
  <c r="F75" i="97" a="1"/>
  <c r="AE9" i="106"/>
  <c r="K72" i="97" a="1"/>
  <c r="H72" i="97" a="1"/>
  <c r="I75" i="97" a="1"/>
  <c r="G72" i="97" a="1"/>
  <c r="I72" i="97" a="1"/>
  <c r="E73" i="97" a="1"/>
  <c r="L78" i="97" a="1"/>
  <c r="M76" i="97" a="1"/>
  <c r="AJ17" i="106"/>
  <c r="AJ37" i="106"/>
  <c r="I74" i="97" a="1"/>
  <c r="L79" i="97" a="1"/>
  <c r="F74" i="97" a="1"/>
  <c r="M74" i="97" a="1"/>
  <c r="E79" i="97" a="1"/>
  <c r="E15" i="97" a="1"/>
  <c r="E22" i="97" a="1"/>
  <c r="E21" i="97" a="1"/>
  <c r="AX8" i="106"/>
  <c r="J75" i="97" a="1"/>
  <c r="K79" i="97" a="1"/>
  <c r="AJ33" i="106"/>
  <c r="G79" i="97" a="1"/>
  <c r="L73" i="97" a="1"/>
  <c r="H78" i="97" a="1"/>
  <c r="F73" i="97" a="1"/>
  <c r="J78" i="97" a="1"/>
  <c r="AJ14" i="106"/>
  <c r="G73" i="97" a="1"/>
  <c r="F77" i="97" a="1"/>
  <c r="J73" i="97" a="1"/>
  <c r="N78" i="97" a="1"/>
  <c r="AJ8" i="106"/>
  <c r="AJ30" i="106"/>
  <c r="E14" i="97" a="1"/>
  <c r="K77" i="97" a="1"/>
  <c r="I73" i="97" a="1"/>
  <c r="BA5" i="106"/>
  <c r="AF9" i="106"/>
  <c r="AJ11" i="106"/>
  <c r="E79" i="97" l="1"/>
  <c r="H78" i="97"/>
  <c r="M79" i="97"/>
  <c r="O73" i="97"/>
  <c r="O79" i="97"/>
  <c r="O72" i="97"/>
  <c r="O80" i="97" s="1"/>
  <c r="M25" i="105" s="1"/>
  <c r="K72" i="97"/>
  <c r="L72" i="97"/>
  <c r="J72" i="97"/>
  <c r="I72" i="97"/>
  <c r="N72" i="97"/>
  <c r="H72" i="97"/>
  <c r="M72" i="97"/>
  <c r="F72" i="97"/>
  <c r="G72" i="97"/>
  <c r="E72" i="97"/>
  <c r="CL1" i="106"/>
  <c r="AK1" i="106"/>
  <c r="BB1" i="106"/>
  <c r="AD10" i="106"/>
  <c r="J79" i="97"/>
  <c r="I79" i="97"/>
  <c r="I77" i="97"/>
  <c r="I76" i="97"/>
  <c r="J75" i="97"/>
  <c r="I75" i="97"/>
  <c r="J74" i="97"/>
  <c r="I74" i="97"/>
  <c r="J73" i="97"/>
  <c r="G79" i="97"/>
  <c r="N79" i="97"/>
  <c r="F79" i="97"/>
  <c r="L79" i="97"/>
  <c r="K79" i="97"/>
  <c r="G78" i="97"/>
  <c r="N78" i="97"/>
  <c r="F78" i="97"/>
  <c r="M78" i="97"/>
  <c r="E78" i="97"/>
  <c r="L78" i="97"/>
  <c r="K78" i="97"/>
  <c r="J78" i="97"/>
  <c r="I78" i="97"/>
  <c r="G76" i="97"/>
  <c r="N76" i="97"/>
  <c r="F76" i="97"/>
  <c r="M76" i="97"/>
  <c r="L76" i="97"/>
  <c r="K76" i="97"/>
  <c r="J76" i="97"/>
  <c r="G77" i="97"/>
  <c r="F77" i="97"/>
  <c r="M77" i="97"/>
  <c r="E77" i="97"/>
  <c r="L77" i="97"/>
  <c r="K77" i="97"/>
  <c r="J77" i="97"/>
  <c r="G75" i="97"/>
  <c r="N75" i="97"/>
  <c r="F75" i="97"/>
  <c r="M75" i="97"/>
  <c r="E75" i="97"/>
  <c r="L75" i="97"/>
  <c r="K75" i="97"/>
  <c r="G74" i="97"/>
  <c r="N74" i="97"/>
  <c r="F74" i="97"/>
  <c r="M74" i="97"/>
  <c r="E74" i="97"/>
  <c r="L74" i="97"/>
  <c r="K74" i="97"/>
  <c r="G73" i="97"/>
  <c r="N73" i="97"/>
  <c r="F73" i="97"/>
  <c r="M73" i="97"/>
  <c r="E73" i="97"/>
  <c r="L73" i="97"/>
  <c r="K73" i="97"/>
  <c r="I73" i="97"/>
  <c r="E27" i="97"/>
  <c r="E28" i="97"/>
  <c r="E26" i="97"/>
  <c r="E25" i="97"/>
  <c r="E23" i="97"/>
  <c r="E24" i="97"/>
  <c r="E22" i="97"/>
  <c r="E21" i="97"/>
  <c r="E20" i="97"/>
  <c r="E18" i="97"/>
  <c r="E19" i="97"/>
  <c r="E17" i="97"/>
  <c r="E16" i="97"/>
  <c r="E15" i="97"/>
  <c r="E14" i="97"/>
  <c r="E13" i="97"/>
  <c r="E12" i="97"/>
  <c r="E11" i="97"/>
  <c r="E9" i="97"/>
  <c r="E10" i="97"/>
  <c r="E8" i="97"/>
  <c r="AJ9" i="106"/>
  <c r="BA31" i="106"/>
  <c r="BA38" i="106"/>
  <c r="BA13" i="106"/>
  <c r="AJ12" i="106"/>
  <c r="BA35" i="106"/>
  <c r="BA29" i="106"/>
  <c r="AJ39" i="106"/>
  <c r="BA27" i="106"/>
  <c r="BA12" i="106"/>
  <c r="BA34" i="106"/>
  <c r="AJ36" i="106"/>
  <c r="AK19" i="106"/>
  <c r="BA16" i="106"/>
  <c r="BA18" i="106"/>
  <c r="AJ15" i="106"/>
  <c r="AV9" i="106"/>
  <c r="AJ6" i="106"/>
  <c r="AJ7" i="106"/>
  <c r="AJ34" i="106"/>
  <c r="AJ29" i="106"/>
  <c r="AJ31" i="106"/>
  <c r="AJ5" i="106"/>
  <c r="BA28" i="106"/>
  <c r="BA14" i="106"/>
  <c r="BA26" i="106"/>
  <c r="BA30" i="106"/>
  <c r="BA9" i="106"/>
  <c r="BA6" i="106"/>
  <c r="BA22" i="106"/>
  <c r="AJ27" i="106"/>
  <c r="AJ26" i="106"/>
  <c r="AJ35" i="106"/>
  <c r="AJ38" i="106"/>
  <c r="BA39" i="106"/>
  <c r="AF10" i="106"/>
  <c r="AW9" i="106"/>
  <c r="AX9" i="106"/>
  <c r="AK23" i="106"/>
  <c r="AK24" i="106"/>
  <c r="AJ24" i="106"/>
  <c r="BA20" i="106"/>
  <c r="AK33" i="106"/>
  <c r="AJ20" i="106"/>
  <c r="AJ13" i="106"/>
  <c r="BA25" i="106"/>
  <c r="BA24" i="106"/>
  <c r="AJ19" i="106"/>
  <c r="AY9" i="106"/>
  <c r="BA32" i="106"/>
  <c r="AJ18" i="106"/>
  <c r="BA7" i="106"/>
  <c r="BA33" i="106"/>
  <c r="AK38" i="106"/>
  <c r="AK15" i="106"/>
  <c r="BA23" i="106"/>
  <c r="AK25" i="106"/>
  <c r="BA21" i="106"/>
  <c r="AK5" i="106"/>
  <c r="BA37" i="106"/>
  <c r="AE10" i="106"/>
  <c r="BA11" i="106"/>
  <c r="BA17" i="106"/>
  <c r="BA19" i="106"/>
  <c r="BA36" i="106"/>
  <c r="AJ22" i="106"/>
  <c r="BA40" i="106"/>
  <c r="AJ16" i="106"/>
  <c r="BB5" i="106"/>
  <c r="BA15" i="106"/>
  <c r="BB9" i="106"/>
  <c r="AK10" i="106"/>
  <c r="AK34" i="106"/>
  <c r="H80" i="97" l="1"/>
  <c r="F25" i="105" s="1"/>
  <c r="CM1" i="106"/>
  <c r="BC1" i="106"/>
  <c r="AL1" i="106"/>
  <c r="I80" i="97"/>
  <c r="G25" i="105" s="1"/>
  <c r="N80" i="97"/>
  <c r="L25" i="105" s="1"/>
  <c r="M80" i="97"/>
  <c r="K25" i="105" s="1"/>
  <c r="L80" i="97"/>
  <c r="J25" i="105" s="1"/>
  <c r="K80" i="97"/>
  <c r="I25" i="105" s="1"/>
  <c r="J80" i="97"/>
  <c r="H25" i="105" s="1"/>
  <c r="F80" i="97"/>
  <c r="D25" i="105" s="1"/>
  <c r="G80" i="97"/>
  <c r="E25" i="105" s="1"/>
  <c r="E80" i="97"/>
  <c r="C25" i="105" s="1"/>
  <c r="AK8" i="106"/>
  <c r="AV10" i="106"/>
  <c r="AK13" i="106"/>
  <c r="BB28" i="106"/>
  <c r="AK17" i="106"/>
  <c r="BB10" i="106"/>
  <c r="AG10" i="106"/>
  <c r="BB6" i="106"/>
  <c r="AK39" i="106"/>
  <c r="AK27" i="106"/>
  <c r="BB18" i="106"/>
  <c r="BB29" i="106"/>
  <c r="AK20" i="106"/>
  <c r="BA10" i="106"/>
  <c r="AK16" i="106"/>
  <c r="BB15" i="106"/>
  <c r="AK14" i="106"/>
  <c r="AK29" i="106"/>
  <c r="AH10" i="106"/>
  <c r="AK22" i="106"/>
  <c r="AK6" i="106"/>
  <c r="BB12" i="106"/>
  <c r="AK40" i="106"/>
  <c r="BB40" i="106"/>
  <c r="AK30" i="106"/>
  <c r="AK21" i="106"/>
  <c r="BB36" i="106"/>
  <c r="BC5" i="106"/>
  <c r="AK26" i="106"/>
  <c r="AK18" i="106"/>
  <c r="BB39" i="106"/>
  <c r="BB11" i="106"/>
  <c r="AK9" i="106"/>
  <c r="AK12" i="106"/>
  <c r="AK35" i="106"/>
  <c r="AW10" i="106"/>
  <c r="AK32" i="106"/>
  <c r="AK28" i="106"/>
  <c r="AK7" i="106"/>
  <c r="BB23" i="106"/>
  <c r="BB16" i="106"/>
  <c r="AK37" i="106"/>
  <c r="BB7" i="106"/>
  <c r="BB21" i="106"/>
  <c r="BB32" i="106"/>
  <c r="BB30" i="106"/>
  <c r="BB20" i="106"/>
  <c r="AK11" i="106"/>
  <c r="BB17" i="106"/>
  <c r="BB38" i="106"/>
  <c r="BB31" i="106"/>
  <c r="AJ10" i="106"/>
  <c r="BB22" i="106"/>
  <c r="AK36" i="106"/>
  <c r="BB24" i="106"/>
  <c r="BB37" i="106"/>
  <c r="AX10" i="106"/>
  <c r="BB14" i="106"/>
  <c r="BB26" i="106"/>
  <c r="AL32" i="106"/>
  <c r="BB34" i="106"/>
  <c r="BB33" i="106"/>
  <c r="BB35" i="106"/>
  <c r="BB25" i="106"/>
  <c r="AK31" i="106"/>
  <c r="BB8" i="106"/>
  <c r="AL35" i="106"/>
  <c r="BB27" i="106"/>
  <c r="AY10" i="106"/>
  <c r="BB19" i="106"/>
  <c r="BB13" i="106"/>
  <c r="AL15" i="106"/>
  <c r="AL16" i="106"/>
  <c r="AK51" i="106" l="1"/>
  <c r="AK54" i="106" s="1"/>
  <c r="AK50" i="106"/>
  <c r="AK53" i="106" s="1"/>
  <c r="AF50" i="106"/>
  <c r="AF53" i="106" s="1"/>
  <c r="AF51" i="106"/>
  <c r="AF54" i="106" s="1"/>
  <c r="AH51" i="106"/>
  <c r="AH54" i="106" s="1"/>
  <c r="AH50" i="106"/>
  <c r="AH53" i="106" s="1"/>
  <c r="AG50" i="106"/>
  <c r="AG53" i="106" s="1"/>
  <c r="AG51" i="106"/>
  <c r="AG54" i="106" s="1"/>
  <c r="AJ51" i="106"/>
  <c r="AJ54" i="106" s="1"/>
  <c r="AJ50" i="106"/>
  <c r="AJ53" i="106" s="1"/>
  <c r="AE51" i="106"/>
  <c r="AE54" i="106" s="1"/>
  <c r="AE50" i="106"/>
  <c r="AE53" i="106" s="1"/>
  <c r="CN1" i="106"/>
  <c r="AM1" i="106"/>
  <c r="BD1" i="106"/>
  <c r="AL37" i="106"/>
  <c r="BC21" i="106"/>
  <c r="BC10" i="106"/>
  <c r="AL11" i="106"/>
  <c r="BC6" i="106"/>
  <c r="BC17" i="106"/>
  <c r="AL9" i="106"/>
  <c r="BC25" i="106"/>
  <c r="AM11" i="106"/>
  <c r="AL25" i="106"/>
  <c r="BC13" i="106"/>
  <c r="AL14" i="106"/>
  <c r="BC7" i="106"/>
  <c r="AL38" i="106"/>
  <c r="AL5" i="106"/>
  <c r="BC18" i="106"/>
  <c r="BC11" i="106"/>
  <c r="BC14" i="106"/>
  <c r="BC8" i="106"/>
  <c r="BC15" i="106"/>
  <c r="AL26" i="106"/>
  <c r="BC34" i="106"/>
  <c r="AL17" i="106"/>
  <c r="AL24" i="106"/>
  <c r="BC32" i="106"/>
  <c r="BC36" i="106"/>
  <c r="AL6" i="106"/>
  <c r="BC22" i="106"/>
  <c r="BC20" i="106"/>
  <c r="AM40" i="106"/>
  <c r="AL40" i="106"/>
  <c r="BC30" i="106"/>
  <c r="BC29" i="106"/>
  <c r="BC28" i="106"/>
  <c r="AM31" i="106"/>
  <c r="AL13" i="106"/>
  <c r="AL30" i="106"/>
  <c r="AL7" i="106"/>
  <c r="BC16" i="106"/>
  <c r="BC35" i="106"/>
  <c r="AL31" i="106"/>
  <c r="AL23" i="106"/>
  <c r="AL20" i="106"/>
  <c r="BC19" i="106"/>
  <c r="AL18" i="106"/>
  <c r="AL27" i="106"/>
  <c r="AL36" i="106"/>
  <c r="BC26" i="106"/>
  <c r="BC39" i="106"/>
  <c r="BC27" i="106"/>
  <c r="AL29" i="106"/>
  <c r="AL8" i="106"/>
  <c r="AL34" i="106"/>
  <c r="AL33" i="106"/>
  <c r="BC38" i="106"/>
  <c r="BC33" i="106"/>
  <c r="AL39" i="106"/>
  <c r="BC37" i="106"/>
  <c r="BC31" i="106"/>
  <c r="AL19" i="106"/>
  <c r="AL28" i="106"/>
  <c r="AL21" i="106"/>
  <c r="AL10" i="106"/>
  <c r="BC9" i="106"/>
  <c r="BC24" i="106"/>
  <c r="BC23" i="106"/>
  <c r="BD5" i="106"/>
  <c r="AL12" i="106"/>
  <c r="AL22" i="106"/>
  <c r="BC40" i="106"/>
  <c r="BC12" i="106"/>
  <c r="AM23" i="106"/>
  <c r="AL50" i="106" l="1"/>
  <c r="AL53" i="106" s="1"/>
  <c r="AL51" i="106"/>
  <c r="AL54" i="106" s="1"/>
  <c r="AE56" i="106"/>
  <c r="CO1" i="106"/>
  <c r="BE1" i="106"/>
  <c r="AN1" i="106"/>
  <c r="AM20" i="106"/>
  <c r="AM19" i="106"/>
  <c r="AM12" i="106"/>
  <c r="AN16" i="106"/>
  <c r="AN36" i="106"/>
  <c r="BD6" i="106"/>
  <c r="AM6" i="106"/>
  <c r="AM32" i="106"/>
  <c r="AM35" i="106"/>
  <c r="BD37" i="106"/>
  <c r="AN26" i="106"/>
  <c r="AM26" i="106"/>
  <c r="AN23" i="106"/>
  <c r="AN25" i="106"/>
  <c r="BD36" i="106"/>
  <c r="AN7" i="106"/>
  <c r="AM39" i="106"/>
  <c r="BD23" i="106"/>
  <c r="AM17" i="106"/>
  <c r="AM25" i="106"/>
  <c r="BD28" i="106"/>
  <c r="AM10" i="106"/>
  <c r="BD9" i="106"/>
  <c r="AN39" i="106"/>
  <c r="AM9" i="106"/>
  <c r="BD30" i="106"/>
  <c r="BD39" i="106"/>
  <c r="BD16" i="106"/>
  <c r="AM18" i="106"/>
  <c r="BD40" i="106"/>
  <c r="AN32" i="106"/>
  <c r="BD11" i="106"/>
  <c r="BD22" i="106"/>
  <c r="BD18" i="106"/>
  <c r="AM29" i="106"/>
  <c r="BD32" i="106"/>
  <c r="AN10" i="106"/>
  <c r="AN27" i="106"/>
  <c r="AN15" i="106"/>
  <c r="AM15" i="106"/>
  <c r="BD15" i="106"/>
  <c r="BD17" i="106"/>
  <c r="BD14" i="106"/>
  <c r="AM13" i="106"/>
  <c r="BD34" i="106"/>
  <c r="BD33" i="106"/>
  <c r="AM21" i="106"/>
  <c r="AN14" i="106"/>
  <c r="AN40" i="106"/>
  <c r="AN17" i="106"/>
  <c r="AM34" i="106"/>
  <c r="BD8" i="106"/>
  <c r="BD38" i="106"/>
  <c r="AN9" i="106"/>
  <c r="AN37" i="106"/>
  <c r="AM24" i="106"/>
  <c r="AN34" i="106"/>
  <c r="BD24" i="106"/>
  <c r="BD27" i="106"/>
  <c r="AN38" i="106"/>
  <c r="AN12" i="106"/>
  <c r="AM38" i="106"/>
  <c r="BD10" i="106"/>
  <c r="AM36" i="106"/>
  <c r="AN18" i="106"/>
  <c r="AM28" i="106"/>
  <c r="BD35" i="106"/>
  <c r="AM33" i="106"/>
  <c r="BD31" i="106"/>
  <c r="BD19" i="106"/>
  <c r="AM22" i="106"/>
  <c r="BD25" i="106"/>
  <c r="AN11" i="106"/>
  <c r="AN8" i="106"/>
  <c r="AM37" i="106"/>
  <c r="AM7" i="106"/>
  <c r="BD26" i="106"/>
  <c r="AN6" i="106"/>
  <c r="AM30" i="106"/>
  <c r="BD12" i="106"/>
  <c r="AN29" i="106"/>
  <c r="AM5" i="106"/>
  <c r="AN21" i="106"/>
  <c r="AM16" i="106"/>
  <c r="AM27" i="106"/>
  <c r="BD21" i="106"/>
  <c r="AN22" i="106"/>
  <c r="AN13" i="106"/>
  <c r="AM14" i="106"/>
  <c r="BD29" i="106"/>
  <c r="BD13" i="106"/>
  <c r="BD20" i="106"/>
  <c r="AM8" i="106"/>
  <c r="AN35" i="106"/>
  <c r="BD7" i="106"/>
  <c r="BE5" i="106"/>
  <c r="AN28" i="106"/>
  <c r="AM51" i="106" l="1"/>
  <c r="AM54" i="106" s="1"/>
  <c r="AM50" i="106"/>
  <c r="AM53" i="106" s="1"/>
  <c r="CP1" i="106"/>
  <c r="AO1" i="106"/>
  <c r="BF1" i="106"/>
  <c r="AN24" i="106"/>
  <c r="BE13" i="106"/>
  <c r="BF5" i="106"/>
  <c r="BE33" i="106"/>
  <c r="BE24" i="106"/>
  <c r="BE18" i="106"/>
  <c r="BE40" i="106"/>
  <c r="AN30" i="106"/>
  <c r="BE32" i="106"/>
  <c r="AO9" i="106"/>
  <c r="BE28" i="106"/>
  <c r="BE23" i="106"/>
  <c r="AO29" i="106"/>
  <c r="BE22" i="106"/>
  <c r="BE29" i="106"/>
  <c r="BE37" i="106"/>
  <c r="AO36" i="106"/>
  <c r="AO16" i="106"/>
  <c r="AN31" i="106"/>
  <c r="BE16" i="106"/>
  <c r="BE30" i="106"/>
  <c r="AO26" i="106"/>
  <c r="BE25" i="106"/>
  <c r="BE27" i="106"/>
  <c r="AO7" i="106"/>
  <c r="AO14" i="106"/>
  <c r="BE38" i="106"/>
  <c r="BE34" i="106"/>
  <c r="BE31" i="106"/>
  <c r="BE12" i="106"/>
  <c r="AN19" i="106"/>
  <c r="AN20" i="106"/>
  <c r="BE39" i="106"/>
  <c r="BE8" i="106"/>
  <c r="BE15" i="106"/>
  <c r="BE20" i="106"/>
  <c r="BE19" i="106"/>
  <c r="BE11" i="106"/>
  <c r="BE6" i="106"/>
  <c r="BE14" i="106"/>
  <c r="AO24" i="106"/>
  <c r="AN5" i="106"/>
  <c r="BE9" i="106"/>
  <c r="AO39" i="106"/>
  <c r="AO8" i="106"/>
  <c r="BE17" i="106"/>
  <c r="AN33" i="106"/>
  <c r="AO18" i="106"/>
  <c r="BE26" i="106"/>
  <c r="AO34" i="106"/>
  <c r="BE10" i="106"/>
  <c r="AO38" i="106"/>
  <c r="BE21" i="106"/>
  <c r="BE7" i="106"/>
  <c r="AO21" i="106"/>
  <c r="BE36" i="106"/>
  <c r="AO15" i="106"/>
  <c r="AO22" i="106"/>
  <c r="BE35" i="106"/>
  <c r="AN51" i="106" l="1"/>
  <c r="AN54" i="106" s="1"/>
  <c r="AN50" i="106"/>
  <c r="AN53" i="106" s="1"/>
  <c r="CQ1" i="106"/>
  <c r="AP1" i="106"/>
  <c r="BG1" i="106"/>
  <c r="AO17" i="106"/>
  <c r="AO37" i="106"/>
  <c r="AP25" i="106"/>
  <c r="AO10" i="106"/>
  <c r="AP28" i="106"/>
  <c r="BF40" i="106"/>
  <c r="BF20" i="106"/>
  <c r="AP18" i="106"/>
  <c r="AO6" i="106"/>
  <c r="AO12" i="106"/>
  <c r="BF17" i="106"/>
  <c r="AO27" i="106"/>
  <c r="AP23" i="106"/>
  <c r="AP19" i="106"/>
  <c r="BF30" i="106"/>
  <c r="BF35" i="106"/>
  <c r="AO33" i="106"/>
  <c r="BF10" i="106"/>
  <c r="BF36" i="106"/>
  <c r="AO28" i="106"/>
  <c r="BF8" i="106"/>
  <c r="BF32" i="106"/>
  <c r="BF23" i="106"/>
  <c r="AP29" i="106"/>
  <c r="AO40" i="106"/>
  <c r="BF28" i="106"/>
  <c r="AO25" i="106"/>
  <c r="AO19" i="106"/>
  <c r="BF33" i="106"/>
  <c r="AO31" i="106"/>
  <c r="AP16" i="106"/>
  <c r="BF31" i="106"/>
  <c r="BF38" i="106"/>
  <c r="BF13" i="106"/>
  <c r="BF25" i="106"/>
  <c r="AO13" i="106"/>
  <c r="AP27" i="106"/>
  <c r="AO20" i="106"/>
  <c r="AP17" i="106"/>
  <c r="AP36" i="106"/>
  <c r="BF14" i="106"/>
  <c r="BF39" i="106"/>
  <c r="BF6" i="106"/>
  <c r="AO11" i="106"/>
  <c r="BF26" i="106"/>
  <c r="AP21" i="106"/>
  <c r="BF18" i="106"/>
  <c r="BF16" i="106"/>
  <c r="BF22" i="106"/>
  <c r="AO5" i="106"/>
  <c r="AP5" i="106"/>
  <c r="BF11" i="106"/>
  <c r="BG5" i="106"/>
  <c r="BF9" i="106"/>
  <c r="AO35" i="106"/>
  <c r="BF19" i="106"/>
  <c r="BF21" i="106"/>
  <c r="BF27" i="106"/>
  <c r="AP8" i="106"/>
  <c r="AP15" i="106"/>
  <c r="AP22" i="106"/>
  <c r="BF12" i="106"/>
  <c r="AO30" i="106"/>
  <c r="AP9" i="106"/>
  <c r="BF15" i="106"/>
  <c r="AP30" i="106"/>
  <c r="AP33" i="106"/>
  <c r="AO32" i="106"/>
  <c r="BF24" i="106"/>
  <c r="AP12" i="106"/>
  <c r="BF7" i="106"/>
  <c r="BF34" i="106"/>
  <c r="AP37" i="106"/>
  <c r="AO23" i="106"/>
  <c r="BF37" i="106"/>
  <c r="BF29" i="106"/>
  <c r="AP34" i="106"/>
  <c r="AO51" i="106" l="1"/>
  <c r="AO54" i="106" s="1"/>
  <c r="AO50" i="106"/>
  <c r="AO53" i="106" s="1"/>
  <c r="BH1" i="106"/>
  <c r="AQ1" i="106"/>
  <c r="AP7" i="106"/>
  <c r="AQ23" i="106"/>
  <c r="BG9" i="106"/>
  <c r="AP39" i="106"/>
  <c r="AQ33" i="106"/>
  <c r="BG12" i="106"/>
  <c r="AP31" i="106"/>
  <c r="AP26" i="106"/>
  <c r="AQ31" i="106"/>
  <c r="BG40" i="106"/>
  <c r="AQ38" i="106"/>
  <c r="BG35" i="106"/>
  <c r="BG7" i="106"/>
  <c r="AP40" i="106"/>
  <c r="AQ35" i="106"/>
  <c r="AP6" i="106"/>
  <c r="BG36" i="106"/>
  <c r="BG17" i="106"/>
  <c r="AQ5" i="106"/>
  <c r="AQ25" i="106"/>
  <c r="BG11" i="106"/>
  <c r="AP24" i="106"/>
  <c r="AQ32" i="106"/>
  <c r="AQ20" i="106"/>
  <c r="AP35" i="106"/>
  <c r="AQ37" i="106"/>
  <c r="AQ26" i="106"/>
  <c r="AQ40" i="106"/>
  <c r="BG20" i="106"/>
  <c r="AP20" i="106"/>
  <c r="BG13" i="106"/>
  <c r="BG24" i="106"/>
  <c r="AQ34" i="106"/>
  <c r="BG33" i="106"/>
  <c r="AQ24" i="106"/>
  <c r="AQ16" i="106"/>
  <c r="BG28" i="106"/>
  <c r="AQ17" i="106"/>
  <c r="BG31" i="106"/>
  <c r="AP10" i="106"/>
  <c r="BG25" i="106"/>
  <c r="BG32" i="106"/>
  <c r="AQ19" i="106"/>
  <c r="AQ15" i="106"/>
  <c r="AQ22" i="106"/>
  <c r="AP14" i="106"/>
  <c r="AQ6" i="106"/>
  <c r="BG18" i="106"/>
  <c r="AQ9" i="106"/>
  <c r="BG39" i="106"/>
  <c r="AQ39" i="106"/>
  <c r="AQ28" i="106"/>
  <c r="AQ21" i="106"/>
  <c r="BG21" i="106"/>
  <c r="BG14" i="106"/>
  <c r="BG16" i="106"/>
  <c r="BG23" i="106"/>
  <c r="BG34" i="106"/>
  <c r="AQ8" i="106"/>
  <c r="BG10" i="106"/>
  <c r="BG37" i="106"/>
  <c r="BG19" i="106"/>
  <c r="AQ12" i="106"/>
  <c r="BG30" i="106"/>
  <c r="AQ36" i="106"/>
  <c r="AP32" i="106"/>
  <c r="AQ27" i="106"/>
  <c r="AQ7" i="106"/>
  <c r="BG29" i="106"/>
  <c r="AQ30" i="106"/>
  <c r="AQ11" i="106"/>
  <c r="AP11" i="106"/>
  <c r="AP13" i="106"/>
  <c r="AP38" i="106"/>
  <c r="BG27" i="106"/>
  <c r="BG22" i="106"/>
  <c r="AQ13" i="106"/>
  <c r="BG15" i="106"/>
  <c r="AQ14" i="106"/>
  <c r="AQ29" i="106"/>
  <c r="BG26" i="106"/>
  <c r="BG8" i="106"/>
  <c r="BH5" i="106"/>
  <c r="BG38" i="106"/>
  <c r="AQ18" i="106"/>
  <c r="BG6" i="106"/>
  <c r="AP50" i="106" l="1"/>
  <c r="AP53" i="106" s="1"/>
  <c r="AP51" i="106"/>
  <c r="AP54" i="106" s="1"/>
  <c r="AR1" i="106"/>
  <c r="BI1" i="106"/>
  <c r="AR35" i="106"/>
  <c r="BH20" i="106"/>
  <c r="BH12" i="106"/>
  <c r="BH27" i="106"/>
  <c r="BH33" i="106"/>
  <c r="AR34" i="106"/>
  <c r="AR7" i="106"/>
  <c r="AR16" i="106"/>
  <c r="BH21" i="106"/>
  <c r="BH39" i="106"/>
  <c r="AQ10" i="106"/>
  <c r="AR11" i="106"/>
  <c r="BH15" i="106"/>
  <c r="BH36" i="106"/>
  <c r="BI5" i="106"/>
  <c r="BH29" i="106"/>
  <c r="BH22" i="106"/>
  <c r="AR38" i="106"/>
  <c r="BH34" i="106"/>
  <c r="BH30" i="106"/>
  <c r="AR15" i="106"/>
  <c r="AR24" i="106"/>
  <c r="AR33" i="106"/>
  <c r="AR5" i="106"/>
  <c r="BH28" i="106"/>
  <c r="AR32" i="106"/>
  <c r="AR22" i="106"/>
  <c r="BH14" i="106"/>
  <c r="BH16" i="106"/>
  <c r="AR31" i="106"/>
  <c r="BH26" i="106"/>
  <c r="BH23" i="106"/>
  <c r="AR10" i="106"/>
  <c r="AR23" i="106"/>
  <c r="BH19" i="106"/>
  <c r="BH38" i="106"/>
  <c r="AR12" i="106"/>
  <c r="AR29" i="106"/>
  <c r="AR39" i="106"/>
  <c r="BH13" i="106"/>
  <c r="BH9" i="106"/>
  <c r="AR26" i="106"/>
  <c r="AR30" i="106"/>
  <c r="AR18" i="106"/>
  <c r="AR37" i="106"/>
  <c r="AR28" i="106"/>
  <c r="AR20" i="106"/>
  <c r="AR25" i="106"/>
  <c r="BH7" i="106"/>
  <c r="BH18" i="106"/>
  <c r="AR27" i="106"/>
  <c r="BH24" i="106"/>
  <c r="AR40" i="106"/>
  <c r="BH31" i="106"/>
  <c r="AR36" i="106"/>
  <c r="AR13" i="106"/>
  <c r="BH10" i="106"/>
  <c r="BH35" i="106"/>
  <c r="BH11" i="106"/>
  <c r="AR9" i="106"/>
  <c r="BH8" i="106"/>
  <c r="AR8" i="106"/>
  <c r="AR19" i="106"/>
  <c r="BH32" i="106"/>
  <c r="AR14" i="106"/>
  <c r="AR6" i="106"/>
  <c r="BH37" i="106"/>
  <c r="BH40" i="106"/>
  <c r="AR21" i="106"/>
  <c r="BH17" i="106"/>
  <c r="BH25" i="106"/>
  <c r="BH6" i="106"/>
  <c r="AR17" i="106"/>
  <c r="AQ50" i="106" l="1"/>
  <c r="AQ53" i="106" s="1"/>
  <c r="AQ51" i="106"/>
  <c r="AQ54" i="106" s="1"/>
  <c r="BI34" i="106"/>
  <c r="BI12" i="106"/>
  <c r="BI11" i="106"/>
  <c r="BI29" i="106"/>
  <c r="BI6" i="106"/>
  <c r="BI21" i="106"/>
  <c r="BI16" i="106"/>
  <c r="BI22" i="106"/>
  <c r="BI38" i="106"/>
  <c r="BI32" i="106"/>
  <c r="BI30" i="106"/>
  <c r="BI25" i="106"/>
  <c r="BI9" i="106"/>
  <c r="BI35" i="106"/>
  <c r="BI36" i="106"/>
  <c r="BI13" i="106"/>
  <c r="BI33" i="106"/>
  <c r="BI19" i="106"/>
  <c r="BI40" i="106"/>
  <c r="BI28" i="106"/>
  <c r="BI7" i="106"/>
  <c r="BI39" i="106"/>
  <c r="BI26" i="106"/>
  <c r="BI18" i="106"/>
  <c r="BI8" i="106"/>
  <c r="BI23" i="106"/>
  <c r="BI37" i="106"/>
  <c r="BI15" i="106"/>
  <c r="BI10" i="106"/>
  <c r="BI20" i="106"/>
  <c r="BI27" i="106"/>
  <c r="BI17" i="106"/>
  <c r="BI14" i="106"/>
  <c r="BI31" i="106"/>
  <c r="BI24" i="106"/>
  <c r="AR50" i="106" l="1"/>
  <c r="AR53" i="106" s="1"/>
  <c r="AR51" i="106"/>
  <c r="AR54" i="106" s="1"/>
  <c r="D60" i="97" l="1"/>
  <c r="D57" i="97"/>
  <c r="D54" i="97"/>
  <c r="D51" i="97"/>
  <c r="D48" i="97"/>
  <c r="D45" i="97"/>
  <c r="D42" i="97"/>
  <c r="D39" i="97"/>
  <c r="AI40" i="94"/>
  <c r="AI39" i="94"/>
  <c r="AI38" i="94"/>
  <c r="AI37" i="94"/>
  <c r="AI36" i="94"/>
  <c r="AI35" i="94"/>
  <c r="AI34" i="94"/>
  <c r="AI33" i="94"/>
  <c r="AI31" i="94"/>
  <c r="AI30" i="94"/>
  <c r="AI29" i="94"/>
  <c r="AI28" i="94"/>
  <c r="AI27" i="94"/>
  <c r="AI26" i="94"/>
  <c r="AI25" i="94"/>
  <c r="AI24" i="94"/>
  <c r="AI23" i="94"/>
  <c r="AI22" i="94"/>
  <c r="AI21" i="94"/>
  <c r="AI20" i="94"/>
  <c r="AI19" i="94"/>
  <c r="AI18" i="94"/>
  <c r="AI17" i="94"/>
  <c r="AI16" i="94"/>
  <c r="AI15" i="94"/>
  <c r="AI14" i="94"/>
  <c r="AI13" i="94"/>
  <c r="AI12" i="94"/>
  <c r="AI11" i="94"/>
  <c r="AI10" i="94"/>
  <c r="AI9" i="94"/>
  <c r="AI8" i="94"/>
  <c r="AI7" i="94"/>
  <c r="AI6" i="94"/>
  <c r="AI5" i="94"/>
  <c r="Q6" i="94"/>
  <c r="Q7" i="94"/>
  <c r="Q8" i="94"/>
  <c r="Q9" i="94"/>
  <c r="Q10" i="94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Y6" i="94"/>
  <c r="Y7" i="94"/>
  <c r="Y8" i="94"/>
  <c r="Y9" i="94"/>
  <c r="Y10" i="94"/>
  <c r="Y11" i="94"/>
  <c r="Y12" i="94"/>
  <c r="Y13" i="94"/>
  <c r="Y14" i="94"/>
  <c r="Y15" i="94"/>
  <c r="Y16" i="94"/>
  <c r="Y17" i="94"/>
  <c r="Y18" i="94"/>
  <c r="Y19" i="94"/>
  <c r="Y20" i="94"/>
  <c r="Y21" i="94"/>
  <c r="Y22" i="94"/>
  <c r="Y23" i="94"/>
  <c r="Y24" i="94"/>
  <c r="Y25" i="94"/>
  <c r="Y26" i="94"/>
  <c r="Y27" i="94"/>
  <c r="Y28" i="94"/>
  <c r="Y29" i="94"/>
  <c r="Y30" i="94"/>
  <c r="Y31" i="94"/>
  <c r="Y32" i="94"/>
  <c r="Y33" i="94"/>
  <c r="Y34" i="94"/>
  <c r="Y35" i="94"/>
  <c r="Y36" i="94"/>
  <c r="Y37" i="94"/>
  <c r="Y38" i="94"/>
  <c r="Y39" i="94"/>
  <c r="Y40" i="94"/>
  <c r="DZ5" i="94" a="1"/>
  <c r="FP5" i="94" a="1"/>
  <c r="FM5" i="94" a="1"/>
  <c r="FR5" i="94" a="1"/>
  <c r="FD5" i="94" a="1"/>
  <c r="CL5" i="94" a="1"/>
  <c r="DS5" i="94" a="1"/>
  <c r="AZ18" i="106"/>
  <c r="AI18" i="106"/>
  <c r="AI36" i="106"/>
  <c r="AI19" i="106"/>
  <c r="AZ12" i="106"/>
  <c r="AI34" i="106"/>
  <c r="AZ33" i="106"/>
  <c r="AI11" i="106"/>
  <c r="AZ34" i="106"/>
  <c r="E48" i="97" a="1"/>
  <c r="AZ9" i="106"/>
  <c r="AI29" i="106"/>
  <c r="AZ36" i="106"/>
  <c r="AI28" i="106"/>
  <c r="AI32" i="106"/>
  <c r="AZ5" i="106"/>
  <c r="AI38" i="106"/>
  <c r="AZ35" i="106"/>
  <c r="AZ39" i="106"/>
  <c r="AZ13" i="106"/>
  <c r="AI39" i="106"/>
  <c r="E58" i="97" a="1"/>
  <c r="AI31" i="106"/>
  <c r="E59" i="97" a="1"/>
  <c r="E44" i="97" a="1"/>
  <c r="AZ23" i="106"/>
  <c r="AI24" i="106"/>
  <c r="E53" i="97" a="1"/>
  <c r="AZ24" i="106"/>
  <c r="AZ30" i="106"/>
  <c r="AZ29" i="106"/>
  <c r="AI5" i="106"/>
  <c r="AZ40" i="106"/>
  <c r="AZ19" i="106"/>
  <c r="E57" i="97" a="1"/>
  <c r="AI35" i="106"/>
  <c r="AZ38" i="106"/>
  <c r="AI40" i="106"/>
  <c r="AI22" i="106"/>
  <c r="AZ16" i="106"/>
  <c r="AZ14" i="106"/>
  <c r="AZ25" i="106"/>
  <c r="AZ37" i="106"/>
  <c r="E62" i="97" a="1"/>
  <c r="E39" i="97" a="1"/>
  <c r="AZ15" i="106"/>
  <c r="E52" i="97" a="1"/>
  <c r="E50" i="97" a="1"/>
  <c r="AI17" i="106"/>
  <c r="E6" i="97" a="1"/>
  <c r="E45" i="97" a="1"/>
  <c r="AZ17" i="106"/>
  <c r="AI16" i="106"/>
  <c r="E54" i="97" a="1"/>
  <c r="AI6" i="106"/>
  <c r="AZ11" i="106"/>
  <c r="E7" i="97" a="1"/>
  <c r="AZ31" i="106"/>
  <c r="AZ26" i="106"/>
  <c r="AI9" i="106"/>
  <c r="AI27" i="106"/>
  <c r="AI13" i="106"/>
  <c r="AI20" i="106"/>
  <c r="AI15" i="106"/>
  <c r="AI10" i="106"/>
  <c r="AZ32" i="106"/>
  <c r="AI25" i="106"/>
  <c r="AZ7" i="106"/>
  <c r="AI12" i="106"/>
  <c r="E5" i="97" a="1"/>
  <c r="AI30" i="106"/>
  <c r="E46" i="97" a="1"/>
  <c r="AZ10" i="106"/>
  <c r="E42" i="97" a="1"/>
  <c r="AI14" i="106"/>
  <c r="AI8" i="106"/>
  <c r="E40" i="97" a="1"/>
  <c r="AZ27" i="106"/>
  <c r="E47" i="97" a="1"/>
  <c r="AZ8" i="106"/>
  <c r="E61" i="97" a="1"/>
  <c r="AI33" i="106"/>
  <c r="AI37" i="106"/>
  <c r="E60" i="97" a="1"/>
  <c r="AZ22" i="106"/>
  <c r="AZ28" i="106"/>
  <c r="E41" i="97" a="1"/>
  <c r="E56" i="97" a="1"/>
  <c r="AI26" i="106"/>
  <c r="AZ21" i="106"/>
  <c r="E49" i="97" a="1"/>
  <c r="E55" i="97" a="1"/>
  <c r="AI23" i="106"/>
  <c r="AI21" i="106"/>
  <c r="AZ6" i="106"/>
  <c r="AI7" i="106"/>
  <c r="E51" i="97" a="1"/>
  <c r="AZ20" i="106"/>
  <c r="E43" i="97" a="1"/>
  <c r="FR5" i="94" l="1"/>
  <c r="FD5" i="94"/>
  <c r="DZ5" i="94"/>
  <c r="FP5" i="94"/>
  <c r="CL5" i="94"/>
  <c r="DS5" i="94"/>
  <c r="FM5" i="94"/>
  <c r="AI51" i="106"/>
  <c r="AI54" i="106" s="1"/>
  <c r="AI50" i="106"/>
  <c r="AI53" i="106" s="1"/>
  <c r="E42" i="97"/>
  <c r="E43" i="97"/>
  <c r="E44" i="97"/>
  <c r="E45" i="97"/>
  <c r="E46" i="97"/>
  <c r="E47" i="97"/>
  <c r="E48" i="97"/>
  <c r="E49" i="97"/>
  <c r="E50" i="97"/>
  <c r="E51" i="97"/>
  <c r="E52" i="97"/>
  <c r="E53" i="97"/>
  <c r="E54" i="97"/>
  <c r="E55" i="97"/>
  <c r="E56" i="97"/>
  <c r="E57" i="97"/>
  <c r="E58" i="97"/>
  <c r="E59" i="97"/>
  <c r="E60" i="97"/>
  <c r="E61" i="97"/>
  <c r="E62" i="97"/>
  <c r="E39" i="97"/>
  <c r="E40" i="97"/>
  <c r="E41" i="97"/>
  <c r="E7" i="97"/>
  <c r="E6" i="97"/>
  <c r="E5" i="97"/>
  <c r="G4" i="97" l="1"/>
  <c r="H4" i="97"/>
  <c r="I4" i="97"/>
  <c r="J4" i="97"/>
  <c r="L4" i="97"/>
  <c r="M4" i="97"/>
  <c r="N4" i="97"/>
  <c r="O4" i="97"/>
  <c r="P4" i="97"/>
  <c r="Q4" i="97"/>
  <c r="R4" i="97"/>
  <c r="S4" i="97"/>
  <c r="T4" i="97"/>
  <c r="U4" i="97"/>
  <c r="EC4" i="94" l="1"/>
  <c r="ED4" i="94"/>
  <c r="EE4" i="94"/>
  <c r="EF4" i="94"/>
  <c r="EG4" i="94"/>
  <c r="EH4" i="94"/>
  <c r="EI4" i="94"/>
  <c r="EJ4" i="94"/>
  <c r="EK4" i="94"/>
  <c r="EL4" i="94"/>
  <c r="EM4" i="94"/>
  <c r="EN4" i="94"/>
  <c r="EO4" i="94"/>
  <c r="EP4" i="94"/>
  <c r="EQ4" i="94"/>
  <c r="EB4" i="94"/>
  <c r="DV4" i="94"/>
  <c r="DW4" i="94"/>
  <c r="DX4" i="94"/>
  <c r="DU4" i="94"/>
  <c r="DT4" i="94"/>
  <c r="DR4" i="94"/>
  <c r="DP4" i="94"/>
  <c r="DN4" i="94"/>
  <c r="DL4" i="94" l="1"/>
  <c r="DI4" i="94"/>
  <c r="DF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AV29" i="94" a="1"/>
  <c r="AW5" i="94" a="1"/>
  <c r="AS5" i="94" a="1"/>
  <c r="AP29" i="94" a="1"/>
  <c r="AV25" i="94" a="1"/>
  <c r="AR29" i="94" a="1"/>
  <c r="AV35" i="94" a="1"/>
  <c r="AW17" i="94" a="1"/>
  <c r="AV31" i="94" a="1"/>
  <c r="AT7" i="94" a="1"/>
  <c r="AS35" i="94" a="1"/>
  <c r="AR23" i="94" a="1"/>
  <c r="AP21" i="94" a="1"/>
  <c r="AV27" i="94" a="1"/>
  <c r="AQ5" i="94" a="1"/>
  <c r="AQ17" i="94" a="1"/>
  <c r="AQ35" i="94" a="1"/>
  <c r="AS17" i="94" a="1"/>
  <c r="AV5" i="94" a="1"/>
  <c r="AW35" i="94" a="1"/>
  <c r="AT37" i="94" a="1"/>
  <c r="AT33" i="94" a="1"/>
  <c r="AT9" i="94" a="1"/>
  <c r="AR5" i="94" a="1"/>
  <c r="AP25" i="94" a="1"/>
  <c r="AU35" i="94" a="1"/>
  <c r="AT19" i="94" a="1"/>
  <c r="AP33" i="94" a="1"/>
  <c r="AQ23" i="94" a="1"/>
  <c r="AT31" i="94" a="1"/>
  <c r="AP39" i="94" a="1"/>
  <c r="AP9" i="94" a="1"/>
  <c r="AP27" i="94" a="1"/>
  <c r="AU23" i="94" a="1"/>
  <c r="AV39" i="94" a="1"/>
  <c r="AT27" i="94" a="1"/>
  <c r="AP37" i="94" a="1"/>
  <c r="AT29" i="94" a="1"/>
  <c r="AV7" i="94" a="1"/>
  <c r="AP35" i="94" a="1"/>
  <c r="AP17" i="94" a="1"/>
  <c r="AS23" i="94" a="1"/>
  <c r="AT21" i="94" a="1"/>
  <c r="AP31" i="94" a="1"/>
  <c r="AR35" i="94" a="1"/>
  <c r="AT35" i="94" a="1"/>
  <c r="AU29" i="94" a="1"/>
  <c r="AV9" i="94" a="1"/>
  <c r="AP7" i="94" a="1"/>
  <c r="AR17" i="94" a="1"/>
  <c r="AT25" i="94" a="1"/>
  <c r="AT5" i="94" a="1"/>
  <c r="AU17" i="94" a="1"/>
  <c r="AV37" i="94" a="1"/>
  <c r="AV17" i="94" a="1"/>
  <c r="AQ29" i="94" a="1"/>
  <c r="AS29" i="94" a="1"/>
  <c r="AV21" i="94" a="1"/>
  <c r="AP19" i="94" a="1"/>
  <c r="AT39" i="94" a="1"/>
  <c r="AW29" i="94" a="1"/>
  <c r="AU5" i="94" a="1"/>
  <c r="AV23" i="94" a="1"/>
  <c r="AP23" i="94" a="1"/>
  <c r="AT17" i="94" a="1"/>
  <c r="AV19" i="94" a="1"/>
  <c r="AV33" i="94" a="1"/>
  <c r="AW23" i="94" a="1"/>
  <c r="AT23" i="94" a="1"/>
  <c r="M117" i="97" a="1"/>
  <c r="O228" i="97" a="1"/>
  <c r="G116" i="97" a="1"/>
  <c r="O172" i="97" a="1"/>
  <c r="L116" i="97" a="1"/>
  <c r="P144" i="97" a="1"/>
  <c r="J116" i="97" a="1"/>
  <c r="O230" i="97" a="1"/>
  <c r="O89" i="97" a="1"/>
  <c r="P200" i="97" a="1"/>
  <c r="P88" i="97" a="1"/>
  <c r="K116" i="97" a="1"/>
  <c r="O146" i="97" a="1"/>
  <c r="N116" i="97" a="1"/>
  <c r="H116" i="97" a="1"/>
  <c r="G117" i="97" a="1"/>
  <c r="O90" i="97" a="1"/>
  <c r="I116" i="97" a="1"/>
  <c r="K117" i="97" a="1"/>
  <c r="O173" i="97" a="1"/>
  <c r="O229" i="97" a="1"/>
  <c r="G88" i="97" a="1"/>
  <c r="K118" i="97" a="1"/>
  <c r="O200" i="97" a="1"/>
  <c r="P228" i="97" a="1"/>
  <c r="O88" i="97" a="1"/>
  <c r="O202" i="97" a="1"/>
  <c r="P172" i="97" a="1"/>
  <c r="O116" i="97" a="1"/>
  <c r="G118" i="97" a="1"/>
  <c r="O117" i="97" a="1"/>
  <c r="O145" i="97" a="1"/>
  <c r="O174" i="97" a="1"/>
  <c r="M118" i="97" a="1"/>
  <c r="O201" i="97" a="1"/>
  <c r="M116" i="97" a="1"/>
  <c r="O118" i="97" a="1"/>
  <c r="O144" i="97" a="1"/>
  <c r="AV21" i="94" l="1"/>
  <c r="AV29" i="94"/>
  <c r="AP25" i="94"/>
  <c r="AW29" i="94"/>
  <c r="AP7" i="94"/>
  <c r="AV23" i="94"/>
  <c r="AT31" i="94"/>
  <c r="AW17" i="94"/>
  <c r="AT5" i="94"/>
  <c r="AW5" i="94"/>
  <c r="AW35" i="94"/>
  <c r="AR23" i="94"/>
  <c r="AS5" i="94"/>
  <c r="AT9" i="94"/>
  <c r="AQ5" i="94"/>
  <c r="AS29" i="94"/>
  <c r="AT21" i="94"/>
  <c r="AS35" i="94"/>
  <c r="AP17" i="94"/>
  <c r="AR29" i="94"/>
  <c r="AT37" i="94"/>
  <c r="AV19" i="94"/>
  <c r="AP39" i="94"/>
  <c r="AT35" i="94"/>
  <c r="AP19" i="94"/>
  <c r="AT25" i="94"/>
  <c r="AU17" i="94"/>
  <c r="AQ17" i="94"/>
  <c r="AV7" i="94"/>
  <c r="AV35" i="94"/>
  <c r="AV27" i="94"/>
  <c r="AU23" i="94"/>
  <c r="AP21" i="94"/>
  <c r="AV9" i="94"/>
  <c r="AP29" i="94"/>
  <c r="AU5" i="94"/>
  <c r="AQ23" i="94"/>
  <c r="AP23" i="94"/>
  <c r="AP9" i="94"/>
  <c r="AP37" i="94"/>
  <c r="AV17" i="94"/>
  <c r="AP27" i="94"/>
  <c r="AR5" i="94"/>
  <c r="AV5" i="94"/>
  <c r="AS23" i="94"/>
  <c r="AT39" i="94"/>
  <c r="AV25" i="94"/>
  <c r="AU29" i="94"/>
  <c r="AV31" i="94"/>
  <c r="AP33" i="94"/>
  <c r="AR17" i="94"/>
  <c r="AP31" i="94"/>
  <c r="AR35" i="94"/>
  <c r="AT7" i="94"/>
  <c r="AV39" i="94"/>
  <c r="AV37" i="94"/>
  <c r="AU35" i="94"/>
  <c r="AS17" i="94"/>
  <c r="AW23" i="94"/>
  <c r="AQ35" i="94"/>
  <c r="AT27" i="94"/>
  <c r="AT33" i="94"/>
  <c r="AT19" i="94"/>
  <c r="AT17" i="94"/>
  <c r="AP35" i="94"/>
  <c r="AT23" i="94"/>
  <c r="AQ29" i="94"/>
  <c r="AV33" i="94"/>
  <c r="AT29" i="94"/>
  <c r="O144" i="97"/>
  <c r="O168" i="97" s="1"/>
  <c r="L39" i="105" s="1"/>
  <c r="P140" i="97"/>
  <c r="M36" i="105" s="1"/>
  <c r="N116" i="97"/>
  <c r="N140" i="97" s="1"/>
  <c r="K36" i="105" s="1"/>
  <c r="H116" i="97"/>
  <c r="H140" i="97" s="1"/>
  <c r="E36" i="105" s="1"/>
  <c r="P144" i="97"/>
  <c r="P168" i="97" s="1"/>
  <c r="M39" i="105" s="1"/>
  <c r="O172" i="97"/>
  <c r="O196" i="97" s="1"/>
  <c r="L42" i="105" s="1"/>
  <c r="M116" i="97"/>
  <c r="M140" i="97" s="1"/>
  <c r="J36" i="105" s="1"/>
  <c r="G118" i="97"/>
  <c r="G142" i="97" s="1"/>
  <c r="D38" i="105" s="1"/>
  <c r="K116" i="97"/>
  <c r="K140" i="97" s="1"/>
  <c r="H36" i="105" s="1"/>
  <c r="K117" i="97"/>
  <c r="K141" i="97" s="1"/>
  <c r="H37" i="105" s="1"/>
  <c r="O229" i="97"/>
  <c r="O253" i="97" s="1"/>
  <c r="L49" i="105" s="1"/>
  <c r="P172" i="97"/>
  <c r="P196" i="97" s="1"/>
  <c r="M42" i="105" s="1"/>
  <c r="O228" i="97"/>
  <c r="O252" i="97" s="1"/>
  <c r="L48" i="105" s="1"/>
  <c r="G88" i="97"/>
  <c r="G112" i="97" s="1"/>
  <c r="D33" i="105" s="1"/>
  <c r="O201" i="97"/>
  <c r="O225" i="97" s="1"/>
  <c r="L46" i="105" s="1"/>
  <c r="O118" i="97"/>
  <c r="O142" i="97" s="1"/>
  <c r="L38" i="105" s="1"/>
  <c r="G117" i="97"/>
  <c r="G141" i="97" s="1"/>
  <c r="D37" i="105" s="1"/>
  <c r="O116" i="97"/>
  <c r="O140" i="97" s="1"/>
  <c r="L36" i="105" s="1"/>
  <c r="K118" i="97"/>
  <c r="K142" i="97" s="1"/>
  <c r="H38" i="105" s="1"/>
  <c r="O173" i="97"/>
  <c r="O197" i="97" s="1"/>
  <c r="L43" i="105" s="1"/>
  <c r="L116" i="97"/>
  <c r="L140" i="97" s="1"/>
  <c r="I36" i="105" s="1"/>
  <c r="O88" i="97"/>
  <c r="O112" i="97" s="1"/>
  <c r="L33" i="105" s="1"/>
  <c r="M117" i="97"/>
  <c r="M141" i="97" s="1"/>
  <c r="J37" i="105" s="1"/>
  <c r="O174" i="97"/>
  <c r="O198" i="97" s="1"/>
  <c r="L44" i="105" s="1"/>
  <c r="P228" i="97"/>
  <c r="P252" i="97" s="1"/>
  <c r="M48" i="105" s="1"/>
  <c r="O117" i="97"/>
  <c r="O141" i="97" s="1"/>
  <c r="L37" i="105" s="1"/>
  <c r="M118" i="97"/>
  <c r="M142" i="97" s="1"/>
  <c r="J38" i="105" s="1"/>
  <c r="O89" i="97"/>
  <c r="O113" i="97" s="1"/>
  <c r="L34" i="105" s="1"/>
  <c r="J116" i="97"/>
  <c r="J140" i="97" s="1"/>
  <c r="G36" i="105" s="1"/>
  <c r="O145" i="97"/>
  <c r="O169" i="97" s="1"/>
  <c r="L40" i="105" s="1"/>
  <c r="O202" i="97"/>
  <c r="O226" i="97" s="1"/>
  <c r="L47" i="105" s="1"/>
  <c r="O230" i="97"/>
  <c r="O254" i="97" s="1"/>
  <c r="L50" i="105" s="1"/>
  <c r="O200" i="97"/>
  <c r="O224" i="97" s="1"/>
  <c r="L45" i="105" s="1"/>
  <c r="P88" i="97"/>
  <c r="P112" i="97" s="1"/>
  <c r="M33" i="105" s="1"/>
  <c r="O146" i="97"/>
  <c r="O170" i="97" s="1"/>
  <c r="L41" i="105" s="1"/>
  <c r="G116" i="97"/>
  <c r="G140" i="97" s="1"/>
  <c r="D36" i="105" s="1"/>
  <c r="P200" i="97"/>
  <c r="P224" i="97" s="1"/>
  <c r="M45" i="105" s="1"/>
  <c r="O90" i="97"/>
  <c r="O114" i="97" s="1"/>
  <c r="L35" i="105" s="1"/>
  <c r="I116" i="97"/>
  <c r="I140" i="97" s="1"/>
  <c r="F36" i="105" s="1"/>
  <c r="I200" i="97" a="1"/>
  <c r="I228" i="97" a="1"/>
  <c r="M173" i="97" a="1"/>
  <c r="G202" i="97" a="1"/>
  <c r="K200" i="97" a="1"/>
  <c r="L88" i="97" a="1"/>
  <c r="K228" i="97" a="1"/>
  <c r="M230" i="97" a="1"/>
  <c r="N144" i="97" a="1"/>
  <c r="K172" i="97" a="1"/>
  <c r="G90" i="97" a="1"/>
  <c r="G229" i="97" a="1"/>
  <c r="K146" i="97" a="1"/>
  <c r="H172" i="97" a="1"/>
  <c r="J144" i="97" a="1"/>
  <c r="G172" i="97" a="1"/>
  <c r="M88" i="97" a="1"/>
  <c r="G89" i="97" a="1"/>
  <c r="M200" i="97" a="1"/>
  <c r="L172" i="97" a="1"/>
  <c r="K202" i="97" a="1"/>
  <c r="L200" i="97" a="1"/>
  <c r="L228" i="97" a="1"/>
  <c r="J200" i="97" a="1"/>
  <c r="G200" i="97" a="1"/>
  <c r="G145" i="97" a="1"/>
  <c r="N88" i="97" a="1"/>
  <c r="N228" i="97" a="1"/>
  <c r="M89" i="97" a="1"/>
  <c r="H200" i="97" a="1"/>
  <c r="I144" i="97" a="1"/>
  <c r="K174" i="97" a="1"/>
  <c r="K229" i="97" a="1"/>
  <c r="H228" i="97" a="1"/>
  <c r="G201" i="97" a="1"/>
  <c r="J172" i="97" a="1"/>
  <c r="M202" i="97" a="1"/>
  <c r="M144" i="97" a="1"/>
  <c r="K201" i="97" a="1"/>
  <c r="G146" i="97" a="1"/>
  <c r="G230" i="97" a="1"/>
  <c r="M90" i="97" a="1"/>
  <c r="L144" i="97" a="1"/>
  <c r="M229" i="97" a="1"/>
  <c r="I172" i="97" a="1"/>
  <c r="K88" i="97" a="1"/>
  <c r="H88" i="97" a="1"/>
  <c r="M201" i="97" a="1"/>
  <c r="K90" i="97" a="1"/>
  <c r="K144" i="97" a="1"/>
  <c r="K230" i="97" a="1"/>
  <c r="H144" i="97" a="1"/>
  <c r="N200" i="97" a="1"/>
  <c r="N172" i="97" a="1"/>
  <c r="J88" i="97" a="1"/>
  <c r="M172" i="97" a="1"/>
  <c r="M228" i="97" a="1"/>
  <c r="K89" i="97" a="1"/>
  <c r="M145" i="97" a="1"/>
  <c r="I88" i="97" a="1"/>
  <c r="G144" i="97" a="1"/>
  <c r="K145" i="97" a="1"/>
  <c r="K173" i="97" a="1"/>
  <c r="G174" i="97" a="1"/>
  <c r="M146" i="97" a="1"/>
  <c r="M174" i="97" a="1"/>
  <c r="J228" i="97" a="1"/>
  <c r="G228" i="97" a="1"/>
  <c r="G173" i="97" a="1"/>
  <c r="J200" i="97" l="1"/>
  <c r="J224" i="97" s="1"/>
  <c r="G45" i="105" s="1"/>
  <c r="K90" i="97"/>
  <c r="K114" i="97" s="1"/>
  <c r="H35" i="105" s="1"/>
  <c r="L172" i="97"/>
  <c r="L196" i="97" s="1"/>
  <c r="I42" i="105" s="1"/>
  <c r="J88" i="97"/>
  <c r="J112" i="97" s="1"/>
  <c r="G33" i="105" s="1"/>
  <c r="J144" i="97"/>
  <c r="J168" i="97" s="1"/>
  <c r="G39" i="105" s="1"/>
  <c r="G174" i="97"/>
  <c r="G198" i="97" s="1"/>
  <c r="D44" i="105" s="1"/>
  <c r="K173" i="97"/>
  <c r="K197" i="97" s="1"/>
  <c r="H43" i="105" s="1"/>
  <c r="N88" i="97"/>
  <c r="N112" i="97" s="1"/>
  <c r="K33" i="105" s="1"/>
  <c r="K202" i="97"/>
  <c r="K226" i="97" s="1"/>
  <c r="H47" i="105" s="1"/>
  <c r="L228" i="97"/>
  <c r="L252" i="97" s="1"/>
  <c r="I48" i="105" s="1"/>
  <c r="M144" i="97"/>
  <c r="M168" i="97" s="1"/>
  <c r="J39" i="105" s="1"/>
  <c r="G145" i="97"/>
  <c r="G169" i="97" s="1"/>
  <c r="D40" i="105" s="1"/>
  <c r="K88" i="97"/>
  <c r="K112" i="97" s="1"/>
  <c r="H33" i="105" s="1"/>
  <c r="M88" i="97"/>
  <c r="M112" i="97" s="1"/>
  <c r="J33" i="105" s="1"/>
  <c r="L144" i="97"/>
  <c r="L168" i="97" s="1"/>
  <c r="I39" i="105" s="1"/>
  <c r="M229" i="97"/>
  <c r="M253" i="97" s="1"/>
  <c r="J49" i="105" s="1"/>
  <c r="G229" i="97"/>
  <c r="G253" i="97" s="1"/>
  <c r="D49" i="105" s="1"/>
  <c r="K228" i="97"/>
  <c r="K252" i="97" s="1"/>
  <c r="H48" i="105" s="1"/>
  <c r="N144" i="97"/>
  <c r="N168" i="97" s="1"/>
  <c r="K39" i="105" s="1"/>
  <c r="K144" i="97"/>
  <c r="K168" i="97" s="1"/>
  <c r="H39" i="105" s="1"/>
  <c r="M173" i="97"/>
  <c r="M197" i="97" s="1"/>
  <c r="J43" i="105" s="1"/>
  <c r="H144" i="97"/>
  <c r="H168" i="97" s="1"/>
  <c r="E39" i="105" s="1"/>
  <c r="M230" i="97"/>
  <c r="M254" i="97" s="1"/>
  <c r="J50" i="105" s="1"/>
  <c r="G90" i="97"/>
  <c r="G114" i="97" s="1"/>
  <c r="D35" i="105" s="1"/>
  <c r="G230" i="97"/>
  <c r="G254" i="97" s="1"/>
  <c r="D50" i="105" s="1"/>
  <c r="K201" i="97"/>
  <c r="K225" i="97" s="1"/>
  <c r="H46" i="105" s="1"/>
  <c r="H88" i="97"/>
  <c r="H112" i="97" s="1"/>
  <c r="E33" i="105" s="1"/>
  <c r="K89" i="97"/>
  <c r="K113" i="97" s="1"/>
  <c r="H34" i="105" s="1"/>
  <c r="G172" i="97"/>
  <c r="G196" i="97" s="1"/>
  <c r="D42" i="105" s="1"/>
  <c r="M145" i="97"/>
  <c r="M169" i="97" s="1"/>
  <c r="J40" i="105" s="1"/>
  <c r="M172" i="97"/>
  <c r="M196" i="97" s="1"/>
  <c r="J42" i="105" s="1"/>
  <c r="L200" i="97"/>
  <c r="L224" i="97" s="1"/>
  <c r="I45" i="105" s="1"/>
  <c r="K145" i="97"/>
  <c r="K169" i="97" s="1"/>
  <c r="H40" i="105" s="1"/>
  <c r="I88" i="97"/>
  <c r="I112" i="97" s="1"/>
  <c r="F33" i="105" s="1"/>
  <c r="K200" i="97"/>
  <c r="K224" i="97" s="1"/>
  <c r="H45" i="105" s="1"/>
  <c r="I228" i="97"/>
  <c r="I252" i="97" s="1"/>
  <c r="F48" i="105" s="1"/>
  <c r="H172" i="97"/>
  <c r="H196" i="97" s="1"/>
  <c r="E42" i="105" s="1"/>
  <c r="K229" i="97"/>
  <c r="K253" i="97" s="1"/>
  <c r="H49" i="105" s="1"/>
  <c r="G89" i="97"/>
  <c r="G113" i="97" s="1"/>
  <c r="D34" i="105" s="1"/>
  <c r="M174" i="97"/>
  <c r="M198" i="97" s="1"/>
  <c r="J44" i="105" s="1"/>
  <c r="M202" i="97"/>
  <c r="M226" i="97" s="1"/>
  <c r="J47" i="105" s="1"/>
  <c r="G201" i="97"/>
  <c r="G225" i="97" s="1"/>
  <c r="D46" i="105" s="1"/>
  <c r="L88" i="97"/>
  <c r="L112" i="97" s="1"/>
  <c r="I33" i="105" s="1"/>
  <c r="I200" i="97"/>
  <c r="I224" i="97" s="1"/>
  <c r="F45" i="105" s="1"/>
  <c r="N200" i="97"/>
  <c r="N224" i="97" s="1"/>
  <c r="K45" i="105" s="1"/>
  <c r="N172" i="97"/>
  <c r="N196" i="97" s="1"/>
  <c r="K42" i="105" s="1"/>
  <c r="H200" i="97"/>
  <c r="H224" i="97" s="1"/>
  <c r="E45" i="105" s="1"/>
  <c r="I144" i="97"/>
  <c r="I168" i="97" s="1"/>
  <c r="F39" i="105" s="1"/>
  <c r="G200" i="97"/>
  <c r="G224" i="97" s="1"/>
  <c r="D45" i="105" s="1"/>
  <c r="G144" i="97"/>
  <c r="G168" i="97" s="1"/>
  <c r="D39" i="105" s="1"/>
  <c r="G173" i="97"/>
  <c r="G197" i="97" s="1"/>
  <c r="D43" i="105" s="1"/>
  <c r="K230" i="97"/>
  <c r="K254" i="97" s="1"/>
  <c r="H50" i="105" s="1"/>
  <c r="J172" i="97"/>
  <c r="J196" i="97" s="1"/>
  <c r="G42" i="105" s="1"/>
  <c r="I172" i="97"/>
  <c r="I196" i="97" s="1"/>
  <c r="F42" i="105" s="1"/>
  <c r="K172" i="97"/>
  <c r="K196" i="97" s="1"/>
  <c r="H42" i="105" s="1"/>
  <c r="G202" i="97"/>
  <c r="G226" i="97" s="1"/>
  <c r="D47" i="105" s="1"/>
  <c r="M90" i="97"/>
  <c r="M114" i="97" s="1"/>
  <c r="J35" i="105" s="1"/>
  <c r="J228" i="97"/>
  <c r="J252" i="97" s="1"/>
  <c r="G48" i="105" s="1"/>
  <c r="M200" i="97"/>
  <c r="M224" i="97" s="1"/>
  <c r="J45" i="105" s="1"/>
  <c r="M228" i="97"/>
  <c r="M252" i="97" s="1"/>
  <c r="J48" i="105" s="1"/>
  <c r="K174" i="97"/>
  <c r="K198" i="97" s="1"/>
  <c r="H44" i="105" s="1"/>
  <c r="M89" i="97"/>
  <c r="M113" i="97" s="1"/>
  <c r="J34" i="105" s="1"/>
  <c r="H228" i="97"/>
  <c r="H252" i="97" s="1"/>
  <c r="E48" i="105" s="1"/>
  <c r="N228" i="97"/>
  <c r="N252" i="97" s="1"/>
  <c r="K48" i="105" s="1"/>
  <c r="G228" i="97"/>
  <c r="G252" i="97" s="1"/>
  <c r="D48" i="105" s="1"/>
  <c r="M201" i="97"/>
  <c r="M225" i="97" s="1"/>
  <c r="J46" i="105" s="1"/>
  <c r="G146" i="97"/>
  <c r="G170" i="97" s="1"/>
  <c r="D41" i="105" s="1"/>
  <c r="K146" i="97"/>
  <c r="K170" i="97" s="1"/>
  <c r="H41" i="105" s="1"/>
  <c r="M146" i="97"/>
  <c r="M170" i="97" s="1"/>
  <c r="J41" i="105" s="1"/>
  <c r="L53" i="105"/>
  <c r="M51" i="105"/>
  <c r="L52" i="105"/>
  <c r="L51" i="105"/>
  <c r="D51" i="105" l="1"/>
  <c r="F51" i="105"/>
  <c r="H51" i="105"/>
  <c r="G51" i="105"/>
  <c r="D52" i="105"/>
  <c r="D53" i="105"/>
  <c r="H52" i="105"/>
  <c r="J52" i="105"/>
  <c r="E51" i="105"/>
  <c r="J53" i="105"/>
  <c r="J51" i="105"/>
  <c r="H53" i="105"/>
  <c r="K51" i="105"/>
  <c r="I51" i="105"/>
  <c r="AL47" i="100"/>
  <c r="D47" i="104"/>
  <c r="AG47" i="101"/>
  <c r="P47" i="101"/>
  <c r="Z47" i="102"/>
  <c r="L47" i="101"/>
  <c r="AH47" i="100"/>
  <c r="D47" i="98"/>
  <c r="H47" i="101"/>
  <c r="E47" i="94"/>
  <c r="N47" i="99"/>
  <c r="AG47" i="99"/>
  <c r="H47" i="100"/>
  <c r="O47" i="100"/>
  <c r="AJ47" i="104"/>
  <c r="G47" i="94"/>
  <c r="T47" i="104"/>
  <c r="O47" i="104"/>
  <c r="AH47" i="103"/>
  <c r="H47" i="102"/>
  <c r="V47" i="103"/>
  <c r="P47" i="102"/>
  <c r="G47" i="100"/>
  <c r="G47" i="98"/>
  <c r="M47" i="98"/>
  <c r="F47" i="102"/>
  <c r="AF47" i="94"/>
  <c r="AB47" i="100"/>
  <c r="M47" i="104"/>
  <c r="I47" i="101"/>
  <c r="AF47" i="102"/>
  <c r="E47" i="98"/>
  <c r="O47" i="102"/>
  <c r="AH47" i="98"/>
  <c r="AB47" i="98"/>
  <c r="L47" i="99"/>
  <c r="AF47" i="98"/>
  <c r="P47" i="100"/>
  <c r="K47" i="100"/>
  <c r="R47" i="98"/>
  <c r="T47" i="103"/>
  <c r="Z47" i="99"/>
  <c r="K47" i="98"/>
  <c r="G47" i="103"/>
  <c r="H47" i="103"/>
  <c r="C47" i="104"/>
  <c r="O47" i="99"/>
  <c r="M47" i="99"/>
  <c r="I47" i="103"/>
  <c r="AL47" i="104"/>
  <c r="AG47" i="98"/>
  <c r="AL47" i="94"/>
  <c r="F47" i="100"/>
  <c r="AD47" i="94"/>
  <c r="AG47" i="103"/>
  <c r="E47" i="101"/>
  <c r="K47" i="104"/>
  <c r="E47" i="102"/>
  <c r="G47" i="104"/>
  <c r="AE47" i="102"/>
  <c r="AF47" i="103"/>
  <c r="AF47" i="101"/>
  <c r="L47" i="102"/>
  <c r="C47" i="98"/>
  <c r="M47" i="101"/>
  <c r="AL47" i="103"/>
  <c r="C47" i="99"/>
  <c r="K47" i="101"/>
  <c r="AN47" i="94" a="1"/>
  <c r="V47" i="102"/>
  <c r="AL47" i="98"/>
  <c r="C47" i="100"/>
  <c r="F47" i="98"/>
  <c r="L47" i="98"/>
  <c r="V47" i="99"/>
  <c r="N47" i="104"/>
  <c r="V47" i="101"/>
  <c r="AD47" i="98"/>
  <c r="F47" i="101"/>
  <c r="M47" i="103"/>
  <c r="D47" i="101"/>
  <c r="G47" i="101"/>
  <c r="AB47" i="101"/>
  <c r="L47" i="94"/>
  <c r="E47" i="99"/>
  <c r="Z47" i="104"/>
  <c r="V47" i="100"/>
  <c r="AP47" i="94" a="1"/>
  <c r="AH47" i="102"/>
  <c r="X47" i="98"/>
  <c r="AB47" i="103"/>
  <c r="T47" i="94"/>
  <c r="F47" i="104"/>
  <c r="AF47" i="99"/>
  <c r="AD47" i="101"/>
  <c r="M47" i="100"/>
  <c r="F47" i="94"/>
  <c r="X47" i="102"/>
  <c r="J47" i="94"/>
  <c r="I47" i="94"/>
  <c r="H47" i="99"/>
  <c r="J47" i="102"/>
  <c r="O47" i="98"/>
  <c r="R47" i="101"/>
  <c r="E47" i="103"/>
  <c r="I47" i="99"/>
  <c r="AE47" i="104"/>
  <c r="F47" i="103"/>
  <c r="D47" i="102"/>
  <c r="K47" i="94"/>
  <c r="Z47" i="100"/>
  <c r="N47" i="102"/>
  <c r="AB47" i="104"/>
  <c r="AJ47" i="100"/>
  <c r="R47" i="100"/>
  <c r="J47" i="98"/>
  <c r="T47" i="101"/>
  <c r="V47" i="94"/>
  <c r="H47" i="98"/>
  <c r="AN47" i="98" a="1"/>
  <c r="J47" i="99"/>
  <c r="AF47" i="104"/>
  <c r="J47" i="104"/>
  <c r="AJ47" i="99"/>
  <c r="P47" i="94"/>
  <c r="AE47" i="103"/>
  <c r="R47" i="99"/>
  <c r="G47" i="102"/>
  <c r="Z47" i="101"/>
  <c r="AL47" i="99"/>
  <c r="K47" i="99"/>
  <c r="C47" i="94"/>
  <c r="AJ47" i="98"/>
  <c r="Z47" i="94"/>
  <c r="X47" i="94"/>
  <c r="T47" i="98"/>
  <c r="AD47" i="103"/>
  <c r="O47" i="103"/>
  <c r="AE47" i="100"/>
  <c r="T47" i="100"/>
  <c r="D47" i="99"/>
  <c r="H47" i="94"/>
  <c r="AH47" i="101"/>
  <c r="N47" i="100"/>
  <c r="N47" i="98"/>
  <c r="H47" i="104"/>
  <c r="AB47" i="94"/>
  <c r="F47" i="99"/>
  <c r="AH47" i="104"/>
  <c r="K47" i="102"/>
  <c r="AJ47" i="103"/>
  <c r="J47" i="101"/>
  <c r="AB47" i="99"/>
  <c r="X47" i="100"/>
  <c r="T47" i="102"/>
  <c r="L47" i="103"/>
  <c r="AE47" i="99"/>
  <c r="M47" i="94"/>
  <c r="AH47" i="99"/>
  <c r="N47" i="94"/>
  <c r="V47" i="98"/>
  <c r="AG47" i="104"/>
  <c r="AJ47" i="94"/>
  <c r="K47" i="103"/>
  <c r="G47" i="99"/>
  <c r="R47" i="104"/>
  <c r="AD47" i="100"/>
  <c r="AB47" i="102"/>
  <c r="D47" i="100"/>
  <c r="N47" i="103"/>
  <c r="AP47" i="98" a="1"/>
  <c r="L47" i="100"/>
  <c r="AG47" i="94"/>
  <c r="AD47" i="104"/>
  <c r="AL47" i="101"/>
  <c r="AD47" i="99"/>
  <c r="AH47" i="94"/>
  <c r="R47" i="102"/>
  <c r="O47" i="101"/>
  <c r="C47" i="103"/>
  <c r="J47" i="100"/>
  <c r="L47" i="104"/>
  <c r="V47" i="104"/>
  <c r="AG47" i="102"/>
  <c r="D47" i="103"/>
  <c r="X47" i="104"/>
  <c r="E47" i="104"/>
  <c r="E47" i="100"/>
  <c r="J47" i="103"/>
  <c r="P47" i="103"/>
  <c r="I47" i="98"/>
  <c r="D47" i="94"/>
  <c r="R47" i="94"/>
  <c r="AE47" i="101"/>
  <c r="X47" i="101"/>
  <c r="X47" i="99"/>
  <c r="C47" i="102"/>
  <c r="O47" i="94"/>
  <c r="P47" i="98"/>
  <c r="AJ47" i="101"/>
  <c r="AG47" i="100"/>
  <c r="C47" i="101"/>
  <c r="X47" i="103"/>
  <c r="AJ47" i="102"/>
  <c r="N47" i="101"/>
  <c r="Z47" i="103"/>
  <c r="P47" i="99"/>
  <c r="R47" i="103"/>
  <c r="M47" i="102"/>
  <c r="AD47" i="102"/>
  <c r="I47" i="104"/>
  <c r="I47" i="100"/>
  <c r="AE47" i="94"/>
  <c r="I47" i="102"/>
  <c r="AF47" i="100"/>
  <c r="T47" i="99"/>
  <c r="P47" i="104"/>
  <c r="AE47" i="98"/>
  <c r="Z47" i="98"/>
  <c r="AL47" i="102"/>
  <c r="BM5" i="106"/>
  <c r="CD5" i="106"/>
  <c r="AN47" i="94" l="1"/>
  <c r="AP47" i="94"/>
  <c r="AP47" i="98"/>
  <c r="AN47" i="98"/>
  <c r="CJ5" i="99" a="1"/>
  <c r="CJ5" i="99" s="1"/>
  <c r="CJ6" i="99"/>
  <c r="CJ5" i="101" a="1"/>
  <c r="CJ5" i="101" s="1"/>
  <c r="CJ6" i="101"/>
  <c r="CJ5" i="98" a="1"/>
  <c r="CJ5" i="98" s="1"/>
  <c r="CJ6" i="98"/>
  <c r="CJ5" i="102" a="1"/>
  <c r="CJ5" i="102" s="1"/>
  <c r="CJ6" i="102"/>
  <c r="CJ5" i="103" a="1"/>
  <c r="CJ5" i="103" s="1"/>
  <c r="CJ6" i="103"/>
  <c r="CJ5" i="104" a="1"/>
  <c r="CJ5" i="104" s="1"/>
  <c r="CJ6" i="104"/>
  <c r="CJ5" i="94" a="1"/>
  <c r="CJ5" i="94" s="1"/>
  <c r="CJ6" i="94"/>
  <c r="CJ5" i="100" a="1"/>
  <c r="CJ5" i="100" s="1"/>
  <c r="CJ6" i="100"/>
  <c r="CJ7" i="103" l="1"/>
  <c r="CJ7" i="101"/>
  <c r="CJ7" i="102"/>
  <c r="CJ7" i="99"/>
  <c r="CJ7" i="98"/>
  <c r="CJ7" i="100"/>
  <c r="CJ7" i="104"/>
  <c r="CJ7" i="94"/>
  <c r="CJ8" i="102" l="1"/>
  <c r="CJ11" i="102" s="1"/>
  <c r="CJ9" i="102"/>
  <c r="CJ10" i="102" s="1"/>
  <c r="CJ9" i="101"/>
  <c r="CJ10" i="101" s="1"/>
  <c r="CJ8" i="101"/>
  <c r="CJ11" i="101" s="1"/>
  <c r="CJ8" i="103"/>
  <c r="CJ11" i="103" s="1"/>
  <c r="CJ9" i="103"/>
  <c r="CJ10" i="103" s="1"/>
  <c r="CJ8" i="99"/>
  <c r="CJ11" i="99" s="1"/>
  <c r="CJ9" i="99"/>
  <c r="CJ10" i="99" s="1"/>
  <c r="CJ9" i="98"/>
  <c r="CJ10" i="98" s="1"/>
  <c r="CJ8" i="98"/>
  <c r="CJ11" i="98" s="1"/>
  <c r="CJ9" i="104"/>
  <c r="CJ10" i="104" s="1"/>
  <c r="CJ8" i="104"/>
  <c r="CJ11" i="104" s="1"/>
  <c r="CJ8" i="94"/>
  <c r="CJ11" i="94" s="1"/>
  <c r="CJ9" i="94"/>
  <c r="CJ10" i="94" s="1"/>
  <c r="CJ8" i="100"/>
  <c r="CJ11" i="100" s="1"/>
  <c r="CJ9" i="100"/>
  <c r="CJ10" i="100" s="1"/>
  <c r="U47" i="103"/>
  <c r="B51" i="99"/>
  <c r="AI47" i="103"/>
  <c r="AK51" i="104"/>
  <c r="Y49" i="104"/>
  <c r="AC47" i="94"/>
  <c r="W47" i="98"/>
  <c r="AC49" i="99"/>
  <c r="Y49" i="103"/>
  <c r="AK49" i="101"/>
  <c r="AC47" i="100"/>
  <c r="AK51" i="98"/>
  <c r="U51" i="98"/>
  <c r="B47" i="104"/>
  <c r="Q49" i="100"/>
  <c r="AK51" i="102"/>
  <c r="Y49" i="101"/>
  <c r="Q47" i="94"/>
  <c r="AC47" i="104"/>
  <c r="B47" i="103"/>
  <c r="B47" i="100"/>
  <c r="AK51" i="94"/>
  <c r="Y51" i="100"/>
  <c r="AK47" i="94"/>
  <c r="Q47" i="104"/>
  <c r="AA47" i="98"/>
  <c r="B51" i="102"/>
  <c r="W51" i="100"/>
  <c r="AI47" i="98"/>
  <c r="AC47" i="102"/>
  <c r="U51" i="103"/>
  <c r="S47" i="94"/>
  <c r="Y51" i="104"/>
  <c r="AK51" i="103"/>
  <c r="AC51" i="103"/>
  <c r="AC49" i="104"/>
  <c r="AA47" i="104"/>
  <c r="AK47" i="104"/>
  <c r="Q47" i="101"/>
  <c r="AA51" i="104"/>
  <c r="AK49" i="98"/>
  <c r="AC51" i="94"/>
  <c r="Y49" i="102"/>
  <c r="U47" i="102"/>
  <c r="AC51" i="99"/>
  <c r="AC49" i="98"/>
  <c r="AI49" i="100"/>
  <c r="Y47" i="94"/>
  <c r="Q47" i="100"/>
  <c r="AA51" i="94"/>
  <c r="W51" i="102"/>
  <c r="B51" i="104"/>
  <c r="AI51" i="98"/>
  <c r="U49" i="101"/>
  <c r="AA47" i="94"/>
  <c r="W49" i="100"/>
  <c r="Q51" i="103"/>
  <c r="Q49" i="101"/>
  <c r="AC47" i="101"/>
  <c r="AA51" i="100"/>
  <c r="U47" i="104"/>
  <c r="Y51" i="99"/>
  <c r="B51" i="98"/>
  <c r="Y51" i="103"/>
  <c r="Q47" i="103"/>
  <c r="Q51" i="100"/>
  <c r="W49" i="94"/>
  <c r="AK49" i="103"/>
  <c r="U49" i="99"/>
  <c r="U49" i="103"/>
  <c r="AC49" i="101"/>
  <c r="S51" i="102"/>
  <c r="AI51" i="94"/>
  <c r="AA51" i="101"/>
  <c r="AA49" i="102"/>
  <c r="W51" i="98"/>
  <c r="B51" i="101"/>
  <c r="W47" i="103"/>
  <c r="AA47" i="103"/>
  <c r="Y49" i="99"/>
  <c r="AK49" i="102"/>
  <c r="AI49" i="103"/>
  <c r="W49" i="104"/>
  <c r="AA51" i="99"/>
  <c r="AA49" i="101"/>
  <c r="Y51" i="94"/>
  <c r="AI51" i="99"/>
  <c r="S47" i="102"/>
  <c r="AC47" i="103"/>
  <c r="B49" i="104"/>
  <c r="Y47" i="102"/>
  <c r="AA47" i="102"/>
  <c r="B49" i="98"/>
  <c r="S49" i="94"/>
  <c r="AC47" i="99"/>
  <c r="Q51" i="102"/>
  <c r="B51" i="103"/>
  <c r="U47" i="98"/>
  <c r="Q47" i="99"/>
  <c r="W49" i="99"/>
  <c r="AI49" i="99"/>
  <c r="S47" i="99"/>
  <c r="B49" i="94"/>
  <c r="B47" i="98"/>
  <c r="Y47" i="100"/>
  <c r="AK49" i="94"/>
  <c r="Y49" i="100"/>
  <c r="W49" i="103"/>
  <c r="Q51" i="101"/>
  <c r="B51" i="100"/>
  <c r="AK49" i="104"/>
  <c r="AA49" i="94"/>
  <c r="AI47" i="102"/>
  <c r="AC49" i="94"/>
  <c r="AI47" i="100"/>
  <c r="AI51" i="104"/>
  <c r="AA49" i="99"/>
  <c r="AA49" i="98"/>
  <c r="W49" i="101"/>
  <c r="AI51" i="101"/>
  <c r="AC51" i="98"/>
  <c r="W47" i="102"/>
  <c r="AC51" i="100"/>
  <c r="U47" i="99"/>
  <c r="AA51" i="98"/>
  <c r="S47" i="104"/>
  <c r="U47" i="94"/>
  <c r="Q51" i="99"/>
  <c r="Y47" i="99"/>
  <c r="W51" i="104"/>
  <c r="Y49" i="98"/>
  <c r="AK49" i="100"/>
  <c r="Q47" i="102"/>
  <c r="AI49" i="101"/>
  <c r="AI49" i="98"/>
  <c r="S51" i="99"/>
  <c r="Q51" i="98"/>
  <c r="Q51" i="104"/>
  <c r="AA51" i="103"/>
  <c r="B47" i="94"/>
  <c r="W47" i="104"/>
  <c r="S49" i="102"/>
  <c r="B47" i="99"/>
  <c r="AK47" i="100"/>
  <c r="AC49" i="103"/>
  <c r="S49" i="100"/>
  <c r="Y51" i="101"/>
  <c r="AA47" i="101"/>
  <c r="Y47" i="104"/>
  <c r="S47" i="103"/>
  <c r="AI49" i="94"/>
  <c r="AC51" i="104"/>
  <c r="Y49" i="94"/>
  <c r="Y47" i="103"/>
  <c r="S51" i="98"/>
  <c r="Q51" i="94"/>
  <c r="AI47" i="94"/>
  <c r="B49" i="100"/>
  <c r="W51" i="103"/>
  <c r="U49" i="100"/>
  <c r="B49" i="102"/>
  <c r="AA47" i="99"/>
  <c r="U49" i="94"/>
  <c r="W51" i="94"/>
  <c r="AA49" i="103"/>
  <c r="U51" i="104"/>
  <c r="AI51" i="103"/>
  <c r="W51" i="99"/>
  <c r="AI47" i="104"/>
  <c r="AK47" i="102"/>
  <c r="B49" i="99"/>
  <c r="B49" i="103"/>
  <c r="S47" i="101"/>
  <c r="U51" i="101"/>
  <c r="S47" i="100"/>
  <c r="AI49" i="102"/>
  <c r="U47" i="100"/>
  <c r="AC49" i="100"/>
  <c r="B47" i="102"/>
  <c r="W49" i="102"/>
  <c r="AI51" i="102"/>
  <c r="U51" i="102"/>
  <c r="AK49" i="99"/>
  <c r="W49" i="98"/>
  <c r="AA49" i="104"/>
  <c r="Q49" i="104"/>
  <c r="S49" i="104"/>
  <c r="W47" i="100"/>
  <c r="Y47" i="98"/>
  <c r="Q49" i="103"/>
  <c r="Q47" i="98"/>
  <c r="AI47" i="99"/>
  <c r="Q49" i="98"/>
  <c r="U51" i="100"/>
  <c r="AK51" i="99"/>
  <c r="U51" i="99"/>
  <c r="Y47" i="101"/>
  <c r="S49" i="98"/>
  <c r="AC49" i="102"/>
  <c r="S51" i="101"/>
  <c r="S51" i="104"/>
  <c r="S51" i="100"/>
  <c r="U49" i="104"/>
  <c r="W51" i="101"/>
  <c r="AA51" i="102"/>
  <c r="S47" i="98"/>
  <c r="Q49" i="94"/>
  <c r="AC47" i="98"/>
  <c r="AA49" i="100"/>
  <c r="AK47" i="99"/>
  <c r="AC51" i="101"/>
  <c r="AK47" i="98"/>
  <c r="Q49" i="99"/>
  <c r="AK47" i="101"/>
  <c r="AI51" i="100"/>
  <c r="Y51" i="98"/>
  <c r="AI47" i="101"/>
  <c r="AK47" i="103"/>
  <c r="B47" i="101"/>
  <c r="U49" i="102"/>
  <c r="S51" i="94"/>
  <c r="S49" i="103"/>
  <c r="AK51" i="100"/>
  <c r="W47" i="99"/>
  <c r="S51" i="103"/>
  <c r="U49" i="98"/>
  <c r="Y51" i="102"/>
  <c r="S49" i="99"/>
  <c r="AI49" i="104"/>
  <c r="B49" i="101"/>
  <c r="W47" i="94"/>
  <c r="U51" i="94"/>
  <c r="W47" i="101"/>
  <c r="U47" i="101"/>
  <c r="AK51" i="101"/>
  <c r="AC51" i="102"/>
  <c r="AA47" i="100"/>
  <c r="S49" i="101"/>
  <c r="Q49" i="102"/>
  <c r="B51" i="94"/>
  <c r="Q8" i="97" a="1"/>
  <c r="Y48" i="97" a="1"/>
  <c r="Q26" i="97" a="1"/>
  <c r="X53" i="97" a="1"/>
  <c r="P55" i="97" a="1"/>
  <c r="Z47" i="97" a="1"/>
  <c r="R42" i="97" a="1"/>
  <c r="X46" i="97" a="1"/>
  <c r="H8" i="97" a="1"/>
  <c r="L46" i="97" a="1"/>
  <c r="H52" i="97" a="1"/>
  <c r="L42" i="97" a="1"/>
  <c r="N55" i="97" a="1"/>
  <c r="O11" i="97" a="1"/>
  <c r="V54" i="97" a="1"/>
  <c r="J17" i="97" a="1"/>
  <c r="P59" i="97" a="1"/>
  <c r="N46" i="97" a="1"/>
  <c r="F53" i="97" a="1"/>
  <c r="CK5" i="106"/>
  <c r="F47" i="97" a="1"/>
  <c r="F8" i="97" a="1"/>
  <c r="X56" i="97" a="1"/>
  <c r="L47" i="97" a="1"/>
  <c r="G14" i="97" a="1"/>
  <c r="F55" i="97" a="1"/>
  <c r="J51" i="97" a="1"/>
  <c r="Y39" i="97" a="1"/>
  <c r="N20" i="97" a="1"/>
  <c r="G23" i="97" a="1"/>
  <c r="Z44" i="97" a="1"/>
  <c r="X43" i="97" a="1"/>
  <c r="R59" i="97" a="1"/>
  <c r="N42" i="97" a="1"/>
  <c r="BW5" i="106"/>
  <c r="F57" i="97" a="1"/>
  <c r="L58" i="97" a="1"/>
  <c r="P44" i="97" a="1"/>
  <c r="N5" i="97" a="1"/>
  <c r="O17" i="97" a="1"/>
  <c r="S17" i="97" a="1"/>
  <c r="P5" i="97" a="1"/>
  <c r="Y45" i="97" a="1"/>
  <c r="T5" i="97" a="1"/>
  <c r="O45" i="97" a="1"/>
  <c r="U8" i="97" a="1"/>
  <c r="G26" i="97" a="1"/>
  <c r="O14" i="97" a="1"/>
  <c r="H51" i="97" a="1"/>
  <c r="X44" i="97" a="1"/>
  <c r="J57" i="97" a="1"/>
  <c r="S23" i="97" a="1"/>
  <c r="P43" i="97" a="1"/>
  <c r="H53" i="97" a="1"/>
  <c r="L43" i="97" a="1"/>
  <c r="BO5" i="106"/>
  <c r="R47" i="97" a="1"/>
  <c r="AA54" i="97" a="1"/>
  <c r="P14" i="97" a="1"/>
  <c r="BP5" i="106"/>
  <c r="K57" i="97" a="1"/>
  <c r="AA51" i="97" a="1"/>
  <c r="O51" i="97" a="1"/>
  <c r="G45" i="97" a="1"/>
  <c r="Q54" i="97" a="1"/>
  <c r="R20" i="97" a="1"/>
  <c r="R5" i="97" a="1"/>
  <c r="S51" i="97" a="1"/>
  <c r="CO5" i="106"/>
  <c r="U60" i="97" a="1"/>
  <c r="K39" i="97" a="1"/>
  <c r="CK6" i="106"/>
  <c r="CN5" i="106"/>
  <c r="F11" i="97" a="1"/>
  <c r="X52" i="97" a="1"/>
  <c r="Z46" i="97" a="1"/>
  <c r="L56" i="97" a="1"/>
  <c r="H43" i="97" a="1"/>
  <c r="N45" i="97" a="1"/>
  <c r="F42" i="97" a="1"/>
  <c r="J53" i="97" a="1"/>
  <c r="R58" i="97" a="1"/>
  <c r="F21" i="97" a="1"/>
  <c r="J52" i="97" a="1"/>
  <c r="F46" i="97" a="1"/>
  <c r="S42" i="97" a="1"/>
  <c r="P47" i="97" a="1"/>
  <c r="U54" i="97" a="1"/>
  <c r="L57" i="97" a="1"/>
  <c r="N43" i="97" a="1"/>
  <c r="N11" i="97" a="1"/>
  <c r="U42" i="97" a="1"/>
  <c r="Q48" i="97" a="1"/>
  <c r="I14" i="97" a="1"/>
  <c r="G57" i="97" a="1"/>
  <c r="Z54" i="97" a="1"/>
  <c r="Q60" i="97" a="1"/>
  <c r="O26" i="97" a="1"/>
  <c r="P58" i="97" a="1"/>
  <c r="P53" i="97" a="1"/>
  <c r="G39" i="97" a="1"/>
  <c r="Y57" i="97" a="1"/>
  <c r="S54" i="97" a="1"/>
  <c r="L20" i="97" a="1"/>
  <c r="F9" i="97" a="1"/>
  <c r="Z53" i="97" a="1"/>
  <c r="AA42" i="97" a="1"/>
  <c r="N51" i="97" a="1"/>
  <c r="Z52" i="97" a="1"/>
  <c r="CG5" i="106"/>
  <c r="V42" i="97" a="1"/>
  <c r="M39" i="97" a="1"/>
  <c r="T60" i="97" a="1"/>
  <c r="J8" i="97" a="1"/>
  <c r="T42" i="97" a="1"/>
  <c r="L5" i="97" a="1"/>
  <c r="R14" i="97" a="1"/>
  <c r="J44" i="97" a="1"/>
  <c r="L54" i="97" a="1"/>
  <c r="AA45" i="97" a="1"/>
  <c r="H46" i="97" a="1"/>
  <c r="J47" i="97" a="1"/>
  <c r="X47" i="97" a="1"/>
  <c r="M20" i="97" a="1"/>
  <c r="F10" i="97" a="1"/>
  <c r="P42" i="97" a="1"/>
  <c r="J55" i="97" a="1"/>
  <c r="Z55" i="97" a="1"/>
  <c r="H47" i="97" a="1"/>
  <c r="P45" i="97" a="1"/>
  <c r="F18" i="97" a="1"/>
  <c r="Y54" i="97" a="1"/>
  <c r="N14" i="97" a="1"/>
  <c r="G54" i="97" a="1"/>
  <c r="S14" i="97" a="1"/>
  <c r="F52" i="97" a="1"/>
  <c r="F13" i="97" a="1"/>
  <c r="R53" i="97" a="1"/>
  <c r="X58" i="97" a="1"/>
  <c r="I48" i="97" a="1"/>
  <c r="U23" i="97" a="1"/>
  <c r="H54" i="97" a="1"/>
  <c r="N47" i="97" a="1"/>
  <c r="R57" i="97" a="1"/>
  <c r="L45" i="97" a="1"/>
  <c r="H55" i="97" a="1"/>
  <c r="P46" i="97" a="1"/>
  <c r="F44" i="97" a="1"/>
  <c r="I5" i="97" a="1"/>
  <c r="R46" i="97" a="1"/>
  <c r="J43" i="97" a="1"/>
  <c r="O42" i="97" a="1"/>
  <c r="CP5" i="106"/>
  <c r="CP6" i="106" s="1"/>
  <c r="P57" i="97" a="1"/>
  <c r="R56" i="97" a="1"/>
  <c r="BO6" i="106"/>
  <c r="S45" i="97" a="1"/>
  <c r="P17" i="97" a="1"/>
  <c r="T11" i="97" a="1"/>
  <c r="BN5" i="106"/>
  <c r="T39" i="97" a="1"/>
  <c r="G51" i="97" a="1"/>
  <c r="T23" i="97" a="1"/>
  <c r="M14" i="97" a="1"/>
  <c r="F56" i="97" a="1"/>
  <c r="U45" i="97" a="1"/>
  <c r="I17" i="97" a="1"/>
  <c r="G17" i="97" a="1"/>
  <c r="Q11" i="97" a="1"/>
  <c r="AA57" i="97" a="1"/>
  <c r="T51" i="97" a="1"/>
  <c r="H11" i="97" a="1"/>
  <c r="M8" i="97" a="1"/>
  <c r="Q39" i="97" a="1"/>
  <c r="L26" i="97" a="1"/>
  <c r="BN6" i="106"/>
  <c r="BU5" i="106"/>
  <c r="BU6" i="106" s="1"/>
  <c r="Q42" i="97" a="1"/>
  <c r="K45" i="97" a="1"/>
  <c r="BX5" i="106"/>
  <c r="O5" i="97" a="1"/>
  <c r="BZ5" i="106"/>
  <c r="Q20" i="97" a="1"/>
  <c r="Q45" i="97" a="1"/>
  <c r="M57" i="97" a="1"/>
  <c r="CF5" i="106"/>
  <c r="R11" i="97" a="1"/>
  <c r="I42" i="97" a="1"/>
  <c r="I11" i="97" a="1"/>
  <c r="T45" i="97" a="1"/>
  <c r="U48" i="97" a="1"/>
  <c r="BP6" i="106"/>
  <c r="BP7" i="106" s="1"/>
  <c r="BP8" i="106" s="1"/>
  <c r="M51" i="97" a="1"/>
  <c r="I57" i="97" a="1"/>
  <c r="U51" i="97" a="1"/>
  <c r="S8" i="97" a="1"/>
  <c r="M60" i="97" a="1"/>
  <c r="U14" i="97" a="1"/>
  <c r="N23" i="97" a="1"/>
  <c r="F23" i="97" a="1"/>
  <c r="Z58" i="97" a="1"/>
  <c r="F20" i="97" a="1"/>
  <c r="N54" i="97" a="1"/>
  <c r="P56" i="97" a="1"/>
  <c r="F43" i="97" a="1"/>
  <c r="R54" i="97" a="1"/>
  <c r="L8" i="97" a="1"/>
  <c r="AA39" i="97" a="1"/>
  <c r="F51" i="97" a="1"/>
  <c r="H57" i="97" a="1"/>
  <c r="F25" i="97" a="1"/>
  <c r="L59" i="97" a="1"/>
  <c r="H56" i="97" a="1"/>
  <c r="M45" i="97" a="1"/>
  <c r="P11" i="97" a="1"/>
  <c r="I8" i="97" a="1"/>
  <c r="K48" i="97" a="1"/>
  <c r="J11" i="97" a="1"/>
  <c r="R51" i="97" a="1"/>
  <c r="J54" i="97" a="1"/>
  <c r="N53" i="97" a="1"/>
  <c r="X42" i="97" a="1"/>
  <c r="N8" i="97" a="1"/>
  <c r="U26" i="97" a="1"/>
  <c r="X57" i="97" a="1"/>
  <c r="G48" i="97" a="1"/>
  <c r="J58" i="97" a="1"/>
  <c r="F12" i="97" a="1"/>
  <c r="H42" i="97" a="1"/>
  <c r="N57" i="97" a="1"/>
  <c r="CM5" i="106"/>
  <c r="BU7" i="106"/>
  <c r="BU8" i="106" s="1"/>
  <c r="BU9" i="106" s="1"/>
  <c r="BU10" i="106" s="1"/>
  <c r="U57" i="97" a="1"/>
  <c r="N59" i="97" a="1"/>
  <c r="X59" i="97" a="1"/>
  <c r="L44" i="97" a="1"/>
  <c r="X54" i="97" a="1"/>
  <c r="X45" i="97" a="1"/>
  <c r="CJ5" i="106"/>
  <c r="H17" i="97" a="1"/>
  <c r="Z51" i="97" a="1"/>
  <c r="Z45" i="97" a="1"/>
  <c r="BM6" i="106"/>
  <c r="BM7" i="106" s="1"/>
  <c r="BM8" i="106" s="1"/>
  <c r="CH5" i="106"/>
  <c r="G8" i="97" a="1"/>
  <c r="G60" i="97" a="1"/>
  <c r="K54" i="97" a="1"/>
  <c r="V60" i="97" a="1"/>
  <c r="F22" i="97" a="1"/>
  <c r="R55" i="97" a="1"/>
  <c r="N52" i="97" a="1"/>
  <c r="H45" i="97" a="1"/>
  <c r="Y51" i="97" a="1"/>
  <c r="J59" i="97" a="1"/>
  <c r="J46" i="97" a="1"/>
  <c r="T54" i="97" a="1"/>
  <c r="BV5" i="106"/>
  <c r="BV6" i="106" s="1"/>
  <c r="BV7" i="106" s="1"/>
  <c r="BV8" i="106" s="1"/>
  <c r="BV9" i="106" s="1"/>
  <c r="BV10" i="106" s="1"/>
  <c r="BV11" i="106" s="1"/>
  <c r="P51" i="97" a="1"/>
  <c r="F24" i="97" a="1"/>
  <c r="O39" i="97" a="1"/>
  <c r="H14" i="97" a="1"/>
  <c r="O60" i="97" a="1"/>
  <c r="L55" i="97" a="1"/>
  <c r="X51" i="97" a="1"/>
  <c r="H59" i="97" a="1"/>
  <c r="L53" i="97" a="1"/>
  <c r="BW6" i="106"/>
  <c r="BX6" i="106"/>
  <c r="BX7" i="106" s="1"/>
  <c r="BX8" i="106" s="1"/>
  <c r="BX9" i="106" s="1"/>
  <c r="BX10" i="106" s="1"/>
  <c r="N17" i="97" a="1"/>
  <c r="L11" i="97" a="1"/>
  <c r="J56" i="97" a="1"/>
  <c r="M17" i="97" a="1"/>
  <c r="G11" i="97" a="1"/>
  <c r="F54" i="97" a="1"/>
  <c r="R45" i="97" a="1"/>
  <c r="H44" i="97" a="1"/>
  <c r="Z43" i="97" a="1"/>
  <c r="K42" i="97" a="1"/>
  <c r="Z42" i="97" a="1"/>
  <c r="F45" i="97" a="1"/>
  <c r="Z56" i="97" a="1"/>
  <c r="X55" i="97" a="1"/>
  <c r="L23" i="97" a="1"/>
  <c r="L14" i="97" a="1"/>
  <c r="I51" i="97" a="1"/>
  <c r="S20" i="97" a="1"/>
  <c r="T20" i="97" a="1"/>
  <c r="BZ6" i="106"/>
  <c r="BZ7" i="106" s="1"/>
  <c r="BZ8" i="106" s="1"/>
  <c r="BZ9" i="106" s="1"/>
  <c r="BZ10" i="106" s="1"/>
  <c r="BZ11" i="106" s="1"/>
  <c r="BZ12" i="106" s="1"/>
  <c r="L51" i="97" a="1"/>
  <c r="R44" i="97" a="1"/>
  <c r="BO7" i="106"/>
  <c r="R17" i="97" a="1"/>
  <c r="Z59" i="97" a="1"/>
  <c r="P52" i="97" a="1"/>
  <c r="R43" i="97" a="1"/>
  <c r="R52" i="97" a="1"/>
  <c r="N56" i="97" a="1"/>
  <c r="CL5" i="106"/>
  <c r="CL6" i="106" s="1"/>
  <c r="CL7" i="106" s="1"/>
  <c r="CL8" i="106" s="1"/>
  <c r="Q5" i="97" a="1"/>
  <c r="J26" i="97" a="1"/>
  <c r="Z57" i="97" a="1"/>
  <c r="BQ5" i="106"/>
  <c r="BQ6" i="106" s="1"/>
  <c r="BQ7" i="106" s="1"/>
  <c r="BQ8" i="106" s="1"/>
  <c r="BZ13" i="106"/>
  <c r="BZ14" i="106" s="1"/>
  <c r="BZ15" i="106" s="1"/>
  <c r="BZ16" i="106" s="1"/>
  <c r="S60" i="97" a="1"/>
  <c r="N26" i="97" a="1"/>
  <c r="M26" i="97" a="1"/>
  <c r="O8" i="97" a="1"/>
  <c r="F59" i="97" a="1"/>
  <c r="H58" i="97" a="1"/>
  <c r="S48" i="97" a="1"/>
  <c r="O54" i="97" a="1"/>
  <c r="V51" i="97" a="1"/>
  <c r="V48" i="97" a="1"/>
  <c r="BU11" i="106"/>
  <c r="BU12" i="106" s="1"/>
  <c r="M11" i="97" a="1"/>
  <c r="Q17" i="97" a="1"/>
  <c r="BS5" i="106"/>
  <c r="BS6" i="106" s="1"/>
  <c r="BS7" i="106" s="1"/>
  <c r="BS8" i="106" s="1"/>
  <c r="BS9" i="106" s="1"/>
  <c r="F58" i="97" a="1"/>
  <c r="Q14" i="97" a="1"/>
  <c r="Q23" i="97" a="1"/>
  <c r="S11" i="97" a="1"/>
  <c r="BY5" i="106"/>
  <c r="BY6" i="106" s="1"/>
  <c r="BY7" i="106" s="1"/>
  <c r="BY8" i="106" s="1"/>
  <c r="I23" i="97" a="1"/>
  <c r="J42" i="97" a="1"/>
  <c r="J14" i="97" a="1"/>
  <c r="I39" i="97" a="1"/>
  <c r="R26" i="97" a="1"/>
  <c r="L52" i="97" a="1"/>
  <c r="BP9" i="106"/>
  <c r="BP10" i="106" s="1"/>
  <c r="V57" i="97" a="1"/>
  <c r="BO8" i="106"/>
  <c r="BO9" i="106" s="1"/>
  <c r="BO10" i="106" s="1"/>
  <c r="R8" i="97" a="1"/>
  <c r="T26" i="97" a="1"/>
  <c r="M23" i="97" a="1"/>
  <c r="F19" i="97" a="1"/>
  <c r="J45" i="97" a="1"/>
  <c r="CI5" i="106"/>
  <c r="CM6" i="106"/>
  <c r="CM7" i="106" s="1"/>
  <c r="CM8" i="106" s="1"/>
  <c r="Q51" i="97" a="1"/>
  <c r="CM9" i="106"/>
  <c r="CM10" i="106" s="1"/>
  <c r="P26" i="97" a="1"/>
  <c r="BM9" i="106"/>
  <c r="BM10" i="106" s="1"/>
  <c r="BM11" i="106" s="1"/>
  <c r="BM12" i="106" s="1"/>
  <c r="BM13" i="106" s="1"/>
  <c r="BM14" i="106" s="1"/>
  <c r="F17" i="97" a="1"/>
  <c r="CD6" i="106"/>
  <c r="CD7" i="106" s="1"/>
  <c r="CD8" i="106" s="1"/>
  <c r="CK7" i="106"/>
  <c r="CK8" i="106" s="1"/>
  <c r="N44" i="97" a="1"/>
  <c r="O20" i="97" a="1"/>
  <c r="I54" i="97" a="1"/>
  <c r="M54" i="97" a="1"/>
  <c r="BO11" i="106"/>
  <c r="BO12" i="106" s="1"/>
  <c r="BO13" i="106" s="1"/>
  <c r="BO14" i="106" s="1"/>
  <c r="BO15" i="106" s="1"/>
  <c r="BO16" i="106" s="1"/>
  <c r="BO17" i="106" s="1"/>
  <c r="BO18" i="106" s="1"/>
  <c r="BR5" i="106"/>
  <c r="K60" i="97" a="1"/>
  <c r="O48" i="97" a="1"/>
  <c r="BR6" i="106"/>
  <c r="BR7" i="106" s="1"/>
  <c r="CJ6" i="106"/>
  <c r="CJ7" i="106" s="1"/>
  <c r="CJ8" i="106" s="1"/>
  <c r="CJ9" i="106" s="1"/>
  <c r="CJ10" i="106" s="1"/>
  <c r="U11" i="97" a="1"/>
  <c r="BT5" i="106"/>
  <c r="Q57" i="97" a="1"/>
  <c r="I45" i="97" a="1"/>
  <c r="G20" i="97" a="1"/>
  <c r="AA60" i="97" a="1"/>
  <c r="T8" i="97" a="1"/>
  <c r="BV12" i="106"/>
  <c r="G42" i="97" a="1"/>
  <c r="U39" i="97" a="1"/>
  <c r="BZ17" i="106"/>
  <c r="BZ18" i="106" s="1"/>
  <c r="BZ19" i="106" s="1"/>
  <c r="BZ20" i="106" s="1"/>
  <c r="BZ21" i="106" s="1"/>
  <c r="BZ22" i="106" s="1"/>
  <c r="BZ23" i="106" s="1"/>
  <c r="BZ24" i="106" s="1"/>
  <c r="BZ25" i="106" s="1"/>
  <c r="BZ26" i="106" s="1"/>
  <c r="BZ27" i="106" s="1"/>
  <c r="BZ28" i="106" s="1"/>
  <c r="P20" i="97" a="1"/>
  <c r="J20" i="97" a="1"/>
  <c r="T48" i="97" a="1"/>
  <c r="J23" i="97" a="1"/>
  <c r="I20" i="97" a="1"/>
  <c r="K51" i="97" a="1"/>
  <c r="BO19" i="106"/>
  <c r="BO20" i="106" s="1"/>
  <c r="BO21" i="106" s="1"/>
  <c r="BO22" i="106" s="1"/>
  <c r="BO23" i="106" s="1"/>
  <c r="BO24" i="106" s="1"/>
  <c r="H26" i="97" a="1"/>
  <c r="CI6" i="106"/>
  <c r="CI7" i="106" s="1"/>
  <c r="CI8" i="106" s="1"/>
  <c r="H5" i="97" a="1"/>
  <c r="BM15" i="106"/>
  <c r="BM16" i="106" s="1"/>
  <c r="BM17" i="106" s="1"/>
  <c r="BM18" i="106" s="1"/>
  <c r="BM19" i="106" s="1"/>
  <c r="BM20" i="106" s="1"/>
  <c r="BM21" i="106" s="1"/>
  <c r="S26" i="97" a="1"/>
  <c r="P23" i="97" a="1"/>
  <c r="CM11" i="106"/>
  <c r="CM12" i="106" s="1"/>
  <c r="CM13" i="106" s="1"/>
  <c r="CM14" i="106" s="1"/>
  <c r="CM15" i="106" s="1"/>
  <c r="CM16" i="106" s="1"/>
  <c r="CM17" i="106" s="1"/>
  <c r="CM18" i="106" s="1"/>
  <c r="I26" i="97" a="1"/>
  <c r="U20" i="97" a="1"/>
  <c r="S39" i="97" a="1"/>
  <c r="G5" i="97" a="1"/>
  <c r="Y60" i="97" a="1"/>
  <c r="T57" i="97" a="1"/>
  <c r="CG6" i="106"/>
  <c r="CG7" i="106" s="1"/>
  <c r="CD9" i="106"/>
  <c r="CD10" i="106" s="1"/>
  <c r="CD11" i="106" s="1"/>
  <c r="CD12" i="106" s="1"/>
  <c r="CD13" i="106" s="1"/>
  <c r="CD14" i="106" s="1"/>
  <c r="CD15" i="106" s="1"/>
  <c r="M42" i="97" a="1"/>
  <c r="O23" i="97" a="1"/>
  <c r="H20" i="97" a="1"/>
  <c r="R23" i="97" a="1"/>
  <c r="V39" i="97" a="1"/>
  <c r="V45" i="97" a="1"/>
  <c r="CL9" i="106"/>
  <c r="CL10" i="106" s="1"/>
  <c r="CL11" i="106" s="1"/>
  <c r="CL12" i="106" s="1"/>
  <c r="CL13" i="106" s="1"/>
  <c r="CL14" i="106" s="1"/>
  <c r="O57" i="97" a="1"/>
  <c r="BZ29" i="106"/>
  <c r="BZ30" i="106" s="1"/>
  <c r="BZ31" i="106" s="1"/>
  <c r="BZ32" i="106" s="1"/>
  <c r="BZ33" i="106" s="1"/>
  <c r="BZ34" i="106" s="1"/>
  <c r="BZ35" i="106" s="1"/>
  <c r="BZ36" i="106" s="1"/>
  <c r="M48" i="97" a="1"/>
  <c r="CH6" i="106"/>
  <c r="CH7" i="106" s="1"/>
  <c r="CH8" i="106" s="1"/>
  <c r="CH9" i="106" s="1"/>
  <c r="CH10" i="106" s="1"/>
  <c r="CH11" i="106" s="1"/>
  <c r="CH12" i="106" s="1"/>
  <c r="CH13" i="106" s="1"/>
  <c r="CH14" i="106" s="1"/>
  <c r="CH15" i="106" s="1"/>
  <c r="CH16" i="106" s="1"/>
  <c r="U5" i="97" a="1"/>
  <c r="CQ5" i="106"/>
  <c r="CQ6" i="106" s="1"/>
  <c r="CQ7" i="106" s="1"/>
  <c r="CQ8" i="106" s="1"/>
  <c r="CQ9" i="106" s="1"/>
  <c r="CQ10" i="106" s="1"/>
  <c r="CQ11" i="106" s="1"/>
  <c r="CQ12" i="106" s="1"/>
  <c r="CQ13" i="106" s="1"/>
  <c r="CQ14" i="106" s="1"/>
  <c r="CQ15" i="106" s="1"/>
  <c r="CQ16" i="106" s="1"/>
  <c r="CQ17" i="106" s="1"/>
  <c r="CQ18" i="106" s="1"/>
  <c r="CQ19" i="106" s="1"/>
  <c r="CQ20" i="106" s="1"/>
  <c r="CQ21" i="106" s="1"/>
  <c r="CQ22" i="106" s="1"/>
  <c r="BR8" i="106"/>
  <c r="BR9" i="106" s="1"/>
  <c r="BR10" i="106" s="1"/>
  <c r="BR11" i="106" s="1"/>
  <c r="BR12" i="106" s="1"/>
  <c r="BR13" i="106" s="1"/>
  <c r="BR14" i="106" s="1"/>
  <c r="BR15" i="106" s="1"/>
  <c r="BR16" i="106" s="1"/>
  <c r="CQ23" i="106"/>
  <c r="CQ24" i="106" s="1"/>
  <c r="CQ25" i="106" s="1"/>
  <c r="CQ26" i="106" s="1"/>
  <c r="BM22" i="106"/>
  <c r="BM23" i="106" s="1"/>
  <c r="M5" i="97" a="1"/>
  <c r="Y42" i="97" a="1"/>
  <c r="CH17" i="106"/>
  <c r="CH18" i="106" s="1"/>
  <c r="CH19" i="106" s="1"/>
  <c r="CH20" i="106" s="1"/>
  <c r="CH21" i="106" s="1"/>
  <c r="CH22" i="106" s="1"/>
  <c r="CH23" i="106" s="1"/>
  <c r="CH24" i="106" s="1"/>
  <c r="CH25" i="106" s="1"/>
  <c r="CH26" i="106" s="1"/>
  <c r="CH27" i="106" s="1"/>
  <c r="CH28" i="106" s="1"/>
  <c r="CH29" i="106" s="1"/>
  <c r="CH30" i="106" s="1"/>
  <c r="CH31" i="106" s="1"/>
  <c r="CH32" i="106" s="1"/>
  <c r="CH33" i="106" s="1"/>
  <c r="CH34" i="106" s="1"/>
  <c r="CH35" i="106" s="1"/>
  <c r="CH36" i="106" s="1"/>
  <c r="CH37" i="106" s="1"/>
  <c r="CH38" i="106" s="1"/>
  <c r="CH39" i="106" s="1"/>
  <c r="CH40" i="106"/>
  <c r="CH41" i="106" s="1"/>
  <c r="CH42" i="106" s="1"/>
  <c r="CH43" i="106" s="1"/>
  <c r="CH44" i="106" s="1"/>
  <c r="CH45" i="106" s="1"/>
  <c r="CH46" i="106" s="1"/>
  <c r="CH47" i="106" s="1"/>
  <c r="CH48" i="106" s="1"/>
  <c r="CH49" i="106" s="1"/>
  <c r="CH50" i="106" s="1"/>
  <c r="CO6" i="106"/>
  <c r="CO7" i="106" s="1"/>
  <c r="CO8" i="106" s="1"/>
  <c r="BU13" i="106"/>
  <c r="BU14" i="106" s="1"/>
  <c r="BU15" i="106" s="1"/>
  <c r="BU16" i="106" s="1"/>
  <c r="BU17" i="106" s="1"/>
  <c r="BU18" i="106" s="1"/>
  <c r="BU19" i="106" s="1"/>
  <c r="BN7" i="106"/>
  <c r="BN8" i="106" s="1"/>
  <c r="BN9" i="106" s="1"/>
  <c r="BN10" i="106" s="1"/>
  <c r="BN11" i="106" s="1"/>
  <c r="BN12" i="106" s="1"/>
  <c r="BN13" i="106" s="1"/>
  <c r="BN14" i="106" s="1"/>
  <c r="BN15" i="106" s="1"/>
  <c r="BN16" i="106" s="1"/>
  <c r="BN17" i="106" s="1"/>
  <c r="BN18" i="106" s="1"/>
  <c r="BN19" i="106" s="1"/>
  <c r="BN20" i="106" s="1"/>
  <c r="BN21" i="106" s="1"/>
  <c r="BN22" i="106" s="1"/>
  <c r="BN23" i="106" s="1"/>
  <c r="BN24" i="106" s="1"/>
  <c r="BN25" i="106" s="1"/>
  <c r="BN26" i="106" s="1"/>
  <c r="BN27" i="106" s="1"/>
  <c r="BN28" i="106" s="1"/>
  <c r="I60" i="97" a="1"/>
  <c r="BX11" i="106"/>
  <c r="BX12" i="106" s="1"/>
  <c r="BX13" i="106" s="1"/>
  <c r="BX14" i="106" s="1"/>
  <c r="BX15" i="106" s="1"/>
  <c r="BX16" i="106" s="1"/>
  <c r="BX17" i="106" s="1"/>
  <c r="BX18" i="106" s="1"/>
  <c r="BN29" i="106"/>
  <c r="BN30" i="106" s="1"/>
  <c r="BN31" i="106" s="1"/>
  <c r="BN32" i="106" s="1"/>
  <c r="BN33" i="106" s="1"/>
  <c r="BN34" i="106" s="1"/>
  <c r="BN35" i="106" s="1"/>
  <c r="BY9" i="106"/>
  <c r="BY10" i="106" s="1"/>
  <c r="BY11" i="106" s="1"/>
  <c r="BY12" i="106" s="1"/>
  <c r="BY13" i="106" s="1"/>
  <c r="BY14" i="106" s="1"/>
  <c r="BY15" i="106" s="1"/>
  <c r="BY16" i="106" s="1"/>
  <c r="BY17" i="106" s="1"/>
  <c r="BY18" i="106" s="1"/>
  <c r="BY19" i="106" s="1"/>
  <c r="BY20" i="106" s="1"/>
  <c r="BY21" i="106" s="1"/>
  <c r="BY22" i="106" s="1"/>
  <c r="BY23" i="106" s="1"/>
  <c r="BY24" i="106" s="1"/>
  <c r="BY25" i="106" s="1"/>
  <c r="BY26" i="106" s="1"/>
  <c r="BY27" i="106" s="1"/>
  <c r="BY28" i="106" s="1"/>
  <c r="BY29" i="106" s="1"/>
  <c r="BY30" i="106" s="1"/>
  <c r="BY31" i="106" s="1"/>
  <c r="BY32" i="106" s="1"/>
  <c r="BY33" i="106" s="1"/>
  <c r="BY34" i="106" s="1"/>
  <c r="BY35" i="106" s="1"/>
  <c r="BY36" i="106" s="1"/>
  <c r="BY37" i="106" s="1"/>
  <c r="BY38" i="106" s="1"/>
  <c r="BY39" i="106" s="1"/>
  <c r="BY40" i="106" s="1"/>
  <c r="BY41" i="106" s="1"/>
  <c r="BY42" i="106" s="1"/>
  <c r="BY43" i="106"/>
  <c r="BY44" i="106" s="1"/>
  <c r="BY45" i="106" s="1"/>
  <c r="BY46" i="106" s="1"/>
  <c r="BY47" i="106" s="1"/>
  <c r="BY48" i="106" s="1"/>
  <c r="BY49" i="106" s="1"/>
  <c r="BY50" i="106" s="1"/>
  <c r="BY51" i="106" s="1"/>
  <c r="BY52" i="106" s="1"/>
  <c r="BY53" i="106" s="1"/>
  <c r="BY54" i="106" s="1"/>
  <c r="BY55" i="106" s="1"/>
  <c r="BY56" i="106" s="1"/>
  <c r="BY57" i="106" s="1"/>
  <c r="BY58" i="106" s="1"/>
  <c r="BY59" i="106" s="1"/>
  <c r="BY60" i="106" s="1"/>
  <c r="BY61" i="106" s="1"/>
  <c r="BY62" i="106" s="1"/>
  <c r="BY63" i="106" s="1"/>
  <c r="BY64" i="106" s="1"/>
  <c r="BY65" i="106" s="1"/>
  <c r="BY66" i="106" s="1"/>
  <c r="BY67" i="106" s="1"/>
  <c r="CD16" i="106"/>
  <c r="CD17" i="106" s="1"/>
  <c r="CD18" i="106" s="1"/>
  <c r="CD19" i="106" s="1"/>
  <c r="CD20" i="106" s="1"/>
  <c r="CD21" i="106" s="1"/>
  <c r="BT6" i="106"/>
  <c r="L17" i="97" a="1"/>
  <c r="BX19" i="106"/>
  <c r="BX20" i="106" s="1"/>
  <c r="BX21" i="106" s="1"/>
  <c r="BX22" i="106" s="1"/>
  <c r="BX23" i="106" s="1"/>
  <c r="BX24" i="106" s="1"/>
  <c r="BX25" i="106" s="1"/>
  <c r="BX26" i="106" s="1"/>
  <c r="BX27" i="106" s="1"/>
  <c r="BX28" i="106" s="1"/>
  <c r="BX29" i="106" s="1"/>
  <c r="BX30" i="106" s="1"/>
  <c r="BX31" i="106" s="1"/>
  <c r="BX32" i="106" s="1"/>
  <c r="BX33" i="106" s="1"/>
  <c r="BX34" i="106" s="1"/>
  <c r="BX35" i="106" s="1"/>
  <c r="BX36" i="106" s="1"/>
  <c r="BX37" i="106" s="1"/>
  <c r="BX38" i="106" s="1"/>
  <c r="BX39" i="106" s="1"/>
  <c r="BX40" i="106" s="1"/>
  <c r="BX41" i="106" s="1"/>
  <c r="BX42" i="106" s="1"/>
  <c r="BX43" i="106" s="1"/>
  <c r="BX44" i="106" s="1"/>
  <c r="BX45" i="106" s="1"/>
  <c r="BX46" i="106" s="1"/>
  <c r="BX47" i="106" s="1"/>
  <c r="BX48" i="106" s="1"/>
  <c r="BX49" i="106" s="1"/>
  <c r="BX50" i="106" s="1"/>
  <c r="BX51" i="106" s="1"/>
  <c r="BX52" i="106" s="1"/>
  <c r="BX53" i="106" s="1"/>
  <c r="BX54" i="106" s="1"/>
  <c r="BX55" i="106" s="1"/>
  <c r="BX56" i="106" s="1"/>
  <c r="BX57" i="106" s="1"/>
  <c r="BX58" i="106" s="1"/>
  <c r="BX59" i="106" s="1"/>
  <c r="BX60" i="106" s="1"/>
  <c r="BX61" i="106" s="1"/>
  <c r="BX62" i="106" s="1"/>
  <c r="BX63" i="106" s="1"/>
  <c r="BX64" i="106" s="1"/>
  <c r="BX65" i="106" s="1"/>
  <c r="BX66" i="106" s="1"/>
  <c r="BX67" i="106" s="1"/>
  <c r="BX68" i="106" s="1"/>
  <c r="S57" i="97" a="1"/>
  <c r="CP7" i="106"/>
  <c r="CP8" i="106" s="1"/>
  <c r="CP9" i="106" s="1"/>
  <c r="CP10" i="106" s="1"/>
  <c r="CP11" i="106" s="1"/>
  <c r="CP12" i="106" s="1"/>
  <c r="CP13" i="106" s="1"/>
  <c r="CP14" i="106" s="1"/>
  <c r="BR17" i="106"/>
  <c r="BR18" i="106" s="1"/>
  <c r="BR19" i="106" s="1"/>
  <c r="BR20" i="106" s="1"/>
  <c r="BR21" i="106" s="1"/>
  <c r="BR22" i="106" s="1"/>
  <c r="BR23" i="106" s="1"/>
  <c r="BR24" i="106" s="1"/>
  <c r="BR25" i="106" s="1"/>
  <c r="BR26" i="106" s="1"/>
  <c r="BR27" i="106" s="1"/>
  <c r="BR28" i="106" s="1"/>
  <c r="BR29" i="106" s="1"/>
  <c r="BR30" i="106" s="1"/>
  <c r="BR31" i="106" s="1"/>
  <c r="BR32" i="106" s="1"/>
  <c r="CN6" i="106"/>
  <c r="CN7" i="106" s="1"/>
  <c r="CN8" i="106" s="1"/>
  <c r="CN9" i="106" s="1"/>
  <c r="CN10" i="106" s="1"/>
  <c r="CN11" i="106" s="1"/>
  <c r="CN12" i="106" s="1"/>
  <c r="CN13" i="106" s="1"/>
  <c r="CN14" i="106" s="1"/>
  <c r="CN15" i="106" s="1"/>
  <c r="CN16" i="106" s="1"/>
  <c r="CN17" i="106" s="1"/>
  <c r="CN18" i="106" s="1"/>
  <c r="CN19" i="106" s="1"/>
  <c r="CN20" i="106" s="1"/>
  <c r="CN21" i="106" s="1"/>
  <c r="CN22" i="106" s="1"/>
  <c r="CN23" i="106" s="1"/>
  <c r="CN24" i="106" s="1"/>
  <c r="CN25" i="106" s="1"/>
  <c r="CN26" i="106" s="1"/>
  <c r="CN27" i="106" s="1"/>
  <c r="CN28" i="106" s="1"/>
  <c r="CN29" i="106" s="1"/>
  <c r="CN30" i="106" s="1"/>
  <c r="CN31" i="106" s="1"/>
  <c r="CN32" i="106" s="1"/>
  <c r="CN33" i="106" s="1"/>
  <c r="CN34" i="106" s="1"/>
  <c r="CN35" i="106" s="1"/>
  <c r="CN36" i="106" s="1"/>
  <c r="CN37" i="106" s="1"/>
  <c r="BO25" i="106"/>
  <c r="BO26" i="106" s="1"/>
  <c r="BO27" i="106" s="1"/>
  <c r="BO28" i="106" s="1"/>
  <c r="BO29" i="106" s="1"/>
  <c r="BO30" i="106" s="1"/>
  <c r="BO31" i="106" s="1"/>
  <c r="BO32" i="106" s="1"/>
  <c r="BO33" i="106" s="1"/>
  <c r="CE5" i="106"/>
  <c r="CE6" i="106" s="1"/>
  <c r="CE7" i="106" s="1"/>
  <c r="CE8" i="106" s="1"/>
  <c r="CE9" i="106" s="1"/>
  <c r="CE10" i="106" s="1"/>
  <c r="CE11" i="106" s="1"/>
  <c r="CE12" i="106" s="1"/>
  <c r="CE13" i="106" s="1"/>
  <c r="CE14" i="106" s="1"/>
  <c r="CE15" i="106" s="1"/>
  <c r="CE16" i="106" s="1"/>
  <c r="CE17" i="106" s="1"/>
  <c r="BQ9" i="106"/>
  <c r="BQ10" i="106" s="1"/>
  <c r="BQ11" i="106" s="1"/>
  <c r="BQ12" i="106" s="1"/>
  <c r="BQ13" i="106" s="1"/>
  <c r="BQ14" i="106" s="1"/>
  <c r="BQ15" i="106" s="1"/>
  <c r="BQ16" i="106" s="1"/>
  <c r="BQ17" i="106" s="1"/>
  <c r="BQ18" i="106" s="1"/>
  <c r="T14" i="97" a="1"/>
  <c r="J5" i="97" a="1"/>
  <c r="CE18" i="106"/>
  <c r="CE19" i="106" s="1"/>
  <c r="CE20" i="106" s="1"/>
  <c r="CE21" i="106" s="1"/>
  <c r="CE22" i="106" s="1"/>
  <c r="CP15" i="106"/>
  <c r="CP16" i="106" s="1"/>
  <c r="CP17" i="106" s="1"/>
  <c r="CP18" i="106" s="1"/>
  <c r="CP19" i="106" s="1"/>
  <c r="CP20" i="106" s="1"/>
  <c r="CP21" i="106" s="1"/>
  <c r="CP22" i="106" s="1"/>
  <c r="CP23" i="106" s="1"/>
  <c r="CP24" i="106" s="1"/>
  <c r="CP25" i="106" s="1"/>
  <c r="CP26" i="106" s="1"/>
  <c r="CP27" i="106" s="1"/>
  <c r="CP28" i="106" s="1"/>
  <c r="CP29" i="106" s="1"/>
  <c r="CP30" i="106" s="1"/>
  <c r="CP31" i="106" s="1"/>
  <c r="CP32" i="106" s="1"/>
  <c r="CP33" i="106" s="1"/>
  <c r="CP34" i="106" s="1"/>
  <c r="CP35" i="106" s="1"/>
  <c r="CP36" i="106" s="1"/>
  <c r="CP37" i="106" s="1"/>
  <c r="CP38" i="106" s="1"/>
  <c r="CP39" i="106" s="1"/>
  <c r="CP40" i="106" s="1"/>
  <c r="CP41" i="106" s="1"/>
  <c r="BN36" i="106"/>
  <c r="BN37" i="106" s="1"/>
  <c r="BN38" i="106" s="1"/>
  <c r="BN39" i="106" s="1"/>
  <c r="BN40" i="106" s="1"/>
  <c r="BN41" i="106" s="1"/>
  <c r="BN42" i="106" s="1"/>
  <c r="BN43" i="106" s="1"/>
  <c r="BN44" i="106" s="1"/>
  <c r="BN45" i="106" s="1"/>
  <c r="BN46" i="106" s="1"/>
  <c r="BN47" i="106" s="1"/>
  <c r="BN48" i="106" s="1"/>
  <c r="BN49" i="106" s="1"/>
  <c r="BN50" i="106" s="1"/>
  <c r="BN51" i="106" s="1"/>
  <c r="BN52" i="106" s="1"/>
  <c r="BN53" i="106" s="1"/>
  <c r="BN54" i="106" s="1"/>
  <c r="BN55" i="106" s="1"/>
  <c r="BN56" i="106" s="1"/>
  <c r="CO9" i="106"/>
  <c r="CO10" i="106" s="1"/>
  <c r="CO11" i="106" s="1"/>
  <c r="CO12" i="106" s="1"/>
  <c r="CO13" i="106" s="1"/>
  <c r="CO14" i="106" s="1"/>
  <c r="CO15" i="106" s="1"/>
  <c r="CO16" i="106" s="1"/>
  <c r="CO17" i="106" s="1"/>
  <c r="CO18" i="106" s="1"/>
  <c r="BW7" i="106"/>
  <c r="BW8" i="106" s="1"/>
  <c r="BW9" i="106" s="1"/>
  <c r="BW10" i="106" s="1"/>
  <c r="BW11" i="106" s="1"/>
  <c r="BW12" i="106" s="1"/>
  <c r="BW13" i="106" s="1"/>
  <c r="BW14" i="106" s="1"/>
  <c r="BW15" i="106" s="1"/>
  <c r="BW16" i="106" s="1"/>
  <c r="BW17" i="106" s="1"/>
  <c r="BW18" i="106" s="1"/>
  <c r="T17" i="97" a="1"/>
  <c r="S5" i="97" a="1"/>
  <c r="BM24" i="106"/>
  <c r="BM25" i="106" s="1"/>
  <c r="BM26" i="106" s="1"/>
  <c r="BM27" i="106" s="1"/>
  <c r="BM28" i="106" s="1"/>
  <c r="BM29" i="106" s="1"/>
  <c r="BM30" i="106" s="1"/>
  <c r="BM31" i="106" s="1"/>
  <c r="BM32" i="106" s="1"/>
  <c r="BM33" i="106" s="1"/>
  <c r="BM34" i="106" s="1"/>
  <c r="BM35" i="106" s="1"/>
  <c r="BM36" i="106" s="1"/>
  <c r="BM37" i="106" s="1"/>
  <c r="BM38" i="106" s="1"/>
  <c r="BM39" i="106" s="1"/>
  <c r="BM40" i="106" s="1"/>
  <c r="BM41" i="106" s="1"/>
  <c r="BM42" i="106" s="1"/>
  <c r="BM43" i="106" s="1"/>
  <c r="BM44" i="106" s="1"/>
  <c r="BM45" i="106" s="1"/>
  <c r="BM46" i="106" s="1"/>
  <c r="BM47" i="106" s="1"/>
  <c r="BM48" i="106" s="1"/>
  <c r="BM49" i="106" s="1"/>
  <c r="BM50" i="106" s="1"/>
  <c r="BM51" i="106" s="1"/>
  <c r="BM52" i="106" s="1"/>
  <c r="BM53" i="106" s="1"/>
  <c r="BM54" i="106" s="1"/>
  <c r="BM55" i="106" s="1"/>
  <c r="BM56" i="106" s="1"/>
  <c r="BM57" i="106" s="1"/>
  <c r="BM58" i="106" s="1"/>
  <c r="BM59" i="106" s="1"/>
  <c r="BM60" i="106" s="1"/>
  <c r="BM61" i="106" s="1"/>
  <c r="BM62" i="106" s="1"/>
  <c r="BM63" i="106" s="1"/>
  <c r="BM64" i="106" s="1"/>
  <c r="BM65" i="106" s="1"/>
  <c r="BM66" i="106" s="1"/>
  <c r="BM67" i="106" s="1"/>
  <c r="U17" i="97" a="1"/>
  <c r="CG8" i="106"/>
  <c r="CG9" i="106" s="1"/>
  <c r="CG10" i="106" s="1"/>
  <c r="CG11" i="106" s="1"/>
  <c r="CG12" i="106" s="1"/>
  <c r="CG13" i="106" s="1"/>
  <c r="CG14" i="106" s="1"/>
  <c r="CG15" i="106" s="1"/>
  <c r="CG16" i="106" s="1"/>
  <c r="CG17" i="106" s="1"/>
  <c r="CG18" i="106" s="1"/>
  <c r="CG19" i="106" s="1"/>
  <c r="CG20" i="106" s="1"/>
  <c r="CG21" i="106" s="1"/>
  <c r="CG22" i="106" s="1"/>
  <c r="CG23" i="106" s="1"/>
  <c r="CG24" i="106" s="1"/>
  <c r="CG25" i="106" s="1"/>
  <c r="CG26" i="106" s="1"/>
  <c r="CG27" i="106" s="1"/>
  <c r="CG28" i="106" s="1"/>
  <c r="CG29" i="106" s="1"/>
  <c r="CG30" i="106" s="1"/>
  <c r="CG31" i="106" s="1"/>
  <c r="CG32" i="106" s="1"/>
  <c r="CG33" i="106" s="1"/>
  <c r="CG34" i="106" s="1"/>
  <c r="CG35" i="106" s="1"/>
  <c r="CG36" i="106" s="1"/>
  <c r="CG37" i="106" s="1"/>
  <c r="CG38" i="106" s="1"/>
  <c r="CG39" i="106" s="1"/>
  <c r="CG40" i="106" s="1"/>
  <c r="CG41" i="106" s="1"/>
  <c r="CG42" i="106" s="1"/>
  <c r="CG43" i="106" s="1"/>
  <c r="CG44" i="106" s="1"/>
  <c r="CG45" i="106" s="1"/>
  <c r="CG46" i="106" s="1"/>
  <c r="CG47" i="106" s="1"/>
  <c r="CG48" i="106" s="1"/>
  <c r="CG49" i="106" s="1"/>
  <c r="CG50" i="106" s="1"/>
  <c r="CG51" i="106" s="1"/>
  <c r="CG52" i="106" s="1"/>
  <c r="CG53" i="106" s="1"/>
  <c r="CG54" i="106" s="1"/>
  <c r="CG55" i="106" s="1"/>
  <c r="CG56" i="106" s="1"/>
  <c r="CG57" i="106" s="1"/>
  <c r="CG58" i="106" s="1"/>
  <c r="CG59" i="106" s="1"/>
  <c r="CG60" i="106" s="1"/>
  <c r="CG61" i="106" s="1"/>
  <c r="CG62" i="106" s="1"/>
  <c r="CG63" i="106" s="1"/>
  <c r="CG64" i="106"/>
  <c r="N58" i="97" a="1"/>
  <c r="CK9" i="106"/>
  <c r="CK10" i="106" s="1"/>
  <c r="CK11" i="106" s="1"/>
  <c r="CK12" i="106" s="1"/>
  <c r="CK13" i="106" s="1"/>
  <c r="CK14" i="106" s="1"/>
  <c r="CK15" i="106" s="1"/>
  <c r="CK16" i="106" s="1"/>
  <c r="CK17" i="106" s="1"/>
  <c r="CK18" i="106" s="1"/>
  <c r="CK19" i="106" s="1"/>
  <c r="CK20" i="106" s="1"/>
  <c r="CK21" i="106" s="1"/>
  <c r="CK22" i="106" s="1"/>
  <c r="CK23" i="106" s="1"/>
  <c r="CK24" i="106" s="1"/>
  <c r="CK25" i="106" s="1"/>
  <c r="CK26" i="106" s="1"/>
  <c r="CK27" i="106" s="1"/>
  <c r="CK28" i="106" s="1"/>
  <c r="CG65" i="106"/>
  <c r="CG66" i="106" s="1"/>
  <c r="CG67" i="106" s="1"/>
  <c r="CG68" i="106" s="1"/>
  <c r="CG69" i="106" s="1"/>
  <c r="BO34" i="106"/>
  <c r="BO35" i="106" s="1"/>
  <c r="BO36" i="106" s="1"/>
  <c r="BO37" i="106" s="1"/>
  <c r="BO38" i="106" s="1"/>
  <c r="BO39" i="106" s="1"/>
  <c r="BO40" i="106" s="1"/>
  <c r="BO41" i="106" s="1"/>
  <c r="BO42" i="106" s="1"/>
  <c r="BO43" i="106" s="1"/>
  <c r="BO44" i="106" s="1"/>
  <c r="BO45" i="106" s="1"/>
  <c r="BO46" i="106" s="1"/>
  <c r="BO47" i="106" s="1"/>
  <c r="BO48" i="106" s="1"/>
  <c r="CH51" i="106"/>
  <c r="CH52" i="106" s="1"/>
  <c r="CH53" i="106" s="1"/>
  <c r="CH54" i="106" s="1"/>
  <c r="CH55" i="106" s="1"/>
  <c r="CH56" i="106" s="1"/>
  <c r="CH57" i="106" s="1"/>
  <c r="CH58" i="106" s="1"/>
  <c r="CH59" i="106" s="1"/>
  <c r="CH60" i="106" s="1"/>
  <c r="CH61" i="106" s="1"/>
  <c r="CH62" i="106" s="1"/>
  <c r="CH63" i="106" s="1"/>
  <c r="CH64" i="106" s="1"/>
  <c r="CH65" i="106" s="1"/>
  <c r="CH66" i="106" s="1"/>
  <c r="CH67" i="106" s="1"/>
  <c r="CH68" i="106" s="1"/>
  <c r="CH69" i="106" s="1"/>
  <c r="BN57" i="106"/>
  <c r="BN58" i="106" s="1"/>
  <c r="BN59" i="106" s="1"/>
  <c r="BN60" i="106" s="1"/>
  <c r="BN61" i="106" s="1"/>
  <c r="BN62" i="106" s="1"/>
  <c r="BN63" i="106" s="1"/>
  <c r="BN64" i="106" s="1"/>
  <c r="BN65" i="106" s="1"/>
  <c r="BN66" i="106" s="1"/>
  <c r="BN67" i="106" s="1"/>
  <c r="BV13" i="106"/>
  <c r="BV14" i="106" s="1"/>
  <c r="BV15" i="106" s="1"/>
  <c r="BV16" i="106" s="1"/>
  <c r="BV17" i="106" s="1"/>
  <c r="BV18" i="106" s="1"/>
  <c r="BV19" i="106" s="1"/>
  <c r="BV20" i="106" s="1"/>
  <c r="BV21" i="106" s="1"/>
  <c r="BV22" i="106" s="1"/>
  <c r="BV23" i="106" s="1"/>
  <c r="BV24" i="106" s="1"/>
  <c r="BV25" i="106" s="1"/>
  <c r="BV26" i="106" s="1"/>
  <c r="BV27" i="106" s="1"/>
  <c r="BV28" i="106" s="1"/>
  <c r="BV29" i="106" s="1"/>
  <c r="BV30" i="106" s="1"/>
  <c r="BV31" i="106" s="1"/>
  <c r="BV32" i="106" s="1"/>
  <c r="BV33" i="106" s="1"/>
  <c r="BV34" i="106" s="1"/>
  <c r="BV35" i="106" s="1"/>
  <c r="BV36" i="106" s="1"/>
  <c r="BV37" i="106" s="1"/>
  <c r="BV38" i="106" s="1"/>
  <c r="BV39" i="106" s="1"/>
  <c r="BV40" i="106" s="1"/>
  <c r="BV41" i="106" s="1"/>
  <c r="BV42" i="106" s="1"/>
  <c r="BV43" i="106" s="1"/>
  <c r="BV44" i="106" s="1"/>
  <c r="BV45" i="106" s="1"/>
  <c r="BV46" i="106" s="1"/>
  <c r="BQ19" i="106"/>
  <c r="BQ20" i="106" s="1"/>
  <c r="BQ21" i="106" s="1"/>
  <c r="BQ22" i="106" s="1"/>
  <c r="BQ23" i="106" s="1"/>
  <c r="BQ24" i="106" s="1"/>
  <c r="BQ25" i="106" s="1"/>
  <c r="BQ26" i="106" s="1"/>
  <c r="BQ27" i="106" s="1"/>
  <c r="BQ28" i="106" s="1"/>
  <c r="BQ29" i="106" s="1"/>
  <c r="BQ30" i="106" s="1"/>
  <c r="BQ31" i="106" s="1"/>
  <c r="BQ32" i="106" s="1"/>
  <c r="BQ33" i="106" s="1"/>
  <c r="BQ34" i="106" s="1"/>
  <c r="BQ35" i="106" s="1"/>
  <c r="BQ36" i="106" s="1"/>
  <c r="BQ37" i="106" s="1"/>
  <c r="BQ38" i="106" s="1"/>
  <c r="BQ39" i="106" s="1"/>
  <c r="AA48" i="97" a="1"/>
  <c r="BO49" i="106"/>
  <c r="BO50" i="106" s="1"/>
  <c r="BO51" i="106" s="1"/>
  <c r="BO52" i="106" s="1"/>
  <c r="BO53" i="106" s="1"/>
  <c r="BO54" i="106" s="1"/>
  <c r="BO55" i="106" s="1"/>
  <c r="BO56" i="106" s="1"/>
  <c r="BO57" i="106" s="1"/>
  <c r="BO58" i="106" s="1"/>
  <c r="BO59" i="106" s="1"/>
  <c r="BO60" i="106" s="1"/>
  <c r="BO61" i="106" s="1"/>
  <c r="BO62" i="106" s="1"/>
  <c r="BO63" i="106" s="1"/>
  <c r="BO64" i="106" s="1"/>
  <c r="BO65" i="106" s="1"/>
  <c r="BO66" i="106" s="1"/>
  <c r="BW19" i="106"/>
  <c r="BW20" i="106" s="1"/>
  <c r="BW21" i="106" s="1"/>
  <c r="BW22" i="106" s="1"/>
  <c r="BW23" i="106" s="1"/>
  <c r="BW24" i="106" s="1"/>
  <c r="BW25" i="106" s="1"/>
  <c r="BW26" i="106" s="1"/>
  <c r="BW27" i="106" s="1"/>
  <c r="BW28" i="106" s="1"/>
  <c r="BW29" i="106" s="1"/>
  <c r="BW30" i="106" s="1"/>
  <c r="BW31" i="106" s="1"/>
  <c r="BW32" i="106" s="1"/>
  <c r="BW33" i="106" s="1"/>
  <c r="BW34" i="106" s="1"/>
  <c r="BW35" i="106" s="1"/>
  <c r="BW36" i="106" s="1"/>
  <c r="BW37" i="106" s="1"/>
  <c r="BW38" i="106" s="1"/>
  <c r="BW39" i="106" s="1"/>
  <c r="BW40" i="106" s="1"/>
  <c r="BW41" i="106" s="1"/>
  <c r="BW42" i="106" s="1"/>
  <c r="BW43" i="106" s="1"/>
  <c r="BW44" i="106" s="1"/>
  <c r="BW45" i="106" s="1"/>
  <c r="BW46" i="106" s="1"/>
  <c r="BW47" i="106" s="1"/>
  <c r="BW48" i="106" s="1"/>
  <c r="BW49" i="106" s="1"/>
  <c r="BW50" i="106" s="1"/>
  <c r="BW51" i="106" s="1"/>
  <c r="BW52" i="106" s="1"/>
  <c r="BW53" i="106" s="1"/>
  <c r="BW54" i="106" s="1"/>
  <c r="BW55" i="106" s="1"/>
  <c r="BW56" i="106" s="1"/>
  <c r="BW57" i="106" s="1"/>
  <c r="BW58" i="106" s="1"/>
  <c r="BW59" i="106" s="1"/>
  <c r="BW60" i="106" s="1"/>
  <c r="BW61" i="106" s="1"/>
  <c r="BW62" i="106" s="1"/>
  <c r="BW63" i="106" s="1"/>
  <c r="BW64" i="106" s="1"/>
  <c r="BW65" i="106" s="1"/>
  <c r="BW66" i="106" s="1"/>
  <c r="BW67" i="106" s="1"/>
  <c r="BW68" i="106" s="1"/>
  <c r="BW69" i="106" s="1"/>
  <c r="CN38" i="106"/>
  <c r="CN39" i="106" s="1"/>
  <c r="CN40" i="106" s="1"/>
  <c r="CN41" i="106" s="1"/>
  <c r="CN42" i="106" s="1"/>
  <c r="CN43" i="106" s="1"/>
  <c r="CN44" i="106" s="1"/>
  <c r="CN45" i="106" s="1"/>
  <c r="CN46" i="106" s="1"/>
  <c r="CN47" i="106" s="1"/>
  <c r="CN48" i="106" s="1"/>
  <c r="CN49" i="106" s="1"/>
  <c r="CN50" i="106" s="1"/>
  <c r="CN51" i="106" s="1"/>
  <c r="CN52" i="106" s="1"/>
  <c r="CN53" i="106" s="1"/>
  <c r="CN54" i="106" s="1"/>
  <c r="CN55" i="106" s="1"/>
  <c r="CN56" i="106" s="1"/>
  <c r="CN57" i="106" s="1"/>
  <c r="CN58" i="106" s="1"/>
  <c r="CN59" i="106" s="1"/>
  <c r="CN60" i="106" s="1"/>
  <c r="CN61" i="106" s="1"/>
  <c r="CN62" i="106" s="1"/>
  <c r="CN63" i="106" s="1"/>
  <c r="CN64" i="106" s="1"/>
  <c r="CN65" i="106" s="1"/>
  <c r="CN66" i="106" s="1"/>
  <c r="CN67" i="106" s="1"/>
  <c r="CN68" i="106" s="1"/>
  <c r="BU20" i="106"/>
  <c r="BU21" i="106" s="1"/>
  <c r="BU22" i="106" s="1"/>
  <c r="BU23" i="106" s="1"/>
  <c r="BU24" i="106" s="1"/>
  <c r="BU25" i="106" s="1"/>
  <c r="BU26" i="106" s="1"/>
  <c r="BU27" i="106" s="1"/>
  <c r="BU28" i="106" s="1"/>
  <c r="BU29" i="106" s="1"/>
  <c r="BU30" i="106" s="1"/>
  <c r="BU31" i="106" s="1"/>
  <c r="BU32" i="106" s="1"/>
  <c r="BU33" i="106" s="1"/>
  <c r="BU34" i="106" s="1"/>
  <c r="BU35" i="106" s="1"/>
  <c r="BU36" i="106" s="1"/>
  <c r="BU37" i="106" s="1"/>
  <c r="BU38" i="106" s="1"/>
  <c r="BU39" i="106" s="1"/>
  <c r="BU40" i="106" s="1"/>
  <c r="CL15" i="106"/>
  <c r="CL16" i="106" s="1"/>
  <c r="CL17" i="106" s="1"/>
  <c r="CL18" i="106" s="1"/>
  <c r="CL19" i="106" s="1"/>
  <c r="CL20" i="106" s="1"/>
  <c r="CL21" i="106" s="1"/>
  <c r="CL22" i="106" s="1"/>
  <c r="CL23" i="106" s="1"/>
  <c r="CL24" i="106" s="1"/>
  <c r="CL25" i="106" s="1"/>
  <c r="CL26" i="106" s="1"/>
  <c r="CL27" i="106" s="1"/>
  <c r="CL28" i="106" s="1"/>
  <c r="CL29" i="106" s="1"/>
  <c r="CL30" i="106" s="1"/>
  <c r="CL31" i="106" s="1"/>
  <c r="CL32" i="106" s="1"/>
  <c r="CL33" i="106" s="1"/>
  <c r="CL34" i="106" s="1"/>
  <c r="CL35" i="106" s="1"/>
  <c r="CL36" i="106" s="1"/>
  <c r="CL37" i="106" s="1"/>
  <c r="CL38" i="106" s="1"/>
  <c r="CL39" i="106" s="1"/>
  <c r="CL40" i="106" s="1"/>
  <c r="CL41" i="106" s="1"/>
  <c r="CL42" i="106" s="1"/>
  <c r="CL43" i="106" s="1"/>
  <c r="CL44" i="106" s="1"/>
  <c r="CL45" i="106" s="1"/>
  <c r="CL46" i="106" s="1"/>
  <c r="CL47" i="106" s="1"/>
  <c r="CL48" i="106" s="1"/>
  <c r="CL49" i="106" s="1"/>
  <c r="CL50" i="106" s="1"/>
  <c r="CL51" i="106" s="1"/>
  <c r="CL52" i="106" s="1"/>
  <c r="CL53" i="106" s="1"/>
  <c r="CL54" i="106" s="1"/>
  <c r="CL55" i="106" s="1"/>
  <c r="CL56" i="106" s="1"/>
  <c r="CL57" i="106" s="1"/>
  <c r="CL58" i="106" s="1"/>
  <c r="CL59" i="106" s="1"/>
  <c r="CL60" i="106" s="1"/>
  <c r="CL61" i="106" s="1"/>
  <c r="CL62" i="106" s="1"/>
  <c r="CL63" i="106" s="1"/>
  <c r="CL64" i="106" s="1"/>
  <c r="CL65" i="106" s="1"/>
  <c r="CL66" i="106" s="1"/>
  <c r="CL67" i="106" s="1"/>
  <c r="CL68" i="106" s="1"/>
  <c r="CE23" i="106"/>
  <c r="CE24" i="106" s="1"/>
  <c r="CE25" i="106" s="1"/>
  <c r="CE26" i="106" s="1"/>
  <c r="CE27" i="106" s="1"/>
  <c r="CE28" i="106" s="1"/>
  <c r="CE29" i="106" s="1"/>
  <c r="CE30" i="106" s="1"/>
  <c r="CE31" i="106" s="1"/>
  <c r="CE32" i="106" s="1"/>
  <c r="CE33" i="106" s="1"/>
  <c r="CE34" i="106" s="1"/>
  <c r="CE35" i="106" s="1"/>
  <c r="CE36" i="106" s="1"/>
  <c r="CE37" i="106" s="1"/>
  <c r="CE38" i="106" s="1"/>
  <c r="CE39" i="106" s="1"/>
  <c r="CE40" i="106" s="1"/>
  <c r="CE41" i="106" s="1"/>
  <c r="CE42" i="106" s="1"/>
  <c r="CE43" i="106" s="1"/>
  <c r="CE44" i="106" s="1"/>
  <c r="CE45" i="106" s="1"/>
  <c r="CE46" i="106" s="1"/>
  <c r="CE47" i="106" s="1"/>
  <c r="CE48" i="106" s="1"/>
  <c r="CE49" i="106" s="1"/>
  <c r="CE50" i="106" s="1"/>
  <c r="CE51" i="106" s="1"/>
  <c r="CE52" i="106" s="1"/>
  <c r="CE53" i="106" s="1"/>
  <c r="CE54" i="106" s="1"/>
  <c r="CE55" i="106" s="1"/>
  <c r="CE56" i="106" s="1"/>
  <c r="BR33" i="106"/>
  <c r="BR34" i="106" s="1"/>
  <c r="BR35" i="106" s="1"/>
  <c r="BR36" i="106" s="1"/>
  <c r="BR37" i="106" s="1"/>
  <c r="BR38" i="106" s="1"/>
  <c r="BR39" i="106" s="1"/>
  <c r="BR40" i="106" s="1"/>
  <c r="BR41" i="106" s="1"/>
  <c r="BR42" i="106" s="1"/>
  <c r="BR43" i="106" s="1"/>
  <c r="BR44" i="106" s="1"/>
  <c r="BR45" i="106" s="1"/>
  <c r="BR46" i="106" s="1"/>
  <c r="BT7" i="106"/>
  <c r="BT8" i="106" s="1"/>
  <c r="BT9" i="106" s="1"/>
  <c r="BT10" i="106" s="1"/>
  <c r="BT11" i="106" s="1"/>
  <c r="BT12" i="106" s="1"/>
  <c r="BT13" i="106" s="1"/>
  <c r="BT14" i="106" s="1"/>
  <c r="BT15" i="106" s="1"/>
  <c r="BT16" i="106" s="1"/>
  <c r="BT17" i="106" s="1"/>
  <c r="BT18" i="106" s="1"/>
  <c r="BT19" i="106" s="1"/>
  <c r="BT20" i="106" s="1"/>
  <c r="BT21" i="106" s="1"/>
  <c r="BT22" i="106" s="1"/>
  <c r="BT23" i="106" s="1"/>
  <c r="BT24" i="106" s="1"/>
  <c r="BT25" i="106" s="1"/>
  <c r="BT26" i="106" s="1"/>
  <c r="BT27" i="106" s="1"/>
  <c r="BT28" i="106" s="1"/>
  <c r="BT29" i="106" s="1"/>
  <c r="BT30" i="106" s="1"/>
  <c r="BT31" i="106" s="1"/>
  <c r="BT32" i="106" s="1"/>
  <c r="BT33" i="106" s="1"/>
  <c r="BT34" i="106" s="1"/>
  <c r="BT35" i="106" s="1"/>
  <c r="BT36" i="106" s="1"/>
  <c r="BT37" i="106" s="1"/>
  <c r="BT38" i="106" s="1"/>
  <c r="BT39" i="106" s="1"/>
  <c r="BT40" i="106" s="1"/>
  <c r="BT41" i="106" s="1"/>
  <c r="BT42" i="106" s="1"/>
  <c r="P8" i="97" a="1"/>
  <c r="BS10" i="106"/>
  <c r="BS11" i="106" s="1"/>
  <c r="BS12" i="106" s="1"/>
  <c r="BS13" i="106" s="1"/>
  <c r="BS14" i="106" s="1"/>
  <c r="BS15" i="106" s="1"/>
  <c r="BS16" i="106" s="1"/>
  <c r="BS17" i="106" s="1"/>
  <c r="BS18" i="106" s="1"/>
  <c r="BS19" i="106" s="1"/>
  <c r="BS20" i="106" s="1"/>
  <c r="BS21" i="106" s="1"/>
  <c r="BS22" i="106" s="1"/>
  <c r="BS23" i="106" s="1"/>
  <c r="BS24" i="106" s="1"/>
  <c r="BS25" i="106" s="1"/>
  <c r="BS26" i="106" s="1"/>
  <c r="BS27" i="106" s="1"/>
  <c r="BS28" i="106" s="1"/>
  <c r="BS29" i="106" s="1"/>
  <c r="BS30" i="106" s="1"/>
  <c r="BS31" i="106" s="1"/>
  <c r="BS32" i="106" s="1"/>
  <c r="BQ40" i="106"/>
  <c r="BQ41" i="106" s="1"/>
  <c r="BQ42" i="106" s="1"/>
  <c r="BQ43" i="106" s="1"/>
  <c r="BQ44" i="106" s="1"/>
  <c r="BQ45" i="106" s="1"/>
  <c r="BQ46" i="106" s="1"/>
  <c r="BQ47" i="106" s="1"/>
  <c r="BQ48" i="106" s="1"/>
  <c r="BQ49" i="106" s="1"/>
  <c r="BQ50" i="106" s="1"/>
  <c r="BQ51" i="106" s="1"/>
  <c r="BV47" i="106"/>
  <c r="BV48" i="106" s="1"/>
  <c r="BV49" i="106" s="1"/>
  <c r="BV50" i="106" s="1"/>
  <c r="BV51" i="106" s="1"/>
  <c r="BV52" i="106" s="1"/>
  <c r="BV53" i="106" s="1"/>
  <c r="BV54" i="106" s="1"/>
  <c r="BV55" i="106" s="1"/>
  <c r="BV56" i="106" s="1"/>
  <c r="BV57" i="106" s="1"/>
  <c r="BV58" i="106" s="1"/>
  <c r="BV59" i="106" s="1"/>
  <c r="BV60" i="106" s="1"/>
  <c r="BV61" i="106" s="1"/>
  <c r="BV62" i="106" s="1"/>
  <c r="BV63" i="106" s="1"/>
  <c r="BV64" i="106" s="1"/>
  <c r="BV65" i="106" s="1"/>
  <c r="BV66" i="106" s="1"/>
  <c r="BV67" i="106" s="1"/>
  <c r="BV68" i="106" s="1"/>
  <c r="BV69" i="106" s="1"/>
  <c r="CD22" i="106"/>
  <c r="CD23" i="106" s="1"/>
  <c r="CD24" i="106" s="1"/>
  <c r="CD25" i="106" s="1"/>
  <c r="CD26" i="106" s="1"/>
  <c r="CD27" i="106" s="1"/>
  <c r="CD28" i="106" s="1"/>
  <c r="CD29" i="106" s="1"/>
  <c r="CD30" i="106" s="1"/>
  <c r="CD31" i="106" s="1"/>
  <c r="CD32" i="106" s="1"/>
  <c r="CD33" i="106" s="1"/>
  <c r="CD34" i="106" s="1"/>
  <c r="CD35" i="106" s="1"/>
  <c r="CD36" i="106" s="1"/>
  <c r="CD37" i="106" s="1"/>
  <c r="CD38" i="106" s="1"/>
  <c r="CD39" i="106" s="1"/>
  <c r="CD40" i="106" s="1"/>
  <c r="CD41" i="106" s="1"/>
  <c r="CD42" i="106" s="1"/>
  <c r="CD43" i="106" s="1"/>
  <c r="CD44" i="106" s="1"/>
  <c r="CD45" i="106" s="1"/>
  <c r="CD46" i="106" s="1"/>
  <c r="CD47" i="106" s="1"/>
  <c r="CD48" i="106" s="1"/>
  <c r="CD49" i="106" s="1"/>
  <c r="CD50" i="106" s="1"/>
  <c r="CD51" i="106" s="1"/>
  <c r="CD52" i="106" s="1"/>
  <c r="CD53" i="106" s="1"/>
  <c r="CD54" i="106" s="1"/>
  <c r="CD55" i="106" s="1"/>
  <c r="CD56" i="106" s="1"/>
  <c r="CD57" i="106" s="1"/>
  <c r="CD58" i="106" s="1"/>
  <c r="CD59" i="106" s="1"/>
  <c r="CD60" i="106" s="1"/>
  <c r="CD61" i="106" s="1"/>
  <c r="CD62" i="106" s="1"/>
  <c r="CD63" i="106" s="1"/>
  <c r="CD64" i="106" s="1"/>
  <c r="CD65" i="106" s="1"/>
  <c r="CD66" i="106" s="1"/>
  <c r="CD67" i="106" s="1"/>
  <c r="CD68" i="106" s="1"/>
  <c r="BT43" i="106"/>
  <c r="BT44" i="106" s="1"/>
  <c r="BT45" i="106" s="1"/>
  <c r="BT46" i="106" s="1"/>
  <c r="BT47" i="106" s="1"/>
  <c r="BT48" i="106" s="1"/>
  <c r="BT49" i="106" s="1"/>
  <c r="BT50" i="106" s="1"/>
  <c r="BT51" i="106" s="1"/>
  <c r="BT52" i="106" s="1"/>
  <c r="BT53" i="106" s="1"/>
  <c r="BT54" i="106" s="1"/>
  <c r="BT55" i="106" s="1"/>
  <c r="BT56" i="106" s="1"/>
  <c r="BT57" i="106" s="1"/>
  <c r="BT58" i="106" s="1"/>
  <c r="BT59" i="106" s="1"/>
  <c r="BT60" i="106" s="1"/>
  <c r="BT61" i="106" s="1"/>
  <c r="BT62" i="106" s="1"/>
  <c r="BT63" i="106" s="1"/>
  <c r="BT64" i="106" s="1"/>
  <c r="BT65" i="106" s="1"/>
  <c r="BT66" i="106" s="1"/>
  <c r="BT67" i="106" s="1"/>
  <c r="BU41" i="106"/>
  <c r="BU42" i="106" s="1"/>
  <c r="BU43" i="106" s="1"/>
  <c r="BU44" i="106" s="1"/>
  <c r="BU45" i="106" s="1"/>
  <c r="BU46" i="106" s="1"/>
  <c r="BU47" i="106" s="1"/>
  <c r="BU48" i="106" s="1"/>
  <c r="BU49" i="106" s="1"/>
  <c r="BU50" i="106" s="1"/>
  <c r="BU51" i="106" s="1"/>
  <c r="BU52" i="106" s="1"/>
  <c r="BU53" i="106" s="1"/>
  <c r="BU54" i="106" s="1"/>
  <c r="BU55" i="106" s="1"/>
  <c r="BU56" i="106" s="1"/>
  <c r="BU57" i="106" s="1"/>
  <c r="BU58" i="106" s="1"/>
  <c r="BU59" i="106" s="1"/>
  <c r="BU60" i="106" s="1"/>
  <c r="BU61" i="106" s="1"/>
  <c r="BU62" i="106" s="1"/>
  <c r="BU63" i="106" s="1"/>
  <c r="BU64" i="106" s="1"/>
  <c r="BU65" i="106" s="1"/>
  <c r="BU66" i="106" s="1"/>
  <c r="BU67" i="106" s="1"/>
  <c r="BU68" i="106" s="1"/>
  <c r="BU69" i="106" s="1"/>
  <c r="CE57" i="106"/>
  <c r="CE58" i="106" s="1"/>
  <c r="CE59" i="106" s="1"/>
  <c r="CE60" i="106" s="1"/>
  <c r="CE61" i="106" s="1"/>
  <c r="CE62" i="106" s="1"/>
  <c r="CE63" i="106" s="1"/>
  <c r="CE64" i="106" s="1"/>
  <c r="CE65" i="106" s="1"/>
  <c r="CE66" i="106" s="1"/>
  <c r="CE67" i="106" s="1"/>
  <c r="CE68" i="106" s="1"/>
  <c r="CI9" i="106"/>
  <c r="CI10" i="106" s="1"/>
  <c r="CI11" i="106" s="1"/>
  <c r="CI12" i="106" s="1"/>
  <c r="CI13" i="106" s="1"/>
  <c r="CI14" i="106" s="1"/>
  <c r="CI15" i="106" s="1"/>
  <c r="CI16" i="106" s="1"/>
  <c r="CI17" i="106" s="1"/>
  <c r="CI18" i="106" s="1"/>
  <c r="CI19" i="106" s="1"/>
  <c r="CI20" i="106" s="1"/>
  <c r="CI21" i="106" s="1"/>
  <c r="CI22" i="106" s="1"/>
  <c r="CI23" i="106" s="1"/>
  <c r="CI24" i="106" s="1"/>
  <c r="CI25" i="106" s="1"/>
  <c r="CI26" i="106" s="1"/>
  <c r="CI27" i="106" s="1"/>
  <c r="CI28" i="106" s="1"/>
  <c r="CI29" i="106" s="1"/>
  <c r="CI30" i="106" s="1"/>
  <c r="CI31" i="106" s="1"/>
  <c r="CI32" i="106" s="1"/>
  <c r="CI33" i="106" s="1"/>
  <c r="CI34" i="106" s="1"/>
  <c r="CI35" i="106" s="1"/>
  <c r="CI36" i="106" s="1"/>
  <c r="CI37" i="106" s="1"/>
  <c r="CI38" i="106" s="1"/>
  <c r="CI39" i="106" s="1"/>
  <c r="CI40" i="106" s="1"/>
  <c r="CI41" i="106" s="1"/>
  <c r="CI42" i="106" s="1"/>
  <c r="CI43" i="106" s="1"/>
  <c r="CI44" i="106" s="1"/>
  <c r="CI45" i="106" s="1"/>
  <c r="CI46" i="106" s="1"/>
  <c r="BR47" i="106"/>
  <c r="BR48" i="106" s="1"/>
  <c r="BR49" i="106" s="1"/>
  <c r="BR50" i="106" s="1"/>
  <c r="BR51" i="106" s="1"/>
  <c r="BR52" i="106" s="1"/>
  <c r="BR53" i="106" s="1"/>
  <c r="BR54" i="106" s="1"/>
  <c r="BR55" i="106" s="1"/>
  <c r="BR56" i="106" s="1"/>
  <c r="BR57" i="106" s="1"/>
  <c r="BR58" i="106" s="1"/>
  <c r="BR59" i="106" s="1"/>
  <c r="BR60" i="106" s="1"/>
  <c r="BR61" i="106" s="1"/>
  <c r="BR62" i="106" s="1"/>
  <c r="BR63" i="106" s="1"/>
  <c r="BR64" i="106" s="1"/>
  <c r="BR65" i="106" s="1"/>
  <c r="BR66" i="106" s="1"/>
  <c r="BR67" i="106" s="1"/>
  <c r="BR68" i="106" s="1"/>
  <c r="BQ52" i="106"/>
  <c r="BQ53" i="106" s="1"/>
  <c r="BQ54" i="106" s="1"/>
  <c r="BQ55" i="106" s="1"/>
  <c r="BQ56" i="106" s="1"/>
  <c r="BQ57" i="106" s="1"/>
  <c r="BQ58" i="106" s="1"/>
  <c r="BQ59" i="106" s="1"/>
  <c r="BQ60" i="106" s="1"/>
  <c r="BQ61" i="106" s="1"/>
  <c r="BQ62" i="106" s="1"/>
  <c r="BQ63" i="106" s="1"/>
  <c r="BQ64" i="106" s="1"/>
  <c r="BQ65" i="106" s="1"/>
  <c r="BQ66" i="106" s="1"/>
  <c r="BQ67" i="106" s="1"/>
  <c r="CF6" i="106"/>
  <c r="CF7" i="106" s="1"/>
  <c r="CF8" i="106" s="1"/>
  <c r="CF9" i="106" s="1"/>
  <c r="CF10" i="106" s="1"/>
  <c r="CF11" i="106" s="1"/>
  <c r="CF12" i="106" s="1"/>
  <c r="CF13" i="106" s="1"/>
  <c r="CF14" i="106" s="1"/>
  <c r="CF15" i="106" s="1"/>
  <c r="CF16" i="106" s="1"/>
  <c r="CF17" i="106" s="1"/>
  <c r="CF18" i="106" s="1"/>
  <c r="CF19" i="106" s="1"/>
  <c r="CF20" i="106" s="1"/>
  <c r="CF21" i="106" s="1"/>
  <c r="CF22" i="106" s="1"/>
  <c r="CF23" i="106" s="1"/>
  <c r="CF24" i="106" s="1"/>
  <c r="CF25" i="106" s="1"/>
  <c r="CF26" i="106" s="1"/>
  <c r="CF27" i="106" s="1"/>
  <c r="CF28" i="106" s="1"/>
  <c r="CF29" i="106" s="1"/>
  <c r="CF30" i="106" s="1"/>
  <c r="CF31" i="106" s="1"/>
  <c r="CF32" i="106" s="1"/>
  <c r="CF33" i="106" s="1"/>
  <c r="CF34" i="106" s="1"/>
  <c r="CF35" i="106" s="1"/>
  <c r="CF36" i="106" s="1"/>
  <c r="CF37" i="106" s="1"/>
  <c r="CF38" i="106" s="1"/>
  <c r="CF39" i="106" s="1"/>
  <c r="CF40" i="106" s="1"/>
  <c r="CF41" i="106" s="1"/>
  <c r="CF42" i="106" s="1"/>
  <c r="CF43" i="106" s="1"/>
  <c r="CF44" i="106" s="1"/>
  <c r="CF45" i="106" s="1"/>
  <c r="CF46" i="106" s="1"/>
  <c r="CF47" i="106" s="1"/>
  <c r="CF48" i="106" s="1"/>
  <c r="CF49" i="106" s="1"/>
  <c r="CF50" i="106" s="1"/>
  <c r="CF51" i="106" s="1"/>
  <c r="CF52" i="106" s="1"/>
  <c r="CF53" i="106" s="1"/>
  <c r="CF54" i="106" s="1"/>
  <c r="CF55" i="106" s="1"/>
  <c r="CF56" i="106" s="1"/>
  <c r="CF57" i="106" s="1"/>
  <c r="CF58" i="106" s="1"/>
  <c r="CF59" i="106" s="1"/>
  <c r="CF60" i="106" s="1"/>
  <c r="CF61" i="106" s="1"/>
  <c r="CF62" i="106" s="1"/>
  <c r="CF63" i="106" s="1"/>
  <c r="CF64" i="106" s="1"/>
  <c r="CF65" i="106" s="1"/>
  <c r="CF66" i="106" s="1"/>
  <c r="CF67" i="106" s="1"/>
  <c r="CF68" i="106" s="1"/>
  <c r="CF69" i="106" s="1"/>
  <c r="CP42" i="106"/>
  <c r="CP43" i="106" s="1"/>
  <c r="CP44" i="106" s="1"/>
  <c r="CP45" i="106" s="1"/>
  <c r="CP46" i="106" s="1"/>
  <c r="CP47" i="106" s="1"/>
  <c r="CP48" i="106" s="1"/>
  <c r="CP49" i="106" s="1"/>
  <c r="CP50" i="106" s="1"/>
  <c r="CP51" i="106" s="1"/>
  <c r="CP52" i="106" s="1"/>
  <c r="CP53" i="106" s="1"/>
  <c r="CP54" i="106" s="1"/>
  <c r="CP55" i="106" s="1"/>
  <c r="CP56" i="106" s="1"/>
  <c r="CP57" i="106" s="1"/>
  <c r="CP58" i="106" s="1"/>
  <c r="CP59" i="106" s="1"/>
  <c r="CP60" i="106" s="1"/>
  <c r="CP61" i="106" s="1"/>
  <c r="CP62" i="106" s="1"/>
  <c r="CP63" i="106" s="1"/>
  <c r="CP64" i="106" s="1"/>
  <c r="CP65" i="106" s="1"/>
  <c r="CP66" i="106" s="1"/>
  <c r="CP67" i="106" s="1"/>
  <c r="CP68" i="106" s="1"/>
  <c r="H23" i="97" a="1"/>
  <c r="CO19" i="106"/>
  <c r="CO20" i="106" s="1"/>
  <c r="CO21" i="106" s="1"/>
  <c r="CO22" i="106" s="1"/>
  <c r="CO23" i="106" s="1"/>
  <c r="CO24" i="106" s="1"/>
  <c r="CO25" i="106" s="1"/>
  <c r="CO26" i="106" s="1"/>
  <c r="CO27" i="106" s="1"/>
  <c r="CO28" i="106" s="1"/>
  <c r="CO29" i="106" s="1"/>
  <c r="CO30" i="106" s="1"/>
  <c r="CO31" i="106" s="1"/>
  <c r="CO32" i="106" s="1"/>
  <c r="CO33" i="106" s="1"/>
  <c r="CO34" i="106" s="1"/>
  <c r="CO35" i="106" s="1"/>
  <c r="CO36" i="106" s="1"/>
  <c r="CO37" i="106" s="1"/>
  <c r="CO38" i="106" s="1"/>
  <c r="CO39" i="106" s="1"/>
  <c r="CO40" i="106" s="1"/>
  <c r="CO41" i="106" s="1"/>
  <c r="CO42" i="106" s="1"/>
  <c r="CO43" i="106" s="1"/>
  <c r="CO44" i="106" s="1"/>
  <c r="CO45" i="106" s="1"/>
  <c r="CO46" i="106" s="1"/>
  <c r="CO47" i="106" s="1"/>
  <c r="CO48" i="106" s="1"/>
  <c r="CO49" i="106" s="1"/>
  <c r="CO50" i="106" s="1"/>
  <c r="CO51" i="106" s="1"/>
  <c r="CO52" i="106" s="1"/>
  <c r="CO53" i="106" s="1"/>
  <c r="CO54" i="106" s="1"/>
  <c r="CO55" i="106" s="1"/>
  <c r="CO56" i="106" s="1"/>
  <c r="CO57" i="106" s="1"/>
  <c r="CO58" i="106" s="1"/>
  <c r="CO59" i="106" s="1"/>
  <c r="CO60" i="106" s="1"/>
  <c r="CO61" i="106" s="1"/>
  <c r="CO62" i="106" s="1"/>
  <c r="CO63" i="106" s="1"/>
  <c r="CO64" i="106" s="1"/>
  <c r="CO65" i="106" s="1"/>
  <c r="CO66" i="106" s="1"/>
  <c r="CO67" i="106" s="1"/>
  <c r="CO68" i="106" s="1"/>
  <c r="BS33" i="106"/>
  <c r="BS34" i="106" s="1"/>
  <c r="BS35" i="106" s="1"/>
  <c r="BS36" i="106" s="1"/>
  <c r="BS37" i="106" s="1"/>
  <c r="BS38" i="106" s="1"/>
  <c r="BS39" i="106" s="1"/>
  <c r="BS40" i="106" s="1"/>
  <c r="BS41" i="106" s="1"/>
  <c r="BS42" i="106" s="1"/>
  <c r="BS43" i="106" s="1"/>
  <c r="BS44" i="106" s="1"/>
  <c r="BS45" i="106" s="1"/>
  <c r="BS46" i="106" s="1"/>
  <c r="BS47" i="106" s="1"/>
  <c r="BS48" i="106" s="1"/>
  <c r="BS49" i="106" s="1"/>
  <c r="BS50" i="106" s="1"/>
  <c r="BS51" i="106" s="1"/>
  <c r="BS52" i="106" s="1"/>
  <c r="BS53" i="106" s="1"/>
  <c r="BS54" i="106" s="1"/>
  <c r="BS55" i="106" s="1"/>
  <c r="BS56" i="106" s="1"/>
  <c r="BS57" i="106" s="1"/>
  <c r="BS58" i="106" s="1"/>
  <c r="BS59" i="106" s="1"/>
  <c r="BS60" i="106" s="1"/>
  <c r="BS61" i="106" s="1"/>
  <c r="BS62" i="106" s="1"/>
  <c r="BS63" i="106" s="1"/>
  <c r="BS64" i="106" s="1"/>
  <c r="BS65" i="106" s="1"/>
  <c r="BS66" i="106" s="1"/>
  <c r="BS67" i="106" s="1"/>
  <c r="BS68" i="106" s="1"/>
  <c r="BS69" i="106" s="1"/>
  <c r="BO67" i="106"/>
  <c r="CJ11" i="106"/>
  <c r="CJ12" i="106" s="1"/>
  <c r="CJ13" i="106" s="1"/>
  <c r="CJ14" i="106" s="1"/>
  <c r="CJ15" i="106" s="1"/>
  <c r="CJ16" i="106" s="1"/>
  <c r="CJ17" i="106" s="1"/>
  <c r="CJ18" i="106" s="1"/>
  <c r="CJ19" i="106" s="1"/>
  <c r="CJ20" i="106" s="1"/>
  <c r="CJ21" i="106" s="1"/>
  <c r="CJ22" i="106" s="1"/>
  <c r="CJ23" i="106" s="1"/>
  <c r="CJ24" i="106" s="1"/>
  <c r="CJ25" i="106" s="1"/>
  <c r="CJ26" i="106" s="1"/>
  <c r="CJ27" i="106" s="1"/>
  <c r="CJ28" i="106" s="1"/>
  <c r="CJ29" i="106" s="1"/>
  <c r="CJ30" i="106" s="1"/>
  <c r="CJ31" i="106" s="1"/>
  <c r="CJ32" i="106" s="1"/>
  <c r="CJ33" i="106" s="1"/>
  <c r="CJ34" i="106" s="1"/>
  <c r="CJ35" i="106" s="1"/>
  <c r="CJ36" i="106" s="1"/>
  <c r="CJ37" i="106" s="1"/>
  <c r="CJ38" i="106" s="1"/>
  <c r="CJ39" i="106" s="1"/>
  <c r="CJ40" i="106" s="1"/>
  <c r="CJ41" i="106" s="1"/>
  <c r="CJ42" i="106" s="1"/>
  <c r="CJ43" i="106" s="1"/>
  <c r="CJ44" i="106" s="1"/>
  <c r="CJ45" i="106" s="1"/>
  <c r="CJ46" i="106" s="1"/>
  <c r="CJ47" i="106" s="1"/>
  <c r="CJ48" i="106" s="1"/>
  <c r="CJ49" i="106" s="1"/>
  <c r="CJ50" i="106" s="1"/>
  <c r="CJ51" i="106" s="1"/>
  <c r="CJ52" i="106" s="1"/>
  <c r="CJ53" i="106" s="1"/>
  <c r="CJ54" i="106" s="1"/>
  <c r="CJ55" i="106" s="1"/>
  <c r="CJ56" i="106" s="1"/>
  <c r="CJ57" i="106" s="1"/>
  <c r="CJ58" i="106" s="1"/>
  <c r="CJ59" i="106" s="1"/>
  <c r="CJ60" i="106" s="1"/>
  <c r="CJ61" i="106" s="1"/>
  <c r="CJ62" i="106" s="1"/>
  <c r="CJ63" i="106" s="1"/>
  <c r="CJ64" i="106" s="1"/>
  <c r="CJ65" i="106" s="1"/>
  <c r="CJ66" i="106" s="1"/>
  <c r="CJ67" i="106" s="1"/>
  <c r="CJ68" i="106" s="1"/>
  <c r="CJ69" i="106" s="1"/>
  <c r="CQ27" i="106"/>
  <c r="CQ28" i="106" s="1"/>
  <c r="CQ29" i="106" s="1"/>
  <c r="CQ30" i="106" s="1"/>
  <c r="CQ31" i="106" s="1"/>
  <c r="CQ32" i="106" s="1"/>
  <c r="CQ33" i="106" s="1"/>
  <c r="CQ34" i="106" s="1"/>
  <c r="CQ35" i="106" s="1"/>
  <c r="CQ36" i="106" s="1"/>
  <c r="CQ37" i="106" s="1"/>
  <c r="CQ38" i="106" s="1"/>
  <c r="CQ39" i="106" s="1"/>
  <c r="CQ40" i="106" s="1"/>
  <c r="CQ41" i="106" s="1"/>
  <c r="CQ42" i="106" s="1"/>
  <c r="CQ43" i="106" s="1"/>
  <c r="CQ44" i="106" s="1"/>
  <c r="CQ45" i="106" s="1"/>
  <c r="CQ46" i="106" s="1"/>
  <c r="CQ47" i="106" s="1"/>
  <c r="CQ48" i="106" s="1"/>
  <c r="CQ49" i="106" s="1"/>
  <c r="CQ50" i="106" s="1"/>
  <c r="CQ51" i="106" s="1"/>
  <c r="CQ52" i="106" s="1"/>
  <c r="CQ53" i="106" s="1"/>
  <c r="CQ54" i="106" s="1"/>
  <c r="CQ55" i="106" s="1"/>
  <c r="CQ56" i="106" s="1"/>
  <c r="CQ57" i="106" s="1"/>
  <c r="CQ58" i="106" s="1"/>
  <c r="CQ59" i="106" s="1"/>
  <c r="CQ60" i="106" s="1"/>
  <c r="CQ61" i="106" s="1"/>
  <c r="CQ62" i="106" s="1"/>
  <c r="CQ63" i="106" s="1"/>
  <c r="CQ64" i="106" s="1"/>
  <c r="CQ65" i="106" s="1"/>
  <c r="CQ66" i="106" s="1"/>
  <c r="CQ67" i="106" s="1"/>
  <c r="CQ68" i="106" s="1"/>
  <c r="CM19" i="106"/>
  <c r="CM20" i="106" s="1"/>
  <c r="CM21" i="106" s="1"/>
  <c r="CM22" i="106" s="1"/>
  <c r="CM23" i="106" s="1"/>
  <c r="CM24" i="106" s="1"/>
  <c r="CM25" i="106" s="1"/>
  <c r="CM26" i="106" s="1"/>
  <c r="CM27" i="106" s="1"/>
  <c r="CM28" i="106" s="1"/>
  <c r="CM29" i="106" s="1"/>
  <c r="CM30" i="106" s="1"/>
  <c r="CM31" i="106" s="1"/>
  <c r="CM32" i="106" s="1"/>
  <c r="CM33" i="106" s="1"/>
  <c r="CM34" i="106" s="1"/>
  <c r="CM35" i="106" s="1"/>
  <c r="CM36" i="106" s="1"/>
  <c r="CM37" i="106" s="1"/>
  <c r="CM38" i="106" s="1"/>
  <c r="CM39" i="106" s="1"/>
  <c r="CM40" i="106" s="1"/>
  <c r="CM41" i="106" s="1"/>
  <c r="CM42" i="106" s="1"/>
  <c r="CM43" i="106" s="1"/>
  <c r="CM44" i="106" s="1"/>
  <c r="CM45" i="106" s="1"/>
  <c r="CM46" i="106" s="1"/>
  <c r="CM47" i="106" s="1"/>
  <c r="CM48" i="106" s="1"/>
  <c r="CM49" i="106" s="1"/>
  <c r="CM50" i="106" s="1"/>
  <c r="CM51" i="106" s="1"/>
  <c r="CM52" i="106" s="1"/>
  <c r="CM53" i="106" s="1"/>
  <c r="CM54" i="106" s="1"/>
  <c r="CM55" i="106" s="1"/>
  <c r="CM56" i="106" s="1"/>
  <c r="CM57" i="106" s="1"/>
  <c r="CM58" i="106" s="1"/>
  <c r="CM59" i="106" s="1"/>
  <c r="CM60" i="106" s="1"/>
  <c r="CM61" i="106" s="1"/>
  <c r="CM62" i="106" s="1"/>
  <c r="CM63" i="106" s="1"/>
  <c r="CM64" i="106" s="1"/>
  <c r="CM65" i="106" s="1"/>
  <c r="CM66" i="106" s="1"/>
  <c r="CM67" i="106" s="1"/>
  <c r="CM68" i="106" s="1"/>
  <c r="CK29" i="106"/>
  <c r="CK30" i="106" s="1"/>
  <c r="CK31" i="106" s="1"/>
  <c r="CK32" i="106" s="1"/>
  <c r="CK33" i="106" s="1"/>
  <c r="CK34" i="106" s="1"/>
  <c r="CK35" i="106" s="1"/>
  <c r="CK36" i="106" s="1"/>
  <c r="CK37" i="106" s="1"/>
  <c r="CK38" i="106" s="1"/>
  <c r="CK39" i="106" s="1"/>
  <c r="CK40" i="106" s="1"/>
  <c r="CK41" i="106" s="1"/>
  <c r="CK42" i="106" s="1"/>
  <c r="CK43" i="106" s="1"/>
  <c r="CK44" i="106" s="1"/>
  <c r="CK45" i="106" s="1"/>
  <c r="CK46" i="106" s="1"/>
  <c r="CK47" i="106" s="1"/>
  <c r="CK48" i="106" s="1"/>
  <c r="CK49" i="106" s="1"/>
  <c r="CK50" i="106" s="1"/>
  <c r="CK51" i="106" s="1"/>
  <c r="CK52" i="106" s="1"/>
  <c r="CK53" i="106" s="1"/>
  <c r="CK54" i="106" s="1"/>
  <c r="CK55" i="106" s="1"/>
  <c r="CK56" i="106" s="1"/>
  <c r="CK57" i="106" s="1"/>
  <c r="CK58" i="106" s="1"/>
  <c r="CK59" i="106" s="1"/>
  <c r="CK60" i="106" s="1"/>
  <c r="CK61" i="106" s="1"/>
  <c r="CK62" i="106" s="1"/>
  <c r="CK63" i="106" s="1"/>
  <c r="CK64" i="106" s="1"/>
  <c r="CK65" i="106" s="1"/>
  <c r="CK66" i="106" s="1"/>
  <c r="CK67" i="106" s="1"/>
  <c r="BP11" i="106"/>
  <c r="BP12" i="106" s="1"/>
  <c r="BP13" i="106" s="1"/>
  <c r="BP14" i="106" s="1"/>
  <c r="BP15" i="106" s="1"/>
  <c r="BP16" i="106" s="1"/>
  <c r="BP17" i="106" s="1"/>
  <c r="BP18" i="106" s="1"/>
  <c r="BP19" i="106" s="1"/>
  <c r="BP20" i="106" s="1"/>
  <c r="BP21" i="106" s="1"/>
  <c r="BP22" i="106" s="1"/>
  <c r="BP23" i="106" s="1"/>
  <c r="BP24" i="106" s="1"/>
  <c r="BP25" i="106" s="1"/>
  <c r="BP26" i="106" s="1"/>
  <c r="BP27" i="106" s="1"/>
  <c r="BP28" i="106" s="1"/>
  <c r="BP29" i="106" s="1"/>
  <c r="BP30" i="106" s="1"/>
  <c r="BP31" i="106" s="1"/>
  <c r="BP32" i="106" s="1"/>
  <c r="BP33" i="106" s="1"/>
  <c r="BP34" i="106" s="1"/>
  <c r="BP35" i="106" s="1"/>
  <c r="BP36" i="106" s="1"/>
  <c r="BP37" i="106" s="1"/>
  <c r="BP38" i="106" s="1"/>
  <c r="BP39" i="106" s="1"/>
  <c r="BP40" i="106" s="1"/>
  <c r="BP41" i="106" s="1"/>
  <c r="BP42" i="106" s="1"/>
  <c r="BP43" i="106" s="1"/>
  <c r="BP44" i="106" s="1"/>
  <c r="BP45" i="106" s="1"/>
  <c r="BP46" i="106" s="1"/>
  <c r="BP47" i="106" s="1"/>
  <c r="BP48" i="106" s="1"/>
  <c r="BP49" i="106" s="1"/>
  <c r="BP50" i="106" s="1"/>
  <c r="BP51" i="106" s="1"/>
  <c r="BP52" i="106" s="1"/>
  <c r="BP53" i="106" s="1"/>
  <c r="BP54" i="106" s="1"/>
  <c r="BP55" i="106" s="1"/>
  <c r="BP56" i="106" s="1"/>
  <c r="BP57" i="106" s="1"/>
  <c r="BP58" i="106" s="1"/>
  <c r="BP59" i="106" s="1"/>
  <c r="BP60" i="106" s="1"/>
  <c r="BP61" i="106" s="1"/>
  <c r="BP62" i="106" s="1"/>
  <c r="BP63" i="106" s="1"/>
  <c r="BP64" i="106" s="1"/>
  <c r="BP65" i="106" s="1"/>
  <c r="BP66" i="106" s="1"/>
  <c r="BP67" i="106" s="1"/>
  <c r="BZ37" i="106"/>
  <c r="BZ38" i="106" s="1"/>
  <c r="BZ39" i="106" s="1"/>
  <c r="BZ40" i="106" s="1"/>
  <c r="BZ41" i="106" s="1"/>
  <c r="BZ42" i="106" s="1"/>
  <c r="BZ43" i="106" s="1"/>
  <c r="BZ44" i="106" s="1"/>
  <c r="BZ45" i="106" s="1"/>
  <c r="BZ46" i="106" s="1"/>
  <c r="BZ47" i="106" s="1"/>
  <c r="BZ48" i="106" s="1"/>
  <c r="BZ49" i="106" s="1"/>
  <c r="BZ50" i="106" s="1"/>
  <c r="BZ51" i="106" s="1"/>
  <c r="BZ52" i="106" s="1"/>
  <c r="BZ53" i="106" s="1"/>
  <c r="BZ54" i="106" s="1"/>
  <c r="BZ55" i="106" s="1"/>
  <c r="BZ56" i="106" s="1"/>
  <c r="BZ57" i="106" s="1"/>
  <c r="BZ58" i="106" s="1"/>
  <c r="BZ59" i="106" s="1"/>
  <c r="BZ60" i="106" s="1"/>
  <c r="BZ61" i="106" s="1"/>
  <c r="BZ62" i="106" s="1"/>
  <c r="BZ63" i="106" s="1"/>
  <c r="BZ64" i="106" s="1"/>
  <c r="BZ65" i="106" s="1"/>
  <c r="BZ66" i="106" s="1"/>
  <c r="BZ67" i="106" s="1"/>
  <c r="P54" i="97" a="1"/>
  <c r="CI47" i="106"/>
  <c r="CI48" i="106" s="1"/>
  <c r="CI49" i="106" s="1"/>
  <c r="CI50" i="106" s="1"/>
  <c r="CI51" i="106" s="1"/>
  <c r="CI52" i="106" s="1"/>
  <c r="CI53" i="106" s="1"/>
  <c r="CI54" i="106" s="1"/>
  <c r="CI55" i="106" s="1"/>
  <c r="CI56" i="106" s="1"/>
  <c r="CI57" i="106" s="1"/>
  <c r="CI58" i="106" s="1"/>
  <c r="CI59" i="106" s="1"/>
  <c r="CI60" i="106" s="1"/>
  <c r="CI61" i="106" s="1"/>
  <c r="CI62" i="106" s="1"/>
  <c r="CI63" i="106" s="1"/>
  <c r="CI64" i="106" s="1"/>
  <c r="CI65" i="106" s="1"/>
  <c r="CI66" i="106" s="1"/>
  <c r="CI67" i="106" s="1"/>
  <c r="T57" i="97" l="1"/>
  <c r="T54" i="97"/>
  <c r="N8" i="97"/>
  <c r="R17" i="97"/>
  <c r="J11" i="97"/>
  <c r="U54" i="97"/>
  <c r="P17" i="97"/>
  <c r="U23" i="97"/>
  <c r="AA45" i="97"/>
  <c r="R14" i="97"/>
  <c r="Q26" i="97"/>
  <c r="G48" i="97"/>
  <c r="H17" i="97"/>
  <c r="Y51" i="97"/>
  <c r="G11" i="97"/>
  <c r="O60" i="97"/>
  <c r="I5" i="97"/>
  <c r="S23" i="97"/>
  <c r="G23" i="97"/>
  <c r="M23" i="97"/>
  <c r="M17" i="97"/>
  <c r="H8" i="97"/>
  <c r="AA54" i="97"/>
  <c r="M20" i="97"/>
  <c r="AA42" i="97"/>
  <c r="Y48" i="97"/>
  <c r="P8" i="97"/>
  <c r="J5" i="97"/>
  <c r="S57" i="97"/>
  <c r="U26" i="97"/>
  <c r="T26" i="97"/>
  <c r="I23" i="97"/>
  <c r="S14" i="97"/>
  <c r="L5" i="97"/>
  <c r="N20" i="97"/>
  <c r="J17" i="97"/>
  <c r="AA39" i="97"/>
  <c r="O8" i="97"/>
  <c r="T20" i="97"/>
  <c r="H14" i="97"/>
  <c r="K48" i="97"/>
  <c r="G14" i="97"/>
  <c r="Y39" i="97"/>
  <c r="R8" i="97"/>
  <c r="Q45" i="97"/>
  <c r="O5" i="97"/>
  <c r="O29" i="97" s="1"/>
  <c r="M6" i="105" s="1"/>
  <c r="S42" i="97"/>
  <c r="O51" i="97"/>
  <c r="L8" i="97"/>
  <c r="P26" i="97"/>
  <c r="V60" i="97"/>
  <c r="I11" i="97"/>
  <c r="T51" i="97"/>
  <c r="AA51" i="97"/>
  <c r="O14" i="97"/>
  <c r="T5" i="97"/>
  <c r="T29" i="97" s="1"/>
  <c r="R6" i="105" s="1"/>
  <c r="U5" i="97"/>
  <c r="R23" i="97"/>
  <c r="Y60" i="97"/>
  <c r="Q17" i="97"/>
  <c r="M26" i="97"/>
  <c r="L11" i="97"/>
  <c r="G57" i="97"/>
  <c r="Y45" i="97"/>
  <c r="G5" i="97"/>
  <c r="S20" i="97"/>
  <c r="S8" i="97"/>
  <c r="Q20" i="97"/>
  <c r="T23" i="97"/>
  <c r="I14" i="97"/>
  <c r="R5" i="97"/>
  <c r="L17" i="97"/>
  <c r="K42" i="97"/>
  <c r="S11" i="97"/>
  <c r="M11" i="97"/>
  <c r="I51" i="97"/>
  <c r="L20" i="97"/>
  <c r="U17" i="97"/>
  <c r="H5" i="97"/>
  <c r="J23" i="97"/>
  <c r="U39" i="97"/>
  <c r="N26" i="97"/>
  <c r="J26" i="97"/>
  <c r="N17" i="97"/>
  <c r="L26" i="97"/>
  <c r="I48" i="97"/>
  <c r="T42" i="97"/>
  <c r="K39" i="97"/>
  <c r="I60" i="97"/>
  <c r="H20" i="97"/>
  <c r="Q23" i="97"/>
  <c r="U57" i="97"/>
  <c r="G17" i="97"/>
  <c r="M14" i="97"/>
  <c r="G54" i="97"/>
  <c r="U60" i="97"/>
  <c r="S5" i="97"/>
  <c r="T14" i="97"/>
  <c r="M48" i="97"/>
  <c r="G42" i="97"/>
  <c r="K45" i="97"/>
  <c r="N14" i="97"/>
  <c r="J8" i="97"/>
  <c r="P5" i="97"/>
  <c r="Y42" i="97"/>
  <c r="O23" i="97"/>
  <c r="O48" i="97"/>
  <c r="M54" i="97"/>
  <c r="V48" i="97"/>
  <c r="K54" i="97"/>
  <c r="I8" i="97"/>
  <c r="N23" i="97"/>
  <c r="U51" i="97"/>
  <c r="U48" i="97"/>
  <c r="AA57" i="97"/>
  <c r="T8" i="97"/>
  <c r="S17" i="97"/>
  <c r="V54" i="97"/>
  <c r="O57" i="97"/>
  <c r="S39" i="97"/>
  <c r="S63" i="97" s="1"/>
  <c r="Q16" i="105" s="1"/>
  <c r="P23" i="97"/>
  <c r="K60" i="97"/>
  <c r="Q51" i="97"/>
  <c r="R26" i="97"/>
  <c r="Q14" i="97"/>
  <c r="V51" i="97"/>
  <c r="Q42" i="97"/>
  <c r="Q39" i="97"/>
  <c r="Q63" i="97" s="1"/>
  <c r="O16" i="105" s="1"/>
  <c r="R20" i="97"/>
  <c r="H26" i="97"/>
  <c r="U14" i="97"/>
  <c r="S54" i="97"/>
  <c r="Q8" i="97"/>
  <c r="N5" i="97"/>
  <c r="N29" i="97" s="1"/>
  <c r="L6" i="105" s="1"/>
  <c r="H23" i="97"/>
  <c r="AA48" i="97"/>
  <c r="U20" i="97"/>
  <c r="S26" i="97"/>
  <c r="T48" i="97"/>
  <c r="AA60" i="97"/>
  <c r="O54" i="97"/>
  <c r="G60" i="97"/>
  <c r="I57" i="97"/>
  <c r="O11" i="97"/>
  <c r="T17" i="97"/>
  <c r="M42" i="97"/>
  <c r="V57" i="97"/>
  <c r="G8" i="97"/>
  <c r="T45" i="97"/>
  <c r="G51" i="97"/>
  <c r="S45" i="97"/>
  <c r="Q54" i="97"/>
  <c r="G26" i="97"/>
  <c r="O17" i="97"/>
  <c r="M5" i="97"/>
  <c r="K51" i="97"/>
  <c r="L14" i="97"/>
  <c r="M51" i="97"/>
  <c r="I42" i="97"/>
  <c r="M8" i="97"/>
  <c r="I17" i="97"/>
  <c r="Y54" i="97"/>
  <c r="T60" i="97"/>
  <c r="Y57" i="97"/>
  <c r="O26" i="97"/>
  <c r="U11" i="97"/>
  <c r="R11" i="97"/>
  <c r="U45" i="97"/>
  <c r="Q48" i="97"/>
  <c r="K57" i="97"/>
  <c r="I20" i="97"/>
  <c r="G20" i="97"/>
  <c r="M39" i="97"/>
  <c r="I45" i="97"/>
  <c r="T11" i="97"/>
  <c r="G45" i="97"/>
  <c r="I54" i="97"/>
  <c r="I39" i="97"/>
  <c r="I63" i="97" s="1"/>
  <c r="G16" i="105" s="1"/>
  <c r="P11" i="97"/>
  <c r="T39" i="97"/>
  <c r="O42" i="97"/>
  <c r="U42" i="97"/>
  <c r="S51" i="97"/>
  <c r="W51" i="97" s="1"/>
  <c r="P14" i="97"/>
  <c r="U8" i="97"/>
  <c r="Q57" i="97"/>
  <c r="M45" i="97"/>
  <c r="H11" i="97"/>
  <c r="J20" i="97"/>
  <c r="Q11" i="97"/>
  <c r="Q60" i="97"/>
  <c r="O39" i="97"/>
  <c r="O63" i="97" s="1"/>
  <c r="M16" i="105" s="1"/>
  <c r="V45" i="97"/>
  <c r="P20" i="97"/>
  <c r="O20" i="97"/>
  <c r="V42" i="97"/>
  <c r="G39" i="97"/>
  <c r="N11" i="97"/>
  <c r="V39" i="97"/>
  <c r="I26" i="97"/>
  <c r="J14" i="97"/>
  <c r="S48" i="97"/>
  <c r="S60" i="97"/>
  <c r="Q5" i="97"/>
  <c r="L23" i="97"/>
  <c r="M60" i="97"/>
  <c r="M57" i="97"/>
  <c r="O45" i="97"/>
  <c r="X46" i="97"/>
  <c r="L46" i="97"/>
  <c r="Z46" i="97"/>
  <c r="R46" i="97"/>
  <c r="J46" i="97"/>
  <c r="F46" i="97"/>
  <c r="N46" i="97"/>
  <c r="H46" i="97"/>
  <c r="P46" i="97"/>
  <c r="F12" i="97"/>
  <c r="F11" i="97"/>
  <c r="P45" i="97"/>
  <c r="H45" i="97"/>
  <c r="N45" i="97"/>
  <c r="F45" i="97"/>
  <c r="J45" i="97"/>
  <c r="R45" i="97"/>
  <c r="Z45" i="97"/>
  <c r="L45" i="97"/>
  <c r="X45" i="97"/>
  <c r="F52" i="97"/>
  <c r="P52" i="97"/>
  <c r="J52" i="97"/>
  <c r="L52" i="97"/>
  <c r="H52" i="97"/>
  <c r="N52" i="97"/>
  <c r="Z52" i="97"/>
  <c r="R52" i="97"/>
  <c r="X52" i="97"/>
  <c r="F18" i="97"/>
  <c r="F17" i="97"/>
  <c r="X51" i="97"/>
  <c r="R51" i="97"/>
  <c r="Z51" i="97"/>
  <c r="N51" i="97"/>
  <c r="H51" i="97"/>
  <c r="L51" i="97"/>
  <c r="J51" i="97"/>
  <c r="P51" i="97"/>
  <c r="F51" i="97"/>
  <c r="F53" i="97"/>
  <c r="P53" i="97"/>
  <c r="J53" i="97"/>
  <c r="L53" i="97"/>
  <c r="H53" i="97"/>
  <c r="N53" i="97"/>
  <c r="Z53" i="97"/>
  <c r="R53" i="97"/>
  <c r="X53" i="97"/>
  <c r="F19" i="97"/>
  <c r="X47" i="97"/>
  <c r="L47" i="97"/>
  <c r="Z47" i="97"/>
  <c r="R47" i="97"/>
  <c r="J47" i="97"/>
  <c r="F47" i="97"/>
  <c r="N47" i="97"/>
  <c r="H47" i="97"/>
  <c r="P47" i="97"/>
  <c r="F13" i="97"/>
  <c r="R59" i="97"/>
  <c r="Z59" i="97"/>
  <c r="N59" i="97"/>
  <c r="J59" i="97"/>
  <c r="F59" i="97"/>
  <c r="X59" i="97"/>
  <c r="P59" i="97"/>
  <c r="H59" i="97"/>
  <c r="F25" i="97"/>
  <c r="L59" i="97"/>
  <c r="H56" i="97"/>
  <c r="J56" i="97"/>
  <c r="F56" i="97"/>
  <c r="X56" i="97"/>
  <c r="R56" i="97"/>
  <c r="P56" i="97"/>
  <c r="F22" i="97"/>
  <c r="L56" i="97"/>
  <c r="Z56" i="97"/>
  <c r="N56" i="97"/>
  <c r="R58" i="97"/>
  <c r="Z58" i="97"/>
  <c r="N58" i="97"/>
  <c r="J58" i="97"/>
  <c r="F58" i="97"/>
  <c r="X58" i="97"/>
  <c r="P58" i="97"/>
  <c r="H58" i="97"/>
  <c r="F24" i="97"/>
  <c r="L58" i="97"/>
  <c r="L57" i="97"/>
  <c r="F23" i="97"/>
  <c r="H57" i="97"/>
  <c r="P57" i="97"/>
  <c r="X57" i="97"/>
  <c r="F57" i="97"/>
  <c r="J57" i="97"/>
  <c r="N57" i="97"/>
  <c r="Z57" i="97"/>
  <c r="R57" i="97"/>
  <c r="R43" i="97"/>
  <c r="N43" i="97"/>
  <c r="J43" i="97"/>
  <c r="L43" i="97"/>
  <c r="Z43" i="97"/>
  <c r="X43" i="97"/>
  <c r="H43" i="97"/>
  <c r="F9" i="97"/>
  <c r="F43" i="97"/>
  <c r="P43" i="97"/>
  <c r="P42" i="97"/>
  <c r="F42" i="97"/>
  <c r="F8" i="97"/>
  <c r="H42" i="97"/>
  <c r="X42" i="97"/>
  <c r="Z42" i="97"/>
  <c r="L42" i="97"/>
  <c r="J42" i="97"/>
  <c r="N42" i="97"/>
  <c r="R42" i="97"/>
  <c r="R44" i="97"/>
  <c r="N44" i="97"/>
  <c r="J44" i="97"/>
  <c r="L44" i="97"/>
  <c r="Z44" i="97"/>
  <c r="X44" i="97"/>
  <c r="H44" i="97"/>
  <c r="F10" i="97"/>
  <c r="F44" i="97"/>
  <c r="P44" i="97"/>
  <c r="H55" i="97"/>
  <c r="J55" i="97"/>
  <c r="F55" i="97"/>
  <c r="X55" i="97"/>
  <c r="R55" i="97"/>
  <c r="P55" i="97"/>
  <c r="F21" i="97"/>
  <c r="L55" i="97"/>
  <c r="Z55" i="97"/>
  <c r="N55" i="97"/>
  <c r="N54" i="97"/>
  <c r="Z54" i="97"/>
  <c r="L54" i="97"/>
  <c r="F20" i="97"/>
  <c r="P54" i="97"/>
  <c r="R54" i="97"/>
  <c r="X54" i="97"/>
  <c r="F54" i="97"/>
  <c r="J54" i="97"/>
  <c r="H54" i="97"/>
  <c r="CI68" i="106"/>
  <c r="CI69" i="106" s="1"/>
  <c r="CN69" i="106"/>
  <c r="N49" i="97" a="1"/>
  <c r="L50" i="97" a="1"/>
  <c r="L39" i="97" a="1"/>
  <c r="X40" i="97" a="1"/>
  <c r="F41" i="97" a="1"/>
  <c r="P48" i="97" a="1"/>
  <c r="F16" i="97" a="1"/>
  <c r="CE69" i="106"/>
  <c r="N61" i="97" a="1"/>
  <c r="L60" i="97" a="1"/>
  <c r="P62" i="97" a="1"/>
  <c r="J40" i="97" a="1"/>
  <c r="F62" i="97" a="1"/>
  <c r="F39" i="97" a="1"/>
  <c r="X49" i="97" a="1"/>
  <c r="H62" i="97" a="1"/>
  <c r="CK68" i="106"/>
  <c r="CK69" i="106" s="1"/>
  <c r="N62" i="97" a="1"/>
  <c r="CD69" i="106"/>
  <c r="F60" i="97" a="1"/>
  <c r="J49" i="97" a="1"/>
  <c r="J48" i="97" a="1"/>
  <c r="F48" i="97" a="1"/>
  <c r="N39" i="97" a="1"/>
  <c r="CH70" i="106"/>
  <c r="Z62" i="97" a="1"/>
  <c r="F27" i="97" a="1"/>
  <c r="F28" i="97" a="1"/>
  <c r="F50" i="97" a="1"/>
  <c r="BT68" i="106"/>
  <c r="BT69" i="106" s="1"/>
  <c r="BT70" i="106" s="1"/>
  <c r="J41" i="97" a="1"/>
  <c r="P50" i="97" a="1"/>
  <c r="R60" i="97" a="1"/>
  <c r="CF70" i="106"/>
  <c r="BW70" i="106"/>
  <c r="Z39" i="97" a="1"/>
  <c r="F6" i="97" a="1"/>
  <c r="X61" i="97" a="1"/>
  <c r="CQ69" i="106"/>
  <c r="CL69" i="106"/>
  <c r="BP68" i="106"/>
  <c r="BM68" i="106"/>
  <c r="BM69" i="106" s="1"/>
  <c r="L62" i="97" a="1"/>
  <c r="R50" i="97" a="1"/>
  <c r="BZ68" i="106"/>
  <c r="N40" i="97" a="1"/>
  <c r="X39" i="97" a="1"/>
  <c r="H50" i="97" a="1"/>
  <c r="BN68" i="106"/>
  <c r="CI70" i="106"/>
  <c r="R39" i="97" a="1"/>
  <c r="CP69" i="106"/>
  <c r="L41" i="97" a="1"/>
  <c r="L48" i="97" a="1"/>
  <c r="P39" i="97" a="1"/>
  <c r="X50" i="97" a="1"/>
  <c r="L49" i="97" a="1"/>
  <c r="F15" i="97" a="1"/>
  <c r="J39" i="97" a="1"/>
  <c r="Z61" i="97" a="1"/>
  <c r="P49" i="97" a="1"/>
  <c r="J62" i="97" a="1"/>
  <c r="CJ70" i="106"/>
  <c r="BY68" i="106"/>
  <c r="H40" i="97" a="1"/>
  <c r="P41" i="97" a="1"/>
  <c r="R40" i="97" a="1"/>
  <c r="BS70" i="106"/>
  <c r="BO68" i="106"/>
  <c r="R48" i="97" a="1"/>
  <c r="F14" i="97" a="1"/>
  <c r="BV70" i="106"/>
  <c r="Z49" i="97" a="1"/>
  <c r="R49" i="97" a="1"/>
  <c r="L40" i="97" a="1"/>
  <c r="X62" i="97" a="1"/>
  <c r="BQ68" i="106"/>
  <c r="L61" i="97" a="1"/>
  <c r="H49" i="97" a="1"/>
  <c r="J61" i="97" a="1"/>
  <c r="CG70" i="106"/>
  <c r="F61" i="97" a="1"/>
  <c r="H41" i="97" a="1"/>
  <c r="H39" i="97" a="1"/>
  <c r="J50" i="97" a="1"/>
  <c r="X48" i="97" a="1"/>
  <c r="N41" i="97" a="1"/>
  <c r="CO69" i="106"/>
  <c r="F7" i="97" a="1"/>
  <c r="Z40" i="97" a="1"/>
  <c r="BU70" i="106"/>
  <c r="R62" i="97" a="1"/>
  <c r="Z48" i="97" a="1"/>
  <c r="F26" i="97" a="1"/>
  <c r="R41" i="97" a="1"/>
  <c r="H61" i="97" a="1"/>
  <c r="N50" i="97" a="1"/>
  <c r="N48" i="97" a="1"/>
  <c r="Z60" i="97" a="1"/>
  <c r="H60" i="97" a="1"/>
  <c r="Z50" i="97" a="1"/>
  <c r="R61" i="97" a="1"/>
  <c r="P40" i="97" a="1"/>
  <c r="H48" i="97" a="1"/>
  <c r="F5" i="97" a="1"/>
  <c r="P60" i="97" a="1"/>
  <c r="X41" i="97" a="1"/>
  <c r="BR69" i="106"/>
  <c r="F40" i="97" a="1"/>
  <c r="BX69" i="106"/>
  <c r="F49" i="97" a="1"/>
  <c r="Z41" i="97" a="1"/>
  <c r="J60" i="97" a="1"/>
  <c r="N60" i="97" a="1"/>
  <c r="CK70" i="106"/>
  <c r="P61" i="97" a="1"/>
  <c r="CM69" i="106"/>
  <c r="BM70" i="106"/>
  <c r="X60" i="97" a="1"/>
  <c r="M63" i="97" l="1"/>
  <c r="K16" i="105" s="1"/>
  <c r="K63" i="97"/>
  <c r="I16" i="105" s="1"/>
  <c r="U29" i="97"/>
  <c r="S6" i="105" s="1"/>
  <c r="T63" i="97"/>
  <c r="R16" i="105" s="1"/>
  <c r="Y63" i="97"/>
  <c r="W16" i="105" s="1"/>
  <c r="P29" i="97"/>
  <c r="N6" i="105" s="1"/>
  <c r="U63" i="97"/>
  <c r="S16" i="105" s="1"/>
  <c r="L29" i="97"/>
  <c r="J6" i="105" s="1"/>
  <c r="M29" i="97"/>
  <c r="K6" i="105" s="1"/>
  <c r="I29" i="97"/>
  <c r="G6" i="105" s="1"/>
  <c r="H29" i="97"/>
  <c r="F6" i="105" s="1"/>
  <c r="V63" i="97"/>
  <c r="T16" i="105" s="1"/>
  <c r="R29" i="97"/>
  <c r="P6" i="105" s="1"/>
  <c r="AA63" i="97"/>
  <c r="Y16" i="105" s="1"/>
  <c r="G63" i="97"/>
  <c r="E16" i="105" s="1"/>
  <c r="J29" i="97"/>
  <c r="H6" i="105" s="1"/>
  <c r="S29" i="97"/>
  <c r="Q6" i="105" s="1"/>
  <c r="Q29" i="97"/>
  <c r="O6" i="105" s="1"/>
  <c r="G29" i="97"/>
  <c r="E6" i="105" s="1"/>
  <c r="W57" i="97"/>
  <c r="W45" i="97"/>
  <c r="W48" i="97"/>
  <c r="V8" i="97"/>
  <c r="W42" i="97"/>
  <c r="V20" i="97"/>
  <c r="K23" i="97"/>
  <c r="K11" i="97"/>
  <c r="V26" i="97"/>
  <c r="V11" i="97"/>
  <c r="V17" i="97"/>
  <c r="K26" i="97"/>
  <c r="K20" i="97"/>
  <c r="W54" i="97"/>
  <c r="K17" i="97"/>
  <c r="K14" i="97"/>
  <c r="W60" i="97"/>
  <c r="K5" i="97"/>
  <c r="K8" i="97"/>
  <c r="W39" i="97"/>
  <c r="W63" i="97" s="1"/>
  <c r="U16" i="105" s="1"/>
  <c r="V14" i="97"/>
  <c r="V5" i="97"/>
  <c r="V29" i="97" s="1"/>
  <c r="T6" i="105" s="1"/>
  <c r="V23" i="97"/>
  <c r="F61" i="97"/>
  <c r="R40" i="97"/>
  <c r="F16" i="97"/>
  <c r="F14" i="97"/>
  <c r="J39" i="97"/>
  <c r="F40" i="97"/>
  <c r="P41" i="97"/>
  <c r="L62" i="97"/>
  <c r="Z60" i="97"/>
  <c r="Z50" i="97"/>
  <c r="R60" i="97"/>
  <c r="X49" i="97"/>
  <c r="F26" i="97"/>
  <c r="F15" i="97"/>
  <c r="P39" i="97"/>
  <c r="H40" i="97"/>
  <c r="L41" i="97"/>
  <c r="F62" i="97"/>
  <c r="Z61" i="97"/>
  <c r="R50" i="97"/>
  <c r="N62" i="97"/>
  <c r="Z49" i="97"/>
  <c r="N39" i="97"/>
  <c r="L40" i="97"/>
  <c r="J41" i="97"/>
  <c r="P62" i="97"/>
  <c r="F27" i="97"/>
  <c r="L50" i="97"/>
  <c r="F6" i="97"/>
  <c r="H62" i="97"/>
  <c r="H41" i="97"/>
  <c r="X48" i="97"/>
  <c r="R49" i="97"/>
  <c r="X39" i="97"/>
  <c r="X40" i="97"/>
  <c r="N41" i="97"/>
  <c r="P60" i="97"/>
  <c r="X61" i="97"/>
  <c r="P50" i="97"/>
  <c r="H49" i="97"/>
  <c r="F41" i="97"/>
  <c r="Z48" i="97"/>
  <c r="H48" i="97"/>
  <c r="L49" i="97"/>
  <c r="F39" i="97"/>
  <c r="P40" i="97"/>
  <c r="X41" i="97"/>
  <c r="F60" i="97"/>
  <c r="R61" i="97"/>
  <c r="F50" i="97"/>
  <c r="J48" i="97"/>
  <c r="P49" i="97"/>
  <c r="H39" i="97"/>
  <c r="J40" i="97"/>
  <c r="Z62" i="97"/>
  <c r="L60" i="97"/>
  <c r="J61" i="97"/>
  <c r="N50" i="97"/>
  <c r="Z41" i="97"/>
  <c r="P61" i="97"/>
  <c r="L39" i="97"/>
  <c r="N48" i="97"/>
  <c r="F49" i="97"/>
  <c r="Z39" i="97"/>
  <c r="N40" i="97"/>
  <c r="F28" i="97"/>
  <c r="N60" i="97"/>
  <c r="H61" i="97"/>
  <c r="J50" i="97"/>
  <c r="J62" i="97"/>
  <c r="X60" i="97"/>
  <c r="Z40" i="97"/>
  <c r="F48" i="97"/>
  <c r="N49" i="97"/>
  <c r="R39" i="97"/>
  <c r="F7" i="97"/>
  <c r="X62" i="97"/>
  <c r="H60" i="97"/>
  <c r="N61" i="97"/>
  <c r="H50" i="97"/>
  <c r="L48" i="97"/>
  <c r="R48" i="97"/>
  <c r="P48" i="97"/>
  <c r="J49" i="97"/>
  <c r="F5" i="97"/>
  <c r="R41" i="97"/>
  <c r="R62" i="97"/>
  <c r="J60" i="97"/>
  <c r="L61" i="97"/>
  <c r="X50" i="97"/>
  <c r="BX70" i="106"/>
  <c r="CO70" i="106"/>
  <c r="CN70" i="106"/>
  <c r="CL70" i="106"/>
  <c r="BO69" i="106"/>
  <c r="CP70" i="106"/>
  <c r="BY69" i="106"/>
  <c r="BP69" i="106"/>
  <c r="BY70" i="106"/>
  <c r="CE70" i="106"/>
  <c r="BN69" i="106"/>
  <c r="BQ69" i="106"/>
  <c r="CM70" i="106"/>
  <c r="BZ69" i="106"/>
  <c r="CQ70" i="106"/>
  <c r="CD70" i="106"/>
  <c r="BR70" i="106"/>
  <c r="Z65" i="97" l="1"/>
  <c r="X18" i="105" s="1"/>
  <c r="N65" i="97"/>
  <c r="L18" i="105" s="1"/>
  <c r="F30" i="97"/>
  <c r="D7" i="105" s="1"/>
  <c r="Z64" i="97"/>
  <c r="X17" i="105" s="1"/>
  <c r="K29" i="97"/>
  <c r="I6" i="105" s="1"/>
  <c r="L64" i="97"/>
  <c r="J17" i="105" s="1"/>
  <c r="X65" i="97"/>
  <c r="V18" i="105" s="1"/>
  <c r="N63" i="97"/>
  <c r="L16" i="105" s="1"/>
  <c r="F64" i="97"/>
  <c r="D17" i="105" s="1"/>
  <c r="N64" i="97"/>
  <c r="L17" i="105" s="1"/>
  <c r="H63" i="97"/>
  <c r="F16" i="105" s="1"/>
  <c r="F65" i="97"/>
  <c r="D18" i="105" s="1"/>
  <c r="H65" i="97"/>
  <c r="F18" i="105" s="1"/>
  <c r="P65" i="97"/>
  <c r="N18" i="105" s="1"/>
  <c r="L65" i="97"/>
  <c r="J18" i="105" s="1"/>
  <c r="F31" i="97"/>
  <c r="D8" i="105" s="1"/>
  <c r="F63" i="97"/>
  <c r="D16" i="105" s="1"/>
  <c r="J64" i="97"/>
  <c r="H17" i="105" s="1"/>
  <c r="P64" i="97"/>
  <c r="N17" i="105" s="1"/>
  <c r="J63" i="97"/>
  <c r="H16" i="105" s="1"/>
  <c r="X63" i="97"/>
  <c r="V16" i="105" s="1"/>
  <c r="Z63" i="97"/>
  <c r="X16" i="105" s="1"/>
  <c r="H64" i="97"/>
  <c r="F17" i="105" s="1"/>
  <c r="R63" i="97"/>
  <c r="P16" i="105" s="1"/>
  <c r="P63" i="97"/>
  <c r="N16" i="105" s="1"/>
  <c r="R65" i="97"/>
  <c r="P18" i="105" s="1"/>
  <c r="R64" i="97"/>
  <c r="P17" i="105" s="1"/>
  <c r="X64" i="97"/>
  <c r="V17" i="105" s="1"/>
  <c r="F29" i="97"/>
  <c r="D6" i="105" s="1"/>
  <c r="L63" i="97"/>
  <c r="J16" i="105" s="1"/>
  <c r="J65" i="97"/>
  <c r="H18" i="105" s="1"/>
  <c r="BZ70" i="106"/>
  <c r="BN70" i="106"/>
  <c r="BP70" i="106"/>
  <c r="BO70" i="106"/>
  <c r="BQ70" i="10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<sst xmlns="http://schemas.openxmlformats.org/spreadsheetml/2006/main" count="6594" uniqueCount="732">
  <si>
    <t>VMAF</t>
  </si>
  <si>
    <t>SSIM</t>
  </si>
  <si>
    <t>PSNR_Y</t>
  </si>
  <si>
    <t>Bit-rate</t>
  </si>
  <si>
    <t>Enc-Time</t>
  </si>
  <si>
    <t>SSIM_Y</t>
  </si>
  <si>
    <t>QP</t>
  </si>
  <si>
    <t>Dec-Time</t>
  </si>
  <si>
    <t>1920x1080</t>
  </si>
  <si>
    <t>960x540</t>
  </si>
  <si>
    <t>Anchor</t>
  </si>
  <si>
    <t>Test</t>
  </si>
  <si>
    <t>Convex Hull Anchor</t>
  </si>
  <si>
    <t>PSNR</t>
  </si>
  <si>
    <t>SSIM Based</t>
  </si>
  <si>
    <t>VMAF Based</t>
  </si>
  <si>
    <t>Average</t>
  </si>
  <si>
    <t>3840x2160</t>
  </si>
  <si>
    <t>2560x1440</t>
  </si>
  <si>
    <t>1280x720</t>
  </si>
  <si>
    <t>640x360</t>
  </si>
  <si>
    <t>BD-rate</t>
  </si>
  <si>
    <t>MS-SSIM</t>
  </si>
  <si>
    <t>Range</t>
  </si>
  <si>
    <t>Y</t>
  </si>
  <si>
    <t>U</t>
  </si>
  <si>
    <t>V</t>
  </si>
  <si>
    <t>High</t>
  </si>
  <si>
    <t>Med</t>
  </si>
  <si>
    <t>Low</t>
  </si>
  <si>
    <t>MS-SSIM Based</t>
  </si>
  <si>
    <t>Min</t>
  </si>
  <si>
    <t>Max</t>
  </si>
  <si>
    <t>delta</t>
  </si>
  <si>
    <t>delta^(3/4)</t>
  </si>
  <si>
    <t>delta^(1/2)</t>
  </si>
  <si>
    <t>min+delta^1/2</t>
  </si>
  <si>
    <t>min+delta^3/4</t>
  </si>
  <si>
    <t>YUV</t>
  </si>
  <si>
    <t>nVMAF</t>
  </si>
  <si>
    <t>PSNR-HVS</t>
  </si>
  <si>
    <t>DE-2K</t>
  </si>
  <si>
    <t>APSNR</t>
  </si>
  <si>
    <t>VMAF-neg Based</t>
  </si>
  <si>
    <t>DE2K Based</t>
  </si>
  <si>
    <t>APSNR Based</t>
  </si>
  <si>
    <t>nVMAF Based</t>
  </si>
  <si>
    <t>PSNR HVS</t>
  </si>
  <si>
    <t>Convex Hull Anchor Test</t>
  </si>
  <si>
    <t>VMAF-neg</t>
  </si>
  <si>
    <t>BoxingPractice</t>
  </si>
  <si>
    <t>DE</t>
  </si>
  <si>
    <t>SSIM CH</t>
  </si>
  <si>
    <t>MS-SSIM CH</t>
  </si>
  <si>
    <t>BD-rates</t>
  </si>
  <si>
    <t>PSNR Y CH</t>
  </si>
  <si>
    <t>DE CH</t>
  </si>
  <si>
    <t>VMAF CH</t>
  </si>
  <si>
    <t>VMAF-neg CH</t>
  </si>
  <si>
    <t>PSNR-HVS CH</t>
  </si>
  <si>
    <t>APSNR CH</t>
  </si>
  <si>
    <t>Sequence</t>
  </si>
  <si>
    <t>CrossWalk</t>
  </si>
  <si>
    <t>FoodMarket2</t>
  </si>
  <si>
    <t>NocturneDance</t>
  </si>
  <si>
    <t>PierSeaside</t>
  </si>
  <si>
    <t>Tango</t>
  </si>
  <si>
    <t>Timelapse</t>
  </si>
  <si>
    <t>Neon1224</t>
  </si>
  <si>
    <t>YUV PSNR Weights</t>
  </si>
  <si>
    <t xml:space="preserve">Y </t>
  </si>
  <si>
    <t>Sum</t>
  </si>
  <si>
    <t>YUV APSNR Weights</t>
  </si>
  <si>
    <t>weighted PSNR BD-rate  Weights</t>
  </si>
  <si>
    <t>weighted APSNR BD-rate  Weights</t>
  </si>
  <si>
    <t>bdYUV</t>
  </si>
  <si>
    <t>BD-rate convex hull</t>
  </si>
  <si>
    <t>EncR</t>
  </si>
  <si>
    <t>DecR</t>
  </si>
  <si>
    <t>Timing</t>
  </si>
  <si>
    <t>EncG</t>
  </si>
  <si>
    <t>DecG</t>
  </si>
  <si>
    <t>Geometric Averages</t>
  </si>
  <si>
    <t>Arithmetic Average</t>
  </si>
  <si>
    <t>Success</t>
  </si>
  <si>
    <t>Line 2 - Test</t>
  </si>
  <si>
    <t>rate</t>
  </si>
  <si>
    <t>y</t>
  </si>
  <si>
    <t>u</t>
  </si>
  <si>
    <t>v</t>
  </si>
  <si>
    <t>yuv</t>
  </si>
  <si>
    <t>Select the sequence from the dropbox below</t>
  </si>
  <si>
    <t>kbps</t>
  </si>
  <si>
    <t>bitrate</t>
  </si>
  <si>
    <t>DE2K</t>
  </si>
  <si>
    <t>Convex Hull - Reference</t>
  </si>
  <si>
    <t>Convex Hull - Test</t>
  </si>
  <si>
    <t>Resolution</t>
  </si>
  <si>
    <t>averages</t>
  </si>
  <si>
    <t>OVERALL</t>
  </si>
  <si>
    <t>HIGH</t>
  </si>
  <si>
    <t>MED</t>
  </si>
  <si>
    <t>LOW</t>
  </si>
  <si>
    <t>AV2 CTC</t>
  </si>
  <si>
    <t>YUV PSNR</t>
  </si>
  <si>
    <t>YUV PSNR Based Test</t>
  </si>
  <si>
    <t>YUV PSNR Based Anchor</t>
  </si>
  <si>
    <t>YUV APSNR Based Anchor</t>
  </si>
  <si>
    <t>YUV APSNR Based Test</t>
  </si>
  <si>
    <t>PSNR YUV</t>
  </si>
  <si>
    <t>PSNR-YUV CH</t>
  </si>
  <si>
    <t>APSNR-YUV CH</t>
  </si>
  <si>
    <t>APSNR YUV</t>
  </si>
  <si>
    <t>PSNR YUV CH</t>
  </si>
  <si>
    <t>PSRN YUV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</si>
  <si>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</si>
  <si>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</si>
  <si>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</si>
  <si>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</si>
  <si>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</si>
  <si>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</si>
  <si>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</si>
  <si>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</si>
  <si>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</si>
  <si>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</si>
  <si>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</si>
  <si>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</si>
  <si>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</si>
  <si>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</si>
  <si>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</si>
  <si>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</si>
  <si>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</si>
  <si>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</si>
  <si>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</si>
  <si>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</si>
  <si>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</si>
  <si>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</si>
  <si>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</si>
  <si>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AS</t>
  </si>
  <si>
    <t>aom</t>
  </si>
  <si>
    <t>A1</t>
  </si>
  <si>
    <t>TestVMAF</t>
  </si>
  <si>
    <t>TestVMAFneg</t>
  </si>
  <si>
    <t>VMAF Validity</t>
  </si>
  <si>
    <t>Convex Hull Control</t>
  </si>
  <si>
    <t>Intermediate points</t>
  </si>
  <si>
    <t>EncInstr</t>
  </si>
  <si>
    <t>DecInstr</t>
  </si>
  <si>
    <t>EncCycles</t>
  </si>
  <si>
    <t>DecCycles</t>
  </si>
  <si>
    <t>EncMD5</t>
  </si>
  <si>
    <t>9.7.1.AS</t>
  </si>
  <si>
    <t>av2</t>
  </si>
  <si>
    <t>ec16ac388f42d5631fd0d1adbff32573</t>
  </si>
  <si>
    <t>0862ec381fff43352adceef9d67827f2</t>
  </si>
  <si>
    <t>77c3316c7903cadbe39084f921bdefd9</t>
  </si>
  <si>
    <t>8313a7930a2d6cbaa1ac7aada8bd6ac0</t>
  </si>
  <si>
    <t>6e307342528d189d781b852884dde3e5</t>
  </si>
  <si>
    <t>f19745f584bb16e163055edcd952c99b</t>
  </si>
  <si>
    <t>d4ebb0261bb738221d7ce15f0a70d63e</t>
  </si>
  <si>
    <t>d65f96cb41bc444929435756e1c084c8</t>
  </si>
  <si>
    <t>2381361d69be004298c3cbbba10b4912</t>
  </si>
  <si>
    <t>5880e4154c3b916d2d0c28fa7f5d7ecb</t>
  </si>
  <si>
    <t>2b2ba5fb7b498100e86651cfe4584c7b</t>
  </si>
  <si>
    <t>797bdd39f5b6b060622e3c1c8a2552cf</t>
  </si>
  <si>
    <t>e97e206f650187f883cbd42ad5fe4a55</t>
  </si>
  <si>
    <t>536e0a867da373c032e6f2d2cfa07e9d</t>
  </si>
  <si>
    <t>1b05ca4fb9edbda65fc70e9a69a1bcd8</t>
  </si>
  <si>
    <t>72c35763eae84503c2f9a11f8fa118b5</t>
  </si>
  <si>
    <t>8ff834b19454fafe157766144c120e9c</t>
  </si>
  <si>
    <t>2474ff2925508e99645254b3def20d51</t>
  </si>
  <si>
    <t>49a9ada71710f4e52dfa9e423e952863</t>
  </si>
  <si>
    <t>7b5cd1e549a517eb93e3a981917bc10d</t>
  </si>
  <si>
    <t>58ad256ff390a0e64c4d092fd5bea013</t>
  </si>
  <si>
    <t>1ed76618b4cb804f756329daba759987</t>
  </si>
  <si>
    <t>171edf19dea33161a92051702396ce25</t>
  </si>
  <si>
    <t>fce603d092c3a9e748d915ba63e92ecb</t>
  </si>
  <si>
    <t>195b9a8a0b65f75ed788b4d0d081a9fb</t>
  </si>
  <si>
    <t>fbf8a168f7695b5fbd68ce27a0f13db8</t>
  </si>
  <si>
    <t>1517ea1bc598c03e2f63a0c9ebfcd54a</t>
  </si>
  <si>
    <t>ed57ae37df78763ff88cee96489b7f58</t>
  </si>
  <si>
    <t>f3b83b820968d01685fb7d2eebba6a60</t>
  </si>
  <si>
    <t>e24d55e6628d76b5e1f6cdcb97e96913</t>
  </si>
  <si>
    <t>53adfff862ab42b1f8911465cd1ad177</t>
  </si>
  <si>
    <t>23acdc80fb4cdf1c2a5f46149c6289b1</t>
  </si>
  <si>
    <t>80ca0be3108074537073a87fca431797</t>
  </si>
  <si>
    <t>6396b78f23d539543d0c8a3717520070</t>
  </si>
  <si>
    <t>1b3ac55680fcddfc7707342484452e00</t>
  </si>
  <si>
    <t>44e29c63acd57271202148223862a8f5</t>
  </si>
  <si>
    <t>Crosswalk</t>
  </si>
  <si>
    <t>62bd02fe34718001bd47e58788212e54</t>
  </si>
  <si>
    <t>66ce9face6fc897329607b46af10bd6a</t>
  </si>
  <si>
    <t>eb420588bc2efec2a3099da4163f8500</t>
  </si>
  <si>
    <t>837f3d126e91c2878dd0a5b534318457</t>
  </si>
  <si>
    <t>536d83c83495ab58302d16f2290ee9e4</t>
  </si>
  <si>
    <t>cc141ae849f1b3fbeb42daf0f349cc7d</t>
  </si>
  <si>
    <t>8e4459979b342bbd6d20249f971e3c1f</t>
  </si>
  <si>
    <t>9697bc22138dded6f29723044eafa38f</t>
  </si>
  <si>
    <t>1fc3a7338a642d6c1775f955f3c8005b</t>
  </si>
  <si>
    <t>78d58bc99191c30fde9f2ad59df3ac82</t>
  </si>
  <si>
    <t>7ae43cc6d1e3743b6731d9ffd1bc9931</t>
  </si>
  <si>
    <t>82bb649815db7eb336a6b1d1a264d624</t>
  </si>
  <si>
    <t>4253ce15dc3a7a12f9268a022875519c</t>
  </si>
  <si>
    <t>791c9b877f4048b82a9128bf5c0c651e</t>
  </si>
  <si>
    <t>1e637235920ea93fde88bfc8f83cdde1</t>
  </si>
  <si>
    <t>ca29bccca1a16448923c3b5d180c30f5</t>
  </si>
  <si>
    <t>13d6413efed513d956379d4700a9b28a</t>
  </si>
  <si>
    <t>219228b193e40653af2b3c8e1afb5602</t>
  </si>
  <si>
    <t>b1fba36153a68ebc06b24d3b4724569f</t>
  </si>
  <si>
    <t>c3d2f4da570fc04b571f7d3ab20cdfe7</t>
  </si>
  <si>
    <t>de1008b628908d01af4e3f278e7da357</t>
  </si>
  <si>
    <t>9dc646371f9245c827353a37438583b8</t>
  </si>
  <si>
    <t>478429c8f7cdf4d4c1b1b48db92aff9d</t>
  </si>
  <si>
    <t>8b9e075ff0a10de3475251be84c81ed7</t>
  </si>
  <si>
    <t>58004ce0dcbd1b6fe062e1e81f63fd1f</t>
  </si>
  <si>
    <t>129f31dbbac55c9c10258750a426908e</t>
  </si>
  <si>
    <t>e9be5b909c5bc13f7c146597531a1e71</t>
  </si>
  <si>
    <t>660524f17b8f7c879a991262989382c9</t>
  </si>
  <si>
    <t>b4dfd85d49d033a58190a49c8eebd916</t>
  </si>
  <si>
    <t>105ed0574b9fbaba50da1c50decc1d6c</t>
  </si>
  <si>
    <t>81ee92dbc6049ad11fdf7e7bfa2dd94d</t>
  </si>
  <si>
    <t>3a97d6adb546d1e8d6bbf57f1ed29c66</t>
  </si>
  <si>
    <t>69f5543f3560147a369e2fe25b86fec2</t>
  </si>
  <si>
    <t>22fa4fc9f47966c8a0a70681611e4d8f</t>
  </si>
  <si>
    <t>9ce042f280f4fc8457fca4c6ee943202</t>
  </si>
  <si>
    <t>29e62c8cc5ff532b7bb909f387f9e4d7</t>
  </si>
  <si>
    <t>6426eca74589ac68ae0d02565917ff41</t>
  </si>
  <si>
    <t>a4a0ac4ae53274417c82e899a84bb20b</t>
  </si>
  <si>
    <t>b29f7bafb0b45f43b9f389d77ff6c185</t>
  </si>
  <si>
    <t>d97c715ded8b36553916a9c3974cadf3</t>
  </si>
  <si>
    <t>8d2bf0e5b447448e860a69a19e5bdc09</t>
  </si>
  <si>
    <t>f5620d34530cff4e537de42593eae521</t>
  </si>
  <si>
    <t>48a3f948e51168b55d8039f9e36d243c</t>
  </si>
  <si>
    <t>194e2d8a61ccbdcc59acf806636f747e</t>
  </si>
  <si>
    <t>265babf9fcd854bafbc851239e6ccd2c</t>
  </si>
  <si>
    <t>fff684b79c3d1f403effc1a7cd156b91</t>
  </si>
  <si>
    <t>476d5d79b40cd71231c2a46004459d13</t>
  </si>
  <si>
    <t>b0eaeaec4c039186fe801c7d4d91edd2</t>
  </si>
  <si>
    <t>3fe3eefec7b5529d17452fa6320f88a6</t>
  </si>
  <si>
    <t>ae4488763ba8d365fb43478da0644a25</t>
  </si>
  <si>
    <t>e1f7c5baa09cb8128abd20026e300480</t>
  </si>
  <si>
    <t>12d365dd38989a7479e598521b6c7906</t>
  </si>
  <si>
    <t>75cffe94944fd7f7d3e310880c65d0bf</t>
  </si>
  <si>
    <t>023644c02d8950db12e931abea883638</t>
  </si>
  <si>
    <t>bcd5fcc8f78fcc27005c94fa04ef4e7b</t>
  </si>
  <si>
    <t>0be6ae8d389beb5f7c2c1a87ae47908e</t>
  </si>
  <si>
    <t>d56f8a0b16eec3768fb79105bf9154af</t>
  </si>
  <si>
    <t>d4f5802e927a5914102fa51873237d24</t>
  </si>
  <si>
    <t>15b3347577c2a9af4342986c810ee6d1</t>
  </si>
  <si>
    <t>c402e971f8cf9d8152a4adcb9a44d560</t>
  </si>
  <si>
    <t>9e8787cc0814de619a9d00a2046089b1</t>
  </si>
  <si>
    <t>e8f322d5689604f01b56b024e540a067</t>
  </si>
  <si>
    <t>027891cdd50cd5106d181c7596170af2</t>
  </si>
  <si>
    <t>dec710e5309e07d073d822e6e864160d</t>
  </si>
  <si>
    <t>19df074234ac34caebcf0d41ae4654be</t>
  </si>
  <si>
    <t>2298f12d264c00be96b14b817df23e23</t>
  </si>
  <si>
    <t>96cf8c1da397dd838fd73e06a1d4001c</t>
  </si>
  <si>
    <t>675ea4ce1113b3d9c81deac4aaba4519</t>
  </si>
  <si>
    <t>0b428c3e75e8c09ace800d582c8ad6b6</t>
  </si>
  <si>
    <t>b7a74bb3ad8769b605b59ec22a367211</t>
  </si>
  <si>
    <t>51b449da383a91bf69bc680a65dc3103</t>
  </si>
  <si>
    <t>706f51e115313eb85e878d451c4e46b8</t>
  </si>
  <si>
    <t>1bc8d2647d35e3dadf7cb044d97f74d4</t>
  </si>
  <si>
    <t>b48f6d0cba4a57c7efeb0e0f6d3f6c72</t>
  </si>
  <si>
    <t>71e20e039bd61b4f50e7fe1bd4ce0739</t>
  </si>
  <si>
    <t>b573dd3142f46cf1306be5ac4c91ea99</t>
  </si>
  <si>
    <t>b8f69e24f5911c306f9e800bb9f7c399</t>
  </si>
  <si>
    <t>b737895aaf9e904c628c426d1cfd9b6d</t>
  </si>
  <si>
    <t>6a4f3705cc1fc3338b9a04d80dadc7bb</t>
  </si>
  <si>
    <t>52e8f38143768933d393504958ad4a19</t>
  </si>
  <si>
    <t>ac4bc348e43fa46b4851ed8aaf069d70</t>
  </si>
  <si>
    <t>28696b04894694e9a4e4b93fb0238740</t>
  </si>
  <si>
    <t>6f3003b3ddc666a1b29c5a913079584a</t>
  </si>
  <si>
    <t>75bb35e0fb29d486c41f823f4e196d63</t>
  </si>
  <si>
    <t>dc4f2e0cdb9eb2f0b2c51f184de0d000</t>
  </si>
  <si>
    <t>c03ea5fb1c27517f43d9ef5b877ba5e7</t>
  </si>
  <si>
    <t>7da0214f1f327ef80eb085df41343ab3</t>
  </si>
  <si>
    <t>afe39b852c24bcd4d12c27a1c084c1b0</t>
  </si>
  <si>
    <t>c6c163ef07a4158255a13c38198faad6</t>
  </si>
  <si>
    <t>cf2f04700c27317de3a2e8bd56d1faef</t>
  </si>
  <si>
    <t>841263dda4ccf3cbb003cb7cc560f9f6</t>
  </si>
  <si>
    <t>07b7c844b122433f17b6acf1ae378f5f</t>
  </si>
  <si>
    <t>5a7634cb94f264298d7ab937ff18b46e</t>
  </si>
  <si>
    <t>f052dfa7865fd26471839892f9a804ca</t>
  </si>
  <si>
    <t>f88361215cf92deae6ff3c71089d01e8</t>
  </si>
  <si>
    <t>998841048d9c881985ff1f237391daf3</t>
  </si>
  <si>
    <t>9e7818ba7281e7ef5e9e6a467eacbb96</t>
  </si>
  <si>
    <t>f0c9738ba01749313c024b4d9c6a8aab</t>
  </si>
  <si>
    <t>dd9a6c316e177846339bd7b3d72c9fdb</t>
  </si>
  <si>
    <t>45ff6a92656b79ad9461cc5ee2e78316</t>
  </si>
  <si>
    <t>695384dea1e10c1ded7e2a4c947e6588</t>
  </si>
  <si>
    <t>caf257d8a7777247cbcb4d5d33cf8036</t>
  </si>
  <si>
    <t>d28cf115fdf1cad985e71d7ff005e2c1</t>
  </si>
  <si>
    <t>929570d1e1e30f505d11c6e42cb84de1</t>
  </si>
  <si>
    <t>a60cb0d8cb6ab15b7340c35997c97368</t>
  </si>
  <si>
    <t>08179d244d1eb88424efbcb33b6e768a</t>
  </si>
  <si>
    <t>77c9c86beb5128f438bd9fb64a7d5dd1</t>
  </si>
  <si>
    <t>8746b73b577f1b6adc21635402d2dfda</t>
  </si>
  <si>
    <t>c8a74a616f693a82aa3676f47ca492ae</t>
  </si>
  <si>
    <t>103de89ec5189fd9bfa7b7187f75275b</t>
  </si>
  <si>
    <t>0ec4bfa839fa3fd80d7a6cb845a98f78</t>
  </si>
  <si>
    <t>807caddf061ff888aa52322a19c7ba53</t>
  </si>
  <si>
    <t>47c317336971299cca2637c7f6d20b1f</t>
  </si>
  <si>
    <t>f4d2eae49be97c31a14e1146fa386e4b</t>
  </si>
  <si>
    <t>7740cde31de015bd003591d295ea18b2</t>
  </si>
  <si>
    <t>41ab908c13a7ec6c0d6dd51e445550a2</t>
  </si>
  <si>
    <t>9525fa45b735e09b52a03bda17d22f51</t>
  </si>
  <si>
    <t>8cc52cf6fbe03bdec7bbcff33f3c8a37</t>
  </si>
  <si>
    <t>927fbb42a7e5005e7f1981afd760ba5b</t>
  </si>
  <si>
    <t>4280cb5f2ce4a57c450935cfd5d14d30</t>
  </si>
  <si>
    <t>d3ecfe8a83167c6967302e3b2ebd571f</t>
  </si>
  <si>
    <t>dee57261f53fe882ff0d7516b443dd5b</t>
  </si>
  <si>
    <t>95bed299a907793502c43ed9f7b05ad6</t>
  </si>
  <si>
    <t>ce2cabb2795228654d26d3b5ba2c818f</t>
  </si>
  <si>
    <t>b722b0a465c66d84cb90befe1ad6f92c</t>
  </si>
  <si>
    <t>1a75b7ba8e10fc3e28e0d3892dc8d5af</t>
  </si>
  <si>
    <t>d3612567af27a6fd830e85736c283b75</t>
  </si>
  <si>
    <t>f597088a562b8c6fc857e7bd0433c810</t>
  </si>
  <si>
    <t>4b4785e4f4bcfb47f339019af63846a7</t>
  </si>
  <si>
    <t>a482064b9e7009e4af50ee0a3e4fcf78</t>
  </si>
  <si>
    <t>bb2570af4435a443d2e3b942fe8117d4</t>
  </si>
  <si>
    <t>762732dff5239d19cda8f9c82e05014e</t>
  </si>
  <si>
    <t>5989549e5c6a5a45be51c2a0dc96942e</t>
  </si>
  <si>
    <t>4dde4b008d09a589dc35ea5801faff00</t>
  </si>
  <si>
    <t>e2d43962c28d4d383723a8774f99dd52</t>
  </si>
  <si>
    <t>c7f9249678ce69d6ad2f4532a5c4eb9a</t>
  </si>
  <si>
    <t>ec2fe269168b81cea96e73191cf63eaf</t>
  </si>
  <si>
    <t>5183295e1f28ff8deb7dc9cb9c0f0955</t>
  </si>
  <si>
    <t>9191d12aed04e790925481e14df74ef5</t>
  </si>
  <si>
    <t>51e23eb07f8ce9dfc0141d58f99eb163</t>
  </si>
  <si>
    <t>ab05d6414d14b5363ec3d4972ba6d721</t>
  </si>
  <si>
    <t>1fdfd50cb84b6d9bbefc75c4c62ff6e8</t>
  </si>
  <si>
    <t>fb5c51c328955f94a27ff1ec22905e80</t>
  </si>
  <si>
    <t>ae284886cf56fc2faeaca6ef699c1b6d</t>
  </si>
  <si>
    <t>PierSeaSide</t>
  </si>
  <si>
    <t>df86e8132672b97ad2b14d748232a8b1</t>
  </si>
  <si>
    <t>815e8a0411c0e37630f29fee286470c3</t>
  </si>
  <si>
    <t>44810c1411f709f9bf892119e926b8f0</t>
  </si>
  <si>
    <t>4a903b4d22e081b91cf405f03640a3a1</t>
  </si>
  <si>
    <t>b985f1d24b034cc87ea45a3d6110ec23</t>
  </si>
  <si>
    <t>9c85d3ac271f205e09fc286067d1e79a</t>
  </si>
  <si>
    <t>b0e42300ff1d9883830872cd9b079600</t>
  </si>
  <si>
    <t>7a1b32499f66b159ee0a02ff96083558</t>
  </si>
  <si>
    <t>524a3444234be58190f97d344c8dba81</t>
  </si>
  <si>
    <t>cd65c375708205f808e43a83b916a779</t>
  </si>
  <si>
    <t>8e521b37bad7e195696350cfa1e0d3b3</t>
  </si>
  <si>
    <t>a66d22bd39b2900f2428b382d36c4e6d</t>
  </si>
  <si>
    <t>744eaa996dd29b735d9e165d7956d9cb</t>
  </si>
  <si>
    <t>85a4ca84dd3b37687e24702d1cbae788</t>
  </si>
  <si>
    <t>1aa5eb6d88650ade4b4352c2c32691c1</t>
  </si>
  <si>
    <t>904b97337144aae965cfca153d6f4212</t>
  </si>
  <si>
    <t>c2416cbf2e226acc5a0a9390bff48c42</t>
  </si>
  <si>
    <t>020072082c321003bc8b1f749a882eaa</t>
  </si>
  <si>
    <t>c1caa0d71fc173a974da27f543e46259</t>
  </si>
  <si>
    <t>3f188472356e011dfa80211d3c4fcb74</t>
  </si>
  <si>
    <t>91dc6a05cb8982e1aa46f9787bb40a8a</t>
  </si>
  <si>
    <t>6c5eab95a42c52e12e782fd41b9c3bb5</t>
  </si>
  <si>
    <t>0397fda29b7f084c7496924a3a89e6a0</t>
  </si>
  <si>
    <t>3eba373c32776c62d2dc080c98f98c48</t>
  </si>
  <si>
    <t>b1d57656cba7780cc44aed1c2a0c0776</t>
  </si>
  <si>
    <t>c46ffb373b0d6eca8f8c154ec6bb9903</t>
  </si>
  <si>
    <t>c83d30697d5f2c98092710e54ab262a9</t>
  </si>
  <si>
    <t>66b1ec6f664200eaa55a53306238cb12</t>
  </si>
  <si>
    <t>ece8c6c165401ad5da81b5719fcae948</t>
  </si>
  <si>
    <t>cd6169041ba0bd35cd9406571e4244d7</t>
  </si>
  <si>
    <t>f83053ee1b46e49cb16b6a6fbc1a61af</t>
  </si>
  <si>
    <t>6eb845f9eb5491487dfb34c6d1d40bd8</t>
  </si>
  <si>
    <t>76bc66d2c89ac16ba5838763fc90fdec</t>
  </si>
  <si>
    <t>38ab6116ad400924538fade472429b5a</t>
  </si>
  <si>
    <t>acd1653694dcc31fa7b70c8631319877</t>
  </si>
  <si>
    <t>8400e8542d9fc9f109984de8d52ac496</t>
  </si>
  <si>
    <t>d6bd224ea382e1b94ac26de449bb17c4</t>
  </si>
  <si>
    <t>9f35102effd9ab4213a3c5d42f9b2e6c</t>
  </si>
  <si>
    <t>50c5f98de3a41074d624729a0b60b2de</t>
  </si>
  <si>
    <t>174a1c234289e79c675efc8b29aff92d</t>
  </si>
  <si>
    <t>569d4604ca20a9369f58308571e2e5b1</t>
  </si>
  <si>
    <t>419195489272e18d2185a981d90996d1</t>
  </si>
  <si>
    <t>b320f1b5c82282927f6156f790d1724a</t>
  </si>
  <si>
    <t>18eacec2acd0ddf52129ff4991aa8b3c</t>
  </si>
  <si>
    <t>783486bdf344d984dcbc93cce2d2b9d9</t>
  </si>
  <si>
    <t>f04c69d37379557c4fd26e522ccf50cc</t>
  </si>
  <si>
    <t>8d7bbd353a2095473138b7094adab83b</t>
  </si>
  <si>
    <t>e4703716b8ee3671c1c3593565daaa85</t>
  </si>
  <si>
    <t>0a536f4df125d7026f390ed92d18f7ec</t>
  </si>
  <si>
    <t>958addecae78e3196bf22049d40edb88</t>
  </si>
  <si>
    <t>787888a0d6750e17a4eb071f39bbc387</t>
  </si>
  <si>
    <t>3f21b1b3aace0b0aba0a10b46355923d</t>
  </si>
  <si>
    <t>58e6994b1d28aa7db7b2682b94c9b3e8</t>
  </si>
  <si>
    <t>6190f64d2f66a604d0592c307aad3ca0</t>
  </si>
  <si>
    <t>1c5fdf72d56723b6da986da4108ab9d8</t>
  </si>
  <si>
    <t>7ff13c1af4c07031d1c87a4e3b9ecc89</t>
  </si>
  <si>
    <t>8a6bb5a2247938f7bb6e94350457caaa</t>
  </si>
  <si>
    <t>540ccfab36ea3d239890702a22e5c038</t>
  </si>
  <si>
    <t>752c536c5ef3a1fd3225facfab064cb4</t>
  </si>
  <si>
    <t>a45361afff702ecb3549c0348c67f9f6</t>
  </si>
  <si>
    <t>ffe4ce5e59fd3b99e605c2d63312ddd6</t>
  </si>
  <si>
    <t>e41b4ba1a5efe2eb64b016ed4fb81d02</t>
  </si>
  <si>
    <t>15d70777bea6b71d63d45c8e6c878071</t>
  </si>
  <si>
    <t>ed1edadd93c37ff8aead0524f4460600</t>
  </si>
  <si>
    <t>9153f03bda0ee5bf7a90e8fc182732c8</t>
  </si>
  <si>
    <t>9dd37bf0ee1299cac6107365fff650b0</t>
  </si>
  <si>
    <t>0d6a9612d7175d55051984a1eb4528e7</t>
  </si>
  <si>
    <t>3b19446f6e886cae86ee3776830182df</t>
  </si>
  <si>
    <t>d168fb93cc5e62f4297d26b9e30e6ef7</t>
  </si>
  <si>
    <t>4026a6ffc2576451aaa621f4f96dbc7c</t>
  </si>
  <si>
    <t>0df4d49168eaebdfb86bd1bb8962238d</t>
  </si>
  <si>
    <t>97b16a69c6cec1ec56e5f8b50d909619</t>
  </si>
  <si>
    <t>TimeLapse</t>
  </si>
  <si>
    <t>b7e2f0188cb0cdb0b38b305b1a7e86ba</t>
  </si>
  <si>
    <t>6c84af8fa7ea58e1a16162e57d3a2277</t>
  </si>
  <si>
    <t>6fbcf1b798b20a50a905dbddba103605</t>
  </si>
  <si>
    <t>0c084ce5c3b80e2d819830ace758b8c3</t>
  </si>
  <si>
    <t>1d50d68f3c61a17db0a11347714d7d0e</t>
  </si>
  <si>
    <t>4afa9a9a7b910dd06066ffc8fd40244b</t>
  </si>
  <si>
    <t>c1a84c593f9933dbb346ff53db556878</t>
  </si>
  <si>
    <t>912cb198a81df300f25875141f29116d</t>
  </si>
  <si>
    <t>b4b95ff4a6d64dfe46b0a1a6fe9a6cec</t>
  </si>
  <si>
    <t>dc70f7ea78868ec83d52147be2bac285</t>
  </si>
  <si>
    <t>2e11aa0a314a4ff6c01c7dc79ed48914</t>
  </si>
  <si>
    <t>e87f81699ae3753a81150c8cad19e345</t>
  </si>
  <si>
    <t>9b014fa86f396b061a6b13cd4c1e9d72</t>
  </si>
  <si>
    <t>3176844913b6fed57d7d05678f9a6893</t>
  </si>
  <si>
    <t>1a65186f6a6443f8ea305865e8f29b0b</t>
  </si>
  <si>
    <t>3421b6bd5def13e98652e6735a7d8e25</t>
  </si>
  <si>
    <t>69ea07bcd9b2cab8187c651a8587f5c5</t>
  </si>
  <si>
    <t>d1226a4b4677f45c6dac9d2e51f8d316</t>
  </si>
  <si>
    <t>1b6438d19a4436740b9d76721a55756b</t>
  </si>
  <si>
    <t>cc3d31068fa51b9f2eb533332b02865d</t>
  </si>
  <si>
    <t>2e7a6ceb80868a1f828aaa98d8b8686d</t>
  </si>
  <si>
    <t>74e07dd9f4a142b2f5a48002e15acd32</t>
  </si>
  <si>
    <t>c48586c795b99cc5532a67c46c75cc84</t>
  </si>
  <si>
    <t>c7e4c3a08d67555859fca356ac959198</t>
  </si>
  <si>
    <t>53e62a9e8b22c6cf0be22dde284e6933</t>
  </si>
  <si>
    <t>f55767bc5d581b2513e5fc3acc4ec299</t>
  </si>
  <si>
    <t>ee8f551665df3476994d2d9b8479c6f4</t>
  </si>
  <si>
    <t>6071c3410e919b352b188e305d916a94</t>
  </si>
  <si>
    <t>a742e0d4f25ce4110d81bf63a05062aa</t>
  </si>
  <si>
    <t>d8a8e9cddd0727bb879d869b99347e4a</t>
  </si>
  <si>
    <t>b61676e9c833a747d775b7168dabbe9a</t>
  </si>
  <si>
    <t>01156e98f07e3f6adc30bfdfa540e8ee</t>
  </si>
  <si>
    <t>53dd639e27e1ca780f6671890a3f5ec0</t>
  </si>
  <si>
    <t>4bfb3d0581001421dfbef61626280bac</t>
  </si>
  <si>
    <t>a088a9fa94a68a0dcf4e1ecd367e1d13</t>
  </si>
  <si>
    <t>27df7629e6b99a9d766ef2161db87cf6</t>
  </si>
  <si>
    <t>00fbf2467f545595a93484ab64048f40</t>
  </si>
  <si>
    <t>53fda28f9097ee183d1c8503fdcb4c13</t>
  </si>
  <si>
    <t>d0b2adadb2d4b8bc5c2e0c3d60c0909a</t>
  </si>
  <si>
    <t>5b2de4a6c2108519194a385485510fa9</t>
  </si>
  <si>
    <t>02e74f320850de1b0d7d29c62c771d33</t>
  </si>
  <si>
    <t>24044bafd0699bf37dd30d61e009021b</t>
  </si>
  <si>
    <t>11786f9c0f431865e2aaee88aeaf6088</t>
  </si>
  <si>
    <t>b279f30a2fe4ba8c27996acafeab7ad0</t>
  </si>
  <si>
    <t>633ff80f330d99d59439b26bc202de1e</t>
  </si>
  <si>
    <t>86320e5dbd38058bc1a19ddc114e3c10</t>
  </si>
  <si>
    <t>96889e98eb64aa2fd59c59d67a12e70b</t>
  </si>
  <si>
    <t>ec9c93a6bfe2b932f3eb1f31ba7326bc</t>
  </si>
  <si>
    <t>ced8572e2e6fb4db4723d72935957dc8</t>
  </si>
  <si>
    <t>09330e0fb23b3665006eadd3e2cb896e</t>
  </si>
  <si>
    <t>02e4ab47f9e7f7545ace9061562b41fe</t>
  </si>
  <si>
    <t>b34e01caa695bb8955100ad0c33c67a4</t>
  </si>
  <si>
    <t>69186c54e5abe10718c87c5d206bfecf</t>
  </si>
  <si>
    <t>7312238b352b62f52807a4cb2594d60e</t>
  </si>
  <si>
    <t>6545d9fa7c606e3fccfb45e6c55460ed</t>
  </si>
  <si>
    <t>e35fd0bcacdec97d5834860fcd2cb339</t>
  </si>
  <si>
    <t>ce1b1faa27b18ae1c59756cb42bd22e6</t>
  </si>
  <si>
    <t>0ae652ceac8031df3bccd521a2b18436</t>
  </si>
  <si>
    <t>922ad2fcfb7fa5631f91678a59a54407</t>
  </si>
  <si>
    <t>324bcc951047c73959be4232af8c2ebc</t>
  </si>
  <si>
    <t>901f4cb5eacd29e59ef18a3f8ec9ec38</t>
  </si>
  <si>
    <t>c83ced8f2a6724dd9c0627692605397b</t>
  </si>
  <si>
    <t>5c1a96b15dbee4df825639e0ceb8442f</t>
  </si>
  <si>
    <t>c912477f2efc61f6a48c6e604ef57d0c</t>
  </si>
  <si>
    <t>b1e9f586826dcce1162fab8e55713951</t>
  </si>
  <si>
    <t>666c4f51a900434ee687d7833ca7b13a</t>
  </si>
  <si>
    <t>00ecf18cf00e7284672edb5aab17ed17</t>
  </si>
  <si>
    <t>346b77bdf69e3be512cefe83b161d255</t>
  </si>
  <si>
    <t>bd7e90673496cd603a47a20bf7f2d7eb</t>
  </si>
  <si>
    <t>00affb05256832da8d080608a73ad733</t>
  </si>
  <si>
    <t>e1288bdab2dd851b57984576f53841d1</t>
  </si>
  <si>
    <t>6a793ed633002291b1d6a48242637462</t>
  </si>
  <si>
    <t>6fd650ea56cfd42eca0fb8d29326917c</t>
  </si>
  <si>
    <t>44b5073264ab3457e35be15f6a9460cd</t>
  </si>
  <si>
    <t>17cfce16e1c22a9658c142e68b26132f</t>
  </si>
  <si>
    <t>8023372a2a676fc4784c6952ab43302c</t>
  </si>
  <si>
    <t>40da18520ce0424162299be7702c6f57</t>
  </si>
  <si>
    <t>76c43bb6b8e333ff5509d59b1c297eb2</t>
  </si>
  <si>
    <t>b26dcb2c52a4946153e3e3056d2fb4c3</t>
  </si>
  <si>
    <t>c6e10cc92c5c7d7b6af82a33001f7014</t>
  </si>
  <si>
    <t>08053beae70047bbd6cfc8b4b1923824</t>
  </si>
  <si>
    <t>108bff4f34d185254028daf06b924fc5</t>
  </si>
  <si>
    <t>3542dd500b6179dba01fde3678de17c4</t>
  </si>
  <si>
    <t>5d016001a808ad96a815af625bd4da10</t>
  </si>
  <si>
    <t>8f07c67b9f1928f83b0ac1e75402b3de</t>
  </si>
  <si>
    <t>f050f0db6090daeaa8beb03df46a214e</t>
  </si>
  <si>
    <t>37a908eb3a4e1c32f5a5b4e15945f7e9</t>
  </si>
  <si>
    <t>069fae7f4ff102ec72e2af56385d9cbf</t>
  </si>
  <si>
    <t>b6e4fb7264c14de00caf7280d8d79a03</t>
  </si>
  <si>
    <t>68b930624bfb99918dfa01f3be3d3409</t>
  </si>
  <si>
    <t>c6330095de6a386deabf114af9c01b99</t>
  </si>
  <si>
    <t>2b5db5f2f7599335db73609e38c81282</t>
  </si>
  <si>
    <t>0c1cf41dfed9b8aab92a40db4e16bc29</t>
  </si>
  <si>
    <t>29955e6d224fec66e2ee3cbceb17379c</t>
  </si>
  <si>
    <t>7cc60fdd8a1d2bce13412ddf3e17c88c</t>
  </si>
  <si>
    <t>9dc34c84b3b1f87bb904d0d013da1a2f</t>
  </si>
  <si>
    <t>7940bc0821003b2cfeef1e5088bfa125</t>
  </si>
  <si>
    <t>dde22d62f07497d4a8048a83b8fcf17d</t>
  </si>
  <si>
    <t>9ad665c35b74d7cf59d575c8ffab5774</t>
  </si>
  <si>
    <t>8425feaa70481e462f448dc1ef4a6dc9</t>
  </si>
  <si>
    <t>144e72c7c82037fd740b28b2746158d2</t>
  </si>
  <si>
    <t>39c94a36939c9a59ab8997f09a7ede95</t>
  </si>
  <si>
    <t>1f650c0807ccb456cd9e2d8ff43904f2</t>
  </si>
  <si>
    <t>ba30b781c685cd6c8c7186e756a36807</t>
  </si>
  <si>
    <t>76a28a579df3148530596454a23f3ac7</t>
  </si>
  <si>
    <t>d0ed98cc466b238e405ec5a04027e9c5</t>
  </si>
  <si>
    <t>98ae169418626bf293bb3ff06e36479c</t>
  </si>
  <si>
    <t>e511db406274fd33393817ef49a36408</t>
  </si>
  <si>
    <t>2f95d5cf9d08a9e715d9d9c25d5c657b</t>
  </si>
  <si>
    <t>334b1befc61689a7f0107fdb38c40b25</t>
  </si>
  <si>
    <t>7ea31ceee6aa3e9f386a966acd39aae2</t>
  </si>
  <si>
    <t>d7930862cb362ee19a1a73cc77be2da5</t>
  </si>
  <si>
    <t>43bb979022f13dff3b83f25addcbf89c</t>
  </si>
  <si>
    <t>9f49981e106d162f809f782804ff1c33</t>
  </si>
  <si>
    <t>eb85e0d4990a7022fc033c689a631670</t>
  </si>
  <si>
    <t>f65caafbd3466054913e62e77a08dabd</t>
  </si>
  <si>
    <t>f6a7cca51e71cade25524af95da502eb</t>
  </si>
  <si>
    <t>5f7be1f3c6c2f36b78928cec8814d860</t>
  </si>
  <si>
    <t>5d0c0a407c812a91999e657bc1117d52</t>
  </si>
  <si>
    <t>61ef989341c9bd38c11b8bab3bd75105</t>
  </si>
  <si>
    <t>4395f643891ac0fcea37e3bf640c5fa1</t>
  </si>
  <si>
    <t>eb8a0f669370f612136073b3e139df85</t>
  </si>
  <si>
    <t>5de591b93654949d816081fc7f01420a</t>
  </si>
  <si>
    <t>2868212000bce02d6d9af85b30595710</t>
  </si>
  <si>
    <t>2e76984141d169859f2da1fe62ddcba5</t>
  </si>
  <si>
    <t>9eb3f520ee58bee8ce798e0e327d72f0</t>
  </si>
  <si>
    <t>612ce0111b2726b34b14866732e318db</t>
  </si>
  <si>
    <t>8dae9fb430b8e3c680b9c18b6d630ee1</t>
  </si>
  <si>
    <t>83c176f5da592745785b219390c172c3</t>
  </si>
  <si>
    <t>79286782253d61aa381e08adee34e6b7</t>
  </si>
  <si>
    <t>88e98a827eb8dc51c892dac36ad7bc04</t>
  </si>
  <si>
    <t>3f77083030e1b7499833ccf0ff264649</t>
  </si>
  <si>
    <t>1707cd6abd3bc0a8135b54a45beae34c</t>
  </si>
  <si>
    <t>deb0e4e02e1b1738331440c8144a94a1</t>
  </si>
  <si>
    <t>c6717ac678f5f080b94c0a2b26a6a1dc</t>
  </si>
  <si>
    <t>430c6830c2540acf9511632ae24e3d43</t>
  </si>
  <si>
    <t>0edcd902c03c61aae876fe900fcae94d</t>
  </si>
  <si>
    <t>95373129ebfcf47f45901aac4f65a55b</t>
  </si>
  <si>
    <t>7fd89ca72c8fc2363a58e4b3ca21c940</t>
  </si>
  <si>
    <t>65e4aa7ccb7b69786618bcaf55b82c5b</t>
  </si>
  <si>
    <t>69f3ad36a5065e11cddf04f137c6c341</t>
  </si>
  <si>
    <t>d9764a7dd1d8acccf8acd3226038992a</t>
  </si>
  <si>
    <t>992c9829ac38ebe886c18bf50f383b3e</t>
  </si>
  <si>
    <t>35cd7132e8c8bfc1d123a21f7d88c89d</t>
  </si>
  <si>
    <t>a956c9707167bb45282841b930c1b7ab</t>
  </si>
  <si>
    <t>68232edbe20568d024f90eec237f1016</t>
  </si>
  <si>
    <t>dbd5b96f5e0bee8c45fcedce3d8bda90</t>
  </si>
  <si>
    <t>ee2c1561691ef1c88c95f5c67a3249c6</t>
  </si>
  <si>
    <t>c129ef6dcefdb6b570f09bec9bf1ed81</t>
  </si>
  <si>
    <t>6e836accb6196c7ef3f6117b7638e180</t>
  </si>
  <si>
    <t>84a86f1ad0e13cb8a848c35da72e1212</t>
  </si>
  <si>
    <t>02e49dd0d1418037c59cd5af445063ee</t>
  </si>
  <si>
    <t>56ab52228655127ef8549cf072d19f46</t>
  </si>
  <si>
    <t>b08acc0894dedd4a97103482e849ad7d</t>
  </si>
  <si>
    <t>ebb7cce5a1a2a9c6c8b9d137afaecb0c</t>
  </si>
  <si>
    <t>54ccc24147c6b793b7a1dd9eb8b3434f</t>
  </si>
  <si>
    <t>9b56b3dd54797ba5b36577208edbd9a9</t>
  </si>
  <si>
    <t>f3f58d8765f4133e520cb18f8a92bee2</t>
  </si>
  <si>
    <t>009d94bdce6e5ed79ab217100727adff</t>
  </si>
  <si>
    <t>6b96405d1b39243d67a988a99384d8c6</t>
  </si>
  <si>
    <t>42554d81a1a61022d65419f3dd26971e</t>
  </si>
  <si>
    <t>40509c582ef86bd9892419990287ded2</t>
  </si>
  <si>
    <t>1ad1bbb73a02be3f02af87d68f2cb14c</t>
  </si>
  <si>
    <t>8d08d60589753e2a3a42404c19ee90fd</t>
  </si>
  <si>
    <t>605f4808be345c0626684c867277ff35</t>
  </si>
  <si>
    <t>ed8db3d39e9327e1204d26b303d4d095</t>
  </si>
  <si>
    <t>df87919029733c1d1749f113f7686110</t>
  </si>
  <si>
    <t>5d1b268c013a0244c51a2c87047b82fb</t>
  </si>
  <si>
    <t>0d9052a91352e6b713c31cff387f0b0e</t>
  </si>
  <si>
    <t>d5ac6621941a0949f4f6ca54527608f9</t>
  </si>
  <si>
    <t>2eef37d491867977202db7131deccba1</t>
  </si>
  <si>
    <t>6f8fcdfaceb23dabcea2912517576171</t>
  </si>
  <si>
    <t>4bfb56a4c07f15de2bbecfd06eedff04</t>
  </si>
  <si>
    <t>b85f82ede7eb2385da426fb768c177df</t>
  </si>
  <si>
    <t>e0a51b1e14f8067fff32be6fc3a81427</t>
  </si>
  <si>
    <t>fbd476b1e96ce6abdf21f714db0b00d5</t>
  </si>
  <si>
    <t>7c8af1176376e945917c052ee8ef1c34</t>
  </si>
  <si>
    <t>bc3d8599a2c640409451ffec2529e5ee</t>
  </si>
  <si>
    <t>a5e007215ec96cb4d7de74543829381b</t>
  </si>
  <si>
    <t>9fa9c2f45c948dcbde7e2423844dba3b</t>
  </si>
  <si>
    <t>365d3cb39fb42f2756ad2d82a3ded726</t>
  </si>
  <si>
    <t>1ffa62a245f734a040c088debe844f4d</t>
  </si>
  <si>
    <t>97e353ae90d0aca21bec69fdb30858b6</t>
  </si>
  <si>
    <t>697059cd3088a1b8b15980405f35f2ef</t>
  </si>
  <si>
    <t>8dcd341769c7a201e41a10f6b55b1d6b</t>
  </si>
  <si>
    <t>b21d8c99338e3eadd3951a2f42adbfe3</t>
  </si>
  <si>
    <t>53e112bf0c4474acebf6009399fee770</t>
  </si>
  <si>
    <t>7e739a4984534652abf61b70c3742259</t>
  </si>
  <si>
    <t>0938985098b4bf16daaff2e0432eb662</t>
  </si>
  <si>
    <t>b9f25bee9a3e955e5cc3aeff3821a234</t>
  </si>
  <si>
    <t>7ed7a5b5f34bd62ea2ee4003b2e1334f</t>
  </si>
  <si>
    <t>21dc0a07c2ca9f1e6af1832bd8765933</t>
  </si>
  <si>
    <t>661e2fca4ce107b4f782dd21adc3f281</t>
  </si>
  <si>
    <t>1b0607257ce0de257791f4c5430ec8a7</t>
  </si>
  <si>
    <t>5dd13975cbcb3404e9d28c17aa46ead7</t>
  </si>
  <si>
    <t>83a592eeac534140428d1deba83518c3</t>
  </si>
  <si>
    <t>91a16e44f148b5e95be86c484dfcebde</t>
  </si>
  <si>
    <t>1603f24606ab376c10c6316db4c70c88</t>
  </si>
  <si>
    <t>e8e40a9f7ef55e62bb34923de6ac6227</t>
  </si>
  <si>
    <t>dedeec21af13d75d6423dd0562e79c10</t>
  </si>
  <si>
    <t>cb7f711bcfb0470986a8249896734b28</t>
  </si>
  <si>
    <t>cf913e1e5d74f73b1e373a243ca00e6f</t>
  </si>
  <si>
    <t>72cf03af4a369e3841d5caee5834d86c</t>
  </si>
  <si>
    <t>e41cea3e38371e1923962cb131d775f9</t>
  </si>
  <si>
    <t>7a93631a4bf98624f76d7d525aba295f</t>
  </si>
  <si>
    <t>454228845e29ae378151e1df71b538b9</t>
  </si>
  <si>
    <t>4a9b1c0587b8f0e9d5ba9b0a81dab8dd</t>
  </si>
  <si>
    <t>425916ef68c3bbb0a1bdaf664193c334</t>
  </si>
  <si>
    <t>7d85e46d11f2ccae5f30f8b6634e5461</t>
  </si>
  <si>
    <t>3e810645bebea8936c1a170eda49c02f</t>
  </si>
  <si>
    <t>0b6b9c33c9913bccd8ea144b1210084d</t>
  </si>
  <si>
    <t>3705677cae6b795433c43443da54f457</t>
  </si>
  <si>
    <t>1e5e4a6a5ca96bfbeb9f195f83c8c041</t>
  </si>
  <si>
    <t>b4924704f07dae9cad65697158d35948</t>
  </si>
  <si>
    <t>ff9a9e71e30bd04e338df035c8ae9c6e</t>
  </si>
  <si>
    <t>753d17d1f33f5a930c71b957a3b75133</t>
  </si>
  <si>
    <t>468b8efb7153186dcd922284ba4e4c1e</t>
  </si>
  <si>
    <t>5e0d7bef5366e3743823ce4d9111d2ac</t>
  </si>
  <si>
    <t>efe166180d9cd4d69296050a4c40b693</t>
  </si>
  <si>
    <t>69fc2aa88b744adad49aa099af24fb10</t>
  </si>
  <si>
    <t>04ef2b484aacf8463059db2500503066</t>
  </si>
  <si>
    <t>7118348cb3dfd2f4605383664e0f68b7</t>
  </si>
  <si>
    <t>e8374c241825f0d759e52e3c35d03178</t>
  </si>
  <si>
    <t>a17408ad879f51c49c5b0689b41767ad</t>
  </si>
  <si>
    <t>d5a37a689f2db3a7d2ba61822766b788</t>
  </si>
  <si>
    <t>7226f998a1dbe4c1c5b77b012d0d20fa</t>
  </si>
  <si>
    <t>5edf2439063e69eaa2e74ec9b2aa0e1e</t>
  </si>
  <si>
    <t>43778335536f11c5bf64081a6a96cc63</t>
  </si>
  <si>
    <t>e2c7487d9285c832b715bab37399a9e1</t>
  </si>
  <si>
    <t>8cf0790d15bb83fb01b811126cb71f50</t>
  </si>
  <si>
    <t>d97c5d32ba37b2144303a74188c6c703</t>
  </si>
  <si>
    <t>1171945788f4ab69ce02311add5a4dc3</t>
  </si>
  <si>
    <t>0c6c26837812550bfaea9bb880dd63fa</t>
  </si>
  <si>
    <t>d0fb3a88947bd27e3c0f315f102be16e</t>
  </si>
  <si>
    <t>76d7ad27cc4a4ce44ffd4f3812a7beb8</t>
  </si>
  <si>
    <t>6119b332d17830ef1a098bbc5c43b3df</t>
  </si>
  <si>
    <t>576290c0ef31813b7d27f657853d33e0</t>
  </si>
  <si>
    <t>edd6a6c5c3d2b68b60f58dd0551e83a1</t>
  </si>
  <si>
    <t>0dbf18fcd963bf3affe6b81ac2993d3a</t>
  </si>
  <si>
    <t>92745184b7764b66a22ffdf0202f500f</t>
  </si>
  <si>
    <t>b04cadf283475c65e8ee093ac0913aad</t>
  </si>
  <si>
    <t>1ce0ed5463cba65b530fde80ed81260e</t>
  </si>
  <si>
    <t>37d8b59e3bb767c24c2b71a322e70111</t>
  </si>
  <si>
    <t>a09152efef7e0a3b6773e0b2b045168d</t>
  </si>
  <si>
    <t>89596309091468cf8597b22ad0e1d02c</t>
  </si>
  <si>
    <t>60a86fe538ef4ab0bde4219e7ded32b3</t>
  </si>
  <si>
    <t>101cd4ed708e333f8a8ae96636a3f194</t>
  </si>
  <si>
    <t>02b2c3794d495bf10096ac06bf896839</t>
  </si>
  <si>
    <t>d8980776308d74f3900429d1d3c7281f</t>
  </si>
  <si>
    <t>17c3dc1d7851f1bc401e7363579ca641</t>
  </si>
  <si>
    <t>72cb33213bbebbe6a2dfac7b365e6a7d</t>
  </si>
  <si>
    <t>7cb6f65ca1c3264e92628047555e1fc9</t>
  </si>
  <si>
    <t>39c169feb698d05f1027483af59c6908</t>
  </si>
  <si>
    <t>dab67324fd490169c12b513734bddd34</t>
  </si>
  <si>
    <t>270f4d6ade298dd903d06699ed4c44a8</t>
  </si>
  <si>
    <t>00249c537a7556d60ecea7ca8e922a09</t>
  </si>
  <si>
    <t>a6b5c8ad830320335b6d96be1776d9af</t>
  </si>
  <si>
    <t>8ff7779e746cbecbaf2ab4743aa7ddce</t>
  </si>
  <si>
    <t>cdab336f874d2dfc0969fd6d74b5c245</t>
  </si>
  <si>
    <t>6ffd12eda96350d6c78647e558ebb0fc</t>
  </si>
  <si>
    <t>6734673c1f4528daeecf1f8f638d47ce</t>
  </si>
  <si>
    <t>fb21510883dda39d33c79fee7a1dc61c</t>
  </si>
  <si>
    <t>99787e396177d56ec450a2b749c32b26</t>
  </si>
  <si>
    <t>8f31ef46e55852fd6ec4ee399fec19be</t>
  </si>
  <si>
    <t>edff4ce6c470ef00749a7336630dca84</t>
  </si>
  <si>
    <t>eb666356577dfffccf4358901aa5a49b</t>
  </si>
  <si>
    <t>cfb431bbd795ebc595183c596bc810e9</t>
  </si>
  <si>
    <t>483e9402d02599cabecbf2bfc73f9926</t>
  </si>
  <si>
    <t>dd60b126d625d42d532f4d240f6bb44b</t>
  </si>
  <si>
    <t>ebfc830d94c862999a4e3b98618eb6fe</t>
  </si>
  <si>
    <t>41d376c654449413c8269b11a61f70ef</t>
  </si>
  <si>
    <t>377da8e87877860efb5e2ec78be0e0b7</t>
  </si>
  <si>
    <t>ac5f592f525c95261595804671067d9b</t>
  </si>
  <si>
    <t>c1cff8b5f884b9ecb60ccecd7aa79567</t>
  </si>
  <si>
    <t>2ff839780e546be24b2a8a88e31fb8dc</t>
  </si>
  <si>
    <t>062fa4f16ace6cc21db85b6a7cebabfc</t>
  </si>
  <si>
    <t>6e38eb622133f3a82ca6727a3b813a91</t>
  </si>
  <si>
    <t>f62bdd5eaa6b7c1d1d5b0f4c3db9695c</t>
  </si>
  <si>
    <t>5b4466efd3b180864dedd6e297fb6b2c</t>
  </si>
  <si>
    <t>acf9e103020f919cf9061c4f1f5a9ac5</t>
  </si>
  <si>
    <t>267e61e77e1fc419e7d5e2e18848f169</t>
  </si>
  <si>
    <t>9acbe4d47243f1d52e2a0df79452f909</t>
  </si>
  <si>
    <t>7b808afe8aff3b3dd795ea2e30afbe39</t>
  </si>
  <si>
    <t>1d426675636684743cfdac5a9d629a1c</t>
  </si>
  <si>
    <t>a038520c59d5b26cb3312b641e443982</t>
  </si>
  <si>
    <t>774380b053fe64b2d087d42877bf52ab</t>
  </si>
  <si>
    <t>15b017203a58f9b623a51dbb45f8e5bb</t>
  </si>
  <si>
    <t>ebd4205500c702a12dd464ad6d76caae</t>
  </si>
  <si>
    <t>f0106a8b1443aa55d553e92a3ab1fd0c</t>
  </si>
  <si>
    <t>b3bc1a4db792fdda04be601161ba8dd9</t>
  </si>
  <si>
    <t>a488e1c0e2208c809c513a138a4b600b</t>
  </si>
  <si>
    <t>0533b653c4f13dbcc99b42196eec2f19</t>
  </si>
  <si>
    <t>6efaa25041ed1dfd6d7046ea659c7ad7</t>
  </si>
  <si>
    <t>eff917d3ae66064f70a587b293bc8452</t>
  </si>
  <si>
    <t>bbe3f15461e3f648bc238a0f2271d2e9</t>
  </si>
  <si>
    <t>dad6e70ff4fe934b7b4f43941a78de9a</t>
  </si>
  <si>
    <t>7be65dc8bc55265f62ed77e20fb07581</t>
  </si>
  <si>
    <t>d54ae002ebfc0690529deed322290efb</t>
  </si>
  <si>
    <t>7c8d33d33d7e2dbf4a2496f71abe35a4</t>
  </si>
  <si>
    <t>c5345b6a1622af9d07bfc0e74af9c376</t>
  </si>
  <si>
    <t>b4a9b9071e2ddf2d462d5c809ba8fc2c</t>
  </si>
  <si>
    <t>21663902c5c6993a9d0e2a9dff23aac2</t>
  </si>
  <si>
    <t>8e01664907ef306d330a8edb2416931f</t>
  </si>
  <si>
    <t>653d6899478469dc25c9ab6152c1e7e7</t>
  </si>
  <si>
    <t>61ad5870024bc19ca3db7da3d9f25734</t>
  </si>
  <si>
    <t>7f9cfa6ec62631e2a8188762b1d1807e</t>
  </si>
  <si>
    <t>1d23cf01490e86ae1bc58f62d4561a32</t>
  </si>
  <si>
    <t>79e47d3dfcb6fdc446aabf3361e318ec</t>
  </si>
  <si>
    <t>e48fd89fda815f792345775882f17564</t>
  </si>
  <si>
    <t>b05122ce74e7cada3d8388bf2a679cac</t>
  </si>
  <si>
    <t>5321d4afd05149ba1ae44dc592997e21</t>
  </si>
  <si>
    <t>7f9fa80aa1eb983b8c158ae9c6167b54</t>
  </si>
  <si>
    <t>47d39bf290ca9d3c92016fa44c39e793</t>
  </si>
  <si>
    <t>89bbca6392d9a3997e1537b685943ff2</t>
  </si>
  <si>
    <t>445dc5aa802d08e3b2f36f3d504e4dc6</t>
  </si>
  <si>
    <t>0148b35f3e9c73eee5b1d59059361d5c</t>
  </si>
  <si>
    <t>c7d204644ccf32c5abe317d23d39375c</t>
  </si>
  <si>
    <t>6691f151ed786fde250aab409da5bb39</t>
  </si>
  <si>
    <t>e9432b6c4604b1a7bf2498af78291c68</t>
  </si>
  <si>
    <t>fade1002d65fb1b410b9f54a3ab15464</t>
  </si>
  <si>
    <t>1315a291a239aec3442da942ceab5668</t>
  </si>
  <si>
    <t>17390224ee04b5e3eefc585ddc300e7d</t>
  </si>
  <si>
    <t>bf8d6a34affde790261da73700980ead</t>
  </si>
  <si>
    <t>28e26eb572aa46ec2e9be2dc785d6c8f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</si>
</sst>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8"/>
      <name val="Calibri"/>
      <family val="2"/>
      <scheme val="minor"/>
    </font>
    <font>
      <sz val="10"/>
      <color rgb="FF643820"/>
      <name val="Arial"/>
      <family val="2"/>
    </font>
    <font>
      <sz val="12"/>
      <color rgb="FF1F1F1F"/>
      <name val="Helvetica Neue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0">
    <xf numFmtId="0" fontId="0" fillId="0" borderId="0" xfId="0"/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10" fontId="10" fillId="0" borderId="0" xfId="0" applyNumberFormat="1" applyFont="1"/>
    <xf numFmtId="0" fontId="10" fillId="0" borderId="0" xfId="0" applyFont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6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0" fontId="3" fillId="6" borderId="2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vertical="center"/>
    </xf>
    <xf numFmtId="0" fontId="3" fillId="6" borderId="23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3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3" fillId="6" borderId="37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9" xfId="0" applyNumberFormat="1" applyFont="1" applyFill="1" applyBorder="1" applyAlignment="1">
      <alignment horizontal="center" vertical="center"/>
    </xf>
    <xf numFmtId="10" fontId="10" fillId="7" borderId="42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 vertical="center"/>
    </xf>
    <xf numFmtId="0" fontId="3" fillId="6" borderId="47" xfId="0" applyFont="1" applyFill="1" applyBorder="1" applyAlignment="1">
      <alignment horizontal="center" vertical="center"/>
    </xf>
    <xf numFmtId="0" fontId="3" fillId="6" borderId="49" xfId="0" applyFont="1" applyFill="1" applyBorder="1" applyAlignment="1">
      <alignment horizontal="center" vertical="center"/>
    </xf>
    <xf numFmtId="10" fontId="3" fillId="6" borderId="49" xfId="0" applyNumberFormat="1" applyFont="1" applyFill="1" applyBorder="1" applyAlignment="1">
      <alignment horizontal="center" vertical="center"/>
    </xf>
    <xf numFmtId="10" fontId="3" fillId="6" borderId="60" xfId="0" applyNumberFormat="1" applyFont="1" applyFill="1" applyBorder="1" applyAlignment="1">
      <alignment horizontal="center" vertical="center"/>
    </xf>
    <xf numFmtId="10" fontId="10" fillId="0" borderId="63" xfId="0" applyNumberFormat="1" applyFont="1" applyBorder="1" applyAlignment="1">
      <alignment horizontal="center" vertical="center"/>
    </xf>
    <xf numFmtId="10" fontId="10" fillId="0" borderId="6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13" fillId="0" borderId="0" xfId="0" applyFont="1" applyAlignment="1">
      <alignment horizontal="center"/>
    </xf>
    <xf numFmtId="10" fontId="10" fillId="0" borderId="0" xfId="0" applyNumberFormat="1" applyFont="1" applyAlignment="1">
      <alignment horizontal="center" vertical="center"/>
    </xf>
    <xf numFmtId="10" fontId="10" fillId="7" borderId="68" xfId="0" applyNumberFormat="1" applyFont="1" applyFill="1" applyBorder="1" applyAlignment="1">
      <alignment horizontal="center" vertical="center"/>
    </xf>
    <xf numFmtId="10" fontId="3" fillId="6" borderId="69" xfId="0" applyNumberFormat="1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3" fillId="10" borderId="75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6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6" xfId="0" applyNumberFormat="1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6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3" xfId="0" applyNumberFormat="1" applyFont="1" applyFill="1" applyBorder="1" applyAlignment="1">
      <alignment horizontal="center" vertical="center"/>
    </xf>
    <xf numFmtId="10" fontId="3" fillId="6" borderId="42" xfId="0" applyNumberFormat="1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3" fillId="6" borderId="82" xfId="0" applyFont="1" applyFill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3" fillId="6" borderId="86" xfId="0" applyFont="1" applyFill="1" applyBorder="1" applyAlignment="1">
      <alignment horizontal="center" vertical="center"/>
    </xf>
    <xf numFmtId="10" fontId="6" fillId="0" borderId="85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0" fontId="3" fillId="10" borderId="74" xfId="0" applyFont="1" applyFill="1" applyBorder="1" applyAlignment="1">
      <alignment horizontal="center" vertical="center"/>
    </xf>
    <xf numFmtId="0" fontId="10" fillId="0" borderId="72" xfId="0" applyFont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0" fontId="6" fillId="0" borderId="83" xfId="0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/>
    </xf>
    <xf numFmtId="168" fontId="4" fillId="5" borderId="24" xfId="0" applyNumberFormat="1" applyFont="1" applyFill="1" applyBorder="1" applyAlignment="1">
      <alignment horizontal="center"/>
    </xf>
    <xf numFmtId="168" fontId="4" fillId="14" borderId="24" xfId="0" applyNumberFormat="1" applyFont="1" applyFill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20" fillId="0" borderId="0" xfId="0" applyFont="1"/>
    <xf numFmtId="168" fontId="4" fillId="3" borderId="1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5" fillId="13" borderId="1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3" borderId="11" xfId="0" applyNumberFormat="1" applyFont="1" applyFill="1" applyBorder="1" applyAlignment="1">
      <alignment horizontal="center" vertical="center"/>
    </xf>
    <xf numFmtId="169" fontId="4" fillId="0" borderId="24" xfId="0" applyNumberFormat="1" applyFont="1" applyBorder="1" applyAlignment="1">
      <alignment horizontal="center"/>
    </xf>
    <xf numFmtId="169" fontId="4" fillId="5" borderId="24" xfId="0" applyNumberFormat="1" applyFont="1" applyFill="1" applyBorder="1" applyAlignment="1">
      <alignment horizontal="center"/>
    </xf>
    <xf numFmtId="169" fontId="4" fillId="14" borderId="24" xfId="0" applyNumberFormat="1" applyFont="1" applyFill="1" applyBorder="1" applyAlignment="1">
      <alignment horizontal="center"/>
    </xf>
    <xf numFmtId="169" fontId="4" fillId="0" borderId="0" xfId="0" applyNumberFormat="1" applyFont="1" applyAlignment="1">
      <alignment horizontal="center"/>
    </xf>
    <xf numFmtId="169" fontId="5" fillId="13" borderId="1" xfId="0" applyNumberFormat="1" applyFont="1" applyFill="1" applyBorder="1" applyAlignment="1">
      <alignment horizontal="center" vertical="center"/>
    </xf>
    <xf numFmtId="169" fontId="5" fillId="13" borderId="11" xfId="0" applyNumberFormat="1" applyFont="1" applyFill="1" applyBorder="1" applyAlignment="1">
      <alignment horizontal="center" vertical="center"/>
    </xf>
    <xf numFmtId="168" fontId="6" fillId="3" borderId="11" xfId="0" applyNumberFormat="1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 vertical="center"/>
    </xf>
    <xf numFmtId="168" fontId="16" fillId="13" borderId="6" xfId="0" applyNumberFormat="1" applyFont="1" applyFill="1" applyBorder="1" applyAlignment="1">
      <alignment horizontal="center"/>
    </xf>
    <xf numFmtId="168" fontId="16" fillId="13" borderId="7" xfId="0" applyNumberFormat="1" applyFont="1" applyFill="1" applyBorder="1" applyAlignment="1">
      <alignment horizont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168" fontId="9" fillId="3" borderId="11" xfId="0" applyNumberFormat="1" applyFont="1" applyFill="1" applyBorder="1" applyAlignment="1">
      <alignment horizontal="center" vertical="center"/>
    </xf>
    <xf numFmtId="168" fontId="8" fillId="3" borderId="11" xfId="0" applyNumberFormat="1" applyFont="1" applyFill="1" applyBorder="1" applyAlignment="1">
      <alignment horizontal="center" vertical="center"/>
    </xf>
    <xf numFmtId="168" fontId="4" fillId="0" borderId="33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1" fontId="4" fillId="6" borderId="0" xfId="1" applyNumberFormat="1" applyFont="1" applyFill="1" applyAlignment="1">
      <alignment horizontal="center" vertical="center"/>
    </xf>
    <xf numFmtId="3" fontId="0" fillId="0" borderId="0" xfId="0" applyNumberFormat="1"/>
    <xf numFmtId="3" fontId="21" fillId="0" borderId="0" xfId="0" applyNumberFormat="1" applyFont="1"/>
    <xf numFmtId="168" fontId="4" fillId="4" borderId="1" xfId="0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0" borderId="0" xfId="1" applyNumberFormat="1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80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84" xfId="0" applyFont="1" applyBorder="1" applyAlignment="1">
      <alignment horizontal="center" vertical="center"/>
    </xf>
    <xf numFmtId="0" fontId="3" fillId="6" borderId="78" xfId="0" applyFont="1" applyFill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10" fontId="6" fillId="0" borderId="88" xfId="0" applyNumberFormat="1" applyFont="1" applyBorder="1" applyAlignment="1">
      <alignment horizontal="center" vertical="center"/>
    </xf>
    <xf numFmtId="10" fontId="6" fillId="0" borderId="84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10" fontId="3" fillId="10" borderId="8" xfId="0" applyNumberFormat="1" applyFont="1" applyFill="1" applyBorder="1" applyAlignment="1">
      <alignment horizontal="center" vertical="center"/>
    </xf>
    <xf numFmtId="10" fontId="3" fillId="10" borderId="10" xfId="0" applyNumberFormat="1" applyFont="1" applyFill="1" applyBorder="1" applyAlignment="1">
      <alignment horizontal="center" vertical="center"/>
    </xf>
    <xf numFmtId="10" fontId="3" fillId="6" borderId="85" xfId="0" applyNumberFormat="1" applyFont="1" applyFill="1" applyBorder="1" applyAlignment="1">
      <alignment horizontal="center" vertical="center"/>
    </xf>
    <xf numFmtId="10" fontId="3" fillId="6" borderId="8" xfId="0" applyNumberFormat="1" applyFont="1" applyFill="1" applyBorder="1" applyAlignment="1">
      <alignment horizontal="center" vertical="center"/>
    </xf>
    <xf numFmtId="10" fontId="3" fillId="6" borderId="81" xfId="0" applyNumberFormat="1" applyFont="1" applyFill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3" fillId="6" borderId="50" xfId="0" applyNumberFormat="1" applyFont="1" applyFill="1" applyBorder="1" applyAlignment="1">
      <alignment horizontal="center" vertical="center"/>
    </xf>
    <xf numFmtId="10" fontId="3" fillId="6" borderId="54" xfId="0" applyNumberFormat="1" applyFont="1" applyFill="1" applyBorder="1" applyAlignment="1">
      <alignment horizontal="center" vertical="center"/>
    </xf>
    <xf numFmtId="10" fontId="3" fillId="6" borderId="30" xfId="0" applyNumberFormat="1" applyFont="1" applyFill="1" applyBorder="1" applyAlignment="1">
      <alignment horizontal="center" vertical="center"/>
    </xf>
    <xf numFmtId="10" fontId="3" fillId="6" borderId="31" xfId="0" applyNumberFormat="1" applyFont="1" applyFill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70" xfId="0" applyNumberFormat="1" applyFont="1" applyFill="1" applyBorder="1" applyAlignment="1">
      <alignment horizontal="center" vertical="center"/>
    </xf>
    <xf numFmtId="10" fontId="3" fillId="6" borderId="71" xfId="0" applyNumberFormat="1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3" fillId="9" borderId="59" xfId="0" applyFont="1" applyFill="1" applyBorder="1" applyAlignment="1">
      <alignment horizontal="center" vertical="center"/>
    </xf>
    <xf numFmtId="10" fontId="3" fillId="10" borderId="43" xfId="0" applyNumberFormat="1" applyFont="1" applyFill="1" applyBorder="1" applyAlignment="1">
      <alignment horizontal="center" vertical="center"/>
    </xf>
    <xf numFmtId="10" fontId="3" fillId="10" borderId="46" xfId="0" applyNumberFormat="1" applyFont="1" applyFill="1" applyBorder="1" applyAlignment="1">
      <alignment horizontal="center" vertical="center"/>
    </xf>
    <xf numFmtId="10" fontId="3" fillId="10" borderId="48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0" fontId="3" fillId="6" borderId="51" xfId="0" applyFont="1" applyFill="1" applyBorder="1" applyAlignment="1">
      <alignment horizontal="center" vertical="center"/>
    </xf>
    <xf numFmtId="0" fontId="3" fillId="6" borderId="52" xfId="0" applyFont="1" applyFill="1" applyBorder="1" applyAlignment="1">
      <alignment horizontal="center" vertical="center"/>
    </xf>
    <xf numFmtId="0" fontId="3" fillId="6" borderId="53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25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3" fillId="6" borderId="90" xfId="0" applyFont="1" applyFill="1" applyBorder="1" applyAlignment="1">
      <alignment horizontal="center" vertical="center"/>
    </xf>
    <xf numFmtId="0" fontId="6" fillId="0" borderId="7" xfId="1" applyNumberFormat="1" applyFont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10" fontId="3" fillId="10" borderId="17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73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 textRotation="90" wrapText="1"/>
    </xf>
    <xf numFmtId="0" fontId="3" fillId="10" borderId="15" xfId="0" applyFont="1" applyFill="1" applyBorder="1" applyAlignment="1">
      <alignment horizontal="center" vertical="center" textRotation="90" wrapText="1"/>
    </xf>
    <xf numFmtId="0" fontId="3" fillId="10" borderId="16" xfId="0" applyFont="1" applyFill="1" applyBorder="1" applyAlignment="1">
      <alignment horizontal="center" vertical="center" textRotation="90" wrapText="1"/>
    </xf>
    <xf numFmtId="10" fontId="10" fillId="0" borderId="40" xfId="0" applyNumberFormat="1" applyFont="1" applyBorder="1" applyAlignment="1">
      <alignment horizontal="center" vertical="center"/>
    </xf>
    <xf numFmtId="10" fontId="10" fillId="0" borderId="41" xfId="0" applyNumberFormat="1" applyFont="1" applyBorder="1" applyAlignment="1">
      <alignment horizontal="center" vertical="center"/>
    </xf>
    <xf numFmtId="10" fontId="10" fillId="0" borderId="38" xfId="0" applyNumberFormat="1" applyFont="1" applyBorder="1" applyAlignment="1">
      <alignment horizontal="center" vertical="center"/>
    </xf>
    <xf numFmtId="0" fontId="11" fillId="8" borderId="21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8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10" fontId="3" fillId="6" borderId="43" xfId="0" applyNumberFormat="1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48" xfId="0" applyNumberFormat="1" applyFont="1" applyFill="1" applyBorder="1" applyAlignment="1">
      <alignment horizontal="center" vertical="center"/>
    </xf>
    <xf numFmtId="0" fontId="3" fillId="9" borderId="67" xfId="0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13" fillId="12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0" fontId="4" fillId="0" borderId="24" xfId="2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16" fillId="13" borderId="1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2" fontId="6" fillId="5" borderId="8" xfId="0" applyNumberFormat="1" applyFont="1" applyFill="1" applyBorder="1" applyAlignment="1">
      <alignment horizontal="center" vertical="center" textRotation="90"/>
    </xf>
    <xf numFmtId="0" fontId="16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 textRotation="90"/>
    </xf>
    <xf numFmtId="2" fontId="6" fillId="5" borderId="5" xfId="0" applyNumberFormat="1" applyFont="1" applyFill="1" applyBorder="1" applyAlignment="1">
      <alignment horizontal="center" vertical="center" textRotation="90"/>
    </xf>
    <xf numFmtId="0" fontId="5" fillId="13" borderId="1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center" vertical="center"/>
    </xf>
    <xf numFmtId="0" fontId="16" fillId="13" borderId="77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/>
    </xf>
    <xf numFmtId="0" fontId="16" fillId="13" borderId="89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10" fontId="6" fillId="6" borderId="14" xfId="0" applyNumberFormat="1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8" fillId="3" borderId="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2" xfId="0" applyNumberFormat="1" applyFont="1" applyFill="1" applyBorder="1" applyAlignment="1">
      <alignment horizontal="center" vertical="center"/>
    </xf>
    <xf numFmtId="168" fontId="16" fillId="13" borderId="77" xfId="0" applyNumberFormat="1" applyFont="1" applyFill="1" applyBorder="1" applyAlignment="1">
      <alignment horizontal="center" vertical="center"/>
    </xf>
    <xf numFmtId="168" fontId="16" fillId="13" borderId="11" xfId="0" applyNumberFormat="1" applyFont="1" applyFill="1" applyBorder="1" applyAlignment="1">
      <alignment horizontal="center"/>
    </xf>
    <xf numFmtId="168" fontId="16" fillId="13" borderId="21" xfId="0" applyNumberFormat="1" applyFont="1" applyFill="1" applyBorder="1" applyAlignment="1">
      <alignment horizontal="center" vertical="center"/>
    </xf>
    <xf numFmtId="168" fontId="16" fillId="13" borderId="89" xfId="0" applyNumberFormat="1" applyFont="1" applyFill="1" applyBorder="1" applyAlignment="1">
      <alignment horizontal="center" vertical="center"/>
    </xf>
    <xf numFmtId="1" fontId="6" fillId="6" borderId="6" xfId="1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1" fontId="6" fillId="6" borderId="14" xfId="1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4" borderId="3" xfId="0" applyNumberFormat="1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4" borderId="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8" fontId="6" fillId="3" borderId="1" xfId="0" applyNumberFormat="1" applyFont="1" applyFill="1" applyBorder="1" applyAlignment="1">
      <alignment horizontal="center" vertical="center"/>
    </xf>
    <xf numFmtId="169" fontId="5" fillId="13" borderId="1" xfId="0" applyNumberFormat="1" applyFont="1" applyFill="1" applyBorder="1" applyAlignment="1">
      <alignment horizontal="center" vertical="center"/>
    </xf>
  </cellXfs>
  <cellStyles count="3">
    <cellStyle name="Neutral" xfId="2" builtinId="28"/>
    <cellStyle name="Normal" xfId="0" builtinId="0"/>
    <cellStyle name="Percent" xfId="1" builtinId="5"/>
  </cellStyles>
  <dxfs count="4889"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22.309225999999999</c:v>
                </c:pt>
                <c:pt idx="1">
                  <c:v>22.595753249999998</c:v>
                </c:pt>
                <c:pt idx="2">
                  <c:v>22.8822805</c:v>
                </c:pt>
                <c:pt idx="3">
                  <c:v>23.168807749999999</c:v>
                </c:pt>
                <c:pt idx="4">
                  <c:v>23.455334999999998</c:v>
                </c:pt>
                <c:pt idx="5">
                  <c:v>23.741862250000001</c:v>
                </c:pt>
                <c:pt idx="6">
                  <c:v>24.028389499999999</c:v>
                </c:pt>
                <c:pt idx="7">
                  <c:v>24.314916750000002</c:v>
                </c:pt>
                <c:pt idx="8">
                  <c:v>24.930062500000002</c:v>
                </c:pt>
                <c:pt idx="9">
                  <c:v>25.258680999999999</c:v>
                </c:pt>
                <c:pt idx="10">
                  <c:v>25.5872995</c:v>
                </c:pt>
                <c:pt idx="11">
                  <c:v>25.915917999999998</c:v>
                </c:pt>
                <c:pt idx="12">
                  <c:v>26.244536499999999</c:v>
                </c:pt>
                <c:pt idx="13">
                  <c:v>26.573155</c:v>
                </c:pt>
                <c:pt idx="14">
                  <c:v>26.901773499999997</c:v>
                </c:pt>
                <c:pt idx="15">
                  <c:v>27.128726749999998</c:v>
                </c:pt>
                <c:pt idx="16">
                  <c:v>27.479725999999999</c:v>
                </c:pt>
                <c:pt idx="17">
                  <c:v>27.83072525</c:v>
                </c:pt>
                <c:pt idx="18">
                  <c:v>28.181724500000001</c:v>
                </c:pt>
                <c:pt idx="19">
                  <c:v>28.532723749999999</c:v>
                </c:pt>
                <c:pt idx="20">
                  <c:v>28.883723</c:v>
                </c:pt>
                <c:pt idx="21">
                  <c:v>29.213986500000001</c:v>
                </c:pt>
                <c:pt idx="22">
                  <c:v>29.32990225</c:v>
                </c:pt>
                <c:pt idx="23">
                  <c:v>29.544249999999998</c:v>
                </c:pt>
                <c:pt idx="24">
                  <c:v>29.695496124999998</c:v>
                </c:pt>
                <c:pt idx="25">
                  <c:v>29.874513499999999</c:v>
                </c:pt>
                <c:pt idx="26">
                  <c:v>30.06109</c:v>
                </c:pt>
                <c:pt idx="27">
                  <c:v>30.420518375</c:v>
                </c:pt>
                <c:pt idx="28">
                  <c:v>30.779946750000001</c:v>
                </c:pt>
                <c:pt idx="29">
                  <c:v>31.139375125000001</c:v>
                </c:pt>
                <c:pt idx="30">
                  <c:v>31.498803500000001</c:v>
                </c:pt>
                <c:pt idx="31">
                  <c:v>31.858231875000001</c:v>
                </c:pt>
                <c:pt idx="32">
                  <c:v>32.550218999999998</c:v>
                </c:pt>
                <c:pt idx="33">
                  <c:v>32.942861999999998</c:v>
                </c:pt>
                <c:pt idx="34">
                  <c:v>33.335504999999998</c:v>
                </c:pt>
                <c:pt idx="35">
                  <c:v>33.728148000000004</c:v>
                </c:pt>
                <c:pt idx="36">
                  <c:v>34.120791000000004</c:v>
                </c:pt>
                <c:pt idx="37">
                  <c:v>34.513434000000004</c:v>
                </c:pt>
                <c:pt idx="38">
                  <c:v>34.906077000000003</c:v>
                </c:pt>
                <c:pt idx="39">
                  <c:v>35.279657625000006</c:v>
                </c:pt>
                <c:pt idx="40">
                  <c:v>35.653238250000001</c:v>
                </c:pt>
                <c:pt idx="41">
                  <c:v>35.793479249999997</c:v>
                </c:pt>
                <c:pt idx="42">
                  <c:v>36.193483999999998</c:v>
                </c:pt>
                <c:pt idx="43">
                  <c:v>36.571258624999999</c:v>
                </c:pt>
                <c:pt idx="44">
                  <c:v>36.949033249999999</c:v>
                </c:pt>
                <c:pt idx="45">
                  <c:v>37.326807875</c:v>
                </c:pt>
                <c:pt idx="46">
                  <c:v>37.704582500000001</c:v>
                </c:pt>
                <c:pt idx="47">
                  <c:v>38.082357124999994</c:v>
                </c:pt>
                <c:pt idx="48">
                  <c:v>38.460131749999995</c:v>
                </c:pt>
                <c:pt idx="49">
                  <c:v>38.837906374999996</c:v>
                </c:pt>
                <c:pt idx="50">
                  <c:v>39.215680999999996</c:v>
                </c:pt>
                <c:pt idx="51">
                  <c:v>39.887985874999998</c:v>
                </c:pt>
                <c:pt idx="52">
                  <c:v>40.274982250000001</c:v>
                </c:pt>
                <c:pt idx="53">
                  <c:v>40.661978624999996</c:v>
                </c:pt>
                <c:pt idx="54">
                  <c:v>41.048974999999999</c:v>
                </c:pt>
                <c:pt idx="55">
                  <c:v>41.456140499999997</c:v>
                </c:pt>
                <c:pt idx="56">
                  <c:v>41.863306000000001</c:v>
                </c:pt>
                <c:pt idx="57">
                  <c:v>42.270471499999999</c:v>
                </c:pt>
                <c:pt idx="58">
                  <c:v>42.677637000000004</c:v>
                </c:pt>
                <c:pt idx="59">
                  <c:v>43.084802500000002</c:v>
                </c:pt>
                <c:pt idx="60">
                  <c:v>43.491968</c:v>
                </c:pt>
                <c:pt idx="61">
                  <c:v>43.899133500000005</c:v>
                </c:pt>
                <c:pt idx="62">
                  <c:v>44.306299000000003</c:v>
                </c:pt>
                <c:pt idx="63">
                  <c:v>44.306299000000003</c:v>
                </c:pt>
                <c:pt idx="64">
                  <c:v>44.306299000000003</c:v>
                </c:pt>
                <c:pt idx="65">
                  <c:v>44.306299000000003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5E-E249-A9FC-1A31B833A51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22.955148000000001</c:v>
                </c:pt>
                <c:pt idx="1">
                  <c:v>23.255088000000001</c:v>
                </c:pt>
                <c:pt idx="2">
                  <c:v>23.555028</c:v>
                </c:pt>
                <c:pt idx="3">
                  <c:v>23.854968</c:v>
                </c:pt>
                <c:pt idx="4">
                  <c:v>24.154907999999999</c:v>
                </c:pt>
                <c:pt idx="5">
                  <c:v>24.454848000000002</c:v>
                </c:pt>
                <c:pt idx="6">
                  <c:v>24.754788000000001</c:v>
                </c:pt>
                <c:pt idx="7">
                  <c:v>25.275069375000001</c:v>
                </c:pt>
                <c:pt idx="8">
                  <c:v>25.609825499999999</c:v>
                </c:pt>
                <c:pt idx="9">
                  <c:v>25.944581624999998</c:v>
                </c:pt>
                <c:pt idx="10">
                  <c:v>26.27933775</c:v>
                </c:pt>
                <c:pt idx="11">
                  <c:v>26.614093875000002</c:v>
                </c:pt>
                <c:pt idx="12">
                  <c:v>26.922807875</c:v>
                </c:pt>
                <c:pt idx="13">
                  <c:v>27.29302625</c:v>
                </c:pt>
                <c:pt idx="14">
                  <c:v>27.637202500000001</c:v>
                </c:pt>
                <c:pt idx="15">
                  <c:v>27.981378750000001</c:v>
                </c:pt>
                <c:pt idx="16">
                  <c:v>28.325555000000001</c:v>
                </c:pt>
                <c:pt idx="17">
                  <c:v>28.69318075</c:v>
                </c:pt>
                <c:pt idx="18">
                  <c:v>29.054746625</c:v>
                </c:pt>
                <c:pt idx="19">
                  <c:v>29.4163125</c:v>
                </c:pt>
                <c:pt idx="20">
                  <c:v>29.777878375</c:v>
                </c:pt>
                <c:pt idx="21">
                  <c:v>30.13944425</c:v>
                </c:pt>
                <c:pt idx="22">
                  <c:v>30.370340249999998</c:v>
                </c:pt>
                <c:pt idx="23">
                  <c:v>30.752295874999998</c:v>
                </c:pt>
                <c:pt idx="24">
                  <c:v>31.134251499999998</c:v>
                </c:pt>
                <c:pt idx="25">
                  <c:v>31.516207124999998</c:v>
                </c:pt>
                <c:pt idx="26">
                  <c:v>31.898162749999997</c:v>
                </c:pt>
                <c:pt idx="27">
                  <c:v>32.280118375000001</c:v>
                </c:pt>
                <c:pt idx="28">
                  <c:v>32.662073999999997</c:v>
                </c:pt>
                <c:pt idx="29">
                  <c:v>33.040018624999995</c:v>
                </c:pt>
                <c:pt idx="30">
                  <c:v>33.41796325</c:v>
                </c:pt>
                <c:pt idx="31">
                  <c:v>33.795907874999997</c:v>
                </c:pt>
                <c:pt idx="32">
                  <c:v>34.173852499999995</c:v>
                </c:pt>
                <c:pt idx="33">
                  <c:v>34.551797125</c:v>
                </c:pt>
                <c:pt idx="34">
                  <c:v>34.674506000000001</c:v>
                </c:pt>
                <c:pt idx="35">
                  <c:v>35.054332500000001</c:v>
                </c:pt>
                <c:pt idx="36">
                  <c:v>35.434159000000001</c:v>
                </c:pt>
                <c:pt idx="37">
                  <c:v>35.813985500000001</c:v>
                </c:pt>
                <c:pt idx="38">
                  <c:v>36.193812000000001</c:v>
                </c:pt>
                <c:pt idx="39">
                  <c:v>36.573638500000001</c:v>
                </c:pt>
                <c:pt idx="40">
                  <c:v>36.953465000000001</c:v>
                </c:pt>
                <c:pt idx="41">
                  <c:v>37.29786575</c:v>
                </c:pt>
                <c:pt idx="42">
                  <c:v>37.642266500000005</c:v>
                </c:pt>
                <c:pt idx="43">
                  <c:v>37.896930499999996</c:v>
                </c:pt>
                <c:pt idx="44">
                  <c:v>38.268400749999998</c:v>
                </c:pt>
                <c:pt idx="45">
                  <c:v>38.639870999999999</c:v>
                </c:pt>
                <c:pt idx="46">
                  <c:v>39.003421750000001</c:v>
                </c:pt>
                <c:pt idx="47">
                  <c:v>39.366972500000003</c:v>
                </c:pt>
                <c:pt idx="48">
                  <c:v>39.730523249999997</c:v>
                </c:pt>
                <c:pt idx="49">
                  <c:v>40.094073999999999</c:v>
                </c:pt>
                <c:pt idx="50">
                  <c:v>40.457624750000001</c:v>
                </c:pt>
                <c:pt idx="51">
                  <c:v>40.821175499999995</c:v>
                </c:pt>
                <c:pt idx="52">
                  <c:v>41.184726249999997</c:v>
                </c:pt>
                <c:pt idx="53">
                  <c:v>41.958860250000001</c:v>
                </c:pt>
                <c:pt idx="54">
                  <c:v>42.369443500000003</c:v>
                </c:pt>
                <c:pt idx="55">
                  <c:v>42.780026749999998</c:v>
                </c:pt>
                <c:pt idx="56">
                  <c:v>43.19061</c:v>
                </c:pt>
                <c:pt idx="57">
                  <c:v>43.601193250000001</c:v>
                </c:pt>
                <c:pt idx="58">
                  <c:v>44.011776499999996</c:v>
                </c:pt>
                <c:pt idx="59">
                  <c:v>44.422359749999998</c:v>
                </c:pt>
                <c:pt idx="60">
                  <c:v>44.832943</c:v>
                </c:pt>
                <c:pt idx="61">
                  <c:v>44.832943</c:v>
                </c:pt>
                <c:pt idx="62">
                  <c:v>44.832943</c:v>
                </c:pt>
                <c:pt idx="63">
                  <c:v>44.832943</c:v>
                </c:pt>
                <c:pt idx="64">
                  <c:v>44.832943</c:v>
                </c:pt>
                <c:pt idx="65">
                  <c:v>44.832943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5E-E249-A9FC-1A31B833A51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44.306299000000003</c:v>
                </c:pt>
                <c:pt idx="1">
                  <c:v>41.048974999999999</c:v>
                </c:pt>
                <c:pt idx="2">
                  <c:v>37.953004</c:v>
                </c:pt>
                <c:pt idx="3">
                  <c:v>34.755265999999999</c:v>
                </c:pt>
                <c:pt idx="4">
                  <c:v>31.417397000000001</c:v>
                </c:pt>
                <c:pt idx="5">
                  <c:v>28.287305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5E-E249-A9FC-1A31B833A51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41.860829000000003</c:v>
                </c:pt>
                <c:pt idx="1">
                  <c:v>39.215680999999996</c:v>
                </c:pt>
                <c:pt idx="2">
                  <c:v>36.193483999999998</c:v>
                </c:pt>
                <c:pt idx="3">
                  <c:v>32.993445999999999</c:v>
                </c:pt>
                <c:pt idx="4">
                  <c:v>29.810227999999999</c:v>
                </c:pt>
                <c:pt idx="5">
                  <c:v>26.799617000000001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5E-E249-A9FC-1A31B833A51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40.310890999999998</c:v>
                </c:pt>
                <c:pt idx="1">
                  <c:v>37.894722000000002</c:v>
                </c:pt>
                <c:pt idx="2">
                  <c:v>34.906077000000003</c:v>
                </c:pt>
                <c:pt idx="3">
                  <c:v>31.764932999999999</c:v>
                </c:pt>
                <c:pt idx="4">
                  <c:v>28.694274</c:v>
                </c:pt>
                <c:pt idx="5">
                  <c:v>25.792438000000001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5E-E249-A9FC-1A31B833A51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37.552625999999997</c:v>
                </c:pt>
                <c:pt idx="1">
                  <c:v>35.627116999999998</c:v>
                </c:pt>
                <c:pt idx="2">
                  <c:v>32.936517000000002</c:v>
                </c:pt>
                <c:pt idx="3">
                  <c:v>30.06109</c:v>
                </c:pt>
                <c:pt idx="4">
                  <c:v>27.136339</c:v>
                </c:pt>
                <c:pt idx="5">
                  <c:v>24.388876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35E-E249-A9FC-1A31B833A51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35.427021000000003</c:v>
                </c:pt>
                <c:pt idx="1">
                  <c:v>33.882775000000002</c:v>
                </c:pt>
                <c:pt idx="2">
                  <c:v>31.525831</c:v>
                </c:pt>
                <c:pt idx="3">
                  <c:v>28.883723</c:v>
                </c:pt>
                <c:pt idx="4">
                  <c:v>26.075728999999999</c:v>
                </c:pt>
                <c:pt idx="5">
                  <c:v>23.463685999999999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5E-E249-A9FC-1A31B833A51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32.671408</c:v>
                </c:pt>
                <c:pt idx="1">
                  <c:v>31.531421000000002</c:v>
                </c:pt>
                <c:pt idx="2">
                  <c:v>29.604092999999999</c:v>
                </c:pt>
                <c:pt idx="3">
                  <c:v>27.230391999999998</c:v>
                </c:pt>
                <c:pt idx="4">
                  <c:v>24.601444000000001</c:v>
                </c:pt>
                <c:pt idx="5">
                  <c:v>22.309225999999999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35E-E249-A9FC-1A31B833A51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44.832943</c:v>
                </c:pt>
                <c:pt idx="1">
                  <c:v>41.548276999999999</c:v>
                </c:pt>
                <c:pt idx="2">
                  <c:v>38.639870999999999</c:v>
                </c:pt>
                <c:pt idx="3">
                  <c:v>35.668109000000001</c:v>
                </c:pt>
                <c:pt idx="4">
                  <c:v>32.426704000000001</c:v>
                </c:pt>
                <c:pt idx="5">
                  <c:v>29.266033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5-2743-8EF5-64CD2069CDF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42.217348000000001</c:v>
                </c:pt>
                <c:pt idx="1">
                  <c:v>39.708671000000002</c:v>
                </c:pt>
                <c:pt idx="2">
                  <c:v>36.953465000000001</c:v>
                </c:pt>
                <c:pt idx="3">
                  <c:v>33.914853000000001</c:v>
                </c:pt>
                <c:pt idx="4">
                  <c:v>30.770408</c:v>
                </c:pt>
                <c:pt idx="5">
                  <c:v>27.735710999999998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5-2743-8EF5-64CD2069CDF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40.610244000000002</c:v>
                </c:pt>
                <c:pt idx="1">
                  <c:v>38.397218000000002</c:v>
                </c:pt>
                <c:pt idx="2">
                  <c:v>35.685631000000001</c:v>
                </c:pt>
                <c:pt idx="3">
                  <c:v>32.662073999999997</c:v>
                </c:pt>
                <c:pt idx="4">
                  <c:v>29.606428999999999</c:v>
                </c:pt>
                <c:pt idx="5">
                  <c:v>26.665378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C5-2743-8EF5-64CD2069CDF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37.774832000000004</c:v>
                </c:pt>
                <c:pt idx="1">
                  <c:v>36.062097999999999</c:v>
                </c:pt>
                <c:pt idx="2">
                  <c:v>33.651425000000003</c:v>
                </c:pt>
                <c:pt idx="3">
                  <c:v>30.862576000000001</c:v>
                </c:pt>
                <c:pt idx="4">
                  <c:v>27.970048999999999</c:v>
                </c:pt>
                <c:pt idx="5">
                  <c:v>25.177406000000001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C5-2743-8EF5-64CD2069CDF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35.620238999999998</c:v>
                </c:pt>
                <c:pt idx="1">
                  <c:v>34.313915999999999</c:v>
                </c:pt>
                <c:pt idx="2">
                  <c:v>32.211616999999997</c:v>
                </c:pt>
                <c:pt idx="3">
                  <c:v>29.702259999999999</c:v>
                </c:pt>
                <c:pt idx="4">
                  <c:v>26.94885</c:v>
                </c:pt>
                <c:pt idx="5">
                  <c:v>24.270800999999999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C5-2743-8EF5-64CD2069CDF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32.801909000000002</c:v>
                </c:pt>
                <c:pt idx="1">
                  <c:v>31.847131999999998</c:v>
                </c:pt>
                <c:pt idx="2">
                  <c:v>30.153494999999999</c:v>
                </c:pt>
                <c:pt idx="3">
                  <c:v>27.952587000000001</c:v>
                </c:pt>
                <c:pt idx="4">
                  <c:v>25.354668</c:v>
                </c:pt>
                <c:pt idx="5">
                  <c:v>22.955148000000001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C5-2743-8EF5-64CD2069C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27.420435999999999</c:v>
                </c:pt>
                <c:pt idx="1">
                  <c:v>27.672306124999999</c:v>
                </c:pt>
                <c:pt idx="2">
                  <c:v>27.924176249999999</c:v>
                </c:pt>
                <c:pt idx="3">
                  <c:v>28.176046374999999</c:v>
                </c:pt>
                <c:pt idx="4">
                  <c:v>28.427916499999998</c:v>
                </c:pt>
                <c:pt idx="5">
                  <c:v>28.679786624999998</c:v>
                </c:pt>
                <c:pt idx="6">
                  <c:v>28.931656749999998</c:v>
                </c:pt>
                <c:pt idx="7">
                  <c:v>29.183526874999998</c:v>
                </c:pt>
                <c:pt idx="8">
                  <c:v>29.721624499999997</c:v>
                </c:pt>
                <c:pt idx="9">
                  <c:v>30.007852</c:v>
                </c:pt>
                <c:pt idx="10">
                  <c:v>30.294079499999999</c:v>
                </c:pt>
                <c:pt idx="11">
                  <c:v>30.580306999999998</c:v>
                </c:pt>
                <c:pt idx="12">
                  <c:v>30.8665345</c:v>
                </c:pt>
                <c:pt idx="13">
                  <c:v>31.152761999999999</c:v>
                </c:pt>
                <c:pt idx="14">
                  <c:v>31.438989500000002</c:v>
                </c:pt>
                <c:pt idx="15">
                  <c:v>31.615964124999998</c:v>
                </c:pt>
                <c:pt idx="16">
                  <c:v>31.936370499999999</c:v>
                </c:pt>
                <c:pt idx="17">
                  <c:v>32.256776875</c:v>
                </c:pt>
                <c:pt idx="18">
                  <c:v>32.577183249999997</c:v>
                </c:pt>
                <c:pt idx="19">
                  <c:v>32.897589625000002</c:v>
                </c:pt>
                <c:pt idx="20">
                  <c:v>33.217995999999999</c:v>
                </c:pt>
                <c:pt idx="21">
                  <c:v>33.56971575</c:v>
                </c:pt>
                <c:pt idx="22">
                  <c:v>33.666374250000004</c:v>
                </c:pt>
                <c:pt idx="23">
                  <c:v>33.921435500000001</c:v>
                </c:pt>
                <c:pt idx="24">
                  <c:v>34.019524125000004</c:v>
                </c:pt>
                <c:pt idx="25">
                  <c:v>34.273155250000002</c:v>
                </c:pt>
                <c:pt idx="26">
                  <c:v>34.372674000000004</c:v>
                </c:pt>
                <c:pt idx="27">
                  <c:v>34.748877250000007</c:v>
                </c:pt>
                <c:pt idx="28">
                  <c:v>35.125080500000003</c:v>
                </c:pt>
                <c:pt idx="29">
                  <c:v>35.501283749999999</c:v>
                </c:pt>
                <c:pt idx="30">
                  <c:v>35.877487000000002</c:v>
                </c:pt>
                <c:pt idx="31">
                  <c:v>36.253690250000005</c:v>
                </c:pt>
                <c:pt idx="32">
                  <c:v>36.811340000000001</c:v>
                </c:pt>
                <c:pt idx="33">
                  <c:v>37.212854</c:v>
                </c:pt>
                <c:pt idx="34">
                  <c:v>37.614367999999999</c:v>
                </c:pt>
                <c:pt idx="35">
                  <c:v>38.015881999999998</c:v>
                </c:pt>
                <c:pt idx="36">
                  <c:v>38.417395999999997</c:v>
                </c:pt>
                <c:pt idx="37">
                  <c:v>38.818910000000002</c:v>
                </c:pt>
                <c:pt idx="38">
                  <c:v>39.220424000000001</c:v>
                </c:pt>
                <c:pt idx="39">
                  <c:v>39.623526750000003</c:v>
                </c:pt>
                <c:pt idx="40">
                  <c:v>40.026629499999999</c:v>
                </c:pt>
                <c:pt idx="41">
                  <c:v>39.996760999999999</c:v>
                </c:pt>
                <c:pt idx="42">
                  <c:v>40.405149000000002</c:v>
                </c:pt>
                <c:pt idx="43">
                  <c:v>40.808552875000004</c:v>
                </c:pt>
                <c:pt idx="44">
                  <c:v>41.211956749999999</c:v>
                </c:pt>
                <c:pt idx="45">
                  <c:v>41.615360625000001</c:v>
                </c:pt>
                <c:pt idx="46">
                  <c:v>42.018764500000003</c:v>
                </c:pt>
                <c:pt idx="47">
                  <c:v>42.422168374999998</c:v>
                </c:pt>
                <c:pt idx="48">
                  <c:v>42.82557225</c:v>
                </c:pt>
                <c:pt idx="49">
                  <c:v>43.228976124999996</c:v>
                </c:pt>
                <c:pt idx="50">
                  <c:v>43.632379999999998</c:v>
                </c:pt>
                <c:pt idx="51">
                  <c:v>44.076519875000002</c:v>
                </c:pt>
                <c:pt idx="52">
                  <c:v>44.480658250000005</c:v>
                </c:pt>
                <c:pt idx="53">
                  <c:v>44.884796625</c:v>
                </c:pt>
                <c:pt idx="54">
                  <c:v>45.288935000000002</c:v>
                </c:pt>
                <c:pt idx="55">
                  <c:v>45.656202624999999</c:v>
                </c:pt>
                <c:pt idx="56">
                  <c:v>46.023470250000003</c:v>
                </c:pt>
                <c:pt idx="57">
                  <c:v>46.390737874999999</c:v>
                </c:pt>
                <c:pt idx="58">
                  <c:v>46.758005499999996</c:v>
                </c:pt>
                <c:pt idx="59">
                  <c:v>47.125273125</c:v>
                </c:pt>
                <c:pt idx="60">
                  <c:v>47.492540749999996</c:v>
                </c:pt>
                <c:pt idx="61">
                  <c:v>47.859808375</c:v>
                </c:pt>
                <c:pt idx="62">
                  <c:v>48.227075999999997</c:v>
                </c:pt>
                <c:pt idx="63">
                  <c:v>48.227075999999997</c:v>
                </c:pt>
                <c:pt idx="64">
                  <c:v>48.227075999999997</c:v>
                </c:pt>
                <c:pt idx="65">
                  <c:v>48.227075999999997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5-FF4B-857C-62E9D233E585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27.83858</c:v>
                </c:pt>
                <c:pt idx="1">
                  <c:v>28.108999749999999</c:v>
                </c:pt>
                <c:pt idx="2">
                  <c:v>28.379419500000001</c:v>
                </c:pt>
                <c:pt idx="3">
                  <c:v>28.649839249999999</c:v>
                </c:pt>
                <c:pt idx="4">
                  <c:v>28.920259000000001</c:v>
                </c:pt>
                <c:pt idx="5">
                  <c:v>29.19067875</c:v>
                </c:pt>
                <c:pt idx="6">
                  <c:v>29.461098499999999</c:v>
                </c:pt>
                <c:pt idx="7">
                  <c:v>29.803329999999999</c:v>
                </c:pt>
                <c:pt idx="8">
                  <c:v>30.095672999999998</c:v>
                </c:pt>
                <c:pt idx="9">
                  <c:v>30.388016</c:v>
                </c:pt>
                <c:pt idx="10">
                  <c:v>30.680358999999999</c:v>
                </c:pt>
                <c:pt idx="11">
                  <c:v>30.972702000000002</c:v>
                </c:pt>
                <c:pt idx="12">
                  <c:v>31.18162075</c:v>
                </c:pt>
                <c:pt idx="13">
                  <c:v>31.601659125000001</c:v>
                </c:pt>
                <c:pt idx="14">
                  <c:v>31.938273250000002</c:v>
                </c:pt>
                <c:pt idx="15">
                  <c:v>32.274887374999999</c:v>
                </c:pt>
                <c:pt idx="16">
                  <c:v>32.611501500000003</c:v>
                </c:pt>
                <c:pt idx="17">
                  <c:v>32.891674250000001</c:v>
                </c:pt>
                <c:pt idx="18">
                  <c:v>33.257914374999999</c:v>
                </c:pt>
                <c:pt idx="19">
                  <c:v>33.624154500000003</c:v>
                </c:pt>
                <c:pt idx="20">
                  <c:v>33.990394625</c:v>
                </c:pt>
                <c:pt idx="21">
                  <c:v>34.356634749999998</c:v>
                </c:pt>
                <c:pt idx="22">
                  <c:v>34.415877999999999</c:v>
                </c:pt>
                <c:pt idx="23">
                  <c:v>34.820309000000002</c:v>
                </c:pt>
                <c:pt idx="24">
                  <c:v>35.224739999999997</c:v>
                </c:pt>
                <c:pt idx="25">
                  <c:v>35.629170999999999</c:v>
                </c:pt>
                <c:pt idx="26">
                  <c:v>36.033602000000002</c:v>
                </c:pt>
                <c:pt idx="27">
                  <c:v>36.438032999999997</c:v>
                </c:pt>
                <c:pt idx="28">
                  <c:v>36.842464</c:v>
                </c:pt>
                <c:pt idx="29">
                  <c:v>37.244277750000002</c:v>
                </c:pt>
                <c:pt idx="30">
                  <c:v>37.646091499999997</c:v>
                </c:pt>
                <c:pt idx="31">
                  <c:v>38.047905249999999</c:v>
                </c:pt>
                <c:pt idx="32">
                  <c:v>38.449719000000002</c:v>
                </c:pt>
                <c:pt idx="33">
                  <c:v>38.851532749999997</c:v>
                </c:pt>
                <c:pt idx="34">
                  <c:v>38.832207000000004</c:v>
                </c:pt>
                <c:pt idx="35">
                  <c:v>39.237595500000005</c:v>
                </c:pt>
                <c:pt idx="36">
                  <c:v>39.642983999999998</c:v>
                </c:pt>
                <c:pt idx="37">
                  <c:v>40.048372499999999</c:v>
                </c:pt>
                <c:pt idx="38">
                  <c:v>40.453761</c:v>
                </c:pt>
                <c:pt idx="39">
                  <c:v>40.859149500000001</c:v>
                </c:pt>
                <c:pt idx="40">
                  <c:v>41.264538000000002</c:v>
                </c:pt>
                <c:pt idx="41">
                  <c:v>41.644187625000001</c:v>
                </c:pt>
                <c:pt idx="42">
                  <c:v>42.02383725</c:v>
                </c:pt>
                <c:pt idx="43">
                  <c:v>42.042389249999999</c:v>
                </c:pt>
                <c:pt idx="44">
                  <c:v>42.452799625000004</c:v>
                </c:pt>
                <c:pt idx="45">
                  <c:v>42.863210000000002</c:v>
                </c:pt>
                <c:pt idx="46">
                  <c:v>43.238293750000004</c:v>
                </c:pt>
                <c:pt idx="47">
                  <c:v>43.613377499999999</c:v>
                </c:pt>
                <c:pt idx="48">
                  <c:v>43.98846125</c:v>
                </c:pt>
                <c:pt idx="49">
                  <c:v>44.363545000000002</c:v>
                </c:pt>
                <c:pt idx="50">
                  <c:v>44.738628750000004</c:v>
                </c:pt>
                <c:pt idx="51">
                  <c:v>45.113712500000005</c:v>
                </c:pt>
                <c:pt idx="52">
                  <c:v>45.48879625</c:v>
                </c:pt>
                <c:pt idx="53">
                  <c:v>46.221774125000003</c:v>
                </c:pt>
                <c:pt idx="54">
                  <c:v>46.579668249999997</c:v>
                </c:pt>
                <c:pt idx="55">
                  <c:v>46.937562374999999</c:v>
                </c:pt>
                <c:pt idx="56">
                  <c:v>47.2954565</c:v>
                </c:pt>
                <c:pt idx="57">
                  <c:v>47.653350625000002</c:v>
                </c:pt>
                <c:pt idx="58">
                  <c:v>48.011244750000003</c:v>
                </c:pt>
                <c:pt idx="59">
                  <c:v>48.369138874999997</c:v>
                </c:pt>
                <c:pt idx="60">
                  <c:v>48.727032999999999</c:v>
                </c:pt>
                <c:pt idx="61">
                  <c:v>48.727032999999999</c:v>
                </c:pt>
                <c:pt idx="62">
                  <c:v>48.727032999999999</c:v>
                </c:pt>
                <c:pt idx="63">
                  <c:v>48.727032999999999</c:v>
                </c:pt>
                <c:pt idx="64">
                  <c:v>48.727032999999999</c:v>
                </c:pt>
                <c:pt idx="65">
                  <c:v>48.727032999999999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5-FF4B-857C-62E9D233E585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48.227075999999997</c:v>
                </c:pt>
                <c:pt idx="1">
                  <c:v>45.288935000000002</c:v>
                </c:pt>
                <c:pt idx="2">
                  <c:v>42.055827999999998</c:v>
                </c:pt>
                <c:pt idx="3">
                  <c:v>38.749037999999999</c:v>
                </c:pt>
                <c:pt idx="4">
                  <c:v>35.332588999999999</c:v>
                </c:pt>
                <c:pt idx="5">
                  <c:v>32.075530000000001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5-FF4B-857C-62E9D233E585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46.554957000000002</c:v>
                </c:pt>
                <c:pt idx="1">
                  <c:v>43.632379999999998</c:v>
                </c:pt>
                <c:pt idx="2">
                  <c:v>40.405149000000002</c:v>
                </c:pt>
                <c:pt idx="3">
                  <c:v>37.138044999999998</c:v>
                </c:pt>
                <c:pt idx="4">
                  <c:v>33.933816</c:v>
                </c:pt>
                <c:pt idx="5">
                  <c:v>30.928266000000001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5-FF4B-857C-62E9D233E585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45.409801000000002</c:v>
                </c:pt>
                <c:pt idx="1">
                  <c:v>42.445245999999997</c:v>
                </c:pt>
                <c:pt idx="2">
                  <c:v>39.220424000000001</c:v>
                </c:pt>
                <c:pt idx="3">
                  <c:v>36.008311999999997</c:v>
                </c:pt>
                <c:pt idx="4">
                  <c:v>32.893399000000002</c:v>
                </c:pt>
                <c:pt idx="5">
                  <c:v>30.149784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B5-FF4B-857C-62E9D233E585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43.324019999999997</c:v>
                </c:pt>
                <c:pt idx="1">
                  <c:v>40.464601000000002</c:v>
                </c:pt>
                <c:pt idx="2">
                  <c:v>37.382300000000001</c:v>
                </c:pt>
                <c:pt idx="3">
                  <c:v>34.372674000000004</c:v>
                </c:pt>
                <c:pt idx="4">
                  <c:v>31.547474999999999</c:v>
                </c:pt>
                <c:pt idx="5">
                  <c:v>29.082674000000001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B5-FF4B-857C-62E9D233E585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41.566239000000003</c:v>
                </c:pt>
                <c:pt idx="1">
                  <c:v>38.929180000000002</c:v>
                </c:pt>
                <c:pt idx="2">
                  <c:v>36.031753999999999</c:v>
                </c:pt>
                <c:pt idx="3">
                  <c:v>33.217995999999999</c:v>
                </c:pt>
                <c:pt idx="4">
                  <c:v>30.654744999999998</c:v>
                </c:pt>
                <c:pt idx="5">
                  <c:v>28.354113000000002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B5-FF4B-857C-62E9D233E585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38.888641999999997</c:v>
                </c:pt>
                <c:pt idx="1">
                  <c:v>36.686881999999997</c:v>
                </c:pt>
                <c:pt idx="2">
                  <c:v>34.132413999999997</c:v>
                </c:pt>
                <c:pt idx="3">
                  <c:v>31.725217000000001</c:v>
                </c:pt>
                <c:pt idx="4">
                  <c:v>29.435396999999998</c:v>
                </c:pt>
                <c:pt idx="5">
                  <c:v>27.420435999999999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B5-FF4B-857C-62E9D233E585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48.727032999999999</c:v>
                </c:pt>
                <c:pt idx="1">
                  <c:v>45.863880000000002</c:v>
                </c:pt>
                <c:pt idx="2">
                  <c:v>42.863210000000002</c:v>
                </c:pt>
                <c:pt idx="3">
                  <c:v>39.579926999999998</c:v>
                </c:pt>
                <c:pt idx="4">
                  <c:v>36.113607999999999</c:v>
                </c:pt>
                <c:pt idx="5">
                  <c:v>32.663792000000001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B5-FF4B-857C-62E9D233E585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47.095748</c:v>
                </c:pt>
                <c:pt idx="1">
                  <c:v>44.301735000000001</c:v>
                </c:pt>
                <c:pt idx="2">
                  <c:v>41.264538000000002</c:v>
                </c:pt>
                <c:pt idx="3">
                  <c:v>38.021430000000002</c:v>
                </c:pt>
                <c:pt idx="4">
                  <c:v>34.630243999999998</c:v>
                </c:pt>
                <c:pt idx="5">
                  <c:v>31.489139000000002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2B5-FF4B-857C-62E9D233E585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45.969073000000002</c:v>
                </c:pt>
                <c:pt idx="1">
                  <c:v>43.144759999999998</c:v>
                </c:pt>
                <c:pt idx="2">
                  <c:v>40.056973999999997</c:v>
                </c:pt>
                <c:pt idx="3">
                  <c:v>36.842464</c:v>
                </c:pt>
                <c:pt idx="4">
                  <c:v>33.607016000000002</c:v>
                </c:pt>
                <c:pt idx="5">
                  <c:v>30.677624999999999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2B5-FF4B-857C-62E9D233E585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43.829835000000003</c:v>
                </c:pt>
                <c:pt idx="1">
                  <c:v>41.119565000000001</c:v>
                </c:pt>
                <c:pt idx="2">
                  <c:v>38.141452999999998</c:v>
                </c:pt>
                <c:pt idx="3">
                  <c:v>35.089115</c:v>
                </c:pt>
                <c:pt idx="4">
                  <c:v>32.159193999999999</c:v>
                </c:pt>
                <c:pt idx="5">
                  <c:v>29.552332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2B5-FF4B-857C-62E9D233E585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42.035060000000001</c:v>
                </c:pt>
                <c:pt idx="1">
                  <c:v>39.593950999999997</c:v>
                </c:pt>
                <c:pt idx="2">
                  <c:v>36.764251000000002</c:v>
                </c:pt>
                <c:pt idx="3">
                  <c:v>33.957957999999998</c:v>
                </c:pt>
                <c:pt idx="4">
                  <c:v>31.265045000000001</c:v>
                </c:pt>
                <c:pt idx="5">
                  <c:v>28.926300999999999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2B5-FF4B-857C-62E9D233E585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39.250703999999999</c:v>
                </c:pt>
                <c:pt idx="1">
                  <c:v>37.232942999999999</c:v>
                </c:pt>
                <c:pt idx="2">
                  <c:v>34.753793999999999</c:v>
                </c:pt>
                <c:pt idx="3">
                  <c:v>32.302961000000003</c:v>
                </c:pt>
                <c:pt idx="4">
                  <c:v>30.001937999999999</c:v>
                </c:pt>
                <c:pt idx="5">
                  <c:v>27.83858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2B5-FF4B-857C-62E9D233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50"/>
          <c:min val="3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24.803213</c:v>
                </c:pt>
                <c:pt idx="1">
                  <c:v>25.062961999999999</c:v>
                </c:pt>
                <c:pt idx="2">
                  <c:v>25.322710999999998</c:v>
                </c:pt>
                <c:pt idx="3">
                  <c:v>25.582460000000001</c:v>
                </c:pt>
                <c:pt idx="4">
                  <c:v>25.842209</c:v>
                </c:pt>
                <c:pt idx="5">
                  <c:v>26.101958</c:v>
                </c:pt>
                <c:pt idx="6">
                  <c:v>26.361707000000003</c:v>
                </c:pt>
                <c:pt idx="7">
                  <c:v>26.621456000000002</c:v>
                </c:pt>
                <c:pt idx="8">
                  <c:v>27.201880250000002</c:v>
                </c:pt>
                <c:pt idx="9">
                  <c:v>27.522555500000003</c:v>
                </c:pt>
                <c:pt idx="10">
                  <c:v>27.84323075</c:v>
                </c:pt>
                <c:pt idx="11">
                  <c:v>28.163906000000001</c:v>
                </c:pt>
                <c:pt idx="12">
                  <c:v>28.484581250000002</c:v>
                </c:pt>
                <c:pt idx="13">
                  <c:v>28.805256499999999</c:v>
                </c:pt>
                <c:pt idx="14">
                  <c:v>29.125931749999999</c:v>
                </c:pt>
                <c:pt idx="15">
                  <c:v>29.303818750000001</c:v>
                </c:pt>
                <c:pt idx="16">
                  <c:v>29.669304</c:v>
                </c:pt>
                <c:pt idx="17">
                  <c:v>30.034789249999999</c:v>
                </c:pt>
                <c:pt idx="18">
                  <c:v>30.400274500000002</c:v>
                </c:pt>
                <c:pt idx="19">
                  <c:v>30.765759750000001</c:v>
                </c:pt>
                <c:pt idx="20">
                  <c:v>31.131245</c:v>
                </c:pt>
                <c:pt idx="21">
                  <c:v>31.520744499999999</c:v>
                </c:pt>
                <c:pt idx="22">
                  <c:v>31.650154750000002</c:v>
                </c:pt>
                <c:pt idx="23">
                  <c:v>31.910243999999999</c:v>
                </c:pt>
                <c:pt idx="24">
                  <c:v>32.051442375000001</c:v>
                </c:pt>
                <c:pt idx="25">
                  <c:v>32.299743499999998</c:v>
                </c:pt>
                <c:pt idx="26">
                  <c:v>32.452730000000003</c:v>
                </c:pt>
                <c:pt idx="27">
                  <c:v>32.869432500000002</c:v>
                </c:pt>
                <c:pt idx="28">
                  <c:v>33.286135000000002</c:v>
                </c:pt>
                <c:pt idx="29">
                  <c:v>33.702837500000001</c:v>
                </c:pt>
                <c:pt idx="30">
                  <c:v>34.119540000000001</c:v>
                </c:pt>
                <c:pt idx="31">
                  <c:v>34.5362425</c:v>
                </c:pt>
                <c:pt idx="32">
                  <c:v>35.212002499999997</c:v>
                </c:pt>
                <c:pt idx="33">
                  <c:v>35.653066749999994</c:v>
                </c:pt>
                <c:pt idx="34">
                  <c:v>36.094130999999997</c:v>
                </c:pt>
                <c:pt idx="35">
                  <c:v>36.535195250000001</c:v>
                </c:pt>
                <c:pt idx="36">
                  <c:v>36.976259499999998</c:v>
                </c:pt>
                <c:pt idx="37">
                  <c:v>37.417323749999994</c:v>
                </c:pt>
                <c:pt idx="38">
                  <c:v>37.858387999999998</c:v>
                </c:pt>
                <c:pt idx="39">
                  <c:v>38.290220624999996</c:v>
                </c:pt>
                <c:pt idx="40">
                  <c:v>38.722053250000002</c:v>
                </c:pt>
                <c:pt idx="41">
                  <c:v>38.753155499999998</c:v>
                </c:pt>
                <c:pt idx="42">
                  <c:v>39.199900999999997</c:v>
                </c:pt>
                <c:pt idx="43">
                  <c:v>39.630186499999994</c:v>
                </c:pt>
                <c:pt idx="44">
                  <c:v>40.060471999999997</c:v>
                </c:pt>
                <c:pt idx="45">
                  <c:v>40.490757500000001</c:v>
                </c:pt>
                <c:pt idx="46">
                  <c:v>40.921042999999997</c:v>
                </c:pt>
                <c:pt idx="47">
                  <c:v>41.351328499999994</c:v>
                </c:pt>
                <c:pt idx="48">
                  <c:v>41.781613999999998</c:v>
                </c:pt>
                <c:pt idx="49">
                  <c:v>42.211899500000001</c:v>
                </c:pt>
                <c:pt idx="50">
                  <c:v>42.642184999999998</c:v>
                </c:pt>
                <c:pt idx="51">
                  <c:v>43.150852624999999</c:v>
                </c:pt>
                <c:pt idx="52">
                  <c:v>43.581105749999999</c:v>
                </c:pt>
                <c:pt idx="53">
                  <c:v>44.011358874999999</c:v>
                </c:pt>
                <c:pt idx="54">
                  <c:v>44.441611999999999</c:v>
                </c:pt>
                <c:pt idx="55">
                  <c:v>44.831056250000003</c:v>
                </c:pt>
                <c:pt idx="56">
                  <c:v>45.2205005</c:v>
                </c:pt>
                <c:pt idx="57">
                  <c:v>45.609944749999997</c:v>
                </c:pt>
                <c:pt idx="58">
                  <c:v>45.999389000000001</c:v>
                </c:pt>
                <c:pt idx="59">
                  <c:v>46.388833250000005</c:v>
                </c:pt>
                <c:pt idx="60">
                  <c:v>46.778277500000002</c:v>
                </c:pt>
                <c:pt idx="61">
                  <c:v>47.167721749999998</c:v>
                </c:pt>
                <c:pt idx="62">
                  <c:v>47.557166000000002</c:v>
                </c:pt>
                <c:pt idx="63">
                  <c:v>47.557166000000002</c:v>
                </c:pt>
                <c:pt idx="64">
                  <c:v>47.557166000000002</c:v>
                </c:pt>
                <c:pt idx="65">
                  <c:v>47.557166000000002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8B-1F49-BE74-75ABCA4306B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25.384070000000001</c:v>
                </c:pt>
                <c:pt idx="1">
                  <c:v>25.663393125000002</c:v>
                </c:pt>
                <c:pt idx="2">
                  <c:v>25.94271625</c:v>
                </c:pt>
                <c:pt idx="3">
                  <c:v>26.222039375000001</c:v>
                </c:pt>
                <c:pt idx="4">
                  <c:v>26.501362499999999</c:v>
                </c:pt>
                <c:pt idx="5">
                  <c:v>26.780685625</c:v>
                </c:pt>
                <c:pt idx="6">
                  <c:v>27.060008750000001</c:v>
                </c:pt>
                <c:pt idx="7">
                  <c:v>27.441049500000002</c:v>
                </c:pt>
                <c:pt idx="8">
                  <c:v>27.765844999999999</c:v>
                </c:pt>
                <c:pt idx="9">
                  <c:v>28.090640499999999</c:v>
                </c:pt>
                <c:pt idx="10">
                  <c:v>28.415436</c:v>
                </c:pt>
                <c:pt idx="11">
                  <c:v>28.7402315</c:v>
                </c:pt>
                <c:pt idx="12">
                  <c:v>28.988505125</c:v>
                </c:pt>
                <c:pt idx="13">
                  <c:v>29.435596875000002</c:v>
                </c:pt>
                <c:pt idx="14">
                  <c:v>29.806166750000003</c:v>
                </c:pt>
                <c:pt idx="15">
                  <c:v>30.176736625</c:v>
                </c:pt>
                <c:pt idx="16">
                  <c:v>30.547306500000001</c:v>
                </c:pt>
                <c:pt idx="17">
                  <c:v>30.888486</c:v>
                </c:pt>
                <c:pt idx="18">
                  <c:v>31.296189500000001</c:v>
                </c:pt>
                <c:pt idx="19">
                  <c:v>31.703893000000001</c:v>
                </c:pt>
                <c:pt idx="20">
                  <c:v>32.111596500000005</c:v>
                </c:pt>
                <c:pt idx="21">
                  <c:v>32.519300000000001</c:v>
                </c:pt>
                <c:pt idx="22">
                  <c:v>32.600995750000003</c:v>
                </c:pt>
                <c:pt idx="23">
                  <c:v>33.046283125000002</c:v>
                </c:pt>
                <c:pt idx="24">
                  <c:v>33.491570500000002</c:v>
                </c:pt>
                <c:pt idx="25">
                  <c:v>33.936857875000001</c:v>
                </c:pt>
                <c:pt idx="26">
                  <c:v>34.382145250000001</c:v>
                </c:pt>
                <c:pt idx="27">
                  <c:v>34.827432625</c:v>
                </c:pt>
                <c:pt idx="28">
                  <c:v>35.27272</c:v>
                </c:pt>
                <c:pt idx="29">
                  <c:v>35.703100749999997</c:v>
                </c:pt>
                <c:pt idx="30">
                  <c:v>36.133481500000002</c:v>
                </c:pt>
                <c:pt idx="31">
                  <c:v>36.56386225</c:v>
                </c:pt>
                <c:pt idx="32">
                  <c:v>36.994242999999997</c:v>
                </c:pt>
                <c:pt idx="33">
                  <c:v>37.424623750000002</c:v>
                </c:pt>
                <c:pt idx="34">
                  <c:v>37.471073250000003</c:v>
                </c:pt>
                <c:pt idx="35">
                  <c:v>37.904501875000001</c:v>
                </c:pt>
                <c:pt idx="36">
                  <c:v>38.337930499999999</c:v>
                </c:pt>
                <c:pt idx="37">
                  <c:v>38.771359124999996</c:v>
                </c:pt>
                <c:pt idx="38">
                  <c:v>39.204787749999994</c:v>
                </c:pt>
                <c:pt idx="39">
                  <c:v>39.638216374999999</c:v>
                </c:pt>
                <c:pt idx="40">
                  <c:v>40.071644999999997</c:v>
                </c:pt>
                <c:pt idx="41">
                  <c:v>40.475120124999997</c:v>
                </c:pt>
                <c:pt idx="42">
                  <c:v>40.878595249999996</c:v>
                </c:pt>
                <c:pt idx="43">
                  <c:v>40.956292000000005</c:v>
                </c:pt>
                <c:pt idx="44">
                  <c:v>41.391243000000003</c:v>
                </c:pt>
                <c:pt idx="45">
                  <c:v>41.826194000000001</c:v>
                </c:pt>
                <c:pt idx="46">
                  <c:v>42.2255775</c:v>
                </c:pt>
                <c:pt idx="47">
                  <c:v>42.624960999999999</c:v>
                </c:pt>
                <c:pt idx="48">
                  <c:v>43.024344499999998</c:v>
                </c:pt>
                <c:pt idx="49">
                  <c:v>43.423727999999997</c:v>
                </c:pt>
                <c:pt idx="50">
                  <c:v>43.823111500000003</c:v>
                </c:pt>
                <c:pt idx="51">
                  <c:v>44.222495000000002</c:v>
                </c:pt>
                <c:pt idx="52">
                  <c:v>44.621878500000001</c:v>
                </c:pt>
                <c:pt idx="53">
                  <c:v>45.401343750000002</c:v>
                </c:pt>
                <c:pt idx="54">
                  <c:v>45.781425499999997</c:v>
                </c:pt>
                <c:pt idx="55">
                  <c:v>46.16150725</c:v>
                </c:pt>
                <c:pt idx="56">
                  <c:v>46.541589000000002</c:v>
                </c:pt>
                <c:pt idx="57">
                  <c:v>46.921670749999997</c:v>
                </c:pt>
                <c:pt idx="58">
                  <c:v>47.301752499999999</c:v>
                </c:pt>
                <c:pt idx="59">
                  <c:v>47.681834249999994</c:v>
                </c:pt>
                <c:pt idx="60">
                  <c:v>48.061915999999997</c:v>
                </c:pt>
                <c:pt idx="61">
                  <c:v>48.061915999999997</c:v>
                </c:pt>
                <c:pt idx="62">
                  <c:v>48.061915999999997</c:v>
                </c:pt>
                <c:pt idx="63">
                  <c:v>48.061915999999997</c:v>
                </c:pt>
                <c:pt idx="64">
                  <c:v>48.061915999999997</c:v>
                </c:pt>
                <c:pt idx="65">
                  <c:v>48.061915999999997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8B-1F49-BE74-75ABCA4306B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47.557166000000002</c:v>
                </c:pt>
                <c:pt idx="1">
                  <c:v>44.441611999999999</c:v>
                </c:pt>
                <c:pt idx="2">
                  <c:v>40.999586999999998</c:v>
                </c:pt>
                <c:pt idx="3">
                  <c:v>37.390188000000002</c:v>
                </c:pt>
                <c:pt idx="4">
                  <c:v>33.620071000000003</c:v>
                </c:pt>
                <c:pt idx="5">
                  <c:v>29.990169000000002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8B-1F49-BE74-75ABCA4306B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45.763863999999998</c:v>
                </c:pt>
                <c:pt idx="1">
                  <c:v>42.642184999999998</c:v>
                </c:pt>
                <c:pt idx="2">
                  <c:v>39.199900999999997</c:v>
                </c:pt>
                <c:pt idx="3">
                  <c:v>35.625937</c:v>
                </c:pt>
                <c:pt idx="4">
                  <c:v>31.998721</c:v>
                </c:pt>
                <c:pt idx="5">
                  <c:v>28.648633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B-1F49-BE74-75ABCA4306B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44.495507000000003</c:v>
                </c:pt>
                <c:pt idx="1">
                  <c:v>41.313048999999999</c:v>
                </c:pt>
                <c:pt idx="2">
                  <c:v>37.858387999999998</c:v>
                </c:pt>
                <c:pt idx="3">
                  <c:v>34.329873999999997</c:v>
                </c:pt>
                <c:pt idx="4">
                  <c:v>30.802403000000002</c:v>
                </c:pt>
                <c:pt idx="5">
                  <c:v>27.734392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B-1F49-BE74-75ABCA4306B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42.074252999999999</c:v>
                </c:pt>
                <c:pt idx="1">
                  <c:v>39.100830000000002</c:v>
                </c:pt>
                <c:pt idx="2">
                  <c:v>35.786349999999999</c:v>
                </c:pt>
                <c:pt idx="3">
                  <c:v>32.452730000000003</c:v>
                </c:pt>
                <c:pt idx="4">
                  <c:v>29.242429000000001</c:v>
                </c:pt>
                <c:pt idx="5">
                  <c:v>26.513079000000001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8B-1F49-BE74-75ABCA4306B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39.963394999999998</c:v>
                </c:pt>
                <c:pt idx="1">
                  <c:v>37.340145999999997</c:v>
                </c:pt>
                <c:pt idx="2">
                  <c:v>34.247241000000002</c:v>
                </c:pt>
                <c:pt idx="3">
                  <c:v>31.131245</c:v>
                </c:pt>
                <c:pt idx="4">
                  <c:v>28.207363000000001</c:v>
                </c:pt>
                <c:pt idx="5">
                  <c:v>25.762129000000002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8B-1F49-BE74-75ABCA4306B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36.893867999999998</c:v>
                </c:pt>
                <c:pt idx="1">
                  <c:v>34.813535000000002</c:v>
                </c:pt>
                <c:pt idx="2">
                  <c:v>32.132244</c:v>
                </c:pt>
                <c:pt idx="3">
                  <c:v>29.446607</c:v>
                </c:pt>
                <c:pt idx="4">
                  <c:v>26.881205000000001</c:v>
                </c:pt>
                <c:pt idx="5">
                  <c:v>24.803213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8B-1F49-BE74-75ABCA4306B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48.061915999999997</c:v>
                </c:pt>
                <c:pt idx="1">
                  <c:v>45.021262</c:v>
                </c:pt>
                <c:pt idx="2">
                  <c:v>41.826194000000001</c:v>
                </c:pt>
                <c:pt idx="3">
                  <c:v>38.346586000000002</c:v>
                </c:pt>
                <c:pt idx="4">
                  <c:v>34.562876000000003</c:v>
                </c:pt>
                <c:pt idx="5">
                  <c:v>30.864867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F8B-1F49-BE74-75ABCA4306B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46.283723999999999</c:v>
                </c:pt>
                <c:pt idx="1">
                  <c:v>43.299446000000003</c:v>
                </c:pt>
                <c:pt idx="2">
                  <c:v>40.071644999999997</c:v>
                </c:pt>
                <c:pt idx="3">
                  <c:v>36.604216000000001</c:v>
                </c:pt>
                <c:pt idx="4">
                  <c:v>32.909146</c:v>
                </c:pt>
                <c:pt idx="5">
                  <c:v>29.476832999999999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8B-1F49-BE74-75ABCA4306B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44.997255000000003</c:v>
                </c:pt>
                <c:pt idx="1">
                  <c:v>41.998044</c:v>
                </c:pt>
                <c:pt idx="2">
                  <c:v>38.715766000000002</c:v>
                </c:pt>
                <c:pt idx="3">
                  <c:v>35.27272</c:v>
                </c:pt>
                <c:pt idx="4">
                  <c:v>31.710421</c:v>
                </c:pt>
                <c:pt idx="5">
                  <c:v>28.480785000000001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F8B-1F49-BE74-75ABCA4306B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42.482624999999999</c:v>
                </c:pt>
                <c:pt idx="1">
                  <c:v>39.693544000000003</c:v>
                </c:pt>
                <c:pt idx="2">
                  <c:v>36.580374999999997</c:v>
                </c:pt>
                <c:pt idx="3">
                  <c:v>33.334707000000002</c:v>
                </c:pt>
                <c:pt idx="4">
                  <c:v>30.073079</c:v>
                </c:pt>
                <c:pt idx="5">
                  <c:v>27.180882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F8B-1F49-BE74-75ABCA4306B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40.323720999999999</c:v>
                </c:pt>
                <c:pt idx="1">
                  <c:v>37.944758</c:v>
                </c:pt>
                <c:pt idx="2">
                  <c:v>35.031818999999999</c:v>
                </c:pt>
                <c:pt idx="3">
                  <c:v>32.029586000000002</c:v>
                </c:pt>
                <c:pt idx="4">
                  <c:v>29.065027000000001</c:v>
                </c:pt>
                <c:pt idx="5">
                  <c:v>26.466663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F8B-1F49-BE74-75ABCA4306B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37.137858000000001</c:v>
                </c:pt>
                <c:pt idx="1">
                  <c:v>35.289861000000002</c:v>
                </c:pt>
                <c:pt idx="2">
                  <c:v>32.810524000000001</c:v>
                </c:pt>
                <c:pt idx="3">
                  <c:v>30.176500999999998</c:v>
                </c:pt>
                <c:pt idx="4">
                  <c:v>27.618655</c:v>
                </c:pt>
                <c:pt idx="5">
                  <c:v>25.384070000000001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8B-1F49-BE74-75ABCA43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"/>
          <c:min val="2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22.309225999999999</c:v>
                </c:pt>
                <c:pt idx="1">
                  <c:v>22.595753249999998</c:v>
                </c:pt>
                <c:pt idx="2">
                  <c:v>22.8822805</c:v>
                </c:pt>
                <c:pt idx="3">
                  <c:v>23.168807749999999</c:v>
                </c:pt>
                <c:pt idx="4">
                  <c:v>23.455334999999998</c:v>
                </c:pt>
                <c:pt idx="5">
                  <c:v>23.741862250000001</c:v>
                </c:pt>
                <c:pt idx="6">
                  <c:v>24.028389499999999</c:v>
                </c:pt>
                <c:pt idx="7">
                  <c:v>24.314916750000002</c:v>
                </c:pt>
                <c:pt idx="8">
                  <c:v>24.930062500000002</c:v>
                </c:pt>
                <c:pt idx="9">
                  <c:v>25.258680999999999</c:v>
                </c:pt>
                <c:pt idx="10">
                  <c:v>25.5872995</c:v>
                </c:pt>
                <c:pt idx="11">
                  <c:v>25.915917999999998</c:v>
                </c:pt>
                <c:pt idx="12">
                  <c:v>26.244536499999999</c:v>
                </c:pt>
                <c:pt idx="13">
                  <c:v>26.573155</c:v>
                </c:pt>
                <c:pt idx="14">
                  <c:v>26.901773499999997</c:v>
                </c:pt>
                <c:pt idx="15">
                  <c:v>27.128726749999998</c:v>
                </c:pt>
                <c:pt idx="16">
                  <c:v>27.479725999999999</c:v>
                </c:pt>
                <c:pt idx="17">
                  <c:v>27.83072525</c:v>
                </c:pt>
                <c:pt idx="18">
                  <c:v>28.181724500000001</c:v>
                </c:pt>
                <c:pt idx="19">
                  <c:v>28.532723749999999</c:v>
                </c:pt>
                <c:pt idx="20">
                  <c:v>28.883723</c:v>
                </c:pt>
                <c:pt idx="21">
                  <c:v>29.213986500000001</c:v>
                </c:pt>
                <c:pt idx="22">
                  <c:v>29.32990225</c:v>
                </c:pt>
                <c:pt idx="23">
                  <c:v>29.544249999999998</c:v>
                </c:pt>
                <c:pt idx="24">
                  <c:v>29.695496124999998</c:v>
                </c:pt>
                <c:pt idx="25">
                  <c:v>29.874513499999999</c:v>
                </c:pt>
                <c:pt idx="26">
                  <c:v>30.06109</c:v>
                </c:pt>
                <c:pt idx="27">
                  <c:v>30.420518375</c:v>
                </c:pt>
                <c:pt idx="28">
                  <c:v>30.779946750000001</c:v>
                </c:pt>
                <c:pt idx="29">
                  <c:v>31.139375125000001</c:v>
                </c:pt>
                <c:pt idx="30">
                  <c:v>31.498803500000001</c:v>
                </c:pt>
                <c:pt idx="31">
                  <c:v>31.858231875000001</c:v>
                </c:pt>
                <c:pt idx="32">
                  <c:v>32.550218999999998</c:v>
                </c:pt>
                <c:pt idx="33">
                  <c:v>32.942861999999998</c:v>
                </c:pt>
                <c:pt idx="34">
                  <c:v>33.335504999999998</c:v>
                </c:pt>
                <c:pt idx="35">
                  <c:v>33.728148000000004</c:v>
                </c:pt>
                <c:pt idx="36">
                  <c:v>34.120791000000004</c:v>
                </c:pt>
                <c:pt idx="37">
                  <c:v>34.513434000000004</c:v>
                </c:pt>
                <c:pt idx="38">
                  <c:v>34.906077000000003</c:v>
                </c:pt>
                <c:pt idx="39">
                  <c:v>35.279657625000006</c:v>
                </c:pt>
                <c:pt idx="40">
                  <c:v>35.653238250000001</c:v>
                </c:pt>
                <c:pt idx="41">
                  <c:v>35.793479249999997</c:v>
                </c:pt>
                <c:pt idx="42">
                  <c:v>36.193483999999998</c:v>
                </c:pt>
                <c:pt idx="43">
                  <c:v>36.571258624999999</c:v>
                </c:pt>
                <c:pt idx="44">
                  <c:v>36.949033249999999</c:v>
                </c:pt>
                <c:pt idx="45">
                  <c:v>37.326807875</c:v>
                </c:pt>
                <c:pt idx="46">
                  <c:v>37.704582500000001</c:v>
                </c:pt>
                <c:pt idx="47">
                  <c:v>38.082357124999994</c:v>
                </c:pt>
                <c:pt idx="48">
                  <c:v>38.460131749999995</c:v>
                </c:pt>
                <c:pt idx="49">
                  <c:v>38.837906374999996</c:v>
                </c:pt>
                <c:pt idx="50">
                  <c:v>39.215680999999996</c:v>
                </c:pt>
                <c:pt idx="51">
                  <c:v>39.887985874999998</c:v>
                </c:pt>
                <c:pt idx="52">
                  <c:v>40.274982250000001</c:v>
                </c:pt>
                <c:pt idx="53">
                  <c:v>40.661978624999996</c:v>
                </c:pt>
                <c:pt idx="54">
                  <c:v>41.048974999999999</c:v>
                </c:pt>
                <c:pt idx="55">
                  <c:v>41.456140499999997</c:v>
                </c:pt>
                <c:pt idx="56">
                  <c:v>41.863306000000001</c:v>
                </c:pt>
                <c:pt idx="57">
                  <c:v>42.270471499999999</c:v>
                </c:pt>
                <c:pt idx="58">
                  <c:v>42.677637000000004</c:v>
                </c:pt>
                <c:pt idx="59">
                  <c:v>43.084802500000002</c:v>
                </c:pt>
                <c:pt idx="60">
                  <c:v>43.491968</c:v>
                </c:pt>
                <c:pt idx="61">
                  <c:v>43.899133500000005</c:v>
                </c:pt>
                <c:pt idx="62">
                  <c:v>44.306299000000003</c:v>
                </c:pt>
                <c:pt idx="63">
                  <c:v>44.306299000000003</c:v>
                </c:pt>
                <c:pt idx="64">
                  <c:v>44.306299000000003</c:v>
                </c:pt>
                <c:pt idx="65">
                  <c:v>44.306299000000003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0-4F45-937D-7BE1421391E7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22.955148000000001</c:v>
                </c:pt>
                <c:pt idx="1">
                  <c:v>23.255088000000001</c:v>
                </c:pt>
                <c:pt idx="2">
                  <c:v>23.555028</c:v>
                </c:pt>
                <c:pt idx="3">
                  <c:v>23.854968</c:v>
                </c:pt>
                <c:pt idx="4">
                  <c:v>24.154907999999999</c:v>
                </c:pt>
                <c:pt idx="5">
                  <c:v>24.454848000000002</c:v>
                </c:pt>
                <c:pt idx="6">
                  <c:v>24.754788000000001</c:v>
                </c:pt>
                <c:pt idx="7">
                  <c:v>25.275069375000001</c:v>
                </c:pt>
                <c:pt idx="8">
                  <c:v>25.609825499999999</c:v>
                </c:pt>
                <c:pt idx="9">
                  <c:v>25.944581624999998</c:v>
                </c:pt>
                <c:pt idx="10">
                  <c:v>26.27933775</c:v>
                </c:pt>
                <c:pt idx="11">
                  <c:v>26.614093875000002</c:v>
                </c:pt>
                <c:pt idx="12">
                  <c:v>26.922807875</c:v>
                </c:pt>
                <c:pt idx="13">
                  <c:v>27.29302625</c:v>
                </c:pt>
                <c:pt idx="14">
                  <c:v>27.637202500000001</c:v>
                </c:pt>
                <c:pt idx="15">
                  <c:v>27.981378750000001</c:v>
                </c:pt>
                <c:pt idx="16">
                  <c:v>28.325555000000001</c:v>
                </c:pt>
                <c:pt idx="17">
                  <c:v>28.69318075</c:v>
                </c:pt>
                <c:pt idx="18">
                  <c:v>29.054746625</c:v>
                </c:pt>
                <c:pt idx="19">
                  <c:v>29.4163125</c:v>
                </c:pt>
                <c:pt idx="20">
                  <c:v>29.777878375</c:v>
                </c:pt>
                <c:pt idx="21">
                  <c:v>30.13944425</c:v>
                </c:pt>
                <c:pt idx="22">
                  <c:v>30.370340249999998</c:v>
                </c:pt>
                <c:pt idx="23">
                  <c:v>30.752295874999998</c:v>
                </c:pt>
                <c:pt idx="24">
                  <c:v>31.134251499999998</c:v>
                </c:pt>
                <c:pt idx="25">
                  <c:v>31.516207124999998</c:v>
                </c:pt>
                <c:pt idx="26">
                  <c:v>31.898162749999997</c:v>
                </c:pt>
                <c:pt idx="27">
                  <c:v>32.280118375000001</c:v>
                </c:pt>
                <c:pt idx="28">
                  <c:v>32.662073999999997</c:v>
                </c:pt>
                <c:pt idx="29">
                  <c:v>33.040018624999995</c:v>
                </c:pt>
                <c:pt idx="30">
                  <c:v>33.41796325</c:v>
                </c:pt>
                <c:pt idx="31">
                  <c:v>33.795907874999997</c:v>
                </c:pt>
                <c:pt idx="32">
                  <c:v>34.173852499999995</c:v>
                </c:pt>
                <c:pt idx="33">
                  <c:v>34.551797125</c:v>
                </c:pt>
                <c:pt idx="34">
                  <c:v>34.674506000000001</c:v>
                </c:pt>
                <c:pt idx="35">
                  <c:v>35.054332500000001</c:v>
                </c:pt>
                <c:pt idx="36">
                  <c:v>35.434159000000001</c:v>
                </c:pt>
                <c:pt idx="37">
                  <c:v>35.813985500000001</c:v>
                </c:pt>
                <c:pt idx="38">
                  <c:v>36.193812000000001</c:v>
                </c:pt>
                <c:pt idx="39">
                  <c:v>36.573638500000001</c:v>
                </c:pt>
                <c:pt idx="40">
                  <c:v>36.953465000000001</c:v>
                </c:pt>
                <c:pt idx="41">
                  <c:v>37.29786575</c:v>
                </c:pt>
                <c:pt idx="42">
                  <c:v>37.642266500000005</c:v>
                </c:pt>
                <c:pt idx="43">
                  <c:v>37.896930499999996</c:v>
                </c:pt>
                <c:pt idx="44">
                  <c:v>38.268400749999998</c:v>
                </c:pt>
                <c:pt idx="45">
                  <c:v>38.639870999999999</c:v>
                </c:pt>
                <c:pt idx="46">
                  <c:v>39.003421750000001</c:v>
                </c:pt>
                <c:pt idx="47">
                  <c:v>39.366972500000003</c:v>
                </c:pt>
                <c:pt idx="48">
                  <c:v>39.730523249999997</c:v>
                </c:pt>
                <c:pt idx="49">
                  <c:v>40.094073999999999</c:v>
                </c:pt>
                <c:pt idx="50">
                  <c:v>40.457624750000001</c:v>
                </c:pt>
                <c:pt idx="51">
                  <c:v>40.821175499999995</c:v>
                </c:pt>
                <c:pt idx="52">
                  <c:v>41.184726249999997</c:v>
                </c:pt>
                <c:pt idx="53">
                  <c:v>41.958860250000001</c:v>
                </c:pt>
                <c:pt idx="54">
                  <c:v>42.369443500000003</c:v>
                </c:pt>
                <c:pt idx="55">
                  <c:v>42.780026749999998</c:v>
                </c:pt>
                <c:pt idx="56">
                  <c:v>43.19061</c:v>
                </c:pt>
                <c:pt idx="57">
                  <c:v>43.601193250000001</c:v>
                </c:pt>
                <c:pt idx="58">
                  <c:v>44.011776499999996</c:v>
                </c:pt>
                <c:pt idx="59">
                  <c:v>44.422359749999998</c:v>
                </c:pt>
                <c:pt idx="60">
                  <c:v>44.832943</c:v>
                </c:pt>
                <c:pt idx="61">
                  <c:v>44.832943</c:v>
                </c:pt>
                <c:pt idx="62">
                  <c:v>44.832943</c:v>
                </c:pt>
                <c:pt idx="63">
                  <c:v>44.832943</c:v>
                </c:pt>
                <c:pt idx="64">
                  <c:v>44.832943</c:v>
                </c:pt>
                <c:pt idx="65">
                  <c:v>44.832943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0-4F45-937D-7BE1421391E7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44.306299000000003</c:v>
                </c:pt>
                <c:pt idx="1">
                  <c:v>41.048974999999999</c:v>
                </c:pt>
                <c:pt idx="2">
                  <c:v>37.953004</c:v>
                </c:pt>
                <c:pt idx="3">
                  <c:v>34.755265999999999</c:v>
                </c:pt>
                <c:pt idx="4">
                  <c:v>31.417397000000001</c:v>
                </c:pt>
                <c:pt idx="5">
                  <c:v>28.287305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0-4F45-937D-7BE1421391E7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41.860829000000003</c:v>
                </c:pt>
                <c:pt idx="1">
                  <c:v>39.215680999999996</c:v>
                </c:pt>
                <c:pt idx="2">
                  <c:v>36.193483999999998</c:v>
                </c:pt>
                <c:pt idx="3">
                  <c:v>32.993445999999999</c:v>
                </c:pt>
                <c:pt idx="4">
                  <c:v>29.810227999999999</c:v>
                </c:pt>
                <c:pt idx="5">
                  <c:v>26.799617000000001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0-4F45-937D-7BE1421391E7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40.310890999999998</c:v>
                </c:pt>
                <c:pt idx="1">
                  <c:v>37.894722000000002</c:v>
                </c:pt>
                <c:pt idx="2">
                  <c:v>34.906077000000003</c:v>
                </c:pt>
                <c:pt idx="3">
                  <c:v>31.764932999999999</c:v>
                </c:pt>
                <c:pt idx="4">
                  <c:v>28.694274</c:v>
                </c:pt>
                <c:pt idx="5">
                  <c:v>25.792438000000001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90-4F45-937D-7BE1421391E7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37.552625999999997</c:v>
                </c:pt>
                <c:pt idx="1">
                  <c:v>35.627116999999998</c:v>
                </c:pt>
                <c:pt idx="2">
                  <c:v>32.936517000000002</c:v>
                </c:pt>
                <c:pt idx="3">
                  <c:v>30.06109</c:v>
                </c:pt>
                <c:pt idx="4">
                  <c:v>27.136339</c:v>
                </c:pt>
                <c:pt idx="5">
                  <c:v>24.388876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290-4F45-937D-7BE1421391E7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35.427021000000003</c:v>
                </c:pt>
                <c:pt idx="1">
                  <c:v>33.882775000000002</c:v>
                </c:pt>
                <c:pt idx="2">
                  <c:v>31.525831</c:v>
                </c:pt>
                <c:pt idx="3">
                  <c:v>28.883723</c:v>
                </c:pt>
                <c:pt idx="4">
                  <c:v>26.075728999999999</c:v>
                </c:pt>
                <c:pt idx="5">
                  <c:v>23.463685999999999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290-4F45-937D-7BE1421391E7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32.671408</c:v>
                </c:pt>
                <c:pt idx="1">
                  <c:v>31.531421000000002</c:v>
                </c:pt>
                <c:pt idx="2">
                  <c:v>29.604092999999999</c:v>
                </c:pt>
                <c:pt idx="3">
                  <c:v>27.230391999999998</c:v>
                </c:pt>
                <c:pt idx="4">
                  <c:v>24.601444000000001</c:v>
                </c:pt>
                <c:pt idx="5">
                  <c:v>22.309225999999999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90-4F45-937D-7BE1421391E7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44.832943</c:v>
                </c:pt>
                <c:pt idx="1">
                  <c:v>41.548276999999999</c:v>
                </c:pt>
                <c:pt idx="2">
                  <c:v>38.639870999999999</c:v>
                </c:pt>
                <c:pt idx="3">
                  <c:v>35.668109000000001</c:v>
                </c:pt>
                <c:pt idx="4">
                  <c:v>32.426704000000001</c:v>
                </c:pt>
                <c:pt idx="5">
                  <c:v>29.266033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90-4F45-937D-7BE1421391E7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42.217348000000001</c:v>
                </c:pt>
                <c:pt idx="1">
                  <c:v>39.708671000000002</c:v>
                </c:pt>
                <c:pt idx="2">
                  <c:v>36.953465000000001</c:v>
                </c:pt>
                <c:pt idx="3">
                  <c:v>33.914853000000001</c:v>
                </c:pt>
                <c:pt idx="4">
                  <c:v>30.770408</c:v>
                </c:pt>
                <c:pt idx="5">
                  <c:v>27.735710999999998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90-4F45-937D-7BE1421391E7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40.610244000000002</c:v>
                </c:pt>
                <c:pt idx="1">
                  <c:v>38.397218000000002</c:v>
                </c:pt>
                <c:pt idx="2">
                  <c:v>35.685631000000001</c:v>
                </c:pt>
                <c:pt idx="3">
                  <c:v>32.662073999999997</c:v>
                </c:pt>
                <c:pt idx="4">
                  <c:v>29.606428999999999</c:v>
                </c:pt>
                <c:pt idx="5">
                  <c:v>26.665378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90-4F45-937D-7BE1421391E7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37.774832000000004</c:v>
                </c:pt>
                <c:pt idx="1">
                  <c:v>36.062097999999999</c:v>
                </c:pt>
                <c:pt idx="2">
                  <c:v>33.651425000000003</c:v>
                </c:pt>
                <c:pt idx="3">
                  <c:v>30.862576000000001</c:v>
                </c:pt>
                <c:pt idx="4">
                  <c:v>27.970048999999999</c:v>
                </c:pt>
                <c:pt idx="5">
                  <c:v>25.177406000000001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290-4F45-937D-7BE1421391E7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35.620238999999998</c:v>
                </c:pt>
                <c:pt idx="1">
                  <c:v>34.313915999999999</c:v>
                </c:pt>
                <c:pt idx="2">
                  <c:v>32.211616999999997</c:v>
                </c:pt>
                <c:pt idx="3">
                  <c:v>29.702259999999999</c:v>
                </c:pt>
                <c:pt idx="4">
                  <c:v>26.94885</c:v>
                </c:pt>
                <c:pt idx="5">
                  <c:v>24.270800999999999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90-4F45-937D-7BE1421391E7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32.801909000000002</c:v>
                </c:pt>
                <c:pt idx="1">
                  <c:v>31.847131999999998</c:v>
                </c:pt>
                <c:pt idx="2">
                  <c:v>30.153494999999999</c:v>
                </c:pt>
                <c:pt idx="3">
                  <c:v>27.952587000000001</c:v>
                </c:pt>
                <c:pt idx="4">
                  <c:v>25.354668</c:v>
                </c:pt>
                <c:pt idx="5">
                  <c:v>22.955148000000001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290-4F45-937D-7BE14213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4.9848129999999999</c:v>
                </c:pt>
                <c:pt idx="1">
                  <c:v>5.1695449999999994</c:v>
                </c:pt>
                <c:pt idx="2">
                  <c:v>5.3542769999999997</c:v>
                </c:pt>
                <c:pt idx="3">
                  <c:v>5.5390090000000001</c:v>
                </c:pt>
                <c:pt idx="4">
                  <c:v>5.7237410000000004</c:v>
                </c:pt>
                <c:pt idx="5">
                  <c:v>5.9084729999999999</c:v>
                </c:pt>
                <c:pt idx="6">
                  <c:v>6.0932050000000002</c:v>
                </c:pt>
                <c:pt idx="7">
                  <c:v>6.2779369999999997</c:v>
                </c:pt>
                <c:pt idx="8">
                  <c:v>6.740434875</c:v>
                </c:pt>
                <c:pt idx="9">
                  <c:v>7.0182007500000001</c:v>
                </c:pt>
                <c:pt idx="10">
                  <c:v>7.2959666250000001</c:v>
                </c:pt>
                <c:pt idx="11">
                  <c:v>7.5737325000000002</c:v>
                </c:pt>
                <c:pt idx="12">
                  <c:v>7.8514983750000003</c:v>
                </c:pt>
                <c:pt idx="13">
                  <c:v>8.1292642500000003</c:v>
                </c:pt>
                <c:pt idx="14">
                  <c:v>8.4070301250000004</c:v>
                </c:pt>
                <c:pt idx="15">
                  <c:v>8.5615678749999997</c:v>
                </c:pt>
                <c:pt idx="16">
                  <c:v>8.8815814999999994</c:v>
                </c:pt>
                <c:pt idx="17">
                  <c:v>9.201595124999999</c:v>
                </c:pt>
                <c:pt idx="18">
                  <c:v>9.5216087500000004</c:v>
                </c:pt>
                <c:pt idx="19">
                  <c:v>9.841622375</c:v>
                </c:pt>
                <c:pt idx="20">
                  <c:v>10.161636</c:v>
                </c:pt>
                <c:pt idx="21">
                  <c:v>10.540960249999999</c:v>
                </c:pt>
                <c:pt idx="22">
                  <c:v>10.570081</c:v>
                </c:pt>
                <c:pt idx="23">
                  <c:v>10.920284499999999</c:v>
                </c:pt>
                <c:pt idx="24">
                  <c:v>10.919381999999999</c:v>
                </c:pt>
                <c:pt idx="25">
                  <c:v>11.299608749999999</c:v>
                </c:pt>
                <c:pt idx="26">
                  <c:v>11.268682999999999</c:v>
                </c:pt>
                <c:pt idx="27">
                  <c:v>11.674727125</c:v>
                </c:pt>
                <c:pt idx="28">
                  <c:v>12.08077125</c:v>
                </c:pt>
                <c:pt idx="29">
                  <c:v>12.486815374999999</c:v>
                </c:pt>
                <c:pt idx="30">
                  <c:v>12.8928595</c:v>
                </c:pt>
                <c:pt idx="31">
                  <c:v>13.298903624999999</c:v>
                </c:pt>
                <c:pt idx="32">
                  <c:v>13.819452</c:v>
                </c:pt>
                <c:pt idx="33">
                  <c:v>14.253769999999999</c:v>
                </c:pt>
                <c:pt idx="34">
                  <c:v>14.688088</c:v>
                </c:pt>
                <c:pt idx="35">
                  <c:v>15.122406000000002</c:v>
                </c:pt>
                <c:pt idx="36">
                  <c:v>15.556724000000001</c:v>
                </c:pt>
                <c:pt idx="37">
                  <c:v>15.991042</c:v>
                </c:pt>
                <c:pt idx="38">
                  <c:v>16.425360000000001</c:v>
                </c:pt>
                <c:pt idx="39">
                  <c:v>16.876912625000003</c:v>
                </c:pt>
                <c:pt idx="40">
                  <c:v>17.328465250000001</c:v>
                </c:pt>
                <c:pt idx="41">
                  <c:v>17.367339625</c:v>
                </c:pt>
                <c:pt idx="42">
                  <c:v>17.812577000000001</c:v>
                </c:pt>
                <c:pt idx="43">
                  <c:v>18.263485625000001</c:v>
                </c:pt>
                <c:pt idx="44">
                  <c:v>18.714394250000002</c:v>
                </c:pt>
                <c:pt idx="45">
                  <c:v>19.165302875000002</c:v>
                </c:pt>
                <c:pt idx="46">
                  <c:v>19.616211499999999</c:v>
                </c:pt>
                <c:pt idx="47">
                  <c:v>20.067120124999999</c:v>
                </c:pt>
                <c:pt idx="48">
                  <c:v>20.518028749999999</c:v>
                </c:pt>
                <c:pt idx="49">
                  <c:v>20.968937374999999</c:v>
                </c:pt>
                <c:pt idx="50">
                  <c:v>21.419846</c:v>
                </c:pt>
                <c:pt idx="51">
                  <c:v>22.07815725</c:v>
                </c:pt>
                <c:pt idx="52">
                  <c:v>22.5379285</c:v>
                </c:pt>
                <c:pt idx="53">
                  <c:v>22.997699750000002</c:v>
                </c:pt>
                <c:pt idx="54">
                  <c:v>23.457471000000002</c:v>
                </c:pt>
                <c:pt idx="55">
                  <c:v>23.991925000000002</c:v>
                </c:pt>
                <c:pt idx="56">
                  <c:v>24.526379000000002</c:v>
                </c:pt>
                <c:pt idx="57">
                  <c:v>25.060833000000002</c:v>
                </c:pt>
                <c:pt idx="58">
                  <c:v>25.595286999999999</c:v>
                </c:pt>
                <c:pt idx="59">
                  <c:v>26.129740999999999</c:v>
                </c:pt>
                <c:pt idx="60">
                  <c:v>26.664194999999999</c:v>
                </c:pt>
                <c:pt idx="61">
                  <c:v>27.198649</c:v>
                </c:pt>
                <c:pt idx="62">
                  <c:v>27.733103</c:v>
                </c:pt>
                <c:pt idx="63">
                  <c:v>27.733103</c:v>
                </c:pt>
                <c:pt idx="64">
                  <c:v>27.733103</c:v>
                </c:pt>
                <c:pt idx="65">
                  <c:v>27.733103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5-9E43-96E6-ED8486FF9E08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5.3702730000000001</c:v>
                </c:pt>
                <c:pt idx="1">
                  <c:v>5.5790422500000005</c:v>
                </c:pt>
                <c:pt idx="2">
                  <c:v>5.7878115000000001</c:v>
                </c:pt>
                <c:pt idx="3">
                  <c:v>5.9965807499999997</c:v>
                </c:pt>
                <c:pt idx="4">
                  <c:v>6.2053500000000001</c:v>
                </c:pt>
                <c:pt idx="5">
                  <c:v>6.4141192500000006</c:v>
                </c:pt>
                <c:pt idx="6">
                  <c:v>6.6228885000000002</c:v>
                </c:pt>
                <c:pt idx="7">
                  <c:v>7.0113310000000002</c:v>
                </c:pt>
                <c:pt idx="8">
                  <c:v>7.2746659999999999</c:v>
                </c:pt>
                <c:pt idx="9">
                  <c:v>7.5380010000000004</c:v>
                </c:pt>
                <c:pt idx="10">
                  <c:v>7.801336</c:v>
                </c:pt>
                <c:pt idx="11">
                  <c:v>8.0646710000000006</c:v>
                </c:pt>
                <c:pt idx="12">
                  <c:v>8.3146087499999997</c:v>
                </c:pt>
                <c:pt idx="13">
                  <c:v>8.6645327499999993</c:v>
                </c:pt>
                <c:pt idx="14">
                  <c:v>9.0010595000000002</c:v>
                </c:pt>
                <c:pt idx="15">
                  <c:v>9.3375862500000011</c:v>
                </c:pt>
                <c:pt idx="16">
                  <c:v>9.6741130000000002</c:v>
                </c:pt>
                <c:pt idx="17">
                  <c:v>9.9181105000000009</c:v>
                </c:pt>
                <c:pt idx="18">
                  <c:v>10.281465750000001</c:v>
                </c:pt>
                <c:pt idx="19">
                  <c:v>10.644821</c:v>
                </c:pt>
                <c:pt idx="20">
                  <c:v>11.00817625</c:v>
                </c:pt>
                <c:pt idx="21">
                  <c:v>11.3715315</c:v>
                </c:pt>
                <c:pt idx="22">
                  <c:v>11.468284500000001</c:v>
                </c:pt>
                <c:pt idx="23">
                  <c:v>11.865622250000001</c:v>
                </c:pt>
                <c:pt idx="24">
                  <c:v>12.26296</c:v>
                </c:pt>
                <c:pt idx="25">
                  <c:v>12.66029775</c:v>
                </c:pt>
                <c:pt idx="26">
                  <c:v>13.0576355</c:v>
                </c:pt>
                <c:pt idx="27">
                  <c:v>13.45497325</c:v>
                </c:pt>
                <c:pt idx="28">
                  <c:v>13.852311</c:v>
                </c:pt>
                <c:pt idx="29">
                  <c:v>14.2826685</c:v>
                </c:pt>
                <c:pt idx="30">
                  <c:v>14.713025999999999</c:v>
                </c:pt>
                <c:pt idx="31">
                  <c:v>15.143383500000001</c:v>
                </c:pt>
                <c:pt idx="32">
                  <c:v>15.573741</c:v>
                </c:pt>
                <c:pt idx="33">
                  <c:v>16.004098500000001</c:v>
                </c:pt>
                <c:pt idx="34">
                  <c:v>16.038585749999999</c:v>
                </c:pt>
                <c:pt idx="35">
                  <c:v>16.470086625</c:v>
                </c:pt>
                <c:pt idx="36">
                  <c:v>16.901587499999998</c:v>
                </c:pt>
                <c:pt idx="37">
                  <c:v>17.333088374999999</c:v>
                </c:pt>
                <c:pt idx="38">
                  <c:v>17.76458925</c:v>
                </c:pt>
                <c:pt idx="39">
                  <c:v>18.196090124999998</c:v>
                </c:pt>
                <c:pt idx="40">
                  <c:v>18.627590999999999</c:v>
                </c:pt>
                <c:pt idx="41">
                  <c:v>19.048979249999999</c:v>
                </c:pt>
                <c:pt idx="42">
                  <c:v>19.470367499999998</c:v>
                </c:pt>
                <c:pt idx="43">
                  <c:v>19.640535499999999</c:v>
                </c:pt>
                <c:pt idx="44">
                  <c:v>20.069340749999999</c:v>
                </c:pt>
                <c:pt idx="45">
                  <c:v>20.498145999999998</c:v>
                </c:pt>
                <c:pt idx="46">
                  <c:v>20.937776999999997</c:v>
                </c:pt>
                <c:pt idx="47">
                  <c:v>21.377407999999999</c:v>
                </c:pt>
                <c:pt idx="48">
                  <c:v>21.817039000000001</c:v>
                </c:pt>
                <c:pt idx="49">
                  <c:v>22.25667</c:v>
                </c:pt>
                <c:pt idx="50">
                  <c:v>22.696300999999998</c:v>
                </c:pt>
                <c:pt idx="51">
                  <c:v>23.135932</c:v>
                </c:pt>
                <c:pt idx="52">
                  <c:v>23.575563000000002</c:v>
                </c:pt>
                <c:pt idx="53">
                  <c:v>24.561390625000001</c:v>
                </c:pt>
                <c:pt idx="54">
                  <c:v>25.107587250000002</c:v>
                </c:pt>
                <c:pt idx="55">
                  <c:v>25.653783875000002</c:v>
                </c:pt>
                <c:pt idx="56">
                  <c:v>26.199980500000002</c:v>
                </c:pt>
                <c:pt idx="57">
                  <c:v>26.746177124999999</c:v>
                </c:pt>
                <c:pt idx="58">
                  <c:v>27.292373749999999</c:v>
                </c:pt>
                <c:pt idx="59">
                  <c:v>27.838570375</c:v>
                </c:pt>
                <c:pt idx="60">
                  <c:v>28.384767</c:v>
                </c:pt>
                <c:pt idx="61">
                  <c:v>28.384767</c:v>
                </c:pt>
                <c:pt idx="62">
                  <c:v>28.384767</c:v>
                </c:pt>
                <c:pt idx="63">
                  <c:v>28.384767</c:v>
                </c:pt>
                <c:pt idx="64">
                  <c:v>28.384767</c:v>
                </c:pt>
                <c:pt idx="65">
                  <c:v>28.384767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5-9E43-96E6-ED8486FF9E08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27.733103</c:v>
                </c:pt>
                <c:pt idx="1">
                  <c:v>23.457471000000002</c:v>
                </c:pt>
                <c:pt idx="2">
                  <c:v>19.779301</c:v>
                </c:pt>
                <c:pt idx="3">
                  <c:v>16.18356</c:v>
                </c:pt>
                <c:pt idx="4">
                  <c:v>12.578863999999999</c:v>
                </c:pt>
                <c:pt idx="5">
                  <c:v>9.4462109999999999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F5-9E43-96E6-ED8486FF9E08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25.123177999999999</c:v>
                </c:pt>
                <c:pt idx="1">
                  <c:v>21.419846</c:v>
                </c:pt>
                <c:pt idx="2">
                  <c:v>17.812577000000001</c:v>
                </c:pt>
                <c:pt idx="3">
                  <c:v>14.250678000000001</c:v>
                </c:pt>
                <c:pt idx="4">
                  <c:v>10.919478</c:v>
                </c:pt>
                <c:pt idx="5">
                  <c:v>8.1439360000000001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F5-9E43-96E6-ED8486FF9E08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23.519265000000001</c:v>
                </c:pt>
                <c:pt idx="1">
                  <c:v>20.037780999999999</c:v>
                </c:pt>
                <c:pt idx="2">
                  <c:v>16.425360000000001</c:v>
                </c:pt>
                <c:pt idx="3">
                  <c:v>12.950816</c:v>
                </c:pt>
                <c:pt idx="4">
                  <c:v>9.8678709999999992</c:v>
                </c:pt>
                <c:pt idx="5">
                  <c:v>7.3213600000000003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F5-9E43-96E6-ED8486FF9E08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21.508058999999999</c:v>
                </c:pt>
                <c:pt idx="1">
                  <c:v>18.097145000000001</c:v>
                </c:pt>
                <c:pt idx="2">
                  <c:v>14.517035999999999</c:v>
                </c:pt>
                <c:pt idx="3">
                  <c:v>11.268682999999999</c:v>
                </c:pt>
                <c:pt idx="4">
                  <c:v>8.4742750000000004</c:v>
                </c:pt>
                <c:pt idx="5">
                  <c:v>6.3002060000000002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4F5-9E43-96E6-ED8486FF9E08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20.137765000000002</c:v>
                </c:pt>
                <c:pt idx="1">
                  <c:v>16.715232</c:v>
                </c:pt>
                <c:pt idx="2">
                  <c:v>13.19623</c:v>
                </c:pt>
                <c:pt idx="3">
                  <c:v>10.161636</c:v>
                </c:pt>
                <c:pt idx="4">
                  <c:v>7.6015269999999999</c:v>
                </c:pt>
                <c:pt idx="5">
                  <c:v>5.6675769999999996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4F5-9E43-96E6-ED8486FF9E08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17.763012</c:v>
                </c:pt>
                <c:pt idx="1">
                  <c:v>14.55991</c:v>
                </c:pt>
                <c:pt idx="2">
                  <c:v>11.371956000000001</c:v>
                </c:pt>
                <c:pt idx="3">
                  <c:v>8.6847960000000004</c:v>
                </c:pt>
                <c:pt idx="4">
                  <c:v>6.462669</c:v>
                </c:pt>
                <c:pt idx="5">
                  <c:v>4.9848129999999999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4F5-9E43-96E6-ED8486FF9E08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28.384767</c:v>
                </c:pt>
                <c:pt idx="1">
                  <c:v>24.015194000000001</c:v>
                </c:pt>
                <c:pt idx="2">
                  <c:v>20.498145999999998</c:v>
                </c:pt>
                <c:pt idx="3">
                  <c:v>17.067703999999999</c:v>
                </c:pt>
                <c:pt idx="4">
                  <c:v>13.462277</c:v>
                </c:pt>
                <c:pt idx="5">
                  <c:v>10.22132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F5-9E43-96E6-ED8486FF9E08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25.719702000000002</c:v>
                </c:pt>
                <c:pt idx="1">
                  <c:v>21.998697</c:v>
                </c:pt>
                <c:pt idx="2">
                  <c:v>18.627590999999999</c:v>
                </c:pt>
                <c:pt idx="3">
                  <c:v>15.175584000000001</c:v>
                </c:pt>
                <c:pt idx="4">
                  <c:v>11.788964</c:v>
                </c:pt>
                <c:pt idx="5">
                  <c:v>8.8711970000000004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4F5-9E43-96E6-ED8486FF9E08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24.084831999999999</c:v>
                </c:pt>
                <c:pt idx="1">
                  <c:v>20.671530000000001</c:v>
                </c:pt>
                <c:pt idx="2">
                  <c:v>17.295171</c:v>
                </c:pt>
                <c:pt idx="3">
                  <c:v>13.852311</c:v>
                </c:pt>
                <c:pt idx="4">
                  <c:v>10.673609000000001</c:v>
                </c:pt>
                <c:pt idx="5">
                  <c:v>8.0026980000000005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4F5-9E43-96E6-ED8486FF9E08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22.068771999999999</c:v>
                </c:pt>
                <c:pt idx="1">
                  <c:v>18.805177</c:v>
                </c:pt>
                <c:pt idx="2">
                  <c:v>15.393833000000001</c:v>
                </c:pt>
                <c:pt idx="3">
                  <c:v>12.098242000000001</c:v>
                </c:pt>
                <c:pt idx="4">
                  <c:v>9.1913999999999998</c:v>
                </c:pt>
                <c:pt idx="5">
                  <c:v>6.8532900000000003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4F5-9E43-96E6-ED8486FF9E08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20.799092000000002</c:v>
                </c:pt>
                <c:pt idx="1">
                  <c:v>17.574518999999999</c:v>
                </c:pt>
                <c:pt idx="2">
                  <c:v>14.128952</c:v>
                </c:pt>
                <c:pt idx="3">
                  <c:v>11.02022</c:v>
                </c:pt>
                <c:pt idx="4">
                  <c:v>8.3280060000000002</c:v>
                </c:pt>
                <c:pt idx="5">
                  <c:v>6.2213260000000004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4F5-9E43-96E6-ED8486FF9E08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18.395053999999998</c:v>
                </c:pt>
                <c:pt idx="1">
                  <c:v>15.357626</c:v>
                </c:pt>
                <c:pt idx="2">
                  <c:v>12.168129</c:v>
                </c:pt>
                <c:pt idx="3">
                  <c:v>9.4152690000000003</c:v>
                </c:pt>
                <c:pt idx="4">
                  <c:v>7.0404270000000002</c:v>
                </c:pt>
                <c:pt idx="5">
                  <c:v>5.3702730000000001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4F5-9E43-96E6-ED8486FF9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30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5.5627579999999996</c:v>
                </c:pt>
                <c:pt idx="1">
                  <c:v>5.7185903749999998</c:v>
                </c:pt>
                <c:pt idx="2">
                  <c:v>5.8744227499999999</c:v>
                </c:pt>
                <c:pt idx="3">
                  <c:v>6.030255125</c:v>
                </c:pt>
                <c:pt idx="4">
                  <c:v>6.1860874999999993</c:v>
                </c:pt>
                <c:pt idx="5">
                  <c:v>6.3419198749999994</c:v>
                </c:pt>
                <c:pt idx="6">
                  <c:v>6.4977522499999996</c:v>
                </c:pt>
                <c:pt idx="7">
                  <c:v>6.6535846249999997</c:v>
                </c:pt>
                <c:pt idx="8">
                  <c:v>7.02357575</c:v>
                </c:pt>
                <c:pt idx="9">
                  <c:v>7.2377345000000002</c:v>
                </c:pt>
                <c:pt idx="10">
                  <c:v>7.4518932499999995</c:v>
                </c:pt>
                <c:pt idx="11">
                  <c:v>7.6660519999999996</c:v>
                </c:pt>
                <c:pt idx="12">
                  <c:v>7.8802107499999998</c:v>
                </c:pt>
                <c:pt idx="13">
                  <c:v>8.0943694999999991</c:v>
                </c:pt>
                <c:pt idx="14">
                  <c:v>8.3085282500000002</c:v>
                </c:pt>
                <c:pt idx="15">
                  <c:v>8.4470546249999998</c:v>
                </c:pt>
                <c:pt idx="16">
                  <c:v>8.6895325000000003</c:v>
                </c:pt>
                <c:pt idx="17">
                  <c:v>8.9320103750000008</c:v>
                </c:pt>
                <c:pt idx="18">
                  <c:v>9.1744882499999996</c:v>
                </c:pt>
                <c:pt idx="19">
                  <c:v>9.4169661250000001</c:v>
                </c:pt>
                <c:pt idx="20">
                  <c:v>9.6594440000000006</c:v>
                </c:pt>
                <c:pt idx="21">
                  <c:v>9.9303623750000014</c:v>
                </c:pt>
                <c:pt idx="22">
                  <c:v>9.9851939999999999</c:v>
                </c:pt>
                <c:pt idx="23">
                  <c:v>10.20128075</c:v>
                </c:pt>
                <c:pt idx="24">
                  <c:v>10.248909000000001</c:v>
                </c:pt>
                <c:pt idx="25">
                  <c:v>10.472199124999999</c:v>
                </c:pt>
                <c:pt idx="26">
                  <c:v>10.512624000000001</c:v>
                </c:pt>
                <c:pt idx="27">
                  <c:v>10.8080365</c:v>
                </c:pt>
                <c:pt idx="28">
                  <c:v>11.103449000000001</c:v>
                </c:pt>
                <c:pt idx="29">
                  <c:v>11.398861500000001</c:v>
                </c:pt>
                <c:pt idx="30">
                  <c:v>11.694274</c:v>
                </c:pt>
                <c:pt idx="31">
                  <c:v>11.989686499999999</c:v>
                </c:pt>
                <c:pt idx="32">
                  <c:v>12.405225999999999</c:v>
                </c:pt>
                <c:pt idx="33">
                  <c:v>12.723198499999999</c:v>
                </c:pt>
                <c:pt idx="34">
                  <c:v>13.041170999999999</c:v>
                </c:pt>
                <c:pt idx="35">
                  <c:v>13.3591435</c:v>
                </c:pt>
                <c:pt idx="36">
                  <c:v>13.677116</c:v>
                </c:pt>
                <c:pt idx="37">
                  <c:v>13.9950885</c:v>
                </c:pt>
                <c:pt idx="38">
                  <c:v>14.313060999999999</c:v>
                </c:pt>
                <c:pt idx="39">
                  <c:v>14.635739624999999</c:v>
                </c:pt>
                <c:pt idx="40">
                  <c:v>14.958418249999999</c:v>
                </c:pt>
                <c:pt idx="41">
                  <c:v>14.983034625</c:v>
                </c:pt>
                <c:pt idx="42">
                  <c:v>15.307788</c:v>
                </c:pt>
                <c:pt idx="43">
                  <c:v>15.628008125000001</c:v>
                </c:pt>
                <c:pt idx="44">
                  <c:v>15.94822825</c:v>
                </c:pt>
                <c:pt idx="45">
                  <c:v>16.268448374999998</c:v>
                </c:pt>
                <c:pt idx="46">
                  <c:v>16.588668500000001</c:v>
                </c:pt>
                <c:pt idx="47">
                  <c:v>16.908888624999999</c:v>
                </c:pt>
                <c:pt idx="48">
                  <c:v>17.229108749999998</c:v>
                </c:pt>
                <c:pt idx="49">
                  <c:v>17.549328875</c:v>
                </c:pt>
                <c:pt idx="50">
                  <c:v>17.869548999999999</c:v>
                </c:pt>
                <c:pt idx="51">
                  <c:v>18.311346374999999</c:v>
                </c:pt>
                <c:pt idx="52">
                  <c:v>18.632128250000001</c:v>
                </c:pt>
                <c:pt idx="53">
                  <c:v>18.952910124999999</c:v>
                </c:pt>
                <c:pt idx="54">
                  <c:v>19.273692</c:v>
                </c:pt>
                <c:pt idx="55">
                  <c:v>19.621174875000001</c:v>
                </c:pt>
                <c:pt idx="56">
                  <c:v>19.968657749999998</c:v>
                </c:pt>
                <c:pt idx="57">
                  <c:v>20.316140624999999</c:v>
                </c:pt>
                <c:pt idx="58">
                  <c:v>20.6636235</c:v>
                </c:pt>
                <c:pt idx="59">
                  <c:v>21.011106375000001</c:v>
                </c:pt>
                <c:pt idx="60">
                  <c:v>21.358589250000001</c:v>
                </c:pt>
                <c:pt idx="61">
                  <c:v>21.706072124999999</c:v>
                </c:pt>
                <c:pt idx="62">
                  <c:v>22.053554999999999</c:v>
                </c:pt>
                <c:pt idx="63">
                  <c:v>22.053554999999999</c:v>
                </c:pt>
                <c:pt idx="64">
                  <c:v>22.053554999999999</c:v>
                </c:pt>
                <c:pt idx="65">
                  <c:v>22.053554999999999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C-1C40-B222-32A55C7360D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5.9101499999999998</c:v>
                </c:pt>
                <c:pt idx="1">
                  <c:v>6.0815583750000002</c:v>
                </c:pt>
                <c:pt idx="2">
                  <c:v>6.2529667499999997</c:v>
                </c:pt>
                <c:pt idx="3">
                  <c:v>6.4243751250000001</c:v>
                </c:pt>
                <c:pt idx="4">
                  <c:v>6.5957834999999996</c:v>
                </c:pt>
                <c:pt idx="5">
                  <c:v>6.767191875</c:v>
                </c:pt>
                <c:pt idx="6">
                  <c:v>6.9386002500000004</c:v>
                </c:pt>
                <c:pt idx="7">
                  <c:v>7.2641257499999998</c:v>
                </c:pt>
                <c:pt idx="8">
                  <c:v>7.4723309999999996</c:v>
                </c:pt>
                <c:pt idx="9">
                  <c:v>7.6805362499999994</c:v>
                </c:pt>
                <c:pt idx="10">
                  <c:v>7.8887415000000001</c:v>
                </c:pt>
                <c:pt idx="11">
                  <c:v>8.096946749999999</c:v>
                </c:pt>
                <c:pt idx="12">
                  <c:v>8.3063211250000002</c:v>
                </c:pt>
                <c:pt idx="13">
                  <c:v>8.5574215000000002</c:v>
                </c:pt>
                <c:pt idx="14">
                  <c:v>8.8096910000000008</c:v>
                </c:pt>
                <c:pt idx="15">
                  <c:v>9.0619604999999996</c:v>
                </c:pt>
                <c:pt idx="16">
                  <c:v>9.3142300000000002</c:v>
                </c:pt>
                <c:pt idx="17">
                  <c:v>9.5352252499999999</c:v>
                </c:pt>
                <c:pt idx="18">
                  <c:v>9.807595375</c:v>
                </c:pt>
                <c:pt idx="19">
                  <c:v>10.0799655</c:v>
                </c:pt>
                <c:pt idx="20">
                  <c:v>10.352335625</c:v>
                </c:pt>
                <c:pt idx="21">
                  <c:v>10.62470575</c:v>
                </c:pt>
                <c:pt idx="22">
                  <c:v>10.71999475</c:v>
                </c:pt>
                <c:pt idx="23">
                  <c:v>11.014301625</c:v>
                </c:pt>
                <c:pt idx="24">
                  <c:v>11.3086085</c:v>
                </c:pt>
                <c:pt idx="25">
                  <c:v>11.602915375</c:v>
                </c:pt>
                <c:pt idx="26">
                  <c:v>11.89722225</c:v>
                </c:pt>
                <c:pt idx="27">
                  <c:v>12.191529125000001</c:v>
                </c:pt>
                <c:pt idx="28">
                  <c:v>12.485836000000001</c:v>
                </c:pt>
                <c:pt idx="29">
                  <c:v>12.798782000000001</c:v>
                </c:pt>
                <c:pt idx="30">
                  <c:v>13.111728000000001</c:v>
                </c:pt>
                <c:pt idx="31">
                  <c:v>13.424674000000001</c:v>
                </c:pt>
                <c:pt idx="32">
                  <c:v>13.73762</c:v>
                </c:pt>
                <c:pt idx="33">
                  <c:v>14.050566</c:v>
                </c:pt>
                <c:pt idx="34">
                  <c:v>14.07407675</c:v>
                </c:pt>
                <c:pt idx="35">
                  <c:v>14.386997624999999</c:v>
                </c:pt>
                <c:pt idx="36">
                  <c:v>14.699918499999999</c:v>
                </c:pt>
                <c:pt idx="37">
                  <c:v>15.012839375</c:v>
                </c:pt>
                <c:pt idx="38">
                  <c:v>15.32576025</c:v>
                </c:pt>
                <c:pt idx="39">
                  <c:v>15.638681125</c:v>
                </c:pt>
                <c:pt idx="40">
                  <c:v>15.951601999999999</c:v>
                </c:pt>
                <c:pt idx="41">
                  <c:v>16.247675749999999</c:v>
                </c:pt>
                <c:pt idx="42">
                  <c:v>16.543749500000001</c:v>
                </c:pt>
                <c:pt idx="43">
                  <c:v>16.673661249999999</c:v>
                </c:pt>
                <c:pt idx="44">
                  <c:v>16.980019625000001</c:v>
                </c:pt>
                <c:pt idx="45">
                  <c:v>17.286377999999999</c:v>
                </c:pt>
                <c:pt idx="46">
                  <c:v>17.586818624999999</c:v>
                </c:pt>
                <c:pt idx="47">
                  <c:v>17.88725925</c:v>
                </c:pt>
                <c:pt idx="48">
                  <c:v>18.187699875</c:v>
                </c:pt>
                <c:pt idx="49">
                  <c:v>18.4881405</c:v>
                </c:pt>
                <c:pt idx="50">
                  <c:v>18.788581125</c:v>
                </c:pt>
                <c:pt idx="51">
                  <c:v>19.089021750000001</c:v>
                </c:pt>
                <c:pt idx="52">
                  <c:v>19.389462375000001</c:v>
                </c:pt>
                <c:pt idx="53">
                  <c:v>20.044292000000002</c:v>
                </c:pt>
                <c:pt idx="54">
                  <c:v>20.398681</c:v>
                </c:pt>
                <c:pt idx="55">
                  <c:v>20.753070000000001</c:v>
                </c:pt>
                <c:pt idx="56">
                  <c:v>21.107458999999999</c:v>
                </c:pt>
                <c:pt idx="57">
                  <c:v>21.461848</c:v>
                </c:pt>
                <c:pt idx="58">
                  <c:v>21.816237000000001</c:v>
                </c:pt>
                <c:pt idx="59">
                  <c:v>22.170625999999999</c:v>
                </c:pt>
                <c:pt idx="60">
                  <c:v>22.525015</c:v>
                </c:pt>
                <c:pt idx="61">
                  <c:v>22.525015</c:v>
                </c:pt>
                <c:pt idx="62">
                  <c:v>22.525015</c:v>
                </c:pt>
                <c:pt idx="63">
                  <c:v>22.525015</c:v>
                </c:pt>
                <c:pt idx="64">
                  <c:v>22.525015</c:v>
                </c:pt>
                <c:pt idx="65">
                  <c:v>22.525015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8C-1C40-B222-32A55C7360D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22.053554999999999</c:v>
                </c:pt>
                <c:pt idx="1">
                  <c:v>19.273692</c:v>
                </c:pt>
                <c:pt idx="2">
                  <c:v>16.707436999999999</c:v>
                </c:pt>
                <c:pt idx="3">
                  <c:v>14.106241000000001</c:v>
                </c:pt>
                <c:pt idx="4">
                  <c:v>11.460508000000001</c:v>
                </c:pt>
                <c:pt idx="5">
                  <c:v>9.1192869999999999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8C-1C40-B222-32A55C7360D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20.329287999999998</c:v>
                </c:pt>
                <c:pt idx="1">
                  <c:v>17.869548999999999</c:v>
                </c:pt>
                <c:pt idx="2">
                  <c:v>15.307788</c:v>
                </c:pt>
                <c:pt idx="3">
                  <c:v>12.709761</c:v>
                </c:pt>
                <c:pt idx="4">
                  <c:v>10.254502</c:v>
                </c:pt>
                <c:pt idx="5">
                  <c:v>8.1373569999999997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8C-1C40-B222-32A55C7360D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19.257709999999999</c:v>
                </c:pt>
                <c:pt idx="1">
                  <c:v>16.894490000000001</c:v>
                </c:pt>
                <c:pt idx="2">
                  <c:v>14.313060999999999</c:v>
                </c:pt>
                <c:pt idx="3">
                  <c:v>11.769280999999999</c:v>
                </c:pt>
                <c:pt idx="4">
                  <c:v>9.4667589999999997</c:v>
                </c:pt>
                <c:pt idx="5">
                  <c:v>7.5057859999999996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8C-1C40-B222-32A55C7360D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17.617038000000001</c:v>
                </c:pt>
                <c:pt idx="1">
                  <c:v>15.380383999999999</c:v>
                </c:pt>
                <c:pt idx="2">
                  <c:v>12.875923999999999</c:v>
                </c:pt>
                <c:pt idx="3">
                  <c:v>10.512624000000001</c:v>
                </c:pt>
                <c:pt idx="4">
                  <c:v>8.4029039999999995</c:v>
                </c:pt>
                <c:pt idx="5">
                  <c:v>6.6812860000000001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8C-1C40-B222-32A55C7360D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16.125973999999999</c:v>
                </c:pt>
                <c:pt idx="1">
                  <c:v>14.130993</c:v>
                </c:pt>
                <c:pt idx="2">
                  <c:v>11.826791</c:v>
                </c:pt>
                <c:pt idx="3">
                  <c:v>9.6594440000000006</c:v>
                </c:pt>
                <c:pt idx="4">
                  <c:v>7.7196210000000001</c:v>
                </c:pt>
                <c:pt idx="5">
                  <c:v>6.1535659999999996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8C-1C40-B222-32A55C7360D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13.936864999999999</c:v>
                </c:pt>
                <c:pt idx="1">
                  <c:v>12.328529</c:v>
                </c:pt>
                <c:pt idx="2">
                  <c:v>10.392163999999999</c:v>
                </c:pt>
                <c:pt idx="3">
                  <c:v>8.5226869999999995</c:v>
                </c:pt>
                <c:pt idx="4">
                  <c:v>6.8094169999999998</c:v>
                </c:pt>
                <c:pt idx="5">
                  <c:v>5.5627579999999996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8C-1C40-B222-32A55C7360D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22.525015</c:v>
                </c:pt>
                <c:pt idx="1">
                  <c:v>19.689903000000001</c:v>
                </c:pt>
                <c:pt idx="2">
                  <c:v>17.286377999999999</c:v>
                </c:pt>
                <c:pt idx="3">
                  <c:v>14.835511</c:v>
                </c:pt>
                <c:pt idx="4">
                  <c:v>12.221684</c:v>
                </c:pt>
                <c:pt idx="5">
                  <c:v>9.8164999999999996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68C-1C40-B222-32A55C7360D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20.734010000000001</c:v>
                </c:pt>
                <c:pt idx="1">
                  <c:v>18.320191999999999</c:v>
                </c:pt>
                <c:pt idx="2">
                  <c:v>15.951601999999999</c:v>
                </c:pt>
                <c:pt idx="3">
                  <c:v>13.448235</c:v>
                </c:pt>
                <c:pt idx="4">
                  <c:v>10.975265</c:v>
                </c:pt>
                <c:pt idx="5">
                  <c:v>8.7741159999999994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8C-1C40-B222-32A55C7360D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19.639074999999998</c:v>
                </c:pt>
                <c:pt idx="1">
                  <c:v>17.384506999999999</c:v>
                </c:pt>
                <c:pt idx="2">
                  <c:v>14.989404</c:v>
                </c:pt>
                <c:pt idx="3">
                  <c:v>12.485836000000001</c:v>
                </c:pt>
                <c:pt idx="4">
                  <c:v>10.131380999999999</c:v>
                </c:pt>
                <c:pt idx="5">
                  <c:v>8.0880050000000008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8C-1C40-B222-32A55C7360D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17.982614000000002</c:v>
                </c:pt>
                <c:pt idx="1">
                  <c:v>15.892085</c:v>
                </c:pt>
                <c:pt idx="2">
                  <c:v>13.539332999999999</c:v>
                </c:pt>
                <c:pt idx="3">
                  <c:v>11.169446000000001</c:v>
                </c:pt>
                <c:pt idx="4">
                  <c:v>8.9904849999999996</c:v>
                </c:pt>
                <c:pt idx="5">
                  <c:v>7.166048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8C-1C40-B222-32A55C7360D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16.484921</c:v>
                </c:pt>
                <c:pt idx="1">
                  <c:v>14.677422999999999</c:v>
                </c:pt>
                <c:pt idx="2">
                  <c:v>12.482125</c:v>
                </c:pt>
                <c:pt idx="3">
                  <c:v>10.323308000000001</c:v>
                </c:pt>
                <c:pt idx="4">
                  <c:v>8.3051519999999996</c:v>
                </c:pt>
                <c:pt idx="5">
                  <c:v>6.6395099999999996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8C-1C40-B222-32A55C7360D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14.209362</c:v>
                </c:pt>
                <c:pt idx="1">
                  <c:v>12.766135999999999</c:v>
                </c:pt>
                <c:pt idx="2">
                  <c:v>10.918709</c:v>
                </c:pt>
                <c:pt idx="3">
                  <c:v>9.0709569999999999</c:v>
                </c:pt>
                <c:pt idx="4">
                  <c:v>7.2814170000000003</c:v>
                </c:pt>
                <c:pt idx="5">
                  <c:v>5.9101499999999998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68C-1C40-B222-32A55C73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23.5"/>
          <c:min val="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0.116337</c:v>
                </c:pt>
                <c:pt idx="1">
                  <c:v>0.23409187500000006</c:v>
                </c:pt>
                <c:pt idx="2">
                  <c:v>0.35184674999999999</c:v>
                </c:pt>
                <c:pt idx="3">
                  <c:v>0.46960162500000002</c:v>
                </c:pt>
                <c:pt idx="4">
                  <c:v>0.58735650000000006</c:v>
                </c:pt>
                <c:pt idx="5">
                  <c:v>0.70511137499999998</c:v>
                </c:pt>
                <c:pt idx="6">
                  <c:v>0.82286625000000002</c:v>
                </c:pt>
                <c:pt idx="7">
                  <c:v>0.94062112499999995</c:v>
                </c:pt>
                <c:pt idx="8">
                  <c:v>1.976816125</c:v>
                </c:pt>
                <c:pt idx="9">
                  <c:v>2.8952562500000001</c:v>
                </c:pt>
                <c:pt idx="10">
                  <c:v>3.8136963750000001</c:v>
                </c:pt>
                <c:pt idx="11">
                  <c:v>4.7321364999999993</c:v>
                </c:pt>
                <c:pt idx="12">
                  <c:v>5.6505766249999994</c:v>
                </c:pt>
                <c:pt idx="13">
                  <c:v>6.5690167499999994</c:v>
                </c:pt>
                <c:pt idx="14">
                  <c:v>7.4874568749999995</c:v>
                </c:pt>
                <c:pt idx="15">
                  <c:v>12.674085125000001</c:v>
                </c:pt>
                <c:pt idx="16">
                  <c:v>14.892518500000001</c:v>
                </c:pt>
                <c:pt idx="17">
                  <c:v>17.110951875000001</c:v>
                </c:pt>
                <c:pt idx="18">
                  <c:v>19.329385250000001</c:v>
                </c:pt>
                <c:pt idx="19">
                  <c:v>21.547818625000001</c:v>
                </c:pt>
                <c:pt idx="20">
                  <c:v>23.766252000000001</c:v>
                </c:pt>
                <c:pt idx="21">
                  <c:v>26.232232125000003</c:v>
                </c:pt>
                <c:pt idx="22">
                  <c:v>28.596885999999998</c:v>
                </c:pt>
                <c:pt idx="23">
                  <c:v>28.698212250000001</c:v>
                </c:pt>
                <c:pt idx="24">
                  <c:v>31.270143999999998</c:v>
                </c:pt>
                <c:pt idx="25">
                  <c:v>31.164192374999999</c:v>
                </c:pt>
                <c:pt idx="26">
                  <c:v>33.943401999999999</c:v>
                </c:pt>
                <c:pt idx="27">
                  <c:v>36.645335125000003</c:v>
                </c:pt>
                <c:pt idx="28">
                  <c:v>39.347268249999999</c:v>
                </c:pt>
                <c:pt idx="29">
                  <c:v>42.049201374999996</c:v>
                </c:pt>
                <c:pt idx="30">
                  <c:v>44.751134499999999</c:v>
                </c:pt>
                <c:pt idx="31">
                  <c:v>47.453067625000003</c:v>
                </c:pt>
                <c:pt idx="32">
                  <c:v>53.383169249999995</c:v>
                </c:pt>
                <c:pt idx="33">
                  <c:v>56.166834874999999</c:v>
                </c:pt>
                <c:pt idx="34">
                  <c:v>58.950500499999997</c:v>
                </c:pt>
                <c:pt idx="35">
                  <c:v>61.734166124999994</c:v>
                </c:pt>
                <c:pt idx="36">
                  <c:v>64.517831749999999</c:v>
                </c:pt>
                <c:pt idx="37">
                  <c:v>67.301497374999997</c:v>
                </c:pt>
                <c:pt idx="38">
                  <c:v>70.085162999999994</c:v>
                </c:pt>
                <c:pt idx="39">
                  <c:v>72.369243124999997</c:v>
                </c:pt>
                <c:pt idx="40">
                  <c:v>74.65332325</c:v>
                </c:pt>
                <c:pt idx="41">
                  <c:v>75.658418124999997</c:v>
                </c:pt>
                <c:pt idx="42">
                  <c:v>78.346564999999998</c:v>
                </c:pt>
                <c:pt idx="43">
                  <c:v>80.333801374999993</c:v>
                </c:pt>
                <c:pt idx="44">
                  <c:v>82.321037750000002</c:v>
                </c:pt>
                <c:pt idx="45">
                  <c:v>84.308274124999997</c:v>
                </c:pt>
                <c:pt idx="46">
                  <c:v>86.295510500000006</c:v>
                </c:pt>
                <c:pt idx="47">
                  <c:v>88.282746875000001</c:v>
                </c:pt>
                <c:pt idx="48">
                  <c:v>90.269983249999996</c:v>
                </c:pt>
                <c:pt idx="49">
                  <c:v>92.257219625000005</c:v>
                </c:pt>
                <c:pt idx="50">
                  <c:v>94.244456</c:v>
                </c:pt>
                <c:pt idx="51">
                  <c:v>94.869842750000004</c:v>
                </c:pt>
                <c:pt idx="52">
                  <c:v>96.199789500000009</c:v>
                </c:pt>
                <c:pt idx="53">
                  <c:v>97.529736249999999</c:v>
                </c:pt>
                <c:pt idx="54">
                  <c:v>98.859683000000004</c:v>
                </c:pt>
                <c:pt idx="55">
                  <c:v>98.999300625000004</c:v>
                </c:pt>
                <c:pt idx="56">
                  <c:v>99.138918250000003</c:v>
                </c:pt>
                <c:pt idx="57">
                  <c:v>99.278535875000003</c:v>
                </c:pt>
                <c:pt idx="58">
                  <c:v>99.418153500000003</c:v>
                </c:pt>
                <c:pt idx="59">
                  <c:v>99.557771125000002</c:v>
                </c:pt>
                <c:pt idx="60">
                  <c:v>99.697388750000002</c:v>
                </c:pt>
                <c:pt idx="61">
                  <c:v>99.837006375000001</c:v>
                </c:pt>
                <c:pt idx="62">
                  <c:v>99.976624000000001</c:v>
                </c:pt>
                <c:pt idx="63">
                  <c:v>99.976624000000001</c:v>
                </c:pt>
                <c:pt idx="64">
                  <c:v>99.976624000000001</c:v>
                </c:pt>
                <c:pt idx="65">
                  <c:v>99.976624000000001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4-3449-9364-D4E1396CC5F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0.22084999999999999</c:v>
                </c:pt>
                <c:pt idx="1">
                  <c:v>0.49039437499999994</c:v>
                </c:pt>
                <c:pt idx="2">
                  <c:v>0.75993874999999989</c:v>
                </c:pt>
                <c:pt idx="3">
                  <c:v>1.0294831250000001</c:v>
                </c:pt>
                <c:pt idx="4">
                  <c:v>1.2990275</c:v>
                </c:pt>
                <c:pt idx="5">
                  <c:v>1.5685718749999999</c:v>
                </c:pt>
                <c:pt idx="6">
                  <c:v>1.8381162500000001</c:v>
                </c:pt>
                <c:pt idx="7">
                  <c:v>5.3665833749999994</c:v>
                </c:pt>
                <c:pt idx="8">
                  <c:v>6.5830924999999993</c:v>
                </c:pt>
                <c:pt idx="9">
                  <c:v>7.7996016249999993</c:v>
                </c:pt>
                <c:pt idx="10">
                  <c:v>9.0161107499999993</c:v>
                </c:pt>
                <c:pt idx="11">
                  <c:v>10.232619874999999</c:v>
                </c:pt>
                <c:pt idx="12">
                  <c:v>13.7623645</c:v>
                </c:pt>
                <c:pt idx="13">
                  <c:v>13.854554499999999</c:v>
                </c:pt>
                <c:pt idx="14">
                  <c:v>16.259979999999999</c:v>
                </c:pt>
                <c:pt idx="15">
                  <c:v>18.665405499999999</c:v>
                </c:pt>
                <c:pt idx="16">
                  <c:v>21.070830999999998</c:v>
                </c:pt>
                <c:pt idx="17">
                  <c:v>24.729730750000002</c:v>
                </c:pt>
                <c:pt idx="18">
                  <c:v>27.401961624999998</c:v>
                </c:pt>
                <c:pt idx="19">
                  <c:v>30.074192499999999</c:v>
                </c:pt>
                <c:pt idx="20">
                  <c:v>32.746423374999999</c:v>
                </c:pt>
                <c:pt idx="21">
                  <c:v>35.418654249999996</c:v>
                </c:pt>
                <c:pt idx="22">
                  <c:v>38.012847999999998</c:v>
                </c:pt>
                <c:pt idx="23">
                  <c:v>40.841506500000001</c:v>
                </c:pt>
                <c:pt idx="24">
                  <c:v>43.670164999999997</c:v>
                </c:pt>
                <c:pt idx="25">
                  <c:v>46.4988235</c:v>
                </c:pt>
                <c:pt idx="26">
                  <c:v>49.327482000000003</c:v>
                </c:pt>
                <c:pt idx="27">
                  <c:v>52.156140499999999</c:v>
                </c:pt>
                <c:pt idx="28">
                  <c:v>54.984799000000002</c:v>
                </c:pt>
                <c:pt idx="29">
                  <c:v>57.512363500000006</c:v>
                </c:pt>
                <c:pt idx="30">
                  <c:v>60.039928000000003</c:v>
                </c:pt>
                <c:pt idx="31">
                  <c:v>62.5674925</c:v>
                </c:pt>
                <c:pt idx="32">
                  <c:v>65.095056999999997</c:v>
                </c:pt>
                <c:pt idx="33">
                  <c:v>67.622621499999994</c:v>
                </c:pt>
                <c:pt idx="34">
                  <c:v>68.512935499999998</c:v>
                </c:pt>
                <c:pt idx="35">
                  <c:v>70.905303750000002</c:v>
                </c:pt>
                <c:pt idx="36">
                  <c:v>73.297671999999991</c:v>
                </c:pt>
                <c:pt idx="37">
                  <c:v>75.690040249999996</c:v>
                </c:pt>
                <c:pt idx="38">
                  <c:v>78.0824085</c:v>
                </c:pt>
                <c:pt idx="39">
                  <c:v>80.47477674999999</c:v>
                </c:pt>
                <c:pt idx="40">
                  <c:v>82.867144999999994</c:v>
                </c:pt>
                <c:pt idx="41">
                  <c:v>84.504930250000001</c:v>
                </c:pt>
                <c:pt idx="42">
                  <c:v>86.142715499999994</c:v>
                </c:pt>
                <c:pt idx="43">
                  <c:v>87.296316000000004</c:v>
                </c:pt>
                <c:pt idx="44">
                  <c:v>89.344379500000002</c:v>
                </c:pt>
                <c:pt idx="45">
                  <c:v>91.392443</c:v>
                </c:pt>
                <c:pt idx="46">
                  <c:v>92.390605375000007</c:v>
                </c:pt>
                <c:pt idx="47">
                  <c:v>93.38876775</c:v>
                </c:pt>
                <c:pt idx="48">
                  <c:v>94.386930124999992</c:v>
                </c:pt>
                <c:pt idx="49">
                  <c:v>95.385092499999999</c:v>
                </c:pt>
                <c:pt idx="50">
                  <c:v>96.383254875000006</c:v>
                </c:pt>
                <c:pt idx="51">
                  <c:v>97.381417249999998</c:v>
                </c:pt>
                <c:pt idx="52">
                  <c:v>98.379579624999991</c:v>
                </c:pt>
                <c:pt idx="53">
                  <c:v>99.452623875</c:v>
                </c:pt>
                <c:pt idx="54">
                  <c:v>99.527505750000003</c:v>
                </c:pt>
                <c:pt idx="55">
                  <c:v>99.602387625000006</c:v>
                </c:pt>
                <c:pt idx="56">
                  <c:v>99.677269499999994</c:v>
                </c:pt>
                <c:pt idx="57">
                  <c:v>99.752151374999997</c:v>
                </c:pt>
                <c:pt idx="58">
                  <c:v>99.827033249999999</c:v>
                </c:pt>
                <c:pt idx="59">
                  <c:v>99.901915125000002</c:v>
                </c:pt>
                <c:pt idx="60">
                  <c:v>99.976797000000005</c:v>
                </c:pt>
                <c:pt idx="61">
                  <c:v>99.976797000000005</c:v>
                </c:pt>
                <c:pt idx="62">
                  <c:v>99.976797000000005</c:v>
                </c:pt>
                <c:pt idx="63">
                  <c:v>99.976797000000005</c:v>
                </c:pt>
                <c:pt idx="64">
                  <c:v>99.976797000000005</c:v>
                </c:pt>
                <c:pt idx="65">
                  <c:v>99.976797000000005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44-3449-9364-D4E1396CC5F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99.976624000000001</c:v>
                </c:pt>
                <c:pt idx="1">
                  <c:v>98.859683000000004</c:v>
                </c:pt>
                <c:pt idx="2">
                  <c:v>88.220108999999994</c:v>
                </c:pt>
                <c:pt idx="3">
                  <c:v>68.895031000000003</c:v>
                </c:pt>
                <c:pt idx="4">
                  <c:v>44.681266999999998</c:v>
                </c:pt>
                <c:pt idx="5">
                  <c:v>22.764503000000001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44-3449-9364-D4E1396CC5F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99.795024999999995</c:v>
                </c:pt>
                <c:pt idx="1">
                  <c:v>94.244456</c:v>
                </c:pt>
                <c:pt idx="2">
                  <c:v>78.346564999999998</c:v>
                </c:pt>
                <c:pt idx="3">
                  <c:v>56.841389999999997</c:v>
                </c:pt>
                <c:pt idx="4">
                  <c:v>32.555588999999998</c:v>
                </c:pt>
                <c:pt idx="5">
                  <c:v>12.352232000000001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44-3449-9364-D4E1396CC5F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98.338194000000001</c:v>
                </c:pt>
                <c:pt idx="1">
                  <c:v>88.357804000000002</c:v>
                </c:pt>
                <c:pt idx="2">
                  <c:v>70.085162999999994</c:v>
                </c:pt>
                <c:pt idx="3">
                  <c:v>47.815837999999999</c:v>
                </c:pt>
                <c:pt idx="4">
                  <c:v>24.182818999999999</c:v>
                </c:pt>
                <c:pt idx="5">
                  <c:v>6.3906299999999998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44-3449-9364-D4E1396CC5F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89.730419999999995</c:v>
                </c:pt>
                <c:pt idx="1">
                  <c:v>75.403053999999997</c:v>
                </c:pt>
                <c:pt idx="2">
                  <c:v>55.558866999999999</c:v>
                </c:pt>
                <c:pt idx="3">
                  <c:v>33.943401999999999</c:v>
                </c:pt>
                <c:pt idx="4">
                  <c:v>12.557338</c:v>
                </c:pt>
                <c:pt idx="5">
                  <c:v>1.7646649999999999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44-3449-9364-D4E1396CC5F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77.055396999999999</c:v>
                </c:pt>
                <c:pt idx="1">
                  <c:v>62.334836000000003</c:v>
                </c:pt>
                <c:pt idx="2">
                  <c:v>43.494092999999999</c:v>
                </c:pt>
                <c:pt idx="3">
                  <c:v>23.766252000000001</c:v>
                </c:pt>
                <c:pt idx="4">
                  <c:v>6.0187850000000003</c:v>
                </c:pt>
                <c:pt idx="5">
                  <c:v>0.55798700000000001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44-3449-9364-D4E1396CC5F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51.412968999999997</c:v>
                </c:pt>
                <c:pt idx="1">
                  <c:v>38.870735000000003</c:v>
                </c:pt>
                <c:pt idx="2">
                  <c:v>23.716270999999999</c:v>
                </c:pt>
                <c:pt idx="3">
                  <c:v>8.4058969999999995</c:v>
                </c:pt>
                <c:pt idx="4">
                  <c:v>1.058376</c:v>
                </c:pt>
                <c:pt idx="5">
                  <c:v>0.116337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44-3449-9364-D4E1396CC5F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99.976797000000005</c:v>
                </c:pt>
                <c:pt idx="1">
                  <c:v>99.377741999999998</c:v>
                </c:pt>
                <c:pt idx="2">
                  <c:v>91.392443</c:v>
                </c:pt>
                <c:pt idx="3">
                  <c:v>75.007935000000003</c:v>
                </c:pt>
                <c:pt idx="4">
                  <c:v>53.619781000000003</c:v>
                </c:pt>
                <c:pt idx="5">
                  <c:v>31.060772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C44-3449-9364-D4E1396CC5F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99.896332999999998</c:v>
                </c:pt>
                <c:pt idx="1">
                  <c:v>95.969426999999996</c:v>
                </c:pt>
                <c:pt idx="2">
                  <c:v>82.867144999999994</c:v>
                </c:pt>
                <c:pt idx="3">
                  <c:v>63.728198999999996</c:v>
                </c:pt>
                <c:pt idx="4">
                  <c:v>41.496650000000002</c:v>
                </c:pt>
                <c:pt idx="5">
                  <c:v>20.686140000000002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44-3449-9364-D4E1396CC5F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98.827883</c:v>
                </c:pt>
                <c:pt idx="1">
                  <c:v>90.892341000000002</c:v>
                </c:pt>
                <c:pt idx="2">
                  <c:v>75.205314999999999</c:v>
                </c:pt>
                <c:pt idx="3">
                  <c:v>54.984799000000002</c:v>
                </c:pt>
                <c:pt idx="4">
                  <c:v>32.355530999999999</c:v>
                </c:pt>
                <c:pt idx="5">
                  <c:v>13.291268000000001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C44-3449-9364-D4E1396CC5F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91.094453999999999</c:v>
                </c:pt>
                <c:pt idx="1">
                  <c:v>78.462725000000006</c:v>
                </c:pt>
                <c:pt idx="2">
                  <c:v>60.978178999999997</c:v>
                </c:pt>
                <c:pt idx="3">
                  <c:v>40.763115999999997</c:v>
                </c:pt>
                <c:pt idx="4">
                  <c:v>19.385269000000001</c:v>
                </c:pt>
                <c:pt idx="5">
                  <c:v>4.3908569999999996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C44-3449-9364-D4E1396CC5F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78.875867999999997</c:v>
                </c:pt>
                <c:pt idx="1">
                  <c:v>66.003485999999995</c:v>
                </c:pt>
                <c:pt idx="2">
                  <c:v>48.928379999999997</c:v>
                </c:pt>
                <c:pt idx="3">
                  <c:v>30.692533000000001</c:v>
                </c:pt>
                <c:pt idx="4">
                  <c:v>11.449128999999999</c:v>
                </c:pt>
                <c:pt idx="5">
                  <c:v>1.7170559999999999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C44-3449-9364-D4E1396CC5F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53.197074000000001</c:v>
                </c:pt>
                <c:pt idx="1">
                  <c:v>41.962220000000002</c:v>
                </c:pt>
                <c:pt idx="2">
                  <c:v>28.117895000000001</c:v>
                </c:pt>
                <c:pt idx="3">
                  <c:v>13.938394000000001</c:v>
                </c:pt>
                <c:pt idx="4">
                  <c:v>2.377205</c:v>
                </c:pt>
                <c:pt idx="5">
                  <c:v>0.22084999999999999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C44-3449-9364-D4E1396C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0.118021</c:v>
                </c:pt>
                <c:pt idx="1">
                  <c:v>0.23308675000000001</c:v>
                </c:pt>
                <c:pt idx="2">
                  <c:v>0.34815250000000009</c:v>
                </c:pt>
                <c:pt idx="3">
                  <c:v>0.46321825000000005</c:v>
                </c:pt>
                <c:pt idx="4">
                  <c:v>0.57828400000000002</c:v>
                </c:pt>
                <c:pt idx="5">
                  <c:v>0.6933497500000001</c:v>
                </c:pt>
                <c:pt idx="6">
                  <c:v>0.80841550000000006</c:v>
                </c:pt>
                <c:pt idx="7">
                  <c:v>0.92348125000000014</c:v>
                </c:pt>
                <c:pt idx="8">
                  <c:v>1.9083796250000002</c:v>
                </c:pt>
                <c:pt idx="9">
                  <c:v>2.7782122500000002</c:v>
                </c:pt>
                <c:pt idx="10">
                  <c:v>3.6480448750000001</c:v>
                </c:pt>
                <c:pt idx="11">
                  <c:v>4.5178775</c:v>
                </c:pt>
                <c:pt idx="12">
                  <c:v>5.3877101249999999</c:v>
                </c:pt>
                <c:pt idx="13">
                  <c:v>6.2575427499999998</c:v>
                </c:pt>
                <c:pt idx="14">
                  <c:v>7.1273753749999997</c:v>
                </c:pt>
                <c:pt idx="15">
                  <c:v>12.108488124999997</c:v>
                </c:pt>
                <c:pt idx="16">
                  <c:v>14.234188499999998</c:v>
                </c:pt>
                <c:pt idx="17">
                  <c:v>16.359888874999999</c:v>
                </c:pt>
                <c:pt idx="18">
                  <c:v>18.485589249999997</c:v>
                </c:pt>
                <c:pt idx="19">
                  <c:v>20.611289624999998</c:v>
                </c:pt>
                <c:pt idx="20">
                  <c:v>22.736989999999999</c:v>
                </c:pt>
                <c:pt idx="21">
                  <c:v>25.107038875000001</c:v>
                </c:pt>
                <c:pt idx="22">
                  <c:v>27.356375500000002</c:v>
                </c:pt>
                <c:pt idx="23">
                  <c:v>27.477087749999999</c:v>
                </c:pt>
                <c:pt idx="24">
                  <c:v>29.92438675</c:v>
                </c:pt>
                <c:pt idx="25">
                  <c:v>29.847136624999997</c:v>
                </c:pt>
                <c:pt idx="26">
                  <c:v>32.492398000000001</c:v>
                </c:pt>
                <c:pt idx="27">
                  <c:v>35.114622625000003</c:v>
                </c:pt>
                <c:pt idx="28">
                  <c:v>37.736847249999997</c:v>
                </c:pt>
                <c:pt idx="29">
                  <c:v>40.359071874999998</c:v>
                </c:pt>
                <c:pt idx="30">
                  <c:v>42.981296499999999</c:v>
                </c:pt>
                <c:pt idx="31">
                  <c:v>45.603521125</c:v>
                </c:pt>
                <c:pt idx="32">
                  <c:v>51.354923749999998</c:v>
                </c:pt>
                <c:pt idx="33">
                  <c:v>54.079499624999997</c:v>
                </c:pt>
                <c:pt idx="34">
                  <c:v>56.804075499999996</c:v>
                </c:pt>
                <c:pt idx="35">
                  <c:v>59.528651374999995</c:v>
                </c:pt>
                <c:pt idx="36">
                  <c:v>62.253227249999995</c:v>
                </c:pt>
                <c:pt idx="37">
                  <c:v>64.977803124999994</c:v>
                </c:pt>
                <c:pt idx="38">
                  <c:v>67.702378999999993</c:v>
                </c:pt>
                <c:pt idx="39">
                  <c:v>69.988917375</c:v>
                </c:pt>
                <c:pt idx="40">
                  <c:v>72.275455749999992</c:v>
                </c:pt>
                <c:pt idx="41">
                  <c:v>73.263221000000001</c:v>
                </c:pt>
                <c:pt idx="42">
                  <c:v>75.912768</c:v>
                </c:pt>
                <c:pt idx="43">
                  <c:v>77.960059125000001</c:v>
                </c:pt>
                <c:pt idx="44">
                  <c:v>80.007350250000002</c:v>
                </c:pt>
                <c:pt idx="45">
                  <c:v>82.054641375000003</c:v>
                </c:pt>
                <c:pt idx="46">
                  <c:v>84.101932500000004</c:v>
                </c:pt>
                <c:pt idx="47">
                  <c:v>86.149223624999991</c:v>
                </c:pt>
                <c:pt idx="48">
                  <c:v>88.196514749999992</c:v>
                </c:pt>
                <c:pt idx="49">
                  <c:v>90.243805874999993</c:v>
                </c:pt>
                <c:pt idx="50">
                  <c:v>92.291096999999993</c:v>
                </c:pt>
                <c:pt idx="51">
                  <c:v>93.331350999999998</c:v>
                </c:pt>
                <c:pt idx="52">
                  <c:v>94.823318</c:v>
                </c:pt>
                <c:pt idx="53">
                  <c:v>96.315285000000003</c:v>
                </c:pt>
                <c:pt idx="54">
                  <c:v>97.807252000000005</c:v>
                </c:pt>
                <c:pt idx="55">
                  <c:v>98.077772750000008</c:v>
                </c:pt>
                <c:pt idx="56">
                  <c:v>98.348293500000011</c:v>
                </c:pt>
                <c:pt idx="57">
                  <c:v>98.61881425</c:v>
                </c:pt>
                <c:pt idx="58">
                  <c:v>98.889335000000003</c:v>
                </c:pt>
                <c:pt idx="59">
                  <c:v>99.159855750000006</c:v>
                </c:pt>
                <c:pt idx="60">
                  <c:v>99.430376499999994</c:v>
                </c:pt>
                <c:pt idx="61">
                  <c:v>99.700897249999997</c:v>
                </c:pt>
                <c:pt idx="62">
                  <c:v>99.971418</c:v>
                </c:pt>
                <c:pt idx="63">
                  <c:v>99.971418</c:v>
                </c:pt>
                <c:pt idx="64">
                  <c:v>99.971418</c:v>
                </c:pt>
                <c:pt idx="65">
                  <c:v>99.971418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9-1641-AD5A-4C2B45C83CA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0.218334</c:v>
                </c:pt>
                <c:pt idx="1">
                  <c:v>0.47724825000000015</c:v>
                </c:pt>
                <c:pt idx="2">
                  <c:v>0.73616250000000005</c:v>
                </c:pt>
                <c:pt idx="3">
                  <c:v>0.99507674999999995</c:v>
                </c:pt>
                <c:pt idx="4">
                  <c:v>1.2539910000000001</c:v>
                </c:pt>
                <c:pt idx="5">
                  <c:v>1.5129052500000002</c:v>
                </c:pt>
                <c:pt idx="6">
                  <c:v>1.7718195000000001</c:v>
                </c:pt>
                <c:pt idx="7">
                  <c:v>5.0909074999999993</c:v>
                </c:pt>
                <c:pt idx="8">
                  <c:v>6.2409539999999994</c:v>
                </c:pt>
                <c:pt idx="9">
                  <c:v>7.3910004999999996</c:v>
                </c:pt>
                <c:pt idx="10">
                  <c:v>8.5410469999999989</c:v>
                </c:pt>
                <c:pt idx="11">
                  <c:v>9.6910934999999991</c:v>
                </c:pt>
                <c:pt idx="12">
                  <c:v>13.033571374999999</c:v>
                </c:pt>
                <c:pt idx="13">
                  <c:v>13.14896525</c:v>
                </c:pt>
                <c:pt idx="14">
                  <c:v>15.4567905</c:v>
                </c:pt>
                <c:pt idx="15">
                  <c:v>17.764615749999997</c:v>
                </c:pt>
                <c:pt idx="16">
                  <c:v>20.072440999999998</c:v>
                </c:pt>
                <c:pt idx="17">
                  <c:v>23.53815925</c:v>
                </c:pt>
                <c:pt idx="18">
                  <c:v>26.115023375</c:v>
                </c:pt>
                <c:pt idx="19">
                  <c:v>28.6918875</c:v>
                </c:pt>
                <c:pt idx="20">
                  <c:v>31.268751625</c:v>
                </c:pt>
                <c:pt idx="21">
                  <c:v>33.84561575</c:v>
                </c:pt>
                <c:pt idx="22">
                  <c:v>36.330459500000003</c:v>
                </c:pt>
                <c:pt idx="23">
                  <c:v>39.073833749999999</c:v>
                </c:pt>
                <c:pt idx="24">
                  <c:v>41.817208000000001</c:v>
                </c:pt>
                <c:pt idx="25">
                  <c:v>44.560582250000003</c:v>
                </c:pt>
                <c:pt idx="26">
                  <c:v>47.303956499999998</c:v>
                </c:pt>
                <c:pt idx="27">
                  <c:v>50.04733075</c:v>
                </c:pt>
                <c:pt idx="28">
                  <c:v>52.790705000000003</c:v>
                </c:pt>
                <c:pt idx="29">
                  <c:v>55.275785124999999</c:v>
                </c:pt>
                <c:pt idx="30">
                  <c:v>57.760865250000002</c:v>
                </c:pt>
                <c:pt idx="31">
                  <c:v>60.245945375000005</c:v>
                </c:pt>
                <c:pt idx="32">
                  <c:v>62.731025500000001</c:v>
                </c:pt>
                <c:pt idx="33">
                  <c:v>65.216105624999997</c:v>
                </c:pt>
                <c:pt idx="34">
                  <c:v>66.132528000000008</c:v>
                </c:pt>
                <c:pt idx="35">
                  <c:v>68.503485499999996</c:v>
                </c:pt>
                <c:pt idx="36">
                  <c:v>70.874442999999999</c:v>
                </c:pt>
                <c:pt idx="37">
                  <c:v>73.245400500000002</c:v>
                </c:pt>
                <c:pt idx="38">
                  <c:v>75.616357999999991</c:v>
                </c:pt>
                <c:pt idx="39">
                  <c:v>77.987315499999994</c:v>
                </c:pt>
                <c:pt idx="40">
                  <c:v>80.358272999999997</c:v>
                </c:pt>
                <c:pt idx="41">
                  <c:v>82.084510999999992</c:v>
                </c:pt>
                <c:pt idx="42">
                  <c:v>83.810749000000001</c:v>
                </c:pt>
                <c:pt idx="43">
                  <c:v>84.951853499999999</c:v>
                </c:pt>
                <c:pt idx="44">
                  <c:v>87.025833250000005</c:v>
                </c:pt>
                <c:pt idx="45">
                  <c:v>89.099812999999997</c:v>
                </c:pt>
                <c:pt idx="46">
                  <c:v>90.288780250000002</c:v>
                </c:pt>
                <c:pt idx="47">
                  <c:v>91.477747499999992</c:v>
                </c:pt>
                <c:pt idx="48">
                  <c:v>92.666714749999997</c:v>
                </c:pt>
                <c:pt idx="49">
                  <c:v>93.855682000000002</c:v>
                </c:pt>
                <c:pt idx="50">
                  <c:v>95.044649250000006</c:v>
                </c:pt>
                <c:pt idx="51">
                  <c:v>96.233616500000011</c:v>
                </c:pt>
                <c:pt idx="52">
                  <c:v>97.422583750000001</c:v>
                </c:pt>
                <c:pt idx="53">
                  <c:v>98.781642000000005</c:v>
                </c:pt>
                <c:pt idx="54">
                  <c:v>98.951733000000004</c:v>
                </c:pt>
                <c:pt idx="55">
                  <c:v>99.121824000000004</c:v>
                </c:pt>
                <c:pt idx="56">
                  <c:v>99.291915000000003</c:v>
                </c:pt>
                <c:pt idx="57">
                  <c:v>99.462006000000002</c:v>
                </c:pt>
                <c:pt idx="58">
                  <c:v>99.632097000000002</c:v>
                </c:pt>
                <c:pt idx="59">
                  <c:v>99.802188000000001</c:v>
                </c:pt>
                <c:pt idx="60">
                  <c:v>99.972279</c:v>
                </c:pt>
                <c:pt idx="61">
                  <c:v>99.972279</c:v>
                </c:pt>
                <c:pt idx="62">
                  <c:v>99.972279</c:v>
                </c:pt>
                <c:pt idx="63">
                  <c:v>99.972279</c:v>
                </c:pt>
                <c:pt idx="64">
                  <c:v>99.972279</c:v>
                </c:pt>
                <c:pt idx="65">
                  <c:v>99.972279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9-1641-AD5A-4C2B45C83CA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99.971418</c:v>
                </c:pt>
                <c:pt idx="1">
                  <c:v>97.807252000000005</c:v>
                </c:pt>
                <c:pt idx="2">
                  <c:v>85.871516</c:v>
                </c:pt>
                <c:pt idx="3">
                  <c:v>66.599008999999995</c:v>
                </c:pt>
                <c:pt idx="4">
                  <c:v>42.957656999999998</c:v>
                </c:pt>
                <c:pt idx="5">
                  <c:v>21.667048000000001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9-1641-AD5A-4C2B45C83CA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99.365283000000005</c:v>
                </c:pt>
                <c:pt idx="1">
                  <c:v>92.291096999999993</c:v>
                </c:pt>
                <c:pt idx="2">
                  <c:v>75.912768</c:v>
                </c:pt>
                <c:pt idx="3">
                  <c:v>54.716391999999999</c:v>
                </c:pt>
                <c:pt idx="4">
                  <c:v>31.216370999999999</c:v>
                </c:pt>
                <c:pt idx="5">
                  <c:v>11.679671000000001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E9-1641-AD5A-4C2B45C83CA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96.960221000000004</c:v>
                </c:pt>
                <c:pt idx="1">
                  <c:v>85.994686000000002</c:v>
                </c:pt>
                <c:pt idx="2">
                  <c:v>67.702378999999993</c:v>
                </c:pt>
                <c:pt idx="3">
                  <c:v>45.905771999999999</c:v>
                </c:pt>
                <c:pt idx="4">
                  <c:v>23.103764999999999</c:v>
                </c:pt>
                <c:pt idx="5">
                  <c:v>6.0164260000000001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E9-1641-AD5A-4C2B45C83CA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87.341689000000002</c:v>
                </c:pt>
                <c:pt idx="1">
                  <c:v>72.980800000000002</c:v>
                </c:pt>
                <c:pt idx="2">
                  <c:v>53.470194999999997</c:v>
                </c:pt>
                <c:pt idx="3">
                  <c:v>32.492398000000001</c:v>
                </c:pt>
                <c:pt idx="4">
                  <c:v>11.948308000000001</c:v>
                </c:pt>
                <c:pt idx="5">
                  <c:v>1.6903859999999999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E9-1641-AD5A-4C2B45C83CA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74.615658999999994</c:v>
                </c:pt>
                <c:pt idx="1">
                  <c:v>60.093192000000002</c:v>
                </c:pt>
                <c:pt idx="2">
                  <c:v>41.697381</c:v>
                </c:pt>
                <c:pt idx="3">
                  <c:v>22.736989999999999</c:v>
                </c:pt>
                <c:pt idx="4">
                  <c:v>5.7313869999999998</c:v>
                </c:pt>
                <c:pt idx="5">
                  <c:v>0.54101900000000003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E9-1641-AD5A-4C2B45C83CA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49.532127000000003</c:v>
                </c:pt>
                <c:pt idx="1">
                  <c:v>37.30395</c:v>
                </c:pt>
                <c:pt idx="2">
                  <c:v>22.677700000000002</c:v>
                </c:pt>
                <c:pt idx="3">
                  <c:v>7.9972079999999997</c:v>
                </c:pt>
                <c:pt idx="4">
                  <c:v>1.0385470000000001</c:v>
                </c:pt>
                <c:pt idx="5">
                  <c:v>0.118021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7E9-1641-AD5A-4C2B45C83CA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99.972279</c:v>
                </c:pt>
                <c:pt idx="1">
                  <c:v>98.611551000000006</c:v>
                </c:pt>
                <c:pt idx="2">
                  <c:v>89.099812999999997</c:v>
                </c:pt>
                <c:pt idx="3">
                  <c:v>72.507975000000002</c:v>
                </c:pt>
                <c:pt idx="4">
                  <c:v>51.427388000000001</c:v>
                </c:pt>
                <c:pt idx="5">
                  <c:v>29.636220000000002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E9-1641-AD5A-4C2B45C83CA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99.613811999999996</c:v>
                </c:pt>
                <c:pt idx="1">
                  <c:v>94.168177</c:v>
                </c:pt>
                <c:pt idx="2">
                  <c:v>80.358272999999997</c:v>
                </c:pt>
                <c:pt idx="3">
                  <c:v>61.390613000000002</c:v>
                </c:pt>
                <c:pt idx="4">
                  <c:v>39.650359999999999</c:v>
                </c:pt>
                <c:pt idx="5">
                  <c:v>19.583687000000001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7E9-1641-AD5A-4C2B45C83CA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97.704975000000005</c:v>
                </c:pt>
                <c:pt idx="1">
                  <c:v>88.535877999999997</c:v>
                </c:pt>
                <c:pt idx="2">
                  <c:v>72.671346</c:v>
                </c:pt>
                <c:pt idx="3">
                  <c:v>52.790705000000003</c:v>
                </c:pt>
                <c:pt idx="4">
                  <c:v>30.843710999999999</c:v>
                </c:pt>
                <c:pt idx="5">
                  <c:v>12.4505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7E9-1641-AD5A-4C2B45C83CA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88.815150000000003</c:v>
                </c:pt>
                <c:pt idx="1">
                  <c:v>76.014070000000004</c:v>
                </c:pt>
                <c:pt idx="2">
                  <c:v>58.712510000000002</c:v>
                </c:pt>
                <c:pt idx="3">
                  <c:v>38.999344000000001</c:v>
                </c:pt>
                <c:pt idx="4">
                  <c:v>18.384430999999999</c:v>
                </c:pt>
                <c:pt idx="5">
                  <c:v>4.1154719999999996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7E9-1641-AD5A-4C2B45C83CA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76.474738000000002</c:v>
                </c:pt>
                <c:pt idx="1">
                  <c:v>63.673186999999999</c:v>
                </c:pt>
                <c:pt idx="2">
                  <c:v>46.957321</c:v>
                </c:pt>
                <c:pt idx="3">
                  <c:v>29.303742</c:v>
                </c:pt>
                <c:pt idx="4">
                  <c:v>10.841139999999999</c:v>
                </c:pt>
                <c:pt idx="5">
                  <c:v>1.640768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E9-1641-AD5A-4C2B45C83CA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51.318376999999998</c:v>
                </c:pt>
                <c:pt idx="1">
                  <c:v>40.300727000000002</c:v>
                </c:pt>
                <c:pt idx="2">
                  <c:v>26.875387</c:v>
                </c:pt>
                <c:pt idx="3">
                  <c:v>13.26003</c:v>
                </c:pt>
                <c:pt idx="4">
                  <c:v>2.2896480000000001</c:v>
                </c:pt>
                <c:pt idx="5">
                  <c:v>0.218334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7E9-1641-AD5A-4C2B45C8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17.973960000000002</c:v>
                </c:pt>
                <c:pt idx="1">
                  <c:v>18.239333625</c:v>
                </c:pt>
                <c:pt idx="2">
                  <c:v>18.504707250000003</c:v>
                </c:pt>
                <c:pt idx="3">
                  <c:v>18.770080875000001</c:v>
                </c:pt>
                <c:pt idx="4">
                  <c:v>19.0354545</c:v>
                </c:pt>
                <c:pt idx="5">
                  <c:v>19.300828124999999</c:v>
                </c:pt>
                <c:pt idx="6">
                  <c:v>19.566201749999998</c:v>
                </c:pt>
                <c:pt idx="7">
                  <c:v>19.831575375</c:v>
                </c:pt>
                <c:pt idx="8">
                  <c:v>20.411829124999997</c:v>
                </c:pt>
                <c:pt idx="9">
                  <c:v>20.726709249999999</c:v>
                </c:pt>
                <c:pt idx="10">
                  <c:v>21.041589375000001</c:v>
                </c:pt>
                <c:pt idx="11">
                  <c:v>21.356469499999999</c:v>
                </c:pt>
                <c:pt idx="12">
                  <c:v>21.671349624999998</c:v>
                </c:pt>
                <c:pt idx="13">
                  <c:v>21.98622975</c:v>
                </c:pt>
                <c:pt idx="14">
                  <c:v>22.301109875000002</c:v>
                </c:pt>
                <c:pt idx="15">
                  <c:v>22.565561375000001</c:v>
                </c:pt>
                <c:pt idx="16">
                  <c:v>22.919990500000001</c:v>
                </c:pt>
                <c:pt idx="17">
                  <c:v>23.274419625</c:v>
                </c:pt>
                <c:pt idx="18">
                  <c:v>23.628848750000003</c:v>
                </c:pt>
                <c:pt idx="19">
                  <c:v>23.983277875000002</c:v>
                </c:pt>
                <c:pt idx="20">
                  <c:v>24.337707000000002</c:v>
                </c:pt>
                <c:pt idx="21">
                  <c:v>24.704890250000002</c:v>
                </c:pt>
                <c:pt idx="22">
                  <c:v>24.85400525</c:v>
                </c:pt>
                <c:pt idx="23">
                  <c:v>25.072073500000002</c:v>
                </c:pt>
                <c:pt idx="24">
                  <c:v>25.238635125000002</c:v>
                </c:pt>
                <c:pt idx="25">
                  <c:v>25.439256750000002</c:v>
                </c:pt>
                <c:pt idx="26">
                  <c:v>25.623265</c:v>
                </c:pt>
                <c:pt idx="27">
                  <c:v>26.042687624999999</c:v>
                </c:pt>
                <c:pt idx="28">
                  <c:v>26.462110250000002</c:v>
                </c:pt>
                <c:pt idx="29">
                  <c:v>26.881532875000001</c:v>
                </c:pt>
                <c:pt idx="30">
                  <c:v>27.300955500000001</c:v>
                </c:pt>
                <c:pt idx="31">
                  <c:v>27.720378125</c:v>
                </c:pt>
                <c:pt idx="32">
                  <c:v>28.479842250000001</c:v>
                </c:pt>
                <c:pt idx="33">
                  <c:v>28.954924875</c:v>
                </c:pt>
                <c:pt idx="34">
                  <c:v>29.430007500000002</c:v>
                </c:pt>
                <c:pt idx="35">
                  <c:v>29.905090125000001</c:v>
                </c:pt>
                <c:pt idx="36">
                  <c:v>30.38017275</c:v>
                </c:pt>
                <c:pt idx="37">
                  <c:v>30.855255375000002</c:v>
                </c:pt>
                <c:pt idx="38">
                  <c:v>31.330338000000001</c:v>
                </c:pt>
                <c:pt idx="39">
                  <c:v>31.837815250000002</c:v>
                </c:pt>
                <c:pt idx="40">
                  <c:v>32.345292499999999</c:v>
                </c:pt>
                <c:pt idx="41">
                  <c:v>32.400597250000004</c:v>
                </c:pt>
                <c:pt idx="42">
                  <c:v>32.895093000000003</c:v>
                </c:pt>
                <c:pt idx="43">
                  <c:v>33.407543250000003</c:v>
                </c:pt>
                <c:pt idx="44">
                  <c:v>33.919993500000004</c:v>
                </c:pt>
                <c:pt idx="45">
                  <c:v>34.432443750000004</c:v>
                </c:pt>
                <c:pt idx="46">
                  <c:v>34.944894000000005</c:v>
                </c:pt>
                <c:pt idx="47">
                  <c:v>35.457344249999998</c:v>
                </c:pt>
                <c:pt idx="48">
                  <c:v>35.969794499999999</c:v>
                </c:pt>
                <c:pt idx="49">
                  <c:v>36.48224475</c:v>
                </c:pt>
                <c:pt idx="50">
                  <c:v>36.994695</c:v>
                </c:pt>
                <c:pt idx="51">
                  <c:v>37.674331000000002</c:v>
                </c:pt>
                <c:pt idx="52">
                  <c:v>38.186672000000002</c:v>
                </c:pt>
                <c:pt idx="53">
                  <c:v>38.699013000000001</c:v>
                </c:pt>
                <c:pt idx="54">
                  <c:v>39.211354</c:v>
                </c:pt>
                <c:pt idx="55">
                  <c:v>39.707455125000003</c:v>
                </c:pt>
                <c:pt idx="56">
                  <c:v>40.203556249999998</c:v>
                </c:pt>
                <c:pt idx="57">
                  <c:v>40.699657375000001</c:v>
                </c:pt>
                <c:pt idx="58">
                  <c:v>41.195758499999997</c:v>
                </c:pt>
                <c:pt idx="59">
                  <c:v>41.691859624999999</c:v>
                </c:pt>
                <c:pt idx="60">
                  <c:v>42.187960750000002</c:v>
                </c:pt>
                <c:pt idx="61">
                  <c:v>42.684061874999998</c:v>
                </c:pt>
                <c:pt idx="62">
                  <c:v>43.180163</c:v>
                </c:pt>
                <c:pt idx="63">
                  <c:v>43.180163</c:v>
                </c:pt>
                <c:pt idx="64">
                  <c:v>43.180163</c:v>
                </c:pt>
                <c:pt idx="65">
                  <c:v>43.180163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0-0F40-9296-E43FC9BD077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18.571919999999999</c:v>
                </c:pt>
                <c:pt idx="1">
                  <c:v>18.852695375</c:v>
                </c:pt>
                <c:pt idx="2">
                  <c:v>19.133470750000001</c:v>
                </c:pt>
                <c:pt idx="3">
                  <c:v>19.414246124999998</c:v>
                </c:pt>
                <c:pt idx="4">
                  <c:v>19.695021499999999</c:v>
                </c:pt>
                <c:pt idx="5">
                  <c:v>19.975796875</c:v>
                </c:pt>
                <c:pt idx="6">
                  <c:v>20.256572249999998</c:v>
                </c:pt>
                <c:pt idx="7">
                  <c:v>20.75752275</c:v>
                </c:pt>
                <c:pt idx="8">
                  <c:v>21.080098</c:v>
                </c:pt>
                <c:pt idx="9">
                  <c:v>21.402673249999999</c:v>
                </c:pt>
                <c:pt idx="10">
                  <c:v>21.725248499999999</c:v>
                </c:pt>
                <c:pt idx="11">
                  <c:v>22.047823749999999</c:v>
                </c:pt>
                <c:pt idx="12">
                  <c:v>22.36334875</c:v>
                </c:pt>
                <c:pt idx="13">
                  <c:v>22.726713749999998</c:v>
                </c:pt>
                <c:pt idx="14">
                  <c:v>23.083028499999998</c:v>
                </c:pt>
                <c:pt idx="15">
                  <c:v>23.43934325</c:v>
                </c:pt>
                <c:pt idx="16">
                  <c:v>23.795658</c:v>
                </c:pt>
                <c:pt idx="17">
                  <c:v>24.181873</c:v>
                </c:pt>
                <c:pt idx="18">
                  <c:v>24.571783</c:v>
                </c:pt>
                <c:pt idx="19">
                  <c:v>24.961692999999997</c:v>
                </c:pt>
                <c:pt idx="20">
                  <c:v>25.351602999999997</c:v>
                </c:pt>
                <c:pt idx="21">
                  <c:v>25.741512999999998</c:v>
                </c:pt>
                <c:pt idx="22">
                  <c:v>25.967022</c:v>
                </c:pt>
                <c:pt idx="23">
                  <c:v>26.3986245</c:v>
                </c:pt>
                <c:pt idx="24">
                  <c:v>26.830227000000001</c:v>
                </c:pt>
                <c:pt idx="25">
                  <c:v>27.261829499999997</c:v>
                </c:pt>
                <c:pt idx="26">
                  <c:v>27.693431999999998</c:v>
                </c:pt>
                <c:pt idx="27">
                  <c:v>28.125034499999998</c:v>
                </c:pt>
                <c:pt idx="28">
                  <c:v>28.556636999999998</c:v>
                </c:pt>
                <c:pt idx="29">
                  <c:v>29.024940124999997</c:v>
                </c:pt>
                <c:pt idx="30">
                  <c:v>29.493243249999999</c:v>
                </c:pt>
                <c:pt idx="31">
                  <c:v>29.961546374999998</c:v>
                </c:pt>
                <c:pt idx="32">
                  <c:v>30.429849499999996</c:v>
                </c:pt>
                <c:pt idx="33">
                  <c:v>30.898152624999998</c:v>
                </c:pt>
                <c:pt idx="34">
                  <c:v>30.96789025</c:v>
                </c:pt>
                <c:pt idx="35">
                  <c:v>31.448133374999998</c:v>
                </c:pt>
                <c:pt idx="36">
                  <c:v>31.928376499999999</c:v>
                </c:pt>
                <c:pt idx="37">
                  <c:v>32.408619625</c:v>
                </c:pt>
                <c:pt idx="38">
                  <c:v>32.888862750000001</c:v>
                </c:pt>
                <c:pt idx="39">
                  <c:v>33.369105874999995</c:v>
                </c:pt>
                <c:pt idx="40">
                  <c:v>33.849348999999997</c:v>
                </c:pt>
                <c:pt idx="41">
                  <c:v>34.328696874999999</c:v>
                </c:pt>
                <c:pt idx="42">
                  <c:v>34.808044749999993</c:v>
                </c:pt>
                <c:pt idx="43">
                  <c:v>35.028146499999998</c:v>
                </c:pt>
                <c:pt idx="44">
                  <c:v>35.514672750000003</c:v>
                </c:pt>
                <c:pt idx="45">
                  <c:v>36.001199</c:v>
                </c:pt>
                <c:pt idx="46">
                  <c:v>36.481534124999996</c:v>
                </c:pt>
                <c:pt idx="47">
                  <c:v>36.961869249999999</c:v>
                </c:pt>
                <c:pt idx="48">
                  <c:v>37.442204375000003</c:v>
                </c:pt>
                <c:pt idx="49">
                  <c:v>37.922539499999999</c:v>
                </c:pt>
                <c:pt idx="50">
                  <c:v>38.402874624999995</c:v>
                </c:pt>
                <c:pt idx="51">
                  <c:v>38.883209749999999</c:v>
                </c:pt>
                <c:pt idx="52">
                  <c:v>39.363544875000002</c:v>
                </c:pt>
                <c:pt idx="53">
                  <c:v>40.337085625</c:v>
                </c:pt>
                <c:pt idx="54">
                  <c:v>40.830291250000002</c:v>
                </c:pt>
                <c:pt idx="55">
                  <c:v>41.323496874999996</c:v>
                </c:pt>
                <c:pt idx="56">
                  <c:v>41.816702499999998</c:v>
                </c:pt>
                <c:pt idx="57">
                  <c:v>42.309908125</c:v>
                </c:pt>
                <c:pt idx="58">
                  <c:v>42.803113749999994</c:v>
                </c:pt>
                <c:pt idx="59">
                  <c:v>43.296319374999996</c:v>
                </c:pt>
                <c:pt idx="60">
                  <c:v>43.789524999999998</c:v>
                </c:pt>
                <c:pt idx="61">
                  <c:v>43.789524999999998</c:v>
                </c:pt>
                <c:pt idx="62">
                  <c:v>43.789524999999998</c:v>
                </c:pt>
                <c:pt idx="63">
                  <c:v>43.789524999999998</c:v>
                </c:pt>
                <c:pt idx="64">
                  <c:v>43.789524999999998</c:v>
                </c:pt>
                <c:pt idx="65">
                  <c:v>43.789524999999998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40-0F40-9296-E43FC9BD077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43.180163</c:v>
                </c:pt>
                <c:pt idx="1">
                  <c:v>39.211354</c:v>
                </c:pt>
                <c:pt idx="2">
                  <c:v>35.112625999999999</c:v>
                </c:pt>
                <c:pt idx="3">
                  <c:v>31.039688999999999</c:v>
                </c:pt>
                <c:pt idx="4">
                  <c:v>27.095105</c:v>
                </c:pt>
                <c:pt idx="5">
                  <c:v>23.675668999999999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40-0F40-9296-E43FC9BD077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40.843435999999997</c:v>
                </c:pt>
                <c:pt idx="1">
                  <c:v>36.994695</c:v>
                </c:pt>
                <c:pt idx="2">
                  <c:v>32.895093000000003</c:v>
                </c:pt>
                <c:pt idx="3">
                  <c:v>28.939126999999999</c:v>
                </c:pt>
                <c:pt idx="4">
                  <c:v>25.330376000000001</c:v>
                </c:pt>
                <c:pt idx="5">
                  <c:v>22.179437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40-0F40-9296-E43FC9BD077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39.208837000000003</c:v>
                </c:pt>
                <c:pt idx="1">
                  <c:v>35.390155999999998</c:v>
                </c:pt>
                <c:pt idx="2">
                  <c:v>31.330338000000001</c:v>
                </c:pt>
                <c:pt idx="3">
                  <c:v>27.529677</c:v>
                </c:pt>
                <c:pt idx="4">
                  <c:v>24.13908</c:v>
                </c:pt>
                <c:pt idx="5">
                  <c:v>21.202147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40-0F40-9296-E43FC9BD077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35.753219999999999</c:v>
                </c:pt>
                <c:pt idx="1">
                  <c:v>32.585099999999997</c:v>
                </c:pt>
                <c:pt idx="2">
                  <c:v>28.978646000000001</c:v>
                </c:pt>
                <c:pt idx="3">
                  <c:v>25.623265</c:v>
                </c:pt>
                <c:pt idx="4">
                  <c:v>22.546226000000001</c:v>
                </c:pt>
                <c:pt idx="5">
                  <c:v>19.874752999999998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40-0F40-9296-E43FC9BD077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32.545388000000003</c:v>
                </c:pt>
                <c:pt idx="1">
                  <c:v>30.244555999999999</c:v>
                </c:pt>
                <c:pt idx="2">
                  <c:v>27.275172999999999</c:v>
                </c:pt>
                <c:pt idx="3">
                  <c:v>24.337707000000002</c:v>
                </c:pt>
                <c:pt idx="4">
                  <c:v>21.502274</c:v>
                </c:pt>
                <c:pt idx="5">
                  <c:v>19.02309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40-0F40-9296-E43FC9BD077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28.568197000000001</c:v>
                </c:pt>
                <c:pt idx="1">
                  <c:v>27.169813000000001</c:v>
                </c:pt>
                <c:pt idx="2">
                  <c:v>25.0307</c:v>
                </c:pt>
                <c:pt idx="3">
                  <c:v>22.61599</c:v>
                </c:pt>
                <c:pt idx="4">
                  <c:v>20.096948999999999</c:v>
                </c:pt>
                <c:pt idx="5">
                  <c:v>17.973960000000002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40-0F40-9296-E43FC9BD077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43.789524999999998</c:v>
                </c:pt>
                <c:pt idx="1">
                  <c:v>39.843879999999999</c:v>
                </c:pt>
                <c:pt idx="2">
                  <c:v>36.001199</c:v>
                </c:pt>
                <c:pt idx="3">
                  <c:v>32.108989000000001</c:v>
                </c:pt>
                <c:pt idx="4">
                  <c:v>28.192347999999999</c:v>
                </c:pt>
                <c:pt idx="5">
                  <c:v>24.666035000000001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40-0F40-9296-E43FC9BD077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41.410291999999998</c:v>
                </c:pt>
                <c:pt idx="1">
                  <c:v>37.684131999999998</c:v>
                </c:pt>
                <c:pt idx="2">
                  <c:v>33.849348999999997</c:v>
                </c:pt>
                <c:pt idx="3">
                  <c:v>30.007404000000001</c:v>
                </c:pt>
                <c:pt idx="4">
                  <c:v>26.352778000000001</c:v>
                </c:pt>
                <c:pt idx="5">
                  <c:v>23.112525000000002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40-0F40-9296-E43FC9BD077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39.77355</c:v>
                </c:pt>
                <c:pt idx="1">
                  <c:v>36.128869999999999</c:v>
                </c:pt>
                <c:pt idx="2">
                  <c:v>32.303061999999997</c:v>
                </c:pt>
                <c:pt idx="3">
                  <c:v>28.556636999999998</c:v>
                </c:pt>
                <c:pt idx="4">
                  <c:v>25.103816999999999</c:v>
                </c:pt>
                <c:pt idx="5">
                  <c:v>22.057822000000002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40-0F40-9296-E43FC9BD077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36.187105000000003</c:v>
                </c:pt>
                <c:pt idx="1">
                  <c:v>33.241543999999998</c:v>
                </c:pt>
                <c:pt idx="2">
                  <c:v>29.869710000000001</c:v>
                </c:pt>
                <c:pt idx="3">
                  <c:v>26.521332999999998</c:v>
                </c:pt>
                <c:pt idx="4">
                  <c:v>23.402052999999999</c:v>
                </c:pt>
                <c:pt idx="5">
                  <c:v>20.632175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40-0F40-9296-E43FC9BD077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32.868512000000003</c:v>
                </c:pt>
                <c:pt idx="1">
                  <c:v>30.847349000000001</c:v>
                </c:pt>
                <c:pt idx="2">
                  <c:v>28.093824000000001</c:v>
                </c:pt>
                <c:pt idx="3">
                  <c:v>25.220917</c:v>
                </c:pt>
                <c:pt idx="4">
                  <c:v>22.370398999999999</c:v>
                </c:pt>
                <c:pt idx="5">
                  <c:v>19.789797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A40-0F40-9296-E43FC9BD077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28.737465</c:v>
                </c:pt>
                <c:pt idx="1">
                  <c:v>27.544875999999999</c:v>
                </c:pt>
                <c:pt idx="2">
                  <c:v>25.622510999999999</c:v>
                </c:pt>
                <c:pt idx="3">
                  <c:v>23.333667999999999</c:v>
                </c:pt>
                <c:pt idx="4">
                  <c:v>20.818123</c:v>
                </c:pt>
                <c:pt idx="5">
                  <c:v>18.571919999999999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A40-0F40-9296-E43FC9BD0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5"/>
          <c:min val="2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25.984179000000001</c:v>
                </c:pt>
                <c:pt idx="1">
                  <c:v>26.283864250000001</c:v>
                </c:pt>
                <c:pt idx="2">
                  <c:v>26.5835495</c:v>
                </c:pt>
                <c:pt idx="3">
                  <c:v>26.88323475</c:v>
                </c:pt>
                <c:pt idx="4">
                  <c:v>27.182920000000003</c:v>
                </c:pt>
                <c:pt idx="5">
                  <c:v>27.482605250000002</c:v>
                </c:pt>
                <c:pt idx="6">
                  <c:v>27.782290500000002</c:v>
                </c:pt>
                <c:pt idx="7">
                  <c:v>28.081975750000002</c:v>
                </c:pt>
                <c:pt idx="8">
                  <c:v>28.7140515</c:v>
                </c:pt>
                <c:pt idx="9">
                  <c:v>29.046441999999999</c:v>
                </c:pt>
                <c:pt idx="10">
                  <c:v>29.378832500000001</c:v>
                </c:pt>
                <c:pt idx="11">
                  <c:v>29.711223</c:v>
                </c:pt>
                <c:pt idx="12">
                  <c:v>30.043613499999999</c:v>
                </c:pt>
                <c:pt idx="13">
                  <c:v>30.376004000000002</c:v>
                </c:pt>
                <c:pt idx="14">
                  <c:v>30.708394500000001</c:v>
                </c:pt>
                <c:pt idx="15">
                  <c:v>30.860608750000001</c:v>
                </c:pt>
                <c:pt idx="16">
                  <c:v>31.211911999999998</c:v>
                </c:pt>
                <c:pt idx="17">
                  <c:v>31.563215249999999</c:v>
                </c:pt>
                <c:pt idx="18">
                  <c:v>31.9145185</c:v>
                </c:pt>
                <c:pt idx="19">
                  <c:v>32.265821750000001</c:v>
                </c:pt>
                <c:pt idx="20">
                  <c:v>32.617125000000001</c:v>
                </c:pt>
                <c:pt idx="21">
                  <c:v>32.966817750000004</c:v>
                </c:pt>
                <c:pt idx="22">
                  <c:v>32.989874749999998</c:v>
                </c:pt>
                <c:pt idx="23">
                  <c:v>33.3165105</c:v>
                </c:pt>
                <c:pt idx="24">
                  <c:v>33.359808874999999</c:v>
                </c:pt>
                <c:pt idx="25">
                  <c:v>33.666203250000002</c:v>
                </c:pt>
                <c:pt idx="26">
                  <c:v>33.729742999999999</c:v>
                </c:pt>
                <c:pt idx="27">
                  <c:v>34.091452875000002</c:v>
                </c:pt>
                <c:pt idx="28">
                  <c:v>34.453162749999997</c:v>
                </c:pt>
                <c:pt idx="29">
                  <c:v>34.814872625</c:v>
                </c:pt>
                <c:pt idx="30">
                  <c:v>35.176582499999995</c:v>
                </c:pt>
                <c:pt idx="31">
                  <c:v>35.538292374999997</c:v>
                </c:pt>
                <c:pt idx="32">
                  <c:v>36.035654999999998</c:v>
                </c:pt>
                <c:pt idx="33">
                  <c:v>36.409917499999999</c:v>
                </c:pt>
                <c:pt idx="34">
                  <c:v>36.784179999999999</c:v>
                </c:pt>
                <c:pt idx="35">
                  <c:v>37.1584425</c:v>
                </c:pt>
                <c:pt idx="36">
                  <c:v>37.532705</c:v>
                </c:pt>
                <c:pt idx="37">
                  <c:v>37.9069675</c:v>
                </c:pt>
                <c:pt idx="38">
                  <c:v>38.281230000000001</c:v>
                </c:pt>
                <c:pt idx="39">
                  <c:v>38.630319624999998</c:v>
                </c:pt>
                <c:pt idx="40">
                  <c:v>38.979409250000003</c:v>
                </c:pt>
                <c:pt idx="41">
                  <c:v>38.979025999999998</c:v>
                </c:pt>
                <c:pt idx="42">
                  <c:v>39.353535999999998</c:v>
                </c:pt>
                <c:pt idx="43">
                  <c:v>39.697328374999998</c:v>
                </c:pt>
                <c:pt idx="44">
                  <c:v>40.041120749999997</c:v>
                </c:pt>
                <c:pt idx="45">
                  <c:v>40.384913124999997</c:v>
                </c:pt>
                <c:pt idx="46">
                  <c:v>40.728705500000004</c:v>
                </c:pt>
                <c:pt idx="47">
                  <c:v>41.072497875000003</c:v>
                </c:pt>
                <c:pt idx="48">
                  <c:v>41.416290250000003</c:v>
                </c:pt>
                <c:pt idx="49">
                  <c:v>41.760082625000003</c:v>
                </c:pt>
                <c:pt idx="50">
                  <c:v>42.103875000000002</c:v>
                </c:pt>
                <c:pt idx="51">
                  <c:v>42.525821125</c:v>
                </c:pt>
                <c:pt idx="52">
                  <c:v>42.867576749999998</c:v>
                </c:pt>
                <c:pt idx="53">
                  <c:v>43.209332375000002</c:v>
                </c:pt>
                <c:pt idx="54">
                  <c:v>43.551088</c:v>
                </c:pt>
                <c:pt idx="55">
                  <c:v>43.893619749999999</c:v>
                </c:pt>
                <c:pt idx="56">
                  <c:v>44.236151499999998</c:v>
                </c:pt>
                <c:pt idx="57">
                  <c:v>44.578683249999997</c:v>
                </c:pt>
                <c:pt idx="58">
                  <c:v>44.921215000000004</c:v>
                </c:pt>
                <c:pt idx="59">
                  <c:v>45.263746750000003</c:v>
                </c:pt>
                <c:pt idx="60">
                  <c:v>45.606278500000002</c:v>
                </c:pt>
                <c:pt idx="61">
                  <c:v>45.948810250000001</c:v>
                </c:pt>
                <c:pt idx="62">
                  <c:v>46.291342</c:v>
                </c:pt>
                <c:pt idx="63">
                  <c:v>46.291342</c:v>
                </c:pt>
                <c:pt idx="64">
                  <c:v>46.291342</c:v>
                </c:pt>
                <c:pt idx="65">
                  <c:v>46.291342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9-DA44-9F08-F9486E23296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26.599218</c:v>
                </c:pt>
                <c:pt idx="1">
                  <c:v>26.912462250000001</c:v>
                </c:pt>
                <c:pt idx="2">
                  <c:v>27.225706500000001</c:v>
                </c:pt>
                <c:pt idx="3">
                  <c:v>27.538950750000001</c:v>
                </c:pt>
                <c:pt idx="4">
                  <c:v>27.852195000000002</c:v>
                </c:pt>
                <c:pt idx="5">
                  <c:v>28.165439249999999</c:v>
                </c:pt>
                <c:pt idx="6">
                  <c:v>28.478683499999999</c:v>
                </c:pt>
                <c:pt idx="7">
                  <c:v>28.914845250000003</c:v>
                </c:pt>
                <c:pt idx="8">
                  <c:v>29.254800000000003</c:v>
                </c:pt>
                <c:pt idx="9">
                  <c:v>29.59475475</c:v>
                </c:pt>
                <c:pt idx="10">
                  <c:v>29.9347095</c:v>
                </c:pt>
                <c:pt idx="11">
                  <c:v>30.274664250000001</c:v>
                </c:pt>
                <c:pt idx="12">
                  <c:v>30.475025875</c:v>
                </c:pt>
                <c:pt idx="13">
                  <c:v>30.970843500000001</c:v>
                </c:pt>
                <c:pt idx="14">
                  <c:v>31.327068000000001</c:v>
                </c:pt>
                <c:pt idx="15">
                  <c:v>31.6832925</c:v>
                </c:pt>
                <c:pt idx="16">
                  <c:v>32.039517000000004</c:v>
                </c:pt>
                <c:pt idx="17">
                  <c:v>32.291018749999999</c:v>
                </c:pt>
                <c:pt idx="18">
                  <c:v>32.664962125000002</c:v>
                </c:pt>
                <c:pt idx="19">
                  <c:v>33.038905499999998</c:v>
                </c:pt>
                <c:pt idx="20">
                  <c:v>33.412848874999995</c:v>
                </c:pt>
                <c:pt idx="21">
                  <c:v>33.786792249999998</c:v>
                </c:pt>
                <c:pt idx="22">
                  <c:v>33.798073250000002</c:v>
                </c:pt>
                <c:pt idx="23">
                  <c:v>34.188963375</c:v>
                </c:pt>
                <c:pt idx="24">
                  <c:v>34.579853499999999</c:v>
                </c:pt>
                <c:pt idx="25">
                  <c:v>34.970743624999997</c:v>
                </c:pt>
                <c:pt idx="26">
                  <c:v>35.361633749999996</c:v>
                </c:pt>
                <c:pt idx="27">
                  <c:v>35.752523875000001</c:v>
                </c:pt>
                <c:pt idx="28">
                  <c:v>36.143414</c:v>
                </c:pt>
                <c:pt idx="29">
                  <c:v>36.504604874999998</c:v>
                </c:pt>
                <c:pt idx="30">
                  <c:v>36.865795750000004</c:v>
                </c:pt>
                <c:pt idx="31">
                  <c:v>37.226986625000002</c:v>
                </c:pt>
                <c:pt idx="32">
                  <c:v>37.5881775</c:v>
                </c:pt>
                <c:pt idx="33">
                  <c:v>37.949368374999999</c:v>
                </c:pt>
                <c:pt idx="34">
                  <c:v>37.931168249999999</c:v>
                </c:pt>
                <c:pt idx="35">
                  <c:v>38.289407374999996</c:v>
                </c:pt>
                <c:pt idx="36">
                  <c:v>38.6476465</c:v>
                </c:pt>
                <c:pt idx="37">
                  <c:v>39.005885625000005</c:v>
                </c:pt>
                <c:pt idx="38">
                  <c:v>39.364124750000002</c:v>
                </c:pt>
                <c:pt idx="39">
                  <c:v>39.722363874999999</c:v>
                </c:pt>
                <c:pt idx="40">
                  <c:v>40.080603000000004</c:v>
                </c:pt>
                <c:pt idx="41">
                  <c:v>40.401787250000005</c:v>
                </c:pt>
                <c:pt idx="42">
                  <c:v>40.7229715</c:v>
                </c:pt>
                <c:pt idx="43">
                  <c:v>40.772546249999998</c:v>
                </c:pt>
                <c:pt idx="44">
                  <c:v>41.125034124999999</c:v>
                </c:pt>
                <c:pt idx="45">
                  <c:v>41.477522</c:v>
                </c:pt>
                <c:pt idx="46">
                  <c:v>41.800109374999998</c:v>
                </c:pt>
                <c:pt idx="47">
                  <c:v>42.122696750000003</c:v>
                </c:pt>
                <c:pt idx="48">
                  <c:v>42.445284125000001</c:v>
                </c:pt>
                <c:pt idx="49">
                  <c:v>42.767871499999998</c:v>
                </c:pt>
                <c:pt idx="50">
                  <c:v>43.090458875000003</c:v>
                </c:pt>
                <c:pt idx="51">
                  <c:v>43.413046250000001</c:v>
                </c:pt>
                <c:pt idx="52">
                  <c:v>43.735633625000006</c:v>
                </c:pt>
                <c:pt idx="53">
                  <c:v>44.392474625000006</c:v>
                </c:pt>
                <c:pt idx="54">
                  <c:v>44.726728250000001</c:v>
                </c:pt>
                <c:pt idx="55">
                  <c:v>45.060981875000003</c:v>
                </c:pt>
                <c:pt idx="56">
                  <c:v>45.395235499999998</c:v>
                </c:pt>
                <c:pt idx="57">
                  <c:v>45.729489125000001</c:v>
                </c:pt>
                <c:pt idx="58">
                  <c:v>46.063742750000003</c:v>
                </c:pt>
                <c:pt idx="59">
                  <c:v>46.397996374999998</c:v>
                </c:pt>
                <c:pt idx="60">
                  <c:v>46.732250000000001</c:v>
                </c:pt>
                <c:pt idx="61">
                  <c:v>46.732250000000001</c:v>
                </c:pt>
                <c:pt idx="62">
                  <c:v>46.732250000000001</c:v>
                </c:pt>
                <c:pt idx="63">
                  <c:v>46.732250000000001</c:v>
                </c:pt>
                <c:pt idx="64">
                  <c:v>46.732250000000001</c:v>
                </c:pt>
                <c:pt idx="65">
                  <c:v>46.732250000000001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9-DA44-9F08-F9486E23296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46.291342</c:v>
                </c:pt>
                <c:pt idx="1">
                  <c:v>43.551088</c:v>
                </c:pt>
                <c:pt idx="2">
                  <c:v>40.817042999999998</c:v>
                </c:pt>
                <c:pt idx="3">
                  <c:v>37.853656999999998</c:v>
                </c:pt>
                <c:pt idx="4">
                  <c:v>34.602038999999998</c:v>
                </c:pt>
                <c:pt idx="5">
                  <c:v>31.29298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9-DA44-9F08-F9486E23296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44.593038999999997</c:v>
                </c:pt>
                <c:pt idx="1">
                  <c:v>42.103875000000002</c:v>
                </c:pt>
                <c:pt idx="2">
                  <c:v>39.353535999999998</c:v>
                </c:pt>
                <c:pt idx="3">
                  <c:v>36.357455999999999</c:v>
                </c:pt>
                <c:pt idx="4">
                  <c:v>33.203640999999998</c:v>
                </c:pt>
                <c:pt idx="5">
                  <c:v>30.087720999999998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9-DA44-9F08-F9486E23296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43.506058000000003</c:v>
                </c:pt>
                <c:pt idx="1">
                  <c:v>41.073946999999997</c:v>
                </c:pt>
                <c:pt idx="2">
                  <c:v>38.281230000000001</c:v>
                </c:pt>
                <c:pt idx="3">
                  <c:v>35.287129999999998</c:v>
                </c:pt>
                <c:pt idx="4">
                  <c:v>32.19641</c:v>
                </c:pt>
                <c:pt idx="5">
                  <c:v>29.213494000000001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9-DA44-9F08-F9486E23296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41.678607999999997</c:v>
                </c:pt>
                <c:pt idx="1">
                  <c:v>39.379691000000001</c:v>
                </c:pt>
                <c:pt idx="2">
                  <c:v>36.623421999999998</c:v>
                </c:pt>
                <c:pt idx="3">
                  <c:v>33.729742999999999</c:v>
                </c:pt>
                <c:pt idx="4">
                  <c:v>30.77027</c:v>
                </c:pt>
                <c:pt idx="5">
                  <c:v>27.984089999999998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9-DA44-9F08-F9486E23296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40.186872000000001</c:v>
                </c:pt>
                <c:pt idx="1">
                  <c:v>38.052078000000002</c:v>
                </c:pt>
                <c:pt idx="2">
                  <c:v>35.414667000000001</c:v>
                </c:pt>
                <c:pt idx="3">
                  <c:v>32.617125000000001</c:v>
                </c:pt>
                <c:pt idx="4">
                  <c:v>29.806698999999998</c:v>
                </c:pt>
                <c:pt idx="5">
                  <c:v>27.131982000000001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9-DA44-9F08-F9486E23296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37.944398999999997</c:v>
                </c:pt>
                <c:pt idx="1">
                  <c:v>36.047454000000002</c:v>
                </c:pt>
                <c:pt idx="2">
                  <c:v>33.627209999999998</c:v>
                </c:pt>
                <c:pt idx="3">
                  <c:v>31.040785</c:v>
                </c:pt>
                <c:pt idx="4">
                  <c:v>28.381661000000001</c:v>
                </c:pt>
                <c:pt idx="5">
                  <c:v>25.984179000000001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5D9-DA44-9F08-F9486E23296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46.732250000000001</c:v>
                </c:pt>
                <c:pt idx="1">
                  <c:v>44.058221000000003</c:v>
                </c:pt>
                <c:pt idx="2">
                  <c:v>41.477522</c:v>
                </c:pt>
                <c:pt idx="3">
                  <c:v>38.657618999999997</c:v>
                </c:pt>
                <c:pt idx="4">
                  <c:v>35.466576000000003</c:v>
                </c:pt>
                <c:pt idx="5">
                  <c:v>32.132916999999999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D9-DA44-9F08-F9486E23296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44.989877</c:v>
                </c:pt>
                <c:pt idx="1">
                  <c:v>42.650077000000003</c:v>
                </c:pt>
                <c:pt idx="2">
                  <c:v>40.080603000000004</c:v>
                </c:pt>
                <c:pt idx="3">
                  <c:v>37.214689999999997</c:v>
                </c:pt>
                <c:pt idx="4">
                  <c:v>34.040550000000003</c:v>
                </c:pt>
                <c:pt idx="5">
                  <c:v>30.897072999999999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5D9-DA44-9F08-F9486E23296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43.897951999999997</c:v>
                </c:pt>
                <c:pt idx="1">
                  <c:v>41.642124000000003</c:v>
                </c:pt>
                <c:pt idx="2">
                  <c:v>39.032941000000001</c:v>
                </c:pt>
                <c:pt idx="3">
                  <c:v>36.143414</c:v>
                </c:pt>
                <c:pt idx="4">
                  <c:v>33.016292999999997</c:v>
                </c:pt>
                <c:pt idx="5">
                  <c:v>30.001701000000001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5D9-DA44-9F08-F9486E23296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42.042399000000003</c:v>
                </c:pt>
                <c:pt idx="1">
                  <c:v>39.918542000000002</c:v>
                </c:pt>
                <c:pt idx="2">
                  <c:v>37.364260000000002</c:v>
                </c:pt>
                <c:pt idx="3">
                  <c:v>34.534678999999997</c:v>
                </c:pt>
                <c:pt idx="4">
                  <c:v>31.543132</c:v>
                </c:pt>
                <c:pt idx="5">
                  <c:v>28.694849000000001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5D9-DA44-9F08-F9486E23296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40.554789999999997</c:v>
                </c:pt>
                <c:pt idx="1">
                  <c:v>38.622041000000003</c:v>
                </c:pt>
                <c:pt idx="2">
                  <c:v>36.155923999999999</c:v>
                </c:pt>
                <c:pt idx="3">
                  <c:v>33.464415000000002</c:v>
                </c:pt>
                <c:pt idx="4">
                  <c:v>30.614619000000001</c:v>
                </c:pt>
                <c:pt idx="5">
                  <c:v>27.894981000000001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5D9-DA44-9F08-F9486E23296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38.256675999999999</c:v>
                </c:pt>
                <c:pt idx="1">
                  <c:v>36.564562000000002</c:v>
                </c:pt>
                <c:pt idx="2">
                  <c:v>34.301096000000001</c:v>
                </c:pt>
                <c:pt idx="3">
                  <c:v>31.789572</c:v>
                </c:pt>
                <c:pt idx="4">
                  <c:v>29.105172</c:v>
                </c:pt>
                <c:pt idx="5">
                  <c:v>26.599218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5D9-DA44-9F08-F9486E23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"/>
          <c:min val="2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44.787213000000001</c:v>
                </c:pt>
                <c:pt idx="1">
                  <c:v>51.391902933179502</c:v>
                </c:pt>
                <c:pt idx="2">
                  <c:v>58.970574639090479</c:v>
                </c:pt>
                <c:pt idx="3">
                  <c:v>67.666859462006485</c:v>
                </c:pt>
                <c:pt idx="4">
                  <c:v>77.645569802803692</c:v>
                </c:pt>
                <c:pt idx="5">
                  <c:v>89.095822651369232</c:v>
                </c:pt>
                <c:pt idx="6">
                  <c:v>102.23462374073019</c:v>
                </c:pt>
                <c:pt idx="7">
                  <c:v>117.31098024995954</c:v>
                </c:pt>
                <c:pt idx="8">
                  <c:v>152.77473239061891</c:v>
                </c:pt>
                <c:pt idx="9">
                  <c:v>173.38987709160853</c:v>
                </c:pt>
                <c:pt idx="10">
                  <c:v>196.78679194786247</c:v>
                </c:pt>
                <c:pt idx="11">
                  <c:v>223.34084396790621</c:v>
                </c:pt>
                <c:pt idx="12">
                  <c:v>253.47805150211659</c:v>
                </c:pt>
                <c:pt idx="13">
                  <c:v>287.68191904272743</c:v>
                </c:pt>
                <c:pt idx="14">
                  <c:v>326.50119429932329</c:v>
                </c:pt>
                <c:pt idx="15">
                  <c:v>355.38979423143013</c:v>
                </c:pt>
                <c:pt idx="16">
                  <c:v>400.67102799561371</c:v>
                </c:pt>
                <c:pt idx="17">
                  <c:v>451.72167372516003</c:v>
                </c:pt>
                <c:pt idx="18">
                  <c:v>509.27682875861393</c:v>
                </c:pt>
                <c:pt idx="19">
                  <c:v>574.16525129638592</c:v>
                </c:pt>
                <c:pt idx="20">
                  <c:v>647.32129399999997</c:v>
                </c:pt>
                <c:pt idx="21">
                  <c:v>719.85904410075182</c:v>
                </c:pt>
                <c:pt idx="22">
                  <c:v>748.15087069772972</c:v>
                </c:pt>
                <c:pt idx="23">
                  <c:v>800.5252541153834</c:v>
                </c:pt>
                <c:pt idx="24">
                  <c:v>840.34703033350354</c:v>
                </c:pt>
                <c:pt idx="25">
                  <c:v>890.23078577423189</c:v>
                </c:pt>
                <c:pt idx="26">
                  <c:v>943.90471100000002</c:v>
                </c:pt>
                <c:pt idx="27">
                  <c:v>1048.4804158805109</c:v>
                </c:pt>
                <c:pt idx="28">
                  <c:v>1164.6421187159094</c:v>
                </c:pt>
                <c:pt idx="29">
                  <c:v>1293.6734383808127</c:v>
                </c:pt>
                <c:pt idx="30">
                  <c:v>1437.0002065675517</c:v>
                </c:pt>
                <c:pt idx="31">
                  <c:v>1596.2062236198813</c:v>
                </c:pt>
                <c:pt idx="32">
                  <c:v>1935.0718603326482</c:v>
                </c:pt>
                <c:pt idx="33">
                  <c:v>2143.5794636906417</c:v>
                </c:pt>
                <c:pt idx="34">
                  <c:v>2374.5541503385675</c:v>
                </c:pt>
                <c:pt idx="35">
                  <c:v>2630.4167904194187</c:v>
                </c:pt>
                <c:pt idx="36">
                  <c:v>2913.8491073508944</c:v>
                </c:pt>
                <c:pt idx="37">
                  <c:v>3227.821785252444</c:v>
                </c:pt>
                <c:pt idx="38">
                  <c:v>3575.6256050000002</c:v>
                </c:pt>
                <c:pt idx="39">
                  <c:v>3942.8792429460968</c:v>
                </c:pt>
                <c:pt idx="40">
                  <c:v>4347.8536183195301</c:v>
                </c:pt>
                <c:pt idx="41">
                  <c:v>4502.5920830562009</c:v>
                </c:pt>
                <c:pt idx="42">
                  <c:v>4974.202413</c:v>
                </c:pt>
                <c:pt idx="43">
                  <c:v>5480.691049012592</c:v>
                </c:pt>
                <c:pt idx="44">
                  <c:v>6038.7519205537446</c:v>
                </c:pt>
                <c:pt idx="45">
                  <c:v>6653.6362717547081</c:v>
                </c:pt>
                <c:pt idx="46">
                  <c:v>7331.1300446252208</c:v>
                </c:pt>
                <c:pt idx="47">
                  <c:v>8077.6083236411778</c:v>
                </c:pt>
                <c:pt idx="48">
                  <c:v>8900.095324048054</c:v>
                </c:pt>
                <c:pt idx="49">
                  <c:v>9806.3304883586588</c:v>
                </c:pt>
                <c:pt idx="50">
                  <c:v>10804.841313000001</c:v>
                </c:pt>
                <c:pt idx="51">
                  <c:v>12929.479218796128</c:v>
                </c:pt>
                <c:pt idx="52">
                  <c:v>14269.153265330047</c:v>
                </c:pt>
                <c:pt idx="53">
                  <c:v>15747.636193535483</c:v>
                </c:pt>
                <c:pt idx="54">
                  <c:v>17379.310536000001</c:v>
                </c:pt>
                <c:pt idx="55">
                  <c:v>19181.462988594463</c:v>
                </c:pt>
                <c:pt idx="56">
                  <c:v>21170.490142326555</c:v>
                </c:pt>
                <c:pt idx="57">
                  <c:v>23365.770021444365</c:v>
                </c:pt>
                <c:pt idx="58">
                  <c:v>25788.690059824483</c:v>
                </c:pt>
                <c:pt idx="59">
                  <c:v>28462.855467263485</c:v>
                </c:pt>
                <c:pt idx="60">
                  <c:v>31414.319202370767</c:v>
                </c:pt>
                <c:pt idx="61">
                  <c:v>34671.83579256395</c:v>
                </c:pt>
                <c:pt idx="62">
                  <c:v>38267.141473999996</c:v>
                </c:pt>
                <c:pt idx="63">
                  <c:v>38267.141473999996</c:v>
                </c:pt>
                <c:pt idx="64">
                  <c:v>38267.141473999996</c:v>
                </c:pt>
                <c:pt idx="65">
                  <c:v>38267.141473999996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27.257259000000001</c:v>
                </c:pt>
                <c:pt idx="1">
                  <c:v>27.511516125</c:v>
                </c:pt>
                <c:pt idx="2">
                  <c:v>27.765773250000002</c:v>
                </c:pt>
                <c:pt idx="3">
                  <c:v>28.020030375000001</c:v>
                </c:pt>
                <c:pt idx="4">
                  <c:v>28.2742875</c:v>
                </c:pt>
                <c:pt idx="5">
                  <c:v>28.528544624999999</c:v>
                </c:pt>
                <c:pt idx="6">
                  <c:v>28.782801749999997</c:v>
                </c:pt>
                <c:pt idx="7">
                  <c:v>29.037058875</c:v>
                </c:pt>
                <c:pt idx="8">
                  <c:v>29.578275249999997</c:v>
                </c:pt>
                <c:pt idx="9">
                  <c:v>29.8652345</c:v>
                </c:pt>
                <c:pt idx="10">
                  <c:v>30.152193749999999</c:v>
                </c:pt>
                <c:pt idx="11">
                  <c:v>30.439152999999997</c:v>
                </c:pt>
                <c:pt idx="12">
                  <c:v>30.72611225</c:v>
                </c:pt>
                <c:pt idx="13">
                  <c:v>31.013071499999999</c:v>
                </c:pt>
                <c:pt idx="14">
                  <c:v>31.300030750000001</c:v>
                </c:pt>
                <c:pt idx="15">
                  <c:v>31.466697249999999</c:v>
                </c:pt>
                <c:pt idx="16">
                  <c:v>31.786599000000002</c:v>
                </c:pt>
                <c:pt idx="17">
                  <c:v>32.106500750000002</c:v>
                </c:pt>
                <c:pt idx="18">
                  <c:v>32.426402500000002</c:v>
                </c:pt>
                <c:pt idx="19">
                  <c:v>32.746304250000001</c:v>
                </c:pt>
                <c:pt idx="20">
                  <c:v>33.066206000000001</c:v>
                </c:pt>
                <c:pt idx="21">
                  <c:v>33.4201725</c:v>
                </c:pt>
                <c:pt idx="22">
                  <c:v>33.507665250000002</c:v>
                </c:pt>
                <c:pt idx="23">
                  <c:v>33.774139000000005</c:v>
                </c:pt>
                <c:pt idx="24">
                  <c:v>33.861191124999998</c:v>
                </c:pt>
                <c:pt idx="25">
                  <c:v>34.128105500000004</c:v>
                </c:pt>
                <c:pt idx="26">
                  <c:v>34.214717</c:v>
                </c:pt>
                <c:pt idx="27">
                  <c:v>34.593759499999997</c:v>
                </c:pt>
                <c:pt idx="28">
                  <c:v>34.972802000000001</c:v>
                </c:pt>
                <c:pt idx="29">
                  <c:v>35.351844499999999</c:v>
                </c:pt>
                <c:pt idx="30">
                  <c:v>35.730886999999996</c:v>
                </c:pt>
                <c:pt idx="31">
                  <c:v>36.1099295</c:v>
                </c:pt>
                <c:pt idx="32">
                  <c:v>36.661115249999995</c:v>
                </c:pt>
                <c:pt idx="33">
                  <c:v>37.065529374999997</c:v>
                </c:pt>
                <c:pt idx="34">
                  <c:v>37.469943499999999</c:v>
                </c:pt>
                <c:pt idx="35">
                  <c:v>37.874357625000002</c:v>
                </c:pt>
                <c:pt idx="36">
                  <c:v>38.278771750000004</c:v>
                </c:pt>
                <c:pt idx="37">
                  <c:v>38.683185874999999</c:v>
                </c:pt>
                <c:pt idx="38">
                  <c:v>39.087600000000002</c:v>
                </c:pt>
                <c:pt idx="39">
                  <c:v>39.494250000000001</c:v>
                </c:pt>
                <c:pt idx="40">
                  <c:v>39.9009</c:v>
                </c:pt>
                <c:pt idx="41">
                  <c:v>39.868731499999996</c:v>
                </c:pt>
                <c:pt idx="42">
                  <c:v>40.280377999999999</c:v>
                </c:pt>
                <c:pt idx="43">
                  <c:v>40.687648875000001</c:v>
                </c:pt>
                <c:pt idx="44">
                  <c:v>41.094919750000003</c:v>
                </c:pt>
                <c:pt idx="45">
                  <c:v>41.502190624999997</c:v>
                </c:pt>
                <c:pt idx="46">
                  <c:v>41.909461499999999</c:v>
                </c:pt>
                <c:pt idx="47">
                  <c:v>42.316732375000001</c:v>
                </c:pt>
                <c:pt idx="48">
                  <c:v>42.724003249999996</c:v>
                </c:pt>
                <c:pt idx="49">
                  <c:v>43.131274124999997</c:v>
                </c:pt>
                <c:pt idx="50">
                  <c:v>43.538544999999999</c:v>
                </c:pt>
                <c:pt idx="51">
                  <c:v>43.979348125000001</c:v>
                </c:pt>
                <c:pt idx="52">
                  <c:v>44.386092750000003</c:v>
                </c:pt>
                <c:pt idx="53">
                  <c:v>44.792837374999998</c:v>
                </c:pt>
                <c:pt idx="54">
                  <c:v>45.199581999999999</c:v>
                </c:pt>
                <c:pt idx="55">
                  <c:v>45.560887000000001</c:v>
                </c:pt>
                <c:pt idx="56">
                  <c:v>45.922191999999995</c:v>
                </c:pt>
                <c:pt idx="57">
                  <c:v>46.283496999999997</c:v>
                </c:pt>
                <c:pt idx="58">
                  <c:v>46.644801999999999</c:v>
                </c:pt>
                <c:pt idx="59">
                  <c:v>47.006107</c:v>
                </c:pt>
                <c:pt idx="60">
                  <c:v>47.367412000000002</c:v>
                </c:pt>
                <c:pt idx="61">
                  <c:v>47.728716999999996</c:v>
                </c:pt>
                <c:pt idx="62">
                  <c:v>48.090021999999998</c:v>
                </c:pt>
                <c:pt idx="63">
                  <c:v>48.090021999999998</c:v>
                </c:pt>
                <c:pt idx="64">
                  <c:v>48.090021999999998</c:v>
                </c:pt>
                <c:pt idx="65">
                  <c:v>48.090021999999998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8-C349-8277-D5B1C1A5CFC0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52.538845999999999</c:v>
                </c:pt>
                <c:pt idx="1">
                  <c:v>60.113526840683257</c:v>
                </c:pt>
                <c:pt idx="2">
                  <c:v>68.780271824500133</c:v>
                </c:pt>
                <c:pt idx="3">
                  <c:v>78.696527069353195</c:v>
                </c:pt>
                <c:pt idx="4">
                  <c:v>90.04243816569786</c:v>
                </c:pt>
                <c:pt idx="5">
                  <c:v>103.02412282664611</c:v>
                </c:pt>
                <c:pt idx="6">
                  <c:v>117.87741536571718</c:v>
                </c:pt>
                <c:pt idx="7">
                  <c:v>146.68416431293332</c:v>
                </c:pt>
                <c:pt idx="8">
                  <c:v>166.86403971986539</c:v>
                </c:pt>
                <c:pt idx="9">
                  <c:v>189.82013417775451</c:v>
                </c:pt>
                <c:pt idx="10">
                  <c:v>215.93438226565422</c:v>
                </c:pt>
                <c:pt idx="11">
                  <c:v>245.64126269548331</c:v>
                </c:pt>
                <c:pt idx="12">
                  <c:v>276.29640151675022</c:v>
                </c:pt>
                <c:pt idx="13">
                  <c:v>314.06469372484139</c:v>
                </c:pt>
                <c:pt idx="14">
                  <c:v>352.98592629362236</c:v>
                </c:pt>
                <c:pt idx="15">
                  <c:v>396.73056746241792</c:v>
                </c:pt>
                <c:pt idx="16">
                  <c:v>445.89636989698766</c:v>
                </c:pt>
                <c:pt idx="17">
                  <c:v>502.8582607806477</c:v>
                </c:pt>
                <c:pt idx="18">
                  <c:v>563.63323692665449</c:v>
                </c:pt>
                <c:pt idx="19">
                  <c:v>631.75341949288213</c:v>
                </c:pt>
                <c:pt idx="20">
                  <c:v>708.10654321453137</c:v>
                </c:pt>
                <c:pt idx="21">
                  <c:v>793.68763361142726</c:v>
                </c:pt>
                <c:pt idx="22">
                  <c:v>849.56294515184015</c:v>
                </c:pt>
                <c:pt idx="23">
                  <c:v>947.80681664636791</c:v>
                </c:pt>
                <c:pt idx="24">
                  <c:v>1057.4116571442075</c:v>
                </c:pt>
                <c:pt idx="25">
                  <c:v>1179.6912546173826</c:v>
                </c:pt>
                <c:pt idx="26">
                  <c:v>1316.1113241169232</c:v>
                </c:pt>
                <c:pt idx="27">
                  <c:v>1468.3070766940632</c:v>
                </c:pt>
                <c:pt idx="28">
                  <c:v>1638.1028200000001</c:v>
                </c:pt>
                <c:pt idx="29">
                  <c:v>1812.3491119163775</c:v>
                </c:pt>
                <c:pt idx="30">
                  <c:v>2005.1301196490726</c:v>
                </c:pt>
                <c:pt idx="31">
                  <c:v>2218.4173955715273</c:v>
                </c:pt>
                <c:pt idx="32">
                  <c:v>2454.3922076417043</c:v>
                </c:pt>
                <c:pt idx="33">
                  <c:v>2715.4678470145859</c:v>
                </c:pt>
                <c:pt idx="34">
                  <c:v>2803.1344680353664</c:v>
                </c:pt>
                <c:pt idx="35">
                  <c:v>3093.3495444233031</c:v>
                </c:pt>
                <c:pt idx="36">
                  <c:v>3413.611267350424</c:v>
                </c:pt>
                <c:pt idx="37">
                  <c:v>3767.0304365018674</c:v>
                </c:pt>
                <c:pt idx="38">
                  <c:v>4157.039919939637</c:v>
                </c:pt>
                <c:pt idx="39">
                  <c:v>4587.4279985959383</c:v>
                </c:pt>
                <c:pt idx="40">
                  <c:v>5062.3751629999997</c:v>
                </c:pt>
                <c:pt idx="41">
                  <c:v>5572.1545232001245</c:v>
                </c:pt>
                <c:pt idx="42">
                  <c:v>6133.2684818285552</c:v>
                </c:pt>
                <c:pt idx="43">
                  <c:v>6556.3154079800706</c:v>
                </c:pt>
                <c:pt idx="44">
                  <c:v>7220.9871947343554</c:v>
                </c:pt>
                <c:pt idx="45">
                  <c:v>7953.0426500000003</c:v>
                </c:pt>
                <c:pt idx="46">
                  <c:v>8790.1621628476296</c:v>
                </c:pt>
                <c:pt idx="47">
                  <c:v>9715.3950066089874</c:v>
                </c:pt>
                <c:pt idx="48">
                  <c:v>10738.015793768333</c:v>
                </c:pt>
                <c:pt idx="49">
                  <c:v>11868.275361812968</c:v>
                </c:pt>
                <c:pt idx="50">
                  <c:v>13117.503528497406</c:v>
                </c:pt>
                <c:pt idx="51">
                  <c:v>14498.222662897228</c:v>
                </c:pt>
                <c:pt idx="52">
                  <c:v>16024.273210698741</c:v>
                </c:pt>
                <c:pt idx="53">
                  <c:v>19609.655250579348</c:v>
                </c:pt>
                <c:pt idx="54">
                  <c:v>21711.908522310387</c:v>
                </c:pt>
                <c:pt idx="55">
                  <c:v>24039.533875397789</c:v>
                </c:pt>
                <c:pt idx="56">
                  <c:v>26616.692325898857</c:v>
                </c:pt>
                <c:pt idx="57">
                  <c:v>29470.135071819961</c:v>
                </c:pt>
                <c:pt idx="58">
                  <c:v>32629.481173595905</c:v>
                </c:pt>
                <c:pt idx="59">
                  <c:v>36127.525003308401</c:v>
                </c:pt>
                <c:pt idx="60">
                  <c:v>40000.576653999997</c:v>
                </c:pt>
                <c:pt idx="61">
                  <c:v>40000.576653999997</c:v>
                </c:pt>
                <c:pt idx="62">
                  <c:v>40000.576653999997</c:v>
                </c:pt>
                <c:pt idx="63">
                  <c:v>40000.576653999997</c:v>
                </c:pt>
                <c:pt idx="64">
                  <c:v>40000.576653999997</c:v>
                </c:pt>
                <c:pt idx="65">
                  <c:v>40000.576653999997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22.880614000000001</c:v>
                </c:pt>
                <c:pt idx="1">
                  <c:v>23.178743375</c:v>
                </c:pt>
                <c:pt idx="2">
                  <c:v>23.476872750000002</c:v>
                </c:pt>
                <c:pt idx="3">
                  <c:v>23.775002125</c:v>
                </c:pt>
                <c:pt idx="4">
                  <c:v>24.073131500000002</c:v>
                </c:pt>
                <c:pt idx="5">
                  <c:v>24.371260875000001</c:v>
                </c:pt>
                <c:pt idx="6">
                  <c:v>24.669390249999999</c:v>
                </c:pt>
                <c:pt idx="7">
                  <c:v>25.18260025</c:v>
                </c:pt>
                <c:pt idx="8">
                  <c:v>25.516044000000001</c:v>
                </c:pt>
                <c:pt idx="9">
                  <c:v>25.849487750000002</c:v>
                </c:pt>
                <c:pt idx="10">
                  <c:v>26.182931500000002</c:v>
                </c:pt>
                <c:pt idx="11">
                  <c:v>26.516375249999999</c:v>
                </c:pt>
                <c:pt idx="12">
                  <c:v>26.817900874999999</c:v>
                </c:pt>
                <c:pt idx="13">
                  <c:v>27.194808875</c:v>
                </c:pt>
                <c:pt idx="14">
                  <c:v>27.539798749999999</c:v>
                </c:pt>
                <c:pt idx="15">
                  <c:v>27.884788624999999</c:v>
                </c:pt>
                <c:pt idx="16">
                  <c:v>28.229778500000002</c:v>
                </c:pt>
                <c:pt idx="17">
                  <c:v>28.583720499999998</c:v>
                </c:pt>
                <c:pt idx="18">
                  <c:v>28.945282249999998</c:v>
                </c:pt>
                <c:pt idx="19">
                  <c:v>29.306843999999998</c:v>
                </c:pt>
                <c:pt idx="20">
                  <c:v>29.668405750000002</c:v>
                </c:pt>
                <c:pt idx="21">
                  <c:v>30.029967500000001</c:v>
                </c:pt>
                <c:pt idx="22">
                  <c:v>30.246332250000002</c:v>
                </c:pt>
                <c:pt idx="23">
                  <c:v>30.627441874999999</c:v>
                </c:pt>
                <c:pt idx="24">
                  <c:v>31.008551499999999</c:v>
                </c:pt>
                <c:pt idx="25">
                  <c:v>31.389661125</c:v>
                </c:pt>
                <c:pt idx="26">
                  <c:v>31.770770749999997</c:v>
                </c:pt>
                <c:pt idx="27">
                  <c:v>32.151880374999998</c:v>
                </c:pt>
                <c:pt idx="28">
                  <c:v>32.532989999999998</c:v>
                </c:pt>
                <c:pt idx="29">
                  <c:v>32.913656750000001</c:v>
                </c:pt>
                <c:pt idx="30">
                  <c:v>33.294323499999997</c:v>
                </c:pt>
                <c:pt idx="31">
                  <c:v>33.67499025</c:v>
                </c:pt>
                <c:pt idx="32">
                  <c:v>34.055656999999997</c:v>
                </c:pt>
                <c:pt idx="33">
                  <c:v>34.43632375</c:v>
                </c:pt>
                <c:pt idx="34">
                  <c:v>34.547482500000001</c:v>
                </c:pt>
                <c:pt idx="35">
                  <c:v>34.929655750000002</c:v>
                </c:pt>
                <c:pt idx="36">
                  <c:v>35.311829000000003</c:v>
                </c:pt>
                <c:pt idx="37">
                  <c:v>35.694002249999997</c:v>
                </c:pt>
                <c:pt idx="38">
                  <c:v>36.076175499999998</c:v>
                </c:pt>
                <c:pt idx="39">
                  <c:v>36.458348749999999</c:v>
                </c:pt>
                <c:pt idx="40">
                  <c:v>36.840522</c:v>
                </c:pt>
                <c:pt idx="41">
                  <c:v>37.187996249999998</c:v>
                </c:pt>
                <c:pt idx="42">
                  <c:v>37.535470500000002</c:v>
                </c:pt>
                <c:pt idx="43">
                  <c:v>37.772136500000002</c:v>
                </c:pt>
                <c:pt idx="44">
                  <c:v>38.144485750000001</c:v>
                </c:pt>
                <c:pt idx="45">
                  <c:v>38.516835</c:v>
                </c:pt>
                <c:pt idx="46">
                  <c:v>38.879860749999999</c:v>
                </c:pt>
                <c:pt idx="47">
                  <c:v>39.242886499999997</c:v>
                </c:pt>
                <c:pt idx="48">
                  <c:v>39.605912250000003</c:v>
                </c:pt>
                <c:pt idx="49">
                  <c:v>39.968938000000001</c:v>
                </c:pt>
                <c:pt idx="50">
                  <c:v>40.33196375</c:v>
                </c:pt>
                <c:pt idx="51">
                  <c:v>40.694989500000005</c:v>
                </c:pt>
                <c:pt idx="52">
                  <c:v>41.058015250000004</c:v>
                </c:pt>
                <c:pt idx="53">
                  <c:v>41.83614575</c:v>
                </c:pt>
                <c:pt idx="54">
                  <c:v>42.251250499999998</c:v>
                </c:pt>
                <c:pt idx="55">
                  <c:v>42.666355250000002</c:v>
                </c:pt>
                <c:pt idx="56">
                  <c:v>43.08146</c:v>
                </c:pt>
                <c:pt idx="57">
                  <c:v>43.496564749999997</c:v>
                </c:pt>
                <c:pt idx="58">
                  <c:v>43.911669500000002</c:v>
                </c:pt>
                <c:pt idx="59">
                  <c:v>44.32677425</c:v>
                </c:pt>
                <c:pt idx="60">
                  <c:v>44.741878999999997</c:v>
                </c:pt>
                <c:pt idx="61">
                  <c:v>44.741878999999997</c:v>
                </c:pt>
                <c:pt idx="62">
                  <c:v>44.741878999999997</c:v>
                </c:pt>
                <c:pt idx="63">
                  <c:v>44.741878999999997</c:v>
                </c:pt>
                <c:pt idx="64">
                  <c:v>44.741878999999997</c:v>
                </c:pt>
                <c:pt idx="65">
                  <c:v>44.741878999999997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8-C349-8277-D5B1C1A5CFC0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38267.141473999996</c:v>
                </c:pt>
                <c:pt idx="1">
                  <c:v>17379.310536000001</c:v>
                </c:pt>
                <c:pt idx="2">
                  <c:v>7897.6008609999999</c:v>
                </c:pt>
                <c:pt idx="3">
                  <c:v>3646.7882890000001</c:v>
                </c:pt>
                <c:pt idx="4">
                  <c:v>1594.0182890000001</c:v>
                </c:pt>
                <c:pt idx="5">
                  <c:v>670.48397799999998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44.205317000000001</c:v>
                </c:pt>
                <c:pt idx="1">
                  <c:v>40.917295000000003</c:v>
                </c:pt>
                <c:pt idx="2">
                  <c:v>37.817636999999998</c:v>
                </c:pt>
                <c:pt idx="3">
                  <c:v>34.607801000000002</c:v>
                </c:pt>
                <c:pt idx="4">
                  <c:v>31.271747000000001</c:v>
                </c:pt>
                <c:pt idx="5">
                  <c:v>28.157917999999999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F8-C349-8277-D5B1C1A5CFC0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22977.968493</c:v>
                </c:pt>
                <c:pt idx="1">
                  <c:v>10804.841313000001</c:v>
                </c:pt>
                <c:pt idx="2">
                  <c:v>4974.202413</c:v>
                </c:pt>
                <c:pt idx="3">
                  <c:v>2242.0053790000002</c:v>
                </c:pt>
                <c:pt idx="4">
                  <c:v>947.54722200000003</c:v>
                </c:pt>
                <c:pt idx="5">
                  <c:v>377.17421000000002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41.802475000000001</c:v>
                </c:pt>
                <c:pt idx="1">
                  <c:v>39.117016</c:v>
                </c:pt>
                <c:pt idx="2">
                  <c:v>36.064368000000002</c:v>
                </c:pt>
                <c:pt idx="3">
                  <c:v>32.848022999999998</c:v>
                </c:pt>
                <c:pt idx="4">
                  <c:v>29.677856999999999</c:v>
                </c:pt>
                <c:pt idx="5">
                  <c:v>26.682941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F8-C349-8277-D5B1C1A5CFC0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16248.918465999999</c:v>
                </c:pt>
                <c:pt idx="1">
                  <c:v>7817.0617080000002</c:v>
                </c:pt>
                <c:pt idx="2">
                  <c:v>3575.6256050000002</c:v>
                </c:pt>
                <c:pt idx="3">
                  <c:v>1576.928917</c:v>
                </c:pt>
                <c:pt idx="4">
                  <c:v>647.23461199999997</c:v>
                </c:pt>
                <c:pt idx="5">
                  <c:v>249.15330800000001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40.267010999999997</c:v>
                </c:pt>
                <c:pt idx="1">
                  <c:v>37.808956000000002</c:v>
                </c:pt>
                <c:pt idx="2">
                  <c:v>34.780686000000003</c:v>
                </c:pt>
                <c:pt idx="3">
                  <c:v>31.62548</c:v>
                </c:pt>
                <c:pt idx="4">
                  <c:v>28.571739999999998</c:v>
                </c:pt>
                <c:pt idx="5">
                  <c:v>25.684386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F8-C349-8277-D5B1C1A5CFC0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9927.0108349999991</c:v>
                </c:pt>
                <c:pt idx="1">
                  <c:v>4858.8371630000001</c:v>
                </c:pt>
                <c:pt idx="2">
                  <c:v>2187.688619</c:v>
                </c:pt>
                <c:pt idx="3">
                  <c:v>943.90471100000002</c:v>
                </c:pt>
                <c:pt idx="4">
                  <c:v>372.53946100000002</c:v>
                </c:pt>
                <c:pt idx="5">
                  <c:v>134.75263200000001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37.521973000000003</c:v>
                </c:pt>
                <c:pt idx="1">
                  <c:v>35.566709000000003</c:v>
                </c:pt>
                <c:pt idx="2">
                  <c:v>32.832999999999998</c:v>
                </c:pt>
                <c:pt idx="3">
                  <c:v>29.940178</c:v>
                </c:pt>
                <c:pt idx="4">
                  <c:v>27.026447999999998</c:v>
                </c:pt>
                <c:pt idx="5">
                  <c:v>24.291208000000001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F8-C349-8277-D5B1C1A5CFC0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6880.9990010000001</c:v>
                </c:pt>
                <c:pt idx="1">
                  <c:v>3394.5476060000001</c:v>
                </c:pt>
                <c:pt idx="2">
                  <c:v>1514.050872</c:v>
                </c:pt>
                <c:pt idx="3">
                  <c:v>647.32129399999997</c:v>
                </c:pt>
                <c:pt idx="4">
                  <c:v>248.00245899999999</c:v>
                </c:pt>
                <c:pt idx="5">
                  <c:v>86.745255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35.398192000000002</c:v>
                </c:pt>
                <c:pt idx="1">
                  <c:v>33.837394000000003</c:v>
                </c:pt>
                <c:pt idx="2">
                  <c:v>31.441921000000001</c:v>
                </c:pt>
                <c:pt idx="3">
                  <c:v>28.779285000000002</c:v>
                </c:pt>
                <c:pt idx="4">
                  <c:v>25.973655000000001</c:v>
                </c:pt>
                <c:pt idx="5">
                  <c:v>23.377241000000001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F8-C349-8277-D5B1C1A5CFC0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4048.6965340000002</c:v>
                </c:pt>
                <c:pt idx="1">
                  <c:v>1999.3495740000001</c:v>
                </c:pt>
                <c:pt idx="2">
                  <c:v>885.52493700000002</c:v>
                </c:pt>
                <c:pt idx="3">
                  <c:v>370.558672</c:v>
                </c:pt>
                <c:pt idx="4">
                  <c:v>134.61062000000001</c:v>
                </c:pt>
                <c:pt idx="5">
                  <c:v>44.787213000000001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32.642828000000002</c:v>
                </c:pt>
                <c:pt idx="1">
                  <c:v>31.497074999999999</c:v>
                </c:pt>
                <c:pt idx="2">
                  <c:v>29.542653000000001</c:v>
                </c:pt>
                <c:pt idx="3">
                  <c:v>27.142759999999999</c:v>
                </c:pt>
                <c:pt idx="4">
                  <c:v>24.511493000000002</c:v>
                </c:pt>
                <c:pt idx="5">
                  <c:v>22.235966999999999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F8-C349-8277-D5B1C1A5CFC0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40000.576653999997</c:v>
                </c:pt>
                <c:pt idx="1">
                  <c:v>17710.952431999998</c:v>
                </c:pt>
                <c:pt idx="2">
                  <c:v>7953.0426500000003</c:v>
                </c:pt>
                <c:pt idx="3">
                  <c:v>3673.1563820000001</c:v>
                </c:pt>
                <c:pt idx="4">
                  <c:v>1621.871052</c:v>
                </c:pt>
                <c:pt idx="5">
                  <c:v>692.26896199999999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44.741878999999997</c:v>
                </c:pt>
                <c:pt idx="1">
                  <c:v>41.421041000000002</c:v>
                </c:pt>
                <c:pt idx="2">
                  <c:v>38.516835</c:v>
                </c:pt>
                <c:pt idx="3">
                  <c:v>35.538041</c:v>
                </c:pt>
                <c:pt idx="4">
                  <c:v>32.286456000000001</c:v>
                </c:pt>
                <c:pt idx="5">
                  <c:v>29.136921000000001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F8-C349-8277-D5B1C1A5CFC0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23599.406747000001</c:v>
                </c:pt>
                <c:pt idx="1">
                  <c:v>10906.990241</c:v>
                </c:pt>
                <c:pt idx="2">
                  <c:v>5062.3751629999997</c:v>
                </c:pt>
                <c:pt idx="3">
                  <c:v>2301.8329359999998</c:v>
                </c:pt>
                <c:pt idx="4">
                  <c:v>982.36778600000002</c:v>
                </c:pt>
                <c:pt idx="5">
                  <c:v>401.40659299999999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42.166122999999999</c:v>
                </c:pt>
                <c:pt idx="1">
                  <c:v>39.620316000000003</c:v>
                </c:pt>
                <c:pt idx="2">
                  <c:v>36.840522</c:v>
                </c:pt>
                <c:pt idx="3">
                  <c:v>33.783135999999999</c:v>
                </c:pt>
                <c:pt idx="4">
                  <c:v>30.640366</c:v>
                </c:pt>
                <c:pt idx="5">
                  <c:v>27.620311999999998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5F8-C349-8277-D5B1C1A5CFC0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16513.276261999999</c:v>
                </c:pt>
                <c:pt idx="1">
                  <c:v>7897.9494350000004</c:v>
                </c:pt>
                <c:pt idx="2">
                  <c:v>3677.4499350000001</c:v>
                </c:pt>
                <c:pt idx="3">
                  <c:v>1638.1028200000001</c:v>
                </c:pt>
                <c:pt idx="4">
                  <c:v>682.56973800000003</c:v>
                </c:pt>
                <c:pt idx="5">
                  <c:v>267.33819999999997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40.571337999999997</c:v>
                </c:pt>
                <c:pt idx="1">
                  <c:v>38.323906000000001</c:v>
                </c:pt>
                <c:pt idx="2">
                  <c:v>35.578324000000002</c:v>
                </c:pt>
                <c:pt idx="3">
                  <c:v>32.532989999999998</c:v>
                </c:pt>
                <c:pt idx="4">
                  <c:v>29.484113000000001</c:v>
                </c:pt>
                <c:pt idx="5">
                  <c:v>26.557953999999999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5F8-C349-8277-D5B1C1A5CFC0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10038.591562</c:v>
                </c:pt>
                <c:pt idx="1">
                  <c:v>4949.2599710000004</c:v>
                </c:pt>
                <c:pt idx="2">
                  <c:v>2288.856374</c:v>
                </c:pt>
                <c:pt idx="3">
                  <c:v>997.12963999999999</c:v>
                </c:pt>
                <c:pt idx="4">
                  <c:v>400.26127700000001</c:v>
                </c:pt>
                <c:pt idx="5">
                  <c:v>148.96857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37.746276000000002</c:v>
                </c:pt>
                <c:pt idx="1">
                  <c:v>36.012250000000002</c:v>
                </c:pt>
                <c:pt idx="2">
                  <c:v>33.566141000000002</c:v>
                </c:pt>
                <c:pt idx="3">
                  <c:v>30.753091000000001</c:v>
                </c:pt>
                <c:pt idx="4">
                  <c:v>27.860596999999999</c:v>
                </c:pt>
                <c:pt idx="5">
                  <c:v>25.080074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F8-C349-8277-D5B1C1A5CFC0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7120.8164139999999</c:v>
                </c:pt>
                <c:pt idx="1">
                  <c:v>3586.1547679999999</c:v>
                </c:pt>
                <c:pt idx="2">
                  <c:v>1633.2983939999999</c:v>
                </c:pt>
                <c:pt idx="3">
                  <c:v>711.51986499999998</c:v>
                </c:pt>
                <c:pt idx="4">
                  <c:v>279.43502699999999</c:v>
                </c:pt>
                <c:pt idx="5">
                  <c:v>99.642510999999999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35.591521</c:v>
                </c:pt>
                <c:pt idx="1">
                  <c:v>34.276451000000002</c:v>
                </c:pt>
                <c:pt idx="2">
                  <c:v>32.14423</c:v>
                </c:pt>
                <c:pt idx="3">
                  <c:v>29.609738</c:v>
                </c:pt>
                <c:pt idx="4">
                  <c:v>26.849819</c:v>
                </c:pt>
                <c:pt idx="5">
                  <c:v>24.182269000000002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5F8-C349-8277-D5B1C1A5CFC0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4217.4619229999998</c:v>
                </c:pt>
                <c:pt idx="1">
                  <c:v>2136.6381310000002</c:v>
                </c:pt>
                <c:pt idx="2">
                  <c:v>965.46468900000002</c:v>
                </c:pt>
                <c:pt idx="3">
                  <c:v>413.77084500000001</c:v>
                </c:pt>
                <c:pt idx="4">
                  <c:v>154.31706800000001</c:v>
                </c:pt>
                <c:pt idx="5">
                  <c:v>52.538845999999999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32.772604000000001</c:v>
                </c:pt>
                <c:pt idx="1">
                  <c:v>31.816641000000001</c:v>
                </c:pt>
                <c:pt idx="2">
                  <c:v>30.103822000000001</c:v>
                </c:pt>
                <c:pt idx="3">
                  <c:v>27.878204</c:v>
                </c:pt>
                <c:pt idx="4">
                  <c:v>25.265649</c:v>
                </c:pt>
                <c:pt idx="5">
                  <c:v>22.880614000000001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5F8-C349-8277-D5B1C1A5C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.5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A65B-9F6C-BE4A-B5FE-C9A3840BF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4BC060FB-ABFF-7E40-A70A-1D451C1BA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24D118D2-B005-1E46-B84D-F41DE3E49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DDCE1F3C-DB7E-E34D-89BE-38EB8E2A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CCF3352A-830F-EB44-B6ED-22C9CC880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17" name="Chart 6">
          <a:extLst>
            <a:ext uri="{FF2B5EF4-FFF2-40B4-BE49-F238E27FC236}">
              <a16:creationId xmlns:a16="http://schemas.microsoft.com/office/drawing/2014/main" id="{5756D50C-05AB-A04A-BAAF-BB59658B1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18" name="Chart 7">
          <a:extLst>
            <a:ext uri="{FF2B5EF4-FFF2-40B4-BE49-F238E27FC236}">
              <a16:creationId xmlns:a16="http://schemas.microsoft.com/office/drawing/2014/main" id="{6035282F-779E-E448-8419-2E687A2D2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68D5D467-5CAA-504A-8248-4F8481DF8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20" name="Chart 9">
          <a:extLst>
            <a:ext uri="{FF2B5EF4-FFF2-40B4-BE49-F238E27FC236}">
              <a16:creationId xmlns:a16="http://schemas.microsoft.com/office/drawing/2014/main" id="{F40A524A-7988-664D-BCBC-93FC05525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21" name="Chart 10">
          <a:extLst>
            <a:ext uri="{FF2B5EF4-FFF2-40B4-BE49-F238E27FC236}">
              <a16:creationId xmlns:a16="http://schemas.microsoft.com/office/drawing/2014/main" id="{C095E9A0-A40D-3844-97EA-C37B6BB6E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22" name="Chart 11">
          <a:extLst>
            <a:ext uri="{FF2B5EF4-FFF2-40B4-BE49-F238E27FC236}">
              <a16:creationId xmlns:a16="http://schemas.microsoft.com/office/drawing/2014/main" id="{ED50EE23-83B9-E540-A003-4BAB09930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1B2F-8957-8D4D-BAB6-61E642DC6749}">
  <sheetPr codeName="Sheet2"/>
  <dimension ref="A1:AL54"/>
  <sheetViews>
    <sheetView tabSelected="1" zoomScale="110" zoomScaleNormal="110" workbookViewId="0">
      <selection activeCell="B2" sqref="B2:B5"/>
    </sheetView>
  </sheetViews>
  <sheetFormatPr defaultColWidth="10.83203125" defaultRowHeight="15.5"/>
  <cols>
    <col min="1" max="1" width="8.33203125" customWidth="1"/>
    <col min="2" max="2" width="15.1640625" style="26" customWidth="1"/>
    <col min="3" max="3" width="13" style="24" bestFit="1" customWidth="1"/>
    <col min="4" max="4" width="12.83203125" style="24" bestFit="1" customWidth="1"/>
    <col min="5" max="6" width="11" style="24" bestFit="1" customWidth="1"/>
    <col min="7" max="7" width="12.83203125" style="24" bestFit="1" customWidth="1"/>
    <col min="8" max="8" width="11" style="24" bestFit="1" customWidth="1"/>
    <col min="9" max="9" width="12.83203125" style="24" bestFit="1" customWidth="1"/>
    <col min="10" max="10" width="11" style="24" bestFit="1" customWidth="1"/>
    <col min="11" max="11" width="12.83203125" style="24" bestFit="1" customWidth="1"/>
    <col min="12" max="25" width="11" style="24" bestFit="1" customWidth="1"/>
    <col min="26" max="38" width="10.83203125" style="24"/>
    <col min="39" max="16384" width="10.83203125" style="23"/>
  </cols>
  <sheetData>
    <row r="1" spans="1:38" ht="16" thickBot="1">
      <c r="A1" s="72" t="s">
        <v>103</v>
      </c>
      <c r="B1" s="90" t="s">
        <v>151</v>
      </c>
    </row>
    <row r="2" spans="1:38">
      <c r="B2" s="196" t="s">
        <v>61</v>
      </c>
      <c r="C2" s="214" t="s">
        <v>54</v>
      </c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6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>
      <c r="B3" s="197"/>
      <c r="C3" s="209" t="s">
        <v>55</v>
      </c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2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</row>
    <row r="4" spans="1:38">
      <c r="B4" s="197"/>
      <c r="C4" s="27"/>
      <c r="D4" s="27"/>
      <c r="E4" s="209" t="s">
        <v>13</v>
      </c>
      <c r="F4" s="210"/>
      <c r="G4" s="210"/>
      <c r="H4" s="210"/>
      <c r="I4" s="211"/>
      <c r="J4" s="27"/>
      <c r="K4" s="27"/>
      <c r="L4" s="27"/>
      <c r="M4" s="27"/>
      <c r="N4" s="27"/>
      <c r="O4" s="27"/>
      <c r="P4" s="209" t="s">
        <v>42</v>
      </c>
      <c r="Q4" s="210"/>
      <c r="R4" s="210"/>
      <c r="S4" s="210"/>
      <c r="T4" s="212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</row>
    <row r="5" spans="1:38" ht="16" thickBot="1">
      <c r="B5" s="213"/>
      <c r="C5" s="28"/>
      <c r="D5" s="28" t="s">
        <v>24</v>
      </c>
      <c r="E5" s="28" t="str">
        <f>BoxingPractice!C46</f>
        <v>Y</v>
      </c>
      <c r="F5" s="28" t="str">
        <f>BoxingPractice!D46</f>
        <v>U</v>
      </c>
      <c r="G5" s="28" t="str">
        <f>BoxingPractice!E46</f>
        <v>V</v>
      </c>
      <c r="H5" s="28" t="str">
        <f>BoxingPractice!F46</f>
        <v>YUV</v>
      </c>
      <c r="I5" s="28" t="s">
        <v>75</v>
      </c>
      <c r="J5" s="28" t="str">
        <f>BoxingPractice!G46</f>
        <v>SSIM_Y</v>
      </c>
      <c r="K5" s="28" t="str">
        <f>BoxingPractice!H46</f>
        <v>MS-SSIM</v>
      </c>
      <c r="L5" s="28" t="str">
        <f>BoxingPractice!I46</f>
        <v>VMAF</v>
      </c>
      <c r="M5" s="28" t="str">
        <f>BoxingPractice!J46</f>
        <v>nVMAF</v>
      </c>
      <c r="N5" s="28" t="str">
        <f>BoxingPractice!K46</f>
        <v>PSNR-HVS</v>
      </c>
      <c r="O5" s="28" t="str">
        <f>BoxingPractice!L46</f>
        <v>DE-2K</v>
      </c>
      <c r="P5" s="28" t="str">
        <f>BoxingPractice!M46</f>
        <v>Y</v>
      </c>
      <c r="Q5" s="28" t="str">
        <f>BoxingPractice!N46</f>
        <v>U</v>
      </c>
      <c r="R5" s="28" t="str">
        <f>BoxingPractice!O46</f>
        <v>V</v>
      </c>
      <c r="S5" s="28" t="str">
        <f>BoxingPractice!P46</f>
        <v>YUV</v>
      </c>
      <c r="T5" s="63" t="s">
        <v>75</v>
      </c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>
      <c r="B6" s="203" t="s">
        <v>16</v>
      </c>
      <c r="C6" s="104" t="s">
        <v>27</v>
      </c>
      <c r="D6" s="44">
        <f ca="1">'Summary (Full)'!F29</f>
        <v>-0.1547228624243363</v>
      </c>
      <c r="E6" s="192">
        <f ca="1">'Summary (Full)'!G29</f>
        <v>-0.19625519407835001</v>
      </c>
      <c r="F6" s="192" t="e">
        <f ca="1">'Summary (Full)'!H29</f>
        <v>#N/A</v>
      </c>
      <c r="G6" s="192" t="e">
        <f ca="1">'Summary (Full)'!I29</f>
        <v>#N/A</v>
      </c>
      <c r="H6" s="192">
        <f ca="1">'Summary (Full)'!J29</f>
        <v>-0.20526477828345119</v>
      </c>
      <c r="I6" s="192" t="e">
        <f ca="1">'Summary (Full)'!K29</f>
        <v>#N/A</v>
      </c>
      <c r="J6" s="192" t="e">
        <f ca="1">'Summary (Full)'!L29</f>
        <v>#N/A</v>
      </c>
      <c r="K6" s="192" t="e">
        <f ca="1">'Summary (Full)'!M29</f>
        <v>#N/A</v>
      </c>
      <c r="L6" s="192" t="e">
        <f ca="1">'Summary (Full)'!N29</f>
        <v>#N/A</v>
      </c>
      <c r="M6" s="192" t="e">
        <f ca="1">'Summary (Full)'!O29</f>
        <v>#N/A</v>
      </c>
      <c r="N6" s="192">
        <f ca="1">'Summary (Full)'!P29</f>
        <v>-0.19079437689888429</v>
      </c>
      <c r="O6" s="192" t="e">
        <f ca="1">'Summary (Full)'!Q29</f>
        <v>#N/A</v>
      </c>
      <c r="P6" s="192">
        <f ca="1">'Summary (Full)'!R29</f>
        <v>-0.19585632120879531</v>
      </c>
      <c r="Q6" s="192" t="e">
        <f ca="1">'Summary (Full)'!S29</f>
        <v>#N/A</v>
      </c>
      <c r="R6" s="192" t="e">
        <f ca="1">'Summary (Full)'!T29</f>
        <v>#N/A</v>
      </c>
      <c r="S6" s="192">
        <f ca="1">'Summary (Full)'!U29</f>
        <v>-0.2050943962249295</v>
      </c>
      <c r="T6" s="194" t="e">
        <f ca="1">'Summary (Full)'!V29</f>
        <v>#N/A</v>
      </c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>
      <c r="B7" s="204"/>
      <c r="C7" s="104" t="s">
        <v>28</v>
      </c>
      <c r="D7" s="17">
        <f ca="1">'Summary (Full)'!F30</f>
        <v>-0.18987903410938559</v>
      </c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8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ht="16" thickBot="1">
      <c r="B8" s="205"/>
      <c r="C8" s="105" t="s">
        <v>29</v>
      </c>
      <c r="D8" s="47">
        <f ca="1">'Summary (Full)'!F31</f>
        <v>-0.25063060618366861</v>
      </c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93"/>
      <c r="Q8" s="193"/>
      <c r="R8" s="193"/>
      <c r="S8" s="193"/>
      <c r="T8" s="195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>
      <c r="D9" s="5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1" spans="1:38" ht="16" thickBot="1"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>
      <c r="B12" s="196" t="s">
        <v>61</v>
      </c>
      <c r="C12" s="175" t="s">
        <v>54</v>
      </c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3" spans="1:38">
      <c r="B13" s="197"/>
      <c r="C13" s="40"/>
      <c r="D13" s="191" t="s">
        <v>52</v>
      </c>
      <c r="E13" s="191"/>
      <c r="F13" s="191" t="s">
        <v>53</v>
      </c>
      <c r="G13" s="191"/>
      <c r="H13" s="191" t="s">
        <v>57</v>
      </c>
      <c r="I13" s="191"/>
      <c r="J13" s="191" t="s">
        <v>58</v>
      </c>
      <c r="K13" s="191"/>
      <c r="L13" s="191" t="s">
        <v>59</v>
      </c>
      <c r="M13" s="191"/>
      <c r="N13" s="191" t="s">
        <v>56</v>
      </c>
      <c r="O13" s="191"/>
      <c r="P13" s="209" t="s">
        <v>60</v>
      </c>
      <c r="Q13" s="210"/>
      <c r="R13" s="210"/>
      <c r="S13" s="210"/>
      <c r="T13" s="210"/>
      <c r="U13" s="212"/>
      <c r="V13" s="191" t="s">
        <v>113</v>
      </c>
      <c r="W13" s="191"/>
      <c r="X13" s="191" t="s">
        <v>111</v>
      </c>
      <c r="Y13" s="191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</row>
    <row r="14" spans="1:38">
      <c r="B14" s="197"/>
      <c r="C14" s="27"/>
      <c r="D14" s="191" t="s">
        <v>1</v>
      </c>
      <c r="E14" s="191"/>
      <c r="F14" s="191" t="s">
        <v>22</v>
      </c>
      <c r="G14" s="191"/>
      <c r="H14" s="191" t="s">
        <v>0</v>
      </c>
      <c r="I14" s="191"/>
      <c r="J14" s="191" t="s">
        <v>49</v>
      </c>
      <c r="K14" s="191"/>
      <c r="L14" s="191" t="s">
        <v>47</v>
      </c>
      <c r="M14" s="191"/>
      <c r="N14" s="191" t="s">
        <v>51</v>
      </c>
      <c r="O14" s="191"/>
      <c r="P14" s="209" t="s">
        <v>42</v>
      </c>
      <c r="Q14" s="210"/>
      <c r="R14" s="210"/>
      <c r="S14" s="210"/>
      <c r="T14" s="210"/>
      <c r="U14" s="212"/>
      <c r="V14" s="191" t="s">
        <v>114</v>
      </c>
      <c r="W14" s="191"/>
      <c r="X14" s="191" t="s">
        <v>112</v>
      </c>
      <c r="Y14" s="191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ht="16" thickBot="1">
      <c r="B15" s="213"/>
      <c r="C15" s="28"/>
      <c r="D15" s="28" t="s">
        <v>23</v>
      </c>
      <c r="E15" s="28" t="s">
        <v>24</v>
      </c>
      <c r="F15" s="28" t="s">
        <v>23</v>
      </c>
      <c r="G15" s="28" t="s">
        <v>24</v>
      </c>
      <c r="H15" s="28" t="s">
        <v>23</v>
      </c>
      <c r="I15" s="28" t="s">
        <v>24</v>
      </c>
      <c r="J15" s="28" t="s">
        <v>23</v>
      </c>
      <c r="K15" s="28" t="s">
        <v>24</v>
      </c>
      <c r="L15" s="28" t="s">
        <v>23</v>
      </c>
      <c r="M15" s="28" t="s">
        <v>24</v>
      </c>
      <c r="N15" s="28" t="s">
        <v>23</v>
      </c>
      <c r="O15" s="28" t="s">
        <v>24</v>
      </c>
      <c r="P15" s="28" t="s">
        <v>23</v>
      </c>
      <c r="Q15" s="28" t="s">
        <v>24</v>
      </c>
      <c r="R15" s="28" t="s">
        <v>25</v>
      </c>
      <c r="S15" s="28" t="s">
        <v>26</v>
      </c>
      <c r="T15" s="28" t="s">
        <v>38</v>
      </c>
      <c r="U15" s="63" t="s">
        <v>75</v>
      </c>
      <c r="V15" s="28" t="s">
        <v>23</v>
      </c>
      <c r="W15" s="28" t="s">
        <v>38</v>
      </c>
      <c r="X15" s="28" t="s">
        <v>23</v>
      </c>
      <c r="Y15" s="28" t="s">
        <v>38</v>
      </c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>
      <c r="B16" s="203" t="s">
        <v>16</v>
      </c>
      <c r="C16" s="35" t="s">
        <v>27</v>
      </c>
      <c r="D16" s="44">
        <f ca="1">'Summary (Full)'!F63</f>
        <v>-0.13303002010291642</v>
      </c>
      <c r="E16" s="192">
        <f ca="1">'Summary (Full)'!G63</f>
        <v>-0.16333123116870524</v>
      </c>
      <c r="F16" s="44">
        <f ca="1">'Summary (Full)'!H63</f>
        <v>-0.14544500046849401</v>
      </c>
      <c r="G16" s="192">
        <f ca="1">'Summary (Full)'!I63</f>
        <v>-0.18775915219959238</v>
      </c>
      <c r="H16" s="44">
        <f ca="1">'Summary (Full)'!J63</f>
        <v>-0.13968196477342382</v>
      </c>
      <c r="I16" s="192">
        <f ca="1">'Summary (Full)'!K63</f>
        <v>-0.24173907231132757</v>
      </c>
      <c r="J16" s="44">
        <f ca="1">'Summary (Full)'!L63</f>
        <v>-0.16961205278678559</v>
      </c>
      <c r="K16" s="192">
        <f ca="1">'Summary (Full)'!M63</f>
        <v>-0.23356184655714601</v>
      </c>
      <c r="L16" s="44">
        <f ca="1">'Summary (Full)'!N63</f>
        <v>-0.14797149654392261</v>
      </c>
      <c r="M16" s="192">
        <f ca="1">'Summary (Full)'!O63</f>
        <v>-0.18890669151179501</v>
      </c>
      <c r="N16" s="44">
        <f ca="1">'Summary (Full)'!P63</f>
        <v>-0.2062709943543497</v>
      </c>
      <c r="O16" s="192">
        <f ca="1">'Summary (Full)'!Q63</f>
        <v>-0.23175471014600613</v>
      </c>
      <c r="P16" s="44">
        <f ca="1">'Summary (Full)'!R63</f>
        <v>-0.15526217102119033</v>
      </c>
      <c r="Q16" s="192">
        <f ca="1">'Summary (Full)'!S63</f>
        <v>-0.1955595784269315</v>
      </c>
      <c r="R16" s="192" t="e">
        <f ca="1">'Summary (Full)'!T63</f>
        <v>#N/A</v>
      </c>
      <c r="S16" s="192" t="e">
        <f ca="1">'Summary (Full)'!U63</f>
        <v>#N/A</v>
      </c>
      <c r="T16" s="192">
        <f ca="1">'Summary (Full)'!V63</f>
        <v>-0.20470746183613514</v>
      </c>
      <c r="U16" s="192" t="e">
        <f ca="1">'Summary (Full)'!W63</f>
        <v>#N/A</v>
      </c>
      <c r="V16" s="44">
        <f ca="1">'Summary (Full)'!X63</f>
        <v>-0.16957129615597996</v>
      </c>
      <c r="W16" s="192">
        <f ca="1">'Summary (Full)'!Y63</f>
        <v>-0.20555257218808592</v>
      </c>
      <c r="X16" s="44">
        <f ca="1">'Summary (Full)'!Z63</f>
        <v>-0.17152210716864449</v>
      </c>
      <c r="Y16" s="192">
        <f ca="1">'Summary (Full)'!AA63</f>
        <v>-0.2054113002668515</v>
      </c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2:38">
      <c r="B17" s="204"/>
      <c r="C17" s="35" t="s">
        <v>28</v>
      </c>
      <c r="D17" s="17">
        <f ca="1">'Summary (Full)'!F64</f>
        <v>-0.15312556910872077</v>
      </c>
      <c r="E17" s="177"/>
      <c r="F17" s="17">
        <f ca="1">'Summary (Full)'!H64</f>
        <v>-0.18531570230237565</v>
      </c>
      <c r="G17" s="177"/>
      <c r="H17" s="17">
        <f ca="1">'Summary (Full)'!J64</f>
        <v>-0.25305612147463263</v>
      </c>
      <c r="I17" s="177"/>
      <c r="J17" s="17">
        <f ca="1">'Summary (Full)'!L64</f>
        <v>-0.24704691052281724</v>
      </c>
      <c r="K17" s="177"/>
      <c r="L17" s="17">
        <f ca="1">'Summary (Full)'!N64</f>
        <v>-0.19273064137923157</v>
      </c>
      <c r="M17" s="177"/>
      <c r="N17" s="17">
        <f ca="1">'Summary (Full)'!P64</f>
        <v>-0.22719809902111626</v>
      </c>
      <c r="O17" s="177"/>
      <c r="P17" s="17">
        <f ca="1">'Summary (Full)'!R64</f>
        <v>-0.18905067001477477</v>
      </c>
      <c r="Q17" s="177"/>
      <c r="R17" s="177"/>
      <c r="S17" s="177"/>
      <c r="T17" s="177"/>
      <c r="U17" s="177"/>
      <c r="V17" s="17">
        <f ca="1">'Summary (Full)'!X64</f>
        <v>-0.20042859720604789</v>
      </c>
      <c r="W17" s="177"/>
      <c r="X17" s="17">
        <f ca="1">'Summary (Full)'!Z64</f>
        <v>-0.19887388428593972</v>
      </c>
      <c r="Y17" s="177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2:38" ht="16" thickBot="1">
      <c r="B18" s="205"/>
      <c r="C18" s="64" t="s">
        <v>29</v>
      </c>
      <c r="D18" s="47">
        <f ca="1">'Summary (Full)'!F65</f>
        <v>-0.24368315343737257</v>
      </c>
      <c r="E18" s="193"/>
      <c r="F18" s="47">
        <f ca="1">'Summary (Full)'!H65</f>
        <v>-0.2575001002207794</v>
      </c>
      <c r="G18" s="193"/>
      <c r="H18" s="47">
        <f ca="1">'Summary (Full)'!J65</f>
        <v>-0.30086163343001321</v>
      </c>
      <c r="I18" s="193"/>
      <c r="J18" s="47">
        <f ca="1">'Summary (Full)'!L65</f>
        <v>-0.29869858107520109</v>
      </c>
      <c r="K18" s="193"/>
      <c r="L18" s="47">
        <f ca="1">'Summary (Full)'!N65</f>
        <v>-0.25510069449185119</v>
      </c>
      <c r="M18" s="193"/>
      <c r="N18" s="47">
        <f ca="1">'Summary (Full)'!P65</f>
        <v>-0.27277013651183835</v>
      </c>
      <c r="O18" s="193"/>
      <c r="P18" s="47">
        <f ca="1">'Summary (Full)'!R65</f>
        <v>-0.25068971180139066</v>
      </c>
      <c r="Q18" s="193"/>
      <c r="R18" s="193"/>
      <c r="S18" s="193"/>
      <c r="T18" s="193"/>
      <c r="U18" s="193"/>
      <c r="V18" s="47">
        <f ca="1">'Summary (Full)'!X65</f>
        <v>-0.25510246440502615</v>
      </c>
      <c r="W18" s="193"/>
      <c r="X18" s="47">
        <f ca="1">'Summary (Full)'!Z65</f>
        <v>-0.25336022546077019</v>
      </c>
      <c r="Y18" s="19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2:38"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2:38"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2:38" ht="16" thickBot="1"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2:38">
      <c r="B22" s="206" t="s">
        <v>61</v>
      </c>
      <c r="C22" s="217" t="s">
        <v>79</v>
      </c>
      <c r="D22" s="217"/>
      <c r="E22" s="217"/>
      <c r="F22" s="217"/>
      <c r="G22" s="217"/>
      <c r="H22" s="217"/>
      <c r="I22" s="217"/>
      <c r="J22" s="217"/>
      <c r="K22" s="217"/>
      <c r="L22" s="217"/>
      <c r="M22" s="60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2:38">
      <c r="B23" s="207"/>
      <c r="C23" s="218" t="s">
        <v>82</v>
      </c>
      <c r="D23" s="218"/>
      <c r="E23" s="218"/>
      <c r="F23" s="218"/>
      <c r="G23" s="191" t="s">
        <v>83</v>
      </c>
      <c r="H23" s="191"/>
      <c r="I23" s="191" t="s">
        <v>32</v>
      </c>
      <c r="J23" s="191"/>
      <c r="K23" s="191" t="s">
        <v>31</v>
      </c>
      <c r="L23" s="191"/>
      <c r="M23" s="61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2:38" ht="16" thickBot="1">
      <c r="B24" s="208"/>
      <c r="C24" s="91" t="s">
        <v>80</v>
      </c>
      <c r="D24" s="91" t="s">
        <v>77</v>
      </c>
      <c r="E24" s="91" t="s">
        <v>81</v>
      </c>
      <c r="F24" s="91" t="s">
        <v>78</v>
      </c>
      <c r="G24" s="92" t="s">
        <v>77</v>
      </c>
      <c r="H24" s="92" t="s">
        <v>78</v>
      </c>
      <c r="I24" s="92" t="s">
        <v>77</v>
      </c>
      <c r="J24" s="92" t="s">
        <v>80</v>
      </c>
      <c r="K24" s="92" t="s">
        <v>77</v>
      </c>
      <c r="L24" s="92" t="s">
        <v>80</v>
      </c>
      <c r="M24" s="93" t="s">
        <v>84</v>
      </c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2:38" ht="16" thickBot="1">
      <c r="B25" s="58" t="s">
        <v>16</v>
      </c>
      <c r="C25" s="42">
        <f ca="1">'Summary (Full)'!E80</f>
        <v>0.83898635184259751</v>
      </c>
      <c r="D25" s="42">
        <f ca="1">'Summary (Full)'!F80</f>
        <v>0.83898635184259751</v>
      </c>
      <c r="E25" s="42" t="e">
        <f ca="1">'Summary (Full)'!G80</f>
        <v>#NUM!</v>
      </c>
      <c r="F25" s="42" t="e">
        <f ca="1">'Summary (Full)'!H80</f>
        <v>#NUM!</v>
      </c>
      <c r="G25" s="42">
        <f ca="1">'Summary (Full)'!I80</f>
        <v>0.86138902542023443</v>
      </c>
      <c r="H25" s="42">
        <f ca="1">'Summary (Full)'!J80</f>
        <v>9.1012106813436837</v>
      </c>
      <c r="I25" s="42">
        <f ca="1">'Summary (Full)'!K80</f>
        <v>1.3507139514304576</v>
      </c>
      <c r="J25" s="42">
        <f ca="1">'Summary (Full)'!L80</f>
        <v>27.495026759594701</v>
      </c>
      <c r="K25" s="42">
        <f ca="1">'Summary (Full)'!M80</f>
        <v>0.28321400159108984</v>
      </c>
      <c r="L25" s="42">
        <f ca="1">'Summary (Full)'!N80</f>
        <v>0</v>
      </c>
      <c r="M25" s="42">
        <f ca="1">'Summary (Full)'!O80</f>
        <v>1</v>
      </c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2:38"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2:38"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2:38" ht="16" thickBot="1"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2:38">
      <c r="B29" s="196" t="s">
        <v>97</v>
      </c>
      <c r="C29" s="175" t="str">
        <f>'Summary (Full)'!F84</f>
        <v>BD-rates</v>
      </c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2:38">
      <c r="B30" s="197"/>
      <c r="C30" s="198" t="str">
        <f>'Summary (Full)'!F85</f>
        <v>PSNR</v>
      </c>
      <c r="D30" s="199">
        <f>'Summary (Full)'!G85</f>
        <v>0</v>
      </c>
      <c r="E30" s="199">
        <f>'Summary (Full)'!H85</f>
        <v>0</v>
      </c>
      <c r="F30" s="199">
        <f>'Summary (Full)'!I85</f>
        <v>0</v>
      </c>
      <c r="G30" s="200">
        <f>'Summary (Full)'!J85</f>
        <v>0</v>
      </c>
      <c r="H30" s="198" t="str">
        <f>'Summary (Full)'!K85</f>
        <v>SSIM</v>
      </c>
      <c r="I30" s="200">
        <f>'Summary (Full)'!L85</f>
        <v>0</v>
      </c>
      <c r="J30" s="198" t="str">
        <f>'Summary (Full)'!M85</f>
        <v>MS-SSIM</v>
      </c>
      <c r="K30" s="200">
        <f>'Summary (Full)'!N85</f>
        <v>0</v>
      </c>
      <c r="L30" s="198" t="str">
        <f>'Summary (Full)'!O85</f>
        <v>VMAF</v>
      </c>
      <c r="M30" s="200">
        <f>'Summary (Full)'!P85</f>
        <v>0</v>
      </c>
      <c r="N30" s="198" t="str">
        <f>'Summary (Full)'!Q85</f>
        <v>VMAF Validity</v>
      </c>
      <c r="O30" s="200">
        <f>'Summary (Full)'!R85</f>
        <v>0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2:38">
      <c r="B31" s="197"/>
      <c r="C31" s="27"/>
      <c r="D31" s="27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2:38" ht="16" thickBot="1">
      <c r="B32" s="197"/>
      <c r="C32" s="201" t="str">
        <f>'Summary (Full)'!F87</f>
        <v>Range</v>
      </c>
      <c r="D32" s="202">
        <f>'Summary (Full)'!G87</f>
        <v>0</v>
      </c>
      <c r="E32" s="28" t="str">
        <f>'Summary (Full)'!H87</f>
        <v>Y</v>
      </c>
      <c r="F32" s="28" t="str">
        <f>'Summary (Full)'!I87</f>
        <v>U</v>
      </c>
      <c r="G32" s="28" t="str">
        <f>'Summary (Full)'!J87</f>
        <v>V</v>
      </c>
      <c r="H32" s="28" t="str">
        <f>'Summary (Full)'!K87</f>
        <v>Range</v>
      </c>
      <c r="I32" s="28" t="str">
        <f>'Summary (Full)'!L87</f>
        <v>Y</v>
      </c>
      <c r="J32" s="28" t="str">
        <f>'Summary (Full)'!M87</f>
        <v>Range</v>
      </c>
      <c r="K32" s="28" t="str">
        <f>'Summary (Full)'!N87</f>
        <v>Y</v>
      </c>
      <c r="L32" s="28" t="str">
        <f>'Summary (Full)'!O87</f>
        <v>Range</v>
      </c>
      <c r="M32" s="28" t="str">
        <f>'Summary (Full)'!P87</f>
        <v>Y</v>
      </c>
      <c r="N32" s="28" t="str">
        <f>'Summary (Full)'!Q87</f>
        <v>Range</v>
      </c>
      <c r="O32" s="28" t="str">
        <f>'Summary (Full)'!R87</f>
        <v>Y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2:38">
      <c r="B33" s="190" t="str">
        <f>'Summary (Full)'!D88</f>
        <v>3840x2160</v>
      </c>
      <c r="C33" s="84" t="str">
        <f>'Summary (Full)'!F112</f>
        <v>High</v>
      </c>
      <c r="D33" s="44">
        <f ca="1">'Summary (Full)'!G112</f>
        <v>-0.1664676197525633</v>
      </c>
      <c r="E33" s="192">
        <f ca="1">'Summary (Full)'!H112</f>
        <v>-0.1966972781467734</v>
      </c>
      <c r="F33" s="192">
        <f ca="1">'Summary (Full)'!I112</f>
        <v>-0.2767441490302428</v>
      </c>
      <c r="G33" s="192">
        <f ca="1">'Summary (Full)'!J112</f>
        <v>-0.29979272518173661</v>
      </c>
      <c r="H33" s="56">
        <f ca="1">'Summary (Full)'!K112</f>
        <v>-0.14846732869868451</v>
      </c>
      <c r="I33" s="192">
        <f ca="1">'Summary (Full)'!L112</f>
        <v>-0.17416715555656875</v>
      </c>
      <c r="J33" s="56">
        <f ca="1">'Summary (Full)'!M112</f>
        <v>-0.16067784525677753</v>
      </c>
      <c r="K33" s="192">
        <f ca="1">'Summary (Full)'!N112</f>
        <v>-0.19008383176698002</v>
      </c>
      <c r="L33" s="56">
        <f ca="1">'Summary (Full)'!O112</f>
        <v>-0.22681514585103785</v>
      </c>
      <c r="M33" s="194">
        <f ca="1">'Summary (Full)'!P112</f>
        <v>-0.25063993750771446</v>
      </c>
      <c r="N33" s="121">
        <f ca="1">'Summary (Full)'!Q112</f>
        <v>0</v>
      </c>
      <c r="O33" s="170">
        <f ca="1">'Summary (Full)'!R112</f>
        <v>0</v>
      </c>
      <c r="AL33" s="23"/>
    </row>
    <row r="34" spans="2:38">
      <c r="B34" s="185"/>
      <c r="C34" s="85" t="str">
        <f>'Summary (Full)'!F113</f>
        <v>Med</v>
      </c>
      <c r="D34" s="17">
        <f ca="1">'Summary (Full)'!G113</f>
        <v>-0.19319309184936806</v>
      </c>
      <c r="E34" s="177"/>
      <c r="F34" s="177"/>
      <c r="G34" s="177"/>
      <c r="H34" s="42">
        <f ca="1">'Summary (Full)'!K113</f>
        <v>-0.17334613179918201</v>
      </c>
      <c r="I34" s="177"/>
      <c r="J34" s="42">
        <f ca="1">'Summary (Full)'!M113</f>
        <v>-0.18836660493122698</v>
      </c>
      <c r="K34" s="177"/>
      <c r="L34" s="42">
        <f ca="1">'Summary (Full)'!O113</f>
        <v>-0.23862258659088184</v>
      </c>
      <c r="M34" s="178"/>
      <c r="N34" s="122">
        <f ca="1">'Summary (Full)'!Q113</f>
        <v>0</v>
      </c>
      <c r="O34" s="171"/>
      <c r="AL34" s="23"/>
    </row>
    <row r="35" spans="2:38">
      <c r="B35" s="185"/>
      <c r="C35" s="85" t="str">
        <f>'Summary (Full)'!F114</f>
        <v>Low</v>
      </c>
      <c r="D35" s="17">
        <f ca="1">'Summary (Full)'!G114</f>
        <v>-0.21820848622131533</v>
      </c>
      <c r="E35" s="177"/>
      <c r="F35" s="177"/>
      <c r="G35" s="177"/>
      <c r="H35" s="42">
        <f ca="1">'Summary (Full)'!K114</f>
        <v>-0.19906996449461511</v>
      </c>
      <c r="I35" s="177"/>
      <c r="J35" s="42">
        <f ca="1">'Summary (Full)'!M114</f>
        <v>-0.21444735037650242</v>
      </c>
      <c r="K35" s="177"/>
      <c r="L35" s="42">
        <f ca="1">'Summary (Full)'!O114</f>
        <v>-0.26150257419469702</v>
      </c>
      <c r="M35" s="178"/>
      <c r="N35" s="122">
        <f ca="1">'Summary (Full)'!Q114</f>
        <v>0</v>
      </c>
      <c r="O35" s="171"/>
      <c r="AL35" s="23"/>
    </row>
    <row r="36" spans="2:38">
      <c r="B36" s="185" t="str">
        <f>'Summary (Full)'!D116</f>
        <v>2560x1440</v>
      </c>
      <c r="C36" s="85" t="str">
        <f>'Summary (Full)'!F140</f>
        <v>High</v>
      </c>
      <c r="D36" s="17">
        <f ca="1">'Summary (Full)'!G140</f>
        <v>-0.16255477210744579</v>
      </c>
      <c r="E36" s="177">
        <f ca="1">'Summary (Full)'!H140</f>
        <v>-0.19137978473197947</v>
      </c>
      <c r="F36" s="177">
        <f ca="1">'Summary (Full)'!I140</f>
        <v>-0.28359228142317616</v>
      </c>
      <c r="G36" s="177">
        <f ca="1">'Summary (Full)'!J140</f>
        <v>-0.30040397406629354</v>
      </c>
      <c r="H36" s="42">
        <f ca="1">'Summary (Full)'!K140</f>
        <v>-0.1483398920479112</v>
      </c>
      <c r="I36" s="177">
        <f ca="1">'Summary (Full)'!L140</f>
        <v>-0.17319599942139205</v>
      </c>
      <c r="J36" s="42">
        <f ca="1">'Summary (Full)'!M140</f>
        <v>-0.15973596844886614</v>
      </c>
      <c r="K36" s="177">
        <f ca="1">'Summary (Full)'!N140</f>
        <v>-0.18767548507388371</v>
      </c>
      <c r="L36" s="42">
        <f ca="1">'Summary (Full)'!O140</f>
        <v>-0.19865745017667619</v>
      </c>
      <c r="M36" s="178">
        <f ca="1">'Summary (Full)'!P140</f>
        <v>-0.24180918302990873</v>
      </c>
      <c r="N36" s="122">
        <f ca="1">'Summary (Full)'!Q140</f>
        <v>0</v>
      </c>
      <c r="O36" s="171">
        <f ca="1">'Summary (Full)'!R140</f>
        <v>0</v>
      </c>
      <c r="AL36" s="23"/>
    </row>
    <row r="37" spans="2:38">
      <c r="B37" s="185"/>
      <c r="C37" s="85" t="str">
        <f>'Summary (Full)'!F141</f>
        <v>Med</v>
      </c>
      <c r="D37" s="17">
        <f ca="1">'Summary (Full)'!G141</f>
        <v>-0.18932816290283627</v>
      </c>
      <c r="E37" s="177"/>
      <c r="F37" s="177"/>
      <c r="G37" s="177"/>
      <c r="H37" s="42">
        <f ca="1">'Summary (Full)'!K141</f>
        <v>-0.17416930407963704</v>
      </c>
      <c r="I37" s="177"/>
      <c r="J37" s="42">
        <f ca="1">'Summary (Full)'!M141</f>
        <v>-0.18718686929798076</v>
      </c>
      <c r="K37" s="177"/>
      <c r="L37" s="42">
        <f ca="1">'Summary (Full)'!O141</f>
        <v>-0.22873042213341832</v>
      </c>
      <c r="M37" s="178"/>
      <c r="N37" s="122">
        <f ca="1">'Summary (Full)'!Q141</f>
        <v>0</v>
      </c>
      <c r="O37" s="171"/>
      <c r="AL37" s="23"/>
    </row>
    <row r="38" spans="2:38">
      <c r="B38" s="185"/>
      <c r="C38" s="85" t="str">
        <f>'Summary (Full)'!F142</f>
        <v>Low</v>
      </c>
      <c r="D38" s="17">
        <f ca="1">'Summary (Full)'!G142</f>
        <v>-0.2143732188589435</v>
      </c>
      <c r="E38" s="177"/>
      <c r="F38" s="177"/>
      <c r="G38" s="177"/>
      <c r="H38" s="42">
        <f ca="1">'Summary (Full)'!K142</f>
        <v>-0.20057030106637125</v>
      </c>
      <c r="I38" s="177"/>
      <c r="J38" s="42">
        <f ca="1">'Summary (Full)'!M142</f>
        <v>-0.21441324853232827</v>
      </c>
      <c r="K38" s="177"/>
      <c r="L38" s="42">
        <f ca="1">'Summary (Full)'!O142</f>
        <v>-0.26697032105980689</v>
      </c>
      <c r="M38" s="178"/>
      <c r="N38" s="122">
        <f ca="1">'Summary (Full)'!Q142</f>
        <v>0</v>
      </c>
      <c r="O38" s="171"/>
      <c r="AL38" s="23"/>
    </row>
    <row r="39" spans="2:38">
      <c r="B39" s="185" t="str">
        <f>'Summary (Full)'!D144</f>
        <v>1920x1080</v>
      </c>
      <c r="C39" s="85" t="str">
        <f>'Summary (Full)'!F168</f>
        <v>High</v>
      </c>
      <c r="D39" s="17">
        <f ca="1">'Summary (Full)'!G168</f>
        <v>-0.15980867507116375</v>
      </c>
      <c r="E39" s="177">
        <f ca="1">'Summary (Full)'!H168</f>
        <v>-0.1879321150208057</v>
      </c>
      <c r="F39" s="177">
        <f ca="1">'Summary (Full)'!I168</f>
        <v>-0.27664887267857458</v>
      </c>
      <c r="G39" s="177">
        <f ca="1">'Summary (Full)'!J168</f>
        <v>-0.29405356825883766</v>
      </c>
      <c r="H39" s="42">
        <f ca="1">'Summary (Full)'!K168</f>
        <v>-0.1490820129615503</v>
      </c>
      <c r="I39" s="177">
        <f ca="1">'Summary (Full)'!L168</f>
        <v>-0.17245645180218133</v>
      </c>
      <c r="J39" s="42">
        <f ca="1">'Summary (Full)'!M168</f>
        <v>-0.15911269941114503</v>
      </c>
      <c r="K39" s="177">
        <f ca="1">'Summary (Full)'!N168</f>
        <v>-0.18557363390494297</v>
      </c>
      <c r="L39" s="42">
        <f ca="1">'Summary (Full)'!O168</f>
        <v>-0.18708680604434824</v>
      </c>
      <c r="M39" s="178">
        <f ca="1">'Summary (Full)'!P168</f>
        <v>-0.2370727616607991</v>
      </c>
      <c r="N39" s="122">
        <f ca="1">'Summary (Full)'!Q168</f>
        <v>0</v>
      </c>
      <c r="O39" s="171">
        <f ca="1">'Summary (Full)'!R168</f>
        <v>0</v>
      </c>
      <c r="AL39" s="23"/>
    </row>
    <row r="40" spans="2:38">
      <c r="B40" s="185"/>
      <c r="C40" s="85" t="str">
        <f>'Summary (Full)'!F169</f>
        <v>Med</v>
      </c>
      <c r="D40" s="17">
        <f ca="1">'Summary (Full)'!G169</f>
        <v>-0.18528333186213131</v>
      </c>
      <c r="E40" s="177"/>
      <c r="F40" s="177"/>
      <c r="G40" s="177"/>
      <c r="H40" s="42">
        <f ca="1">'Summary (Full)'!K169</f>
        <v>-0.17363231574196966</v>
      </c>
      <c r="I40" s="177"/>
      <c r="J40" s="42">
        <f ca="1">'Summary (Full)'!M169</f>
        <v>-0.18524720296197555</v>
      </c>
      <c r="K40" s="177"/>
      <c r="L40" s="42">
        <f ca="1">'Summary (Full)'!O169</f>
        <v>-0.22260221975398464</v>
      </c>
      <c r="M40" s="178"/>
      <c r="N40" s="122">
        <f ca="1">'Summary (Full)'!Q169</f>
        <v>0</v>
      </c>
      <c r="O40" s="171"/>
      <c r="AL40" s="23"/>
    </row>
    <row r="41" spans="2:38">
      <c r="B41" s="185"/>
      <c r="C41" s="85" t="str">
        <f>'Summary (Full)'!F170</f>
        <v>Low</v>
      </c>
      <c r="D41" s="17">
        <f ca="1">'Summary (Full)'!G170</f>
        <v>-0.21114754640462463</v>
      </c>
      <c r="E41" s="177"/>
      <c r="F41" s="177"/>
      <c r="G41" s="177"/>
      <c r="H41" s="42">
        <f ca="1">'Summary (Full)'!K170</f>
        <v>-0.20016578830322346</v>
      </c>
      <c r="I41" s="177"/>
      <c r="J41" s="42">
        <f ca="1">'Summary (Full)'!M170</f>
        <v>-0.213059306432966</v>
      </c>
      <c r="K41" s="177"/>
      <c r="L41" s="42">
        <f ca="1">'Summary (Full)'!O170</f>
        <v>-0.27126157328113754</v>
      </c>
      <c r="M41" s="178"/>
      <c r="N41" s="122">
        <f ca="1">'Summary (Full)'!Q170</f>
        <v>0</v>
      </c>
      <c r="O41" s="171"/>
      <c r="AL41" s="23"/>
    </row>
    <row r="42" spans="2:38">
      <c r="B42" s="185" t="str">
        <f>'Summary (Full)'!D172</f>
        <v>1280x720</v>
      </c>
      <c r="C42" s="85" t="str">
        <f>'Summary (Full)'!F196</f>
        <v>High</v>
      </c>
      <c r="D42" s="17">
        <f ca="1">'Summary (Full)'!G196</f>
        <v>-0.15398928986604166</v>
      </c>
      <c r="E42" s="177">
        <f ca="1">'Summary (Full)'!H196</f>
        <v>-0.18680904255564246</v>
      </c>
      <c r="F42" s="177">
        <f ca="1">'Summary (Full)'!I196</f>
        <v>-0.27480658003594016</v>
      </c>
      <c r="G42" s="177">
        <f ca="1">'Summary (Full)'!J196</f>
        <v>-0.28606492192291078</v>
      </c>
      <c r="H42" s="42">
        <f ca="1">'Summary (Full)'!K196</f>
        <v>-0.14728780628216714</v>
      </c>
      <c r="I42" s="177">
        <f ca="1">'Summary (Full)'!L196</f>
        <v>-0.17379826735456616</v>
      </c>
      <c r="J42" s="42">
        <f ca="1">'Summary (Full)'!M196</f>
        <v>-0.15505245014754077</v>
      </c>
      <c r="K42" s="177">
        <f ca="1">'Summary (Full)'!N196</f>
        <v>-0.18556563255445413</v>
      </c>
      <c r="L42" s="42">
        <f ca="1">'Summary (Full)'!O196</f>
        <v>-0.16804833685411524</v>
      </c>
      <c r="M42" s="178">
        <f ca="1">'Summary (Full)'!P196</f>
        <v>-0.22270172669334809</v>
      </c>
      <c r="N42" s="122">
        <f ca="1">'Summary (Full)'!Q196</f>
        <v>0</v>
      </c>
      <c r="O42" s="171">
        <f ca="1">'Summary (Full)'!R196</f>
        <v>0</v>
      </c>
      <c r="AL42" s="23"/>
    </row>
    <row r="43" spans="2:38">
      <c r="B43" s="185"/>
      <c r="C43" s="85" t="str">
        <f>'Summary (Full)'!F197</f>
        <v>Med</v>
      </c>
      <c r="D43" s="17">
        <f ca="1">'Summary (Full)'!G197</f>
        <v>-0.18071417295995848</v>
      </c>
      <c r="E43" s="177"/>
      <c r="F43" s="177"/>
      <c r="G43" s="177"/>
      <c r="H43" s="42">
        <f ca="1">'Summary (Full)'!K197</f>
        <v>-0.17403755796051618</v>
      </c>
      <c r="I43" s="177"/>
      <c r="J43" s="42">
        <f ca="1">'Summary (Full)'!M197</f>
        <v>-0.18339784445543056</v>
      </c>
      <c r="K43" s="177"/>
      <c r="L43" s="42">
        <f ca="1">'Summary (Full)'!O197</f>
        <v>-0.21342743150142307</v>
      </c>
      <c r="M43" s="178"/>
      <c r="N43" s="122">
        <f ca="1">'Summary (Full)'!Q197</f>
        <v>0</v>
      </c>
      <c r="O43" s="171"/>
      <c r="AL43" s="23"/>
    </row>
    <row r="44" spans="2:38">
      <c r="B44" s="185"/>
      <c r="C44" s="85" t="str">
        <f>'Summary (Full)'!F198</f>
        <v>Low</v>
      </c>
      <c r="D44" s="17">
        <f ca="1">'Summary (Full)'!G198</f>
        <v>-0.2100087650173707</v>
      </c>
      <c r="E44" s="177"/>
      <c r="F44" s="177"/>
      <c r="G44" s="177"/>
      <c r="H44" s="42">
        <f ca="1">'Summary (Full)'!K198</f>
        <v>-0.20491249994757932</v>
      </c>
      <c r="I44" s="177"/>
      <c r="J44" s="42">
        <f ca="1">'Summary (Full)'!M198</f>
        <v>-0.21565614085441714</v>
      </c>
      <c r="K44" s="177"/>
      <c r="L44" s="42">
        <f ca="1">'Summary (Full)'!O198</f>
        <v>-0.27055315046750295</v>
      </c>
      <c r="M44" s="178"/>
      <c r="N44" s="122">
        <f ca="1">'Summary (Full)'!Q198</f>
        <v>0</v>
      </c>
      <c r="O44" s="171"/>
      <c r="AL44" s="23"/>
    </row>
    <row r="45" spans="2:38">
      <c r="B45" s="185" t="str">
        <f>'Summary (Full)'!D200</f>
        <v>960x540</v>
      </c>
      <c r="C45" s="85" t="str">
        <f>'Summary (Full)'!F224</f>
        <v>High</v>
      </c>
      <c r="D45" s="17">
        <f ca="1">'Summary (Full)'!G224</f>
        <v>-0.14563516195360249</v>
      </c>
      <c r="E45" s="177">
        <f ca="1">'Summary (Full)'!H224</f>
        <v>-0.18389182083913996</v>
      </c>
      <c r="F45" s="177">
        <f ca="1">'Summary (Full)'!I224</f>
        <v>-0.2610305122484331</v>
      </c>
      <c r="G45" s="177">
        <f ca="1">'Summary (Full)'!J224</f>
        <v>-0.27158695390223536</v>
      </c>
      <c r="H45" s="42">
        <f ca="1">'Summary (Full)'!K224</f>
        <v>-0.14167106103620375</v>
      </c>
      <c r="I45" s="177">
        <f ca="1">'Summary (Full)'!L224</f>
        <v>-0.16924275178237411</v>
      </c>
      <c r="J45" s="42">
        <f ca="1">'Summary (Full)'!M224</f>
        <v>-0.14780665711381324</v>
      </c>
      <c r="K45" s="177">
        <f ca="1">'Summary (Full)'!N224</f>
        <v>-0.18157015762429846</v>
      </c>
      <c r="L45" s="42">
        <f ca="1">'Summary (Full)'!O224</f>
        <v>-0.157120335411155</v>
      </c>
      <c r="M45" s="178">
        <f ca="1">'Summary (Full)'!P224</f>
        <v>-0.2148998477001903</v>
      </c>
      <c r="N45" s="122">
        <f ca="1">'Summary (Full)'!Q224</f>
        <v>0</v>
      </c>
      <c r="O45" s="171">
        <f ca="1">'Summary (Full)'!R224</f>
        <v>0</v>
      </c>
      <c r="AL45" s="23"/>
    </row>
    <row r="46" spans="2:38">
      <c r="B46" s="185"/>
      <c r="C46" s="85" t="str">
        <f>'Summary (Full)'!F225</f>
        <v>Med</v>
      </c>
      <c r="D46" s="17">
        <f ca="1">'Summary (Full)'!G225</f>
        <v>-0.17314031824838605</v>
      </c>
      <c r="E46" s="177"/>
      <c r="F46" s="177"/>
      <c r="G46" s="177"/>
      <c r="H46" s="42">
        <f ca="1">'Summary (Full)'!K225</f>
        <v>-0.16873884071337852</v>
      </c>
      <c r="I46" s="177"/>
      <c r="J46" s="42">
        <f ca="1">'Summary (Full)'!M225</f>
        <v>-0.17660929438373807</v>
      </c>
      <c r="K46" s="177"/>
      <c r="L46" s="42">
        <f ca="1">'Summary (Full)'!O225</f>
        <v>-0.20648806931473374</v>
      </c>
      <c r="M46" s="178"/>
      <c r="N46" s="122">
        <f ca="1">'Summary (Full)'!Q225</f>
        <v>0</v>
      </c>
      <c r="O46" s="171"/>
      <c r="AL46" s="23"/>
    </row>
    <row r="47" spans="2:38">
      <c r="B47" s="185"/>
      <c r="C47" s="85" t="str">
        <f>'Summary (Full)'!F226</f>
        <v>Low</v>
      </c>
      <c r="D47" s="17">
        <f ca="1">'Summary (Full)'!G226</f>
        <v>-0.20620823540374905</v>
      </c>
      <c r="E47" s="177"/>
      <c r="F47" s="177"/>
      <c r="G47" s="177"/>
      <c r="H47" s="42">
        <f ca="1">'Summary (Full)'!K226</f>
        <v>-0.20176494844939924</v>
      </c>
      <c r="I47" s="177"/>
      <c r="J47" s="42">
        <f ca="1">'Summary (Full)'!M226</f>
        <v>-0.21250118263298734</v>
      </c>
      <c r="K47" s="177"/>
      <c r="L47" s="42">
        <f ca="1">'Summary (Full)'!O226</f>
        <v>-0.27312367905208623</v>
      </c>
      <c r="M47" s="178"/>
      <c r="N47" s="122">
        <f ca="1">'Summary (Full)'!Q226</f>
        <v>0</v>
      </c>
      <c r="O47" s="171"/>
      <c r="AL47" s="23"/>
    </row>
    <row r="48" spans="2:38">
      <c r="B48" s="185" t="str">
        <f>'Summary (Full)'!D228</f>
        <v>640x360</v>
      </c>
      <c r="C48" s="85" t="str">
        <f>'Summary (Full)'!F252</f>
        <v>High</v>
      </c>
      <c r="D48" s="17">
        <f ca="1">'Summary (Full)'!G252</f>
        <v>-0.14243550610728697</v>
      </c>
      <c r="E48" s="177">
        <f ca="1">'Summary (Full)'!H252</f>
        <v>-0.19516846740474234</v>
      </c>
      <c r="F48" s="177">
        <f ca="1">'Summary (Full)'!I252</f>
        <v>-0.2572519616739023</v>
      </c>
      <c r="G48" s="177">
        <f ca="1">'Summary (Full)'!J252</f>
        <v>-0.26734234504762677</v>
      </c>
      <c r="H48" s="42">
        <f ca="1">'Summary (Full)'!K252</f>
        <v>-0.1407233923635586</v>
      </c>
      <c r="I48" s="177">
        <f ca="1">'Summary (Full)'!L252</f>
        <v>-0.17818245148267253</v>
      </c>
      <c r="J48" s="42">
        <f ca="1">'Summary (Full)'!M252</f>
        <v>-0.14593940105444911</v>
      </c>
      <c r="K48" s="177">
        <f ca="1">'Summary (Full)'!N252</f>
        <v>-0.19157640779910054</v>
      </c>
      <c r="L48" s="42">
        <f ca="1">'Summary (Full)'!O252</f>
        <v>-0.14631888879019217</v>
      </c>
      <c r="M48" s="178">
        <f ca="1">'Summary (Full)'!P252</f>
        <v>-0.20502081080667417</v>
      </c>
      <c r="N48" s="122">
        <f ca="1">'Summary (Full)'!Q252</f>
        <v>0</v>
      </c>
      <c r="O48" s="171">
        <f ca="1">'Summary (Full)'!R252</f>
        <v>0</v>
      </c>
      <c r="AL48" s="23"/>
    </row>
    <row r="49" spans="2:38">
      <c r="B49" s="185"/>
      <c r="C49" s="85" t="str">
        <f>'Summary (Full)'!F253</f>
        <v>Med</v>
      </c>
      <c r="D49" s="17">
        <f ca="1">'Summary (Full)'!G253</f>
        <v>-0.1775964502522106</v>
      </c>
      <c r="E49" s="177"/>
      <c r="F49" s="177"/>
      <c r="G49" s="177"/>
      <c r="H49" s="42">
        <f ca="1">'Summary (Full)'!K253</f>
        <v>-0.17592471938468754</v>
      </c>
      <c r="I49" s="177"/>
      <c r="J49" s="42">
        <f ca="1">'Summary (Full)'!M253</f>
        <v>-0.18352292307214912</v>
      </c>
      <c r="K49" s="177"/>
      <c r="L49" s="42">
        <f ca="1">'Summary (Full)'!O253</f>
        <v>-0.20785589120377068</v>
      </c>
      <c r="M49" s="178"/>
      <c r="N49" s="122">
        <f ca="1">'Summary (Full)'!Q253</f>
        <v>0</v>
      </c>
      <c r="O49" s="171"/>
      <c r="AL49" s="23"/>
    </row>
    <row r="50" spans="2:38" ht="16" thickBot="1">
      <c r="B50" s="186"/>
      <c r="C50" s="106" t="str">
        <f>'Summary (Full)'!F254</f>
        <v>Low</v>
      </c>
      <c r="D50" s="49">
        <f ca="1">'Summary (Full)'!G254</f>
        <v>-0.22313659286721463</v>
      </c>
      <c r="E50" s="183"/>
      <c r="F50" s="183"/>
      <c r="G50" s="183"/>
      <c r="H50" s="102">
        <f ca="1">'Summary (Full)'!K254</f>
        <v>-0.22189780444010732</v>
      </c>
      <c r="I50" s="183"/>
      <c r="J50" s="102">
        <f ca="1">'Summary (Full)'!M254</f>
        <v>-0.22969768521423423</v>
      </c>
      <c r="K50" s="183"/>
      <c r="L50" s="102">
        <f ca="1">'Summary (Full)'!O254</f>
        <v>-0.2905883674173268</v>
      </c>
      <c r="M50" s="184"/>
      <c r="N50" s="127">
        <f ca="1">'Summary (Full)'!Q254</f>
        <v>0</v>
      </c>
      <c r="O50" s="172"/>
      <c r="AL50" s="23"/>
    </row>
    <row r="51" spans="2:38" ht="16" thickTop="1">
      <c r="B51" s="187" t="s">
        <v>99</v>
      </c>
      <c r="C51" s="110" t="s">
        <v>100</v>
      </c>
      <c r="D51" s="111">
        <f ca="1">AVERAGE(D33,D36,D39,D42,D45,D48)</f>
        <v>-0.15514850414301731</v>
      </c>
      <c r="E51" s="179">
        <f ca="1">AVERAGE(E33:E50)</f>
        <v>-0.19031308478318054</v>
      </c>
      <c r="F51" s="179">
        <f ca="1">AVERAGE(F33:F50)</f>
        <v>-0.27167905951504484</v>
      </c>
      <c r="G51" s="179">
        <f ca="1">AVERAGE(G33:G50)</f>
        <v>-0.2865407480632734</v>
      </c>
      <c r="H51" s="112">
        <f ca="1">AVERAGE(H33,H36,H39,H42,H45,H48)</f>
        <v>-0.14592858223167923</v>
      </c>
      <c r="I51" s="179">
        <f ca="1">AVERAGE(I33:I50)</f>
        <v>-0.17350717956662584</v>
      </c>
      <c r="J51" s="112">
        <f ca="1">AVERAGE(J33,J36,J39,J42,J45,J48)</f>
        <v>-0.15472083690543198</v>
      </c>
      <c r="K51" s="179">
        <f ca="1">AVERAGE(K33:K50)</f>
        <v>-0.18700752478727664</v>
      </c>
      <c r="L51" s="112">
        <f ca="1">AVERAGE(L33,L36,L39,L42,L45,L48)</f>
        <v>-0.18067449385458745</v>
      </c>
      <c r="M51" s="181">
        <f ca="1">AVERAGE(M33:M50)</f>
        <v>-0.2286907112331058</v>
      </c>
      <c r="N51" s="128">
        <f ca="1">SUM(N33,N36,N39,N42,N45,N48)</f>
        <v>0</v>
      </c>
      <c r="O51" s="173">
        <f ca="1">SUM(O33:O50)</f>
        <v>0</v>
      </c>
      <c r="AL51" s="23"/>
    </row>
    <row r="52" spans="2:38">
      <c r="B52" s="188"/>
      <c r="C52" s="87" t="s">
        <v>101</v>
      </c>
      <c r="D52" s="17">
        <f ca="1">AVERAGE(D34,D37,D40,D43,D46,D49)</f>
        <v>-0.18320925467914848</v>
      </c>
      <c r="E52" s="177"/>
      <c r="F52" s="177"/>
      <c r="G52" s="177"/>
      <c r="H52" s="42">
        <f ca="1">AVERAGE(H34,H37,H40,H43,H46,H49)</f>
        <v>-0.17330814494656185</v>
      </c>
      <c r="I52" s="177"/>
      <c r="J52" s="42">
        <f ca="1">AVERAGE(J34,J37,J40,J43,J46,J49)</f>
        <v>-0.18405512318375017</v>
      </c>
      <c r="K52" s="177"/>
      <c r="L52" s="42">
        <f ca="1">AVERAGE(L34,L37,L40,L43,L46,L49)</f>
        <v>-0.21962110341636873</v>
      </c>
      <c r="M52" s="178"/>
      <c r="N52" s="122">
        <f ca="1">SUM(N34,N37,N40,N43,N46,N49)</f>
        <v>0</v>
      </c>
      <c r="O52" s="171"/>
      <c r="AL52" s="23"/>
    </row>
    <row r="53" spans="2:38" ht="16" thickBot="1">
      <c r="B53" s="189"/>
      <c r="C53" s="107" t="s">
        <v>102</v>
      </c>
      <c r="D53" s="108">
        <f ca="1">AVERAGE(D35,D38,D41,D44,D47,D50)</f>
        <v>-0.21384714079553632</v>
      </c>
      <c r="E53" s="180"/>
      <c r="F53" s="180"/>
      <c r="G53" s="180"/>
      <c r="H53" s="109">
        <f ca="1">AVERAGE(H35,H38,H41,H44,H47,H50)</f>
        <v>-0.20473021778354927</v>
      </c>
      <c r="I53" s="180"/>
      <c r="J53" s="109">
        <f ca="1">AVERAGE(J35,J38,J41,J44,J47,J50)</f>
        <v>-0.21662915234057259</v>
      </c>
      <c r="K53" s="180"/>
      <c r="L53" s="109">
        <f ca="1">AVERAGE(L35,L38,L41,L44,L47,L50)</f>
        <v>-0.27233327757875953</v>
      </c>
      <c r="M53" s="182"/>
      <c r="N53" s="129">
        <f ca="1">SUM(N35,N38,N41,N44,N47,N50)</f>
        <v>0</v>
      </c>
      <c r="O53" s="174"/>
      <c r="AL53" s="23"/>
    </row>
    <row r="54" spans="2:38" ht="16" thickTop="1">
      <c r="AL54" s="23"/>
    </row>
  </sheetData>
  <mergeCells count="126">
    <mergeCell ref="V13:W13"/>
    <mergeCell ref="V14:W14"/>
    <mergeCell ref="W16:W18"/>
    <mergeCell ref="X13:Y13"/>
    <mergeCell ref="X14:Y14"/>
    <mergeCell ref="Y16:Y18"/>
    <mergeCell ref="K33:K35"/>
    <mergeCell ref="M33:M35"/>
    <mergeCell ref="E33:E35"/>
    <mergeCell ref="F33:F35"/>
    <mergeCell ref="G33:G35"/>
    <mergeCell ref="I33:I35"/>
    <mergeCell ref="P13:U13"/>
    <mergeCell ref="C22:L22"/>
    <mergeCell ref="C23:F23"/>
    <mergeCell ref="G23:H23"/>
    <mergeCell ref="I23:J23"/>
    <mergeCell ref="U16:U18"/>
    <mergeCell ref="E16:E18"/>
    <mergeCell ref="G16:G18"/>
    <mergeCell ref="I16:I18"/>
    <mergeCell ref="K16:K18"/>
    <mergeCell ref="M16:M18"/>
    <mergeCell ref="O16:O18"/>
    <mergeCell ref="R16:R18"/>
    <mergeCell ref="S16:S18"/>
    <mergeCell ref="E4:I4"/>
    <mergeCell ref="P4:T4"/>
    <mergeCell ref="B12:B15"/>
    <mergeCell ref="D13:E13"/>
    <mergeCell ref="F13:G13"/>
    <mergeCell ref="H13:I13"/>
    <mergeCell ref="J13:K13"/>
    <mergeCell ref="L13:M13"/>
    <mergeCell ref="N13:O13"/>
    <mergeCell ref="Q6:Q8"/>
    <mergeCell ref="R6:R8"/>
    <mergeCell ref="K6:K8"/>
    <mergeCell ref="L6:L8"/>
    <mergeCell ref="M6:M8"/>
    <mergeCell ref="J14:K14"/>
    <mergeCell ref="L14:M14"/>
    <mergeCell ref="N14:O14"/>
    <mergeCell ref="P14:U14"/>
    <mergeCell ref="B2:B5"/>
    <mergeCell ref="C3:T3"/>
    <mergeCell ref="P6:P8"/>
    <mergeCell ref="C2:T2"/>
    <mergeCell ref="S6:S8"/>
    <mergeCell ref="T6:T8"/>
    <mergeCell ref="B29:B32"/>
    <mergeCell ref="C30:G30"/>
    <mergeCell ref="H30:I30"/>
    <mergeCell ref="J30:K30"/>
    <mergeCell ref="L30:M30"/>
    <mergeCell ref="C32:D32"/>
    <mergeCell ref="N6:N8"/>
    <mergeCell ref="O6:O8"/>
    <mergeCell ref="B6:B8"/>
    <mergeCell ref="E6:E8"/>
    <mergeCell ref="F6:F8"/>
    <mergeCell ref="G6:G8"/>
    <mergeCell ref="K23:L23"/>
    <mergeCell ref="H6:H8"/>
    <mergeCell ref="I6:I8"/>
    <mergeCell ref="J6:J8"/>
    <mergeCell ref="C12:Y12"/>
    <mergeCell ref="B22:B24"/>
    <mergeCell ref="B16:B18"/>
    <mergeCell ref="T16:T18"/>
    <mergeCell ref="Q16:Q18"/>
    <mergeCell ref="N30:O30"/>
    <mergeCell ref="D14:E14"/>
    <mergeCell ref="F14:G14"/>
    <mergeCell ref="H14:I14"/>
    <mergeCell ref="K39:K41"/>
    <mergeCell ref="M39:M41"/>
    <mergeCell ref="E39:E41"/>
    <mergeCell ref="F39:F41"/>
    <mergeCell ref="G39:G41"/>
    <mergeCell ref="I39:I41"/>
    <mergeCell ref="E36:E38"/>
    <mergeCell ref="F36:F38"/>
    <mergeCell ref="G36:G38"/>
    <mergeCell ref="I36:I38"/>
    <mergeCell ref="K36:K38"/>
    <mergeCell ref="M36:M38"/>
    <mergeCell ref="B48:B50"/>
    <mergeCell ref="B45:B47"/>
    <mergeCell ref="B42:B44"/>
    <mergeCell ref="B39:B41"/>
    <mergeCell ref="B51:B53"/>
    <mergeCell ref="B36:B38"/>
    <mergeCell ref="B33:B35"/>
    <mergeCell ref="E48:E50"/>
    <mergeCell ref="F48:F50"/>
    <mergeCell ref="E42:E44"/>
    <mergeCell ref="F42:F44"/>
    <mergeCell ref="E51:E53"/>
    <mergeCell ref="F51:F53"/>
    <mergeCell ref="E45:E47"/>
    <mergeCell ref="F45:F47"/>
    <mergeCell ref="O33:O35"/>
    <mergeCell ref="O36:O38"/>
    <mergeCell ref="O39:O41"/>
    <mergeCell ref="O42:O44"/>
    <mergeCell ref="O45:O47"/>
    <mergeCell ref="O48:O50"/>
    <mergeCell ref="O51:O53"/>
    <mergeCell ref="C29:O29"/>
    <mergeCell ref="G42:G44"/>
    <mergeCell ref="I42:I44"/>
    <mergeCell ref="K42:K44"/>
    <mergeCell ref="M42:M44"/>
    <mergeCell ref="G51:G53"/>
    <mergeCell ref="I51:I53"/>
    <mergeCell ref="K51:K53"/>
    <mergeCell ref="M51:M53"/>
    <mergeCell ref="G48:G50"/>
    <mergeCell ref="I48:I50"/>
    <mergeCell ref="K48:K50"/>
    <mergeCell ref="M48:M50"/>
    <mergeCell ref="K45:K47"/>
    <mergeCell ref="M45:M47"/>
    <mergeCell ref="G45:G47"/>
    <mergeCell ref="I45:I47"/>
  </mergeCells>
  <conditionalFormatting sqref="D6:D7">
    <cfRule type="cellIs" dxfId="4888" priority="323" stopIfTrue="1" operator="greaterThan">
      <formula>0.03</formula>
    </cfRule>
    <cfRule type="cellIs" dxfId="4887" priority="324" stopIfTrue="1" operator="lessThan">
      <formula>-0.03</formula>
    </cfRule>
  </conditionalFormatting>
  <conditionalFormatting sqref="M25">
    <cfRule type="cellIs" dxfId="4886" priority="2277" stopIfTrue="1" operator="lessThan">
      <formula>1</formula>
    </cfRule>
  </conditionalFormatting>
  <conditionalFormatting sqref="C25:M25">
    <cfRule type="cellIs" dxfId="4885" priority="335" stopIfTrue="1" operator="greaterThan">
      <formula>2</formula>
    </cfRule>
    <cfRule type="cellIs" dxfId="4884" priority="336" stopIfTrue="1" operator="lessThan">
      <formula>0.5</formula>
    </cfRule>
  </conditionalFormatting>
  <conditionalFormatting sqref="D6">
    <cfRule type="cellIs" dxfId="4883" priority="2279" stopIfTrue="1" operator="greaterThan">
      <formula>0</formula>
    </cfRule>
    <cfRule type="cellIs" dxfId="4882" priority="2280" stopIfTrue="1" operator="lessThan">
      <formula>0</formula>
    </cfRule>
  </conditionalFormatting>
  <conditionalFormatting sqref="D7">
    <cfRule type="cellIs" dxfId="4881" priority="325" stopIfTrue="1" operator="lessThan">
      <formula>0</formula>
    </cfRule>
    <cfRule type="cellIs" dxfId="4880" priority="326" stopIfTrue="1" operator="greaterThan">
      <formula>0</formula>
    </cfRule>
  </conditionalFormatting>
  <conditionalFormatting sqref="D9">
    <cfRule type="cellIs" dxfId="4879" priority="317" stopIfTrue="1" operator="greaterThan">
      <formula>0.03</formula>
    </cfRule>
    <cfRule type="cellIs" dxfId="4878" priority="318" stopIfTrue="1" operator="lessThan">
      <formula>-0.03</formula>
    </cfRule>
  </conditionalFormatting>
  <conditionalFormatting sqref="D9">
    <cfRule type="cellIs" dxfId="4877" priority="319" stopIfTrue="1" operator="greaterThan">
      <formula>0</formula>
    </cfRule>
    <cfRule type="cellIs" dxfId="4876" priority="320" stopIfTrue="1" operator="lessThan">
      <formula>0</formula>
    </cfRule>
  </conditionalFormatting>
  <conditionalFormatting sqref="D9">
    <cfRule type="cellIs" dxfId="4875" priority="315" stopIfTrue="1" operator="lessThan">
      <formula>0</formula>
    </cfRule>
    <cfRule type="cellIs" dxfId="4874" priority="316" stopIfTrue="1" operator="greaterThan">
      <formula>0</formula>
    </cfRule>
  </conditionalFormatting>
  <conditionalFormatting sqref="D8">
    <cfRule type="cellIs" dxfId="4873" priority="310" stopIfTrue="1" operator="greaterThan">
      <formula>0.03</formula>
    </cfRule>
    <cfRule type="cellIs" dxfId="4872" priority="311" stopIfTrue="1" operator="lessThan">
      <formula>-0.03</formula>
    </cfRule>
  </conditionalFormatting>
  <conditionalFormatting sqref="D8">
    <cfRule type="cellIs" dxfId="4871" priority="313" stopIfTrue="1" operator="greaterThan">
      <formula>0</formula>
    </cfRule>
  </conditionalFormatting>
  <conditionalFormatting sqref="D8">
    <cfRule type="cellIs" dxfId="4870" priority="312" stopIfTrue="1" operator="lessThan">
      <formula>0</formula>
    </cfRule>
  </conditionalFormatting>
  <conditionalFormatting sqref="E6">
    <cfRule type="cellIs" dxfId="4869" priority="305" stopIfTrue="1" operator="greaterThan">
      <formula>0.03</formula>
    </cfRule>
    <cfRule type="cellIs" dxfId="4868" priority="306" stopIfTrue="1" operator="lessThan">
      <formula>-0.03</formula>
    </cfRule>
  </conditionalFormatting>
  <conditionalFormatting sqref="E6">
    <cfRule type="cellIs" dxfId="4867" priority="308" stopIfTrue="1" operator="greaterThan">
      <formula>0</formula>
    </cfRule>
  </conditionalFormatting>
  <conditionalFormatting sqref="E6">
    <cfRule type="cellIs" dxfId="4866" priority="307" stopIfTrue="1" operator="lessThan">
      <formula>0</formula>
    </cfRule>
  </conditionalFormatting>
  <conditionalFormatting sqref="F6:T6">
    <cfRule type="cellIs" dxfId="4865" priority="301" stopIfTrue="1" operator="greaterThan">
      <formula>0.03</formula>
    </cfRule>
    <cfRule type="cellIs" dxfId="4864" priority="302" stopIfTrue="1" operator="lessThan">
      <formula>-0.03</formula>
    </cfRule>
  </conditionalFormatting>
  <conditionalFormatting sqref="F6:T6">
    <cfRule type="cellIs" dxfId="4863" priority="304" stopIfTrue="1" operator="greaterThan">
      <formula>0</formula>
    </cfRule>
  </conditionalFormatting>
  <conditionalFormatting sqref="F6:T6">
    <cfRule type="cellIs" dxfId="4862" priority="303" stopIfTrue="1" operator="lessThan">
      <formula>0</formula>
    </cfRule>
  </conditionalFormatting>
  <conditionalFormatting sqref="Q16">
    <cfRule type="cellIs" dxfId="4861" priority="63" stopIfTrue="1" operator="greaterThan">
      <formula>0.03</formula>
    </cfRule>
    <cfRule type="cellIs" dxfId="4860" priority="64" stopIfTrue="1" operator="lessThan">
      <formula>-0.03</formula>
    </cfRule>
  </conditionalFormatting>
  <conditionalFormatting sqref="Q16">
    <cfRule type="cellIs" dxfId="4859" priority="66" stopIfTrue="1" operator="greaterThan">
      <formula>0</formula>
    </cfRule>
  </conditionalFormatting>
  <conditionalFormatting sqref="Q16">
    <cfRule type="cellIs" dxfId="4858" priority="65" stopIfTrue="1" operator="lessThan">
      <formula>0</formula>
    </cfRule>
  </conditionalFormatting>
  <conditionalFormatting sqref="K16">
    <cfRule type="cellIs" dxfId="4857" priority="75" stopIfTrue="1" operator="greaterThan">
      <formula>0.03</formula>
    </cfRule>
    <cfRule type="cellIs" dxfId="4856" priority="76" stopIfTrue="1" operator="lessThan">
      <formula>-0.03</formula>
    </cfRule>
  </conditionalFormatting>
  <conditionalFormatting sqref="G16">
    <cfRule type="cellIs" dxfId="4855" priority="83" stopIfTrue="1" operator="greaterThan">
      <formula>0.03</formula>
    </cfRule>
    <cfRule type="cellIs" dxfId="4854" priority="84" stopIfTrue="1" operator="lessThan">
      <formula>-0.03</formula>
    </cfRule>
  </conditionalFormatting>
  <conditionalFormatting sqref="S16">
    <cfRule type="cellIs" dxfId="4853" priority="55" stopIfTrue="1" operator="greaterThan">
      <formula>0.03</formula>
    </cfRule>
    <cfRule type="cellIs" dxfId="4852" priority="56" stopIfTrue="1" operator="lessThan">
      <formula>-0.03</formula>
    </cfRule>
  </conditionalFormatting>
  <conditionalFormatting sqref="S16">
    <cfRule type="cellIs" dxfId="4851" priority="58" stopIfTrue="1" operator="greaterThan">
      <formula>0</formula>
    </cfRule>
  </conditionalFormatting>
  <conditionalFormatting sqref="S16">
    <cfRule type="cellIs" dxfId="4850" priority="57" stopIfTrue="1" operator="lessThan">
      <formula>0</formula>
    </cfRule>
  </conditionalFormatting>
  <conditionalFormatting sqref="D16:D17">
    <cfRule type="cellIs" dxfId="4849" priority="235" stopIfTrue="1" operator="greaterThan">
      <formula>0.03</formula>
    </cfRule>
    <cfRule type="cellIs" dxfId="4848" priority="236" stopIfTrue="1" operator="lessThan">
      <formula>-0.03</formula>
    </cfRule>
  </conditionalFormatting>
  <conditionalFormatting sqref="D16">
    <cfRule type="cellIs" dxfId="4847" priority="239" stopIfTrue="1" operator="greaterThan">
      <formula>0</formula>
    </cfRule>
    <cfRule type="cellIs" dxfId="4846" priority="240" stopIfTrue="1" operator="lessThan">
      <formula>0</formula>
    </cfRule>
  </conditionalFormatting>
  <conditionalFormatting sqref="D17">
    <cfRule type="cellIs" dxfId="4845" priority="237" stopIfTrue="1" operator="lessThan">
      <formula>0</formula>
    </cfRule>
    <cfRule type="cellIs" dxfId="4844" priority="238" stopIfTrue="1" operator="greaterThan">
      <formula>0</formula>
    </cfRule>
  </conditionalFormatting>
  <conditionalFormatting sqref="D18">
    <cfRule type="cellIs" dxfId="4843" priority="231" stopIfTrue="1" operator="greaterThan">
      <formula>0.03</formula>
    </cfRule>
    <cfRule type="cellIs" dxfId="4842" priority="232" stopIfTrue="1" operator="lessThan">
      <formula>-0.03</formula>
    </cfRule>
  </conditionalFormatting>
  <conditionalFormatting sqref="D18">
    <cfRule type="cellIs" dxfId="4841" priority="234" stopIfTrue="1" operator="greaterThan">
      <formula>0</formula>
    </cfRule>
  </conditionalFormatting>
  <conditionalFormatting sqref="D18">
    <cfRule type="cellIs" dxfId="4840" priority="233" stopIfTrue="1" operator="lessThan">
      <formula>0</formula>
    </cfRule>
  </conditionalFormatting>
  <conditionalFormatting sqref="K33 K36 K39 K42 K45 K48 K51">
    <cfRule type="cellIs" dxfId="4839" priority="19" stopIfTrue="1" operator="greaterThan">
      <formula>0.03</formula>
    </cfRule>
    <cfRule type="cellIs" dxfId="4838" priority="20" stopIfTrue="1" operator="lessThan">
      <formula>-0.03</formula>
    </cfRule>
  </conditionalFormatting>
  <conditionalFormatting sqref="M33 M36 M39 M42 M45 M48 M51">
    <cfRule type="cellIs" dxfId="4837" priority="15" stopIfTrue="1" operator="greaterThan">
      <formula>0.03</formula>
    </cfRule>
    <cfRule type="cellIs" dxfId="4836" priority="16" stopIfTrue="1" operator="lessThan">
      <formula>-0.03</formula>
    </cfRule>
  </conditionalFormatting>
  <conditionalFormatting sqref="M33 M36 M39 M42 M45 M48 M51">
    <cfRule type="cellIs" dxfId="4835" priority="18" stopIfTrue="1" operator="greaterThan">
      <formula>0</formula>
    </cfRule>
  </conditionalFormatting>
  <conditionalFormatting sqref="M33 M36 M39 M42 M45 M48 M51">
    <cfRule type="cellIs" dxfId="4834" priority="17" stopIfTrue="1" operator="lessThan">
      <formula>0</formula>
    </cfRule>
  </conditionalFormatting>
  <conditionalFormatting sqref="D33:D34 D36:D37 D39:D40 D42:D43 D45:D46 D48:D49 D51:D52">
    <cfRule type="cellIs" dxfId="4833" priority="215" stopIfTrue="1" operator="greaterThan">
      <formula>0.03</formula>
    </cfRule>
    <cfRule type="cellIs" dxfId="4832" priority="216" stopIfTrue="1" operator="lessThan">
      <formula>-0.03</formula>
    </cfRule>
  </conditionalFormatting>
  <conditionalFormatting sqref="D33 D36 D39 D42 D45 D48 D51">
    <cfRule type="cellIs" dxfId="4831" priority="219" stopIfTrue="1" operator="greaterThan">
      <formula>0</formula>
    </cfRule>
    <cfRule type="cellIs" dxfId="4830" priority="220" stopIfTrue="1" operator="lessThan">
      <formula>0</formula>
    </cfRule>
  </conditionalFormatting>
  <conditionalFormatting sqref="D34 D37 D40 D43 D46 D49 D52">
    <cfRule type="cellIs" dxfId="4829" priority="217" stopIfTrue="1" operator="lessThan">
      <formula>0</formula>
    </cfRule>
    <cfRule type="cellIs" dxfId="4828" priority="218" stopIfTrue="1" operator="greaterThan">
      <formula>0</formula>
    </cfRule>
  </conditionalFormatting>
  <conditionalFormatting sqref="D35 D38 D41 D44 D47 D50 D53">
    <cfRule type="cellIs" dxfId="4827" priority="211" stopIfTrue="1" operator="greaterThan">
      <formula>0.03</formula>
    </cfRule>
    <cfRule type="cellIs" dxfId="4826" priority="212" stopIfTrue="1" operator="lessThan">
      <formula>-0.03</formula>
    </cfRule>
  </conditionalFormatting>
  <conditionalFormatting sqref="D35 D38 D41 D44 D47 D50 D53">
    <cfRule type="cellIs" dxfId="4825" priority="214" stopIfTrue="1" operator="greaterThan">
      <formula>0</formula>
    </cfRule>
  </conditionalFormatting>
  <conditionalFormatting sqref="D35 D38 D41 D44 D47 D50 D53">
    <cfRule type="cellIs" dxfId="4824" priority="213" stopIfTrue="1" operator="lessThan">
      <formula>0</formula>
    </cfRule>
  </conditionalFormatting>
  <conditionalFormatting sqref="H33:H34 H36:H37 H39:H40 H42:H43 H45:H46 H48:H49 H51:H52">
    <cfRule type="cellIs" dxfId="4823" priority="205" stopIfTrue="1" operator="greaterThan">
      <formula>0.03</formula>
    </cfRule>
    <cfRule type="cellIs" dxfId="4822" priority="206" stopIfTrue="1" operator="lessThan">
      <formula>-0.03</formula>
    </cfRule>
  </conditionalFormatting>
  <conditionalFormatting sqref="H33 H36 H39 H42 H45 H48 H51">
    <cfRule type="cellIs" dxfId="4821" priority="209" stopIfTrue="1" operator="greaterThan">
      <formula>0</formula>
    </cfRule>
    <cfRule type="cellIs" dxfId="4820" priority="210" stopIfTrue="1" operator="lessThan">
      <formula>0</formula>
    </cfRule>
  </conditionalFormatting>
  <conditionalFormatting sqref="H34 H37 H40 H43 H46 H49 H52">
    <cfRule type="cellIs" dxfId="4819" priority="207" stopIfTrue="1" operator="lessThan">
      <formula>0</formula>
    </cfRule>
    <cfRule type="cellIs" dxfId="4818" priority="208" stopIfTrue="1" operator="greaterThan">
      <formula>0</formula>
    </cfRule>
  </conditionalFormatting>
  <conditionalFormatting sqref="H35 H38 H41 H44 H47 H50 H53">
    <cfRule type="cellIs" dxfId="4817" priority="201" stopIfTrue="1" operator="greaterThan">
      <formula>0.03</formula>
    </cfRule>
    <cfRule type="cellIs" dxfId="4816" priority="202" stopIfTrue="1" operator="lessThan">
      <formula>-0.03</formula>
    </cfRule>
  </conditionalFormatting>
  <conditionalFormatting sqref="H35 H38 H41 H44 H47 H50 H53">
    <cfRule type="cellIs" dxfId="4815" priority="204" stopIfTrue="1" operator="greaterThan">
      <formula>0</formula>
    </cfRule>
  </conditionalFormatting>
  <conditionalFormatting sqref="H35 H38 H41 H44 H47 H50 H53">
    <cfRule type="cellIs" dxfId="4814" priority="203" stopIfTrue="1" operator="lessThan">
      <formula>0</formula>
    </cfRule>
  </conditionalFormatting>
  <conditionalFormatting sqref="L33:L34 L36:L37 L39:L40 L42:L43 L45:L46 L48:L49 L51:L52">
    <cfRule type="cellIs" dxfId="4813" priority="195" stopIfTrue="1" operator="greaterThan">
      <formula>0.03</formula>
    </cfRule>
    <cfRule type="cellIs" dxfId="4812" priority="196" stopIfTrue="1" operator="lessThan">
      <formula>-0.03</formula>
    </cfRule>
  </conditionalFormatting>
  <conditionalFormatting sqref="L33 L36 L39 L42 L45 L48 L51">
    <cfRule type="cellIs" dxfId="4811" priority="199" stopIfTrue="1" operator="greaterThan">
      <formula>0</formula>
    </cfRule>
    <cfRule type="cellIs" dxfId="4810" priority="200" stopIfTrue="1" operator="lessThan">
      <formula>0</formula>
    </cfRule>
  </conditionalFormatting>
  <conditionalFormatting sqref="L34 L37 L40 L43 L46 L49 L52">
    <cfRule type="cellIs" dxfId="4809" priority="197" stopIfTrue="1" operator="lessThan">
      <formula>0</formula>
    </cfRule>
    <cfRule type="cellIs" dxfId="4808" priority="198" stopIfTrue="1" operator="greaterThan">
      <formula>0</formula>
    </cfRule>
  </conditionalFormatting>
  <conditionalFormatting sqref="L35 L38 L41 L44 L47 L50 L53">
    <cfRule type="cellIs" dxfId="4807" priority="191" stopIfTrue="1" operator="greaterThan">
      <formula>0.03</formula>
    </cfRule>
    <cfRule type="cellIs" dxfId="4806" priority="192" stopIfTrue="1" operator="lessThan">
      <formula>-0.03</formula>
    </cfRule>
  </conditionalFormatting>
  <conditionalFormatting sqref="L35 L38 L41 L44 L47 L50 L53">
    <cfRule type="cellIs" dxfId="4805" priority="194" stopIfTrue="1" operator="greaterThan">
      <formula>0</formula>
    </cfRule>
  </conditionalFormatting>
  <conditionalFormatting sqref="L35 L38 L41 L44 L47 L50 L53">
    <cfRule type="cellIs" dxfId="4804" priority="193" stopIfTrue="1" operator="lessThan">
      <formula>0</formula>
    </cfRule>
  </conditionalFormatting>
  <conditionalFormatting sqref="J33:J34 J36:J37 J39:J40 J42:J43 J45:J46 J48:J49 J51:J52">
    <cfRule type="cellIs" dxfId="4803" priority="185" stopIfTrue="1" operator="greaterThan">
      <formula>0.03</formula>
    </cfRule>
    <cfRule type="cellIs" dxfId="4802" priority="186" stopIfTrue="1" operator="lessThan">
      <formula>-0.03</formula>
    </cfRule>
  </conditionalFormatting>
  <conditionalFormatting sqref="J33 J36 J39 J42 J45 J48 J51">
    <cfRule type="cellIs" dxfId="4801" priority="189" stopIfTrue="1" operator="greaterThan">
      <formula>0</formula>
    </cfRule>
    <cfRule type="cellIs" dxfId="4800" priority="190" stopIfTrue="1" operator="lessThan">
      <formula>0</formula>
    </cfRule>
  </conditionalFormatting>
  <conditionalFormatting sqref="J34 J37 J40 J43 J46 J49 J52">
    <cfRule type="cellIs" dxfId="4799" priority="187" stopIfTrue="1" operator="lessThan">
      <formula>0</formula>
    </cfRule>
    <cfRule type="cellIs" dxfId="4798" priority="188" stopIfTrue="1" operator="greaterThan">
      <formula>0</formula>
    </cfRule>
  </conditionalFormatting>
  <conditionalFormatting sqref="J35 J38 J41 J44 J47 J50 J53">
    <cfRule type="cellIs" dxfId="4797" priority="181" stopIfTrue="1" operator="greaterThan">
      <formula>0.03</formula>
    </cfRule>
    <cfRule type="cellIs" dxfId="4796" priority="182" stopIfTrue="1" operator="lessThan">
      <formula>-0.03</formula>
    </cfRule>
  </conditionalFormatting>
  <conditionalFormatting sqref="J35 J38 J41 J44 J47 J50 J53">
    <cfRule type="cellIs" dxfId="4795" priority="184" stopIfTrue="1" operator="greaterThan">
      <formula>0</formula>
    </cfRule>
  </conditionalFormatting>
  <conditionalFormatting sqref="J35 J38 J41 J44 J47 J50 J53">
    <cfRule type="cellIs" dxfId="4794" priority="183" stopIfTrue="1" operator="lessThan">
      <formula>0</formula>
    </cfRule>
  </conditionalFormatting>
  <conditionalFormatting sqref="F16:F17">
    <cfRule type="cellIs" dxfId="4793" priority="175" stopIfTrue="1" operator="greaterThan">
      <formula>0.03</formula>
    </cfRule>
    <cfRule type="cellIs" dxfId="4792" priority="176" stopIfTrue="1" operator="lessThan">
      <formula>-0.03</formula>
    </cfRule>
  </conditionalFormatting>
  <conditionalFormatting sqref="F16">
    <cfRule type="cellIs" dxfId="4791" priority="179" stopIfTrue="1" operator="greaterThan">
      <formula>0</formula>
    </cfRule>
    <cfRule type="cellIs" dxfId="4790" priority="180" stopIfTrue="1" operator="lessThan">
      <formula>0</formula>
    </cfRule>
  </conditionalFormatting>
  <conditionalFormatting sqref="F17">
    <cfRule type="cellIs" dxfId="4789" priority="177" stopIfTrue="1" operator="lessThan">
      <formula>0</formula>
    </cfRule>
    <cfRule type="cellIs" dxfId="4788" priority="178" stopIfTrue="1" operator="greaterThan">
      <formula>0</formula>
    </cfRule>
  </conditionalFormatting>
  <conditionalFormatting sqref="F18">
    <cfRule type="cellIs" dxfId="4787" priority="171" stopIfTrue="1" operator="greaterThan">
      <formula>0.03</formula>
    </cfRule>
    <cfRule type="cellIs" dxfId="4786" priority="172" stopIfTrue="1" operator="lessThan">
      <formula>-0.03</formula>
    </cfRule>
  </conditionalFormatting>
  <conditionalFormatting sqref="F18">
    <cfRule type="cellIs" dxfId="4785" priority="174" stopIfTrue="1" operator="greaterThan">
      <formula>0</formula>
    </cfRule>
  </conditionalFormatting>
  <conditionalFormatting sqref="F18">
    <cfRule type="cellIs" dxfId="4784" priority="173" stopIfTrue="1" operator="lessThan">
      <formula>0</formula>
    </cfRule>
  </conditionalFormatting>
  <conditionalFormatting sqref="H16:H17">
    <cfRule type="cellIs" dxfId="4783" priority="165" stopIfTrue="1" operator="greaterThan">
      <formula>0.03</formula>
    </cfRule>
    <cfRule type="cellIs" dxfId="4782" priority="166" stopIfTrue="1" operator="lessThan">
      <formula>-0.03</formula>
    </cfRule>
  </conditionalFormatting>
  <conditionalFormatting sqref="H16">
    <cfRule type="cellIs" dxfId="4781" priority="169" stopIfTrue="1" operator="greaterThan">
      <formula>0</formula>
    </cfRule>
    <cfRule type="cellIs" dxfId="4780" priority="170" stopIfTrue="1" operator="lessThan">
      <formula>0</formula>
    </cfRule>
  </conditionalFormatting>
  <conditionalFormatting sqref="H17">
    <cfRule type="cellIs" dxfId="4779" priority="167" stopIfTrue="1" operator="lessThan">
      <formula>0</formula>
    </cfRule>
    <cfRule type="cellIs" dxfId="4778" priority="168" stopIfTrue="1" operator="greaterThan">
      <formula>0</formula>
    </cfRule>
  </conditionalFormatting>
  <conditionalFormatting sqref="H18">
    <cfRule type="cellIs" dxfId="4777" priority="161" stopIfTrue="1" operator="greaterThan">
      <formula>0.03</formula>
    </cfRule>
    <cfRule type="cellIs" dxfId="4776" priority="162" stopIfTrue="1" operator="lessThan">
      <formula>-0.03</formula>
    </cfRule>
  </conditionalFormatting>
  <conditionalFormatting sqref="H18">
    <cfRule type="cellIs" dxfId="4775" priority="164" stopIfTrue="1" operator="greaterThan">
      <formula>0</formula>
    </cfRule>
  </conditionalFormatting>
  <conditionalFormatting sqref="H18">
    <cfRule type="cellIs" dxfId="4774" priority="163" stopIfTrue="1" operator="lessThan">
      <formula>0</formula>
    </cfRule>
  </conditionalFormatting>
  <conditionalFormatting sqref="J16:J17">
    <cfRule type="cellIs" dxfId="4773" priority="155" stopIfTrue="1" operator="greaterThan">
      <formula>0.03</formula>
    </cfRule>
    <cfRule type="cellIs" dxfId="4772" priority="156" stopIfTrue="1" operator="lessThan">
      <formula>-0.03</formula>
    </cfRule>
  </conditionalFormatting>
  <conditionalFormatting sqref="J16">
    <cfRule type="cellIs" dxfId="4771" priority="159" stopIfTrue="1" operator="greaterThan">
      <formula>0</formula>
    </cfRule>
    <cfRule type="cellIs" dxfId="4770" priority="160" stopIfTrue="1" operator="lessThan">
      <formula>0</formula>
    </cfRule>
  </conditionalFormatting>
  <conditionalFormatting sqref="J17">
    <cfRule type="cellIs" dxfId="4769" priority="157" stopIfTrue="1" operator="lessThan">
      <formula>0</formula>
    </cfRule>
    <cfRule type="cellIs" dxfId="4768" priority="158" stopIfTrue="1" operator="greaterThan">
      <formula>0</formula>
    </cfRule>
  </conditionalFormatting>
  <conditionalFormatting sqref="J18">
    <cfRule type="cellIs" dxfId="4767" priority="151" stopIfTrue="1" operator="greaterThan">
      <formula>0.03</formula>
    </cfRule>
    <cfRule type="cellIs" dxfId="4766" priority="152" stopIfTrue="1" operator="lessThan">
      <formula>-0.03</formula>
    </cfRule>
  </conditionalFormatting>
  <conditionalFormatting sqref="J18">
    <cfRule type="cellIs" dxfId="4765" priority="154" stopIfTrue="1" operator="greaterThan">
      <formula>0</formula>
    </cfRule>
  </conditionalFormatting>
  <conditionalFormatting sqref="J18">
    <cfRule type="cellIs" dxfId="4764" priority="153" stopIfTrue="1" operator="lessThan">
      <formula>0</formula>
    </cfRule>
  </conditionalFormatting>
  <conditionalFormatting sqref="L16:L17">
    <cfRule type="cellIs" dxfId="4763" priority="145" stopIfTrue="1" operator="greaterThan">
      <formula>0.03</formula>
    </cfRule>
    <cfRule type="cellIs" dxfId="4762" priority="146" stopIfTrue="1" operator="lessThan">
      <formula>-0.03</formula>
    </cfRule>
  </conditionalFormatting>
  <conditionalFormatting sqref="L16">
    <cfRule type="cellIs" dxfId="4761" priority="149" stopIfTrue="1" operator="greaterThan">
      <formula>0</formula>
    </cfRule>
    <cfRule type="cellIs" dxfId="4760" priority="150" stopIfTrue="1" operator="lessThan">
      <formula>0</formula>
    </cfRule>
  </conditionalFormatting>
  <conditionalFormatting sqref="L17">
    <cfRule type="cellIs" dxfId="4759" priority="147" stopIfTrue="1" operator="lessThan">
      <formula>0</formula>
    </cfRule>
    <cfRule type="cellIs" dxfId="4758" priority="148" stopIfTrue="1" operator="greaterThan">
      <formula>0</formula>
    </cfRule>
  </conditionalFormatting>
  <conditionalFormatting sqref="L18">
    <cfRule type="cellIs" dxfId="4757" priority="141" stopIfTrue="1" operator="greaterThan">
      <formula>0.03</formula>
    </cfRule>
    <cfRule type="cellIs" dxfId="4756" priority="142" stopIfTrue="1" operator="lessThan">
      <formula>-0.03</formula>
    </cfRule>
  </conditionalFormatting>
  <conditionalFormatting sqref="L18">
    <cfRule type="cellIs" dxfId="4755" priority="144" stopIfTrue="1" operator="greaterThan">
      <formula>0</formula>
    </cfRule>
  </conditionalFormatting>
  <conditionalFormatting sqref="L18">
    <cfRule type="cellIs" dxfId="4754" priority="143" stopIfTrue="1" operator="lessThan">
      <formula>0</formula>
    </cfRule>
  </conditionalFormatting>
  <conditionalFormatting sqref="N16:N17">
    <cfRule type="cellIs" dxfId="4753" priority="135" stopIfTrue="1" operator="greaterThan">
      <formula>0.03</formula>
    </cfRule>
    <cfRule type="cellIs" dxfId="4752" priority="136" stopIfTrue="1" operator="lessThan">
      <formula>-0.03</formula>
    </cfRule>
  </conditionalFormatting>
  <conditionalFormatting sqref="N16">
    <cfRule type="cellIs" dxfId="4751" priority="139" stopIfTrue="1" operator="greaterThan">
      <formula>0</formula>
    </cfRule>
    <cfRule type="cellIs" dxfId="4750" priority="140" stopIfTrue="1" operator="lessThan">
      <formula>0</formula>
    </cfRule>
  </conditionalFormatting>
  <conditionalFormatting sqref="N17">
    <cfRule type="cellIs" dxfId="4749" priority="137" stopIfTrue="1" operator="lessThan">
      <formula>0</formula>
    </cfRule>
    <cfRule type="cellIs" dxfId="4748" priority="138" stopIfTrue="1" operator="greaterThan">
      <formula>0</formula>
    </cfRule>
  </conditionalFormatting>
  <conditionalFormatting sqref="N18">
    <cfRule type="cellIs" dxfId="4747" priority="131" stopIfTrue="1" operator="greaterThan">
      <formula>0.03</formula>
    </cfRule>
    <cfRule type="cellIs" dxfId="4746" priority="132" stopIfTrue="1" operator="lessThan">
      <formula>-0.03</formula>
    </cfRule>
  </conditionalFormatting>
  <conditionalFormatting sqref="N18">
    <cfRule type="cellIs" dxfId="4745" priority="134" stopIfTrue="1" operator="greaterThan">
      <formula>0</formula>
    </cfRule>
  </conditionalFormatting>
  <conditionalFormatting sqref="N18">
    <cfRule type="cellIs" dxfId="4744" priority="133" stopIfTrue="1" operator="lessThan">
      <formula>0</formula>
    </cfRule>
  </conditionalFormatting>
  <conditionalFormatting sqref="P16:P17">
    <cfRule type="cellIs" dxfId="4743" priority="115" stopIfTrue="1" operator="greaterThan">
      <formula>0.03</formula>
    </cfRule>
    <cfRule type="cellIs" dxfId="4742" priority="116" stopIfTrue="1" operator="lessThan">
      <formula>-0.03</formula>
    </cfRule>
  </conditionalFormatting>
  <conditionalFormatting sqref="P16">
    <cfRule type="cellIs" dxfId="4741" priority="119" stopIfTrue="1" operator="greaterThan">
      <formula>0</formula>
    </cfRule>
    <cfRule type="cellIs" dxfId="4740" priority="120" stopIfTrue="1" operator="lessThan">
      <formula>0</formula>
    </cfRule>
  </conditionalFormatting>
  <conditionalFormatting sqref="P17">
    <cfRule type="cellIs" dxfId="4739" priority="117" stopIfTrue="1" operator="lessThan">
      <formula>0</formula>
    </cfRule>
    <cfRule type="cellIs" dxfId="4738" priority="118" stopIfTrue="1" operator="greaterThan">
      <formula>0</formula>
    </cfRule>
  </conditionalFormatting>
  <conditionalFormatting sqref="P18">
    <cfRule type="cellIs" dxfId="4737" priority="111" stopIfTrue="1" operator="greaterThan">
      <formula>0.03</formula>
    </cfRule>
    <cfRule type="cellIs" dxfId="4736" priority="112" stopIfTrue="1" operator="lessThan">
      <formula>-0.03</formula>
    </cfRule>
  </conditionalFormatting>
  <conditionalFormatting sqref="P18">
    <cfRule type="cellIs" dxfId="4735" priority="114" stopIfTrue="1" operator="greaterThan">
      <formula>0</formula>
    </cfRule>
  </conditionalFormatting>
  <conditionalFormatting sqref="P18">
    <cfRule type="cellIs" dxfId="4734" priority="113" stopIfTrue="1" operator="lessThan">
      <formula>0</formula>
    </cfRule>
  </conditionalFormatting>
  <conditionalFormatting sqref="V16:V17">
    <cfRule type="cellIs" dxfId="4733" priority="105" stopIfTrue="1" operator="greaterThan">
      <formula>0.03</formula>
    </cfRule>
    <cfRule type="cellIs" dxfId="4732" priority="106" stopIfTrue="1" operator="lessThan">
      <formula>-0.03</formula>
    </cfRule>
  </conditionalFormatting>
  <conditionalFormatting sqref="V16">
    <cfRule type="cellIs" dxfId="4731" priority="109" stopIfTrue="1" operator="greaterThan">
      <formula>0</formula>
    </cfRule>
    <cfRule type="cellIs" dxfId="4730" priority="110" stopIfTrue="1" operator="lessThan">
      <formula>0</formula>
    </cfRule>
  </conditionalFormatting>
  <conditionalFormatting sqref="V17">
    <cfRule type="cellIs" dxfId="4729" priority="107" stopIfTrue="1" operator="lessThan">
      <formula>0</formula>
    </cfRule>
    <cfRule type="cellIs" dxfId="4728" priority="108" stopIfTrue="1" operator="greaterThan">
      <formula>0</formula>
    </cfRule>
  </conditionalFormatting>
  <conditionalFormatting sqref="V18">
    <cfRule type="cellIs" dxfId="4727" priority="101" stopIfTrue="1" operator="greaterThan">
      <formula>0.03</formula>
    </cfRule>
    <cfRule type="cellIs" dxfId="4726" priority="102" stopIfTrue="1" operator="lessThan">
      <formula>-0.03</formula>
    </cfRule>
  </conditionalFormatting>
  <conditionalFormatting sqref="V18">
    <cfRule type="cellIs" dxfId="4725" priority="104" stopIfTrue="1" operator="greaterThan">
      <formula>0</formula>
    </cfRule>
  </conditionalFormatting>
  <conditionalFormatting sqref="V18">
    <cfRule type="cellIs" dxfId="4724" priority="103" stopIfTrue="1" operator="lessThan">
      <formula>0</formula>
    </cfRule>
  </conditionalFormatting>
  <conditionalFormatting sqref="X16:X17">
    <cfRule type="cellIs" dxfId="4723" priority="95" stopIfTrue="1" operator="greaterThan">
      <formula>0.03</formula>
    </cfRule>
    <cfRule type="cellIs" dxfId="4722" priority="96" stopIfTrue="1" operator="lessThan">
      <formula>-0.03</formula>
    </cfRule>
  </conditionalFormatting>
  <conditionalFormatting sqref="X16">
    <cfRule type="cellIs" dxfId="4721" priority="99" stopIfTrue="1" operator="greaterThan">
      <formula>0</formula>
    </cfRule>
    <cfRule type="cellIs" dxfId="4720" priority="100" stopIfTrue="1" operator="lessThan">
      <formula>0</formula>
    </cfRule>
  </conditionalFormatting>
  <conditionalFormatting sqref="X17">
    <cfRule type="cellIs" dxfId="4719" priority="97" stopIfTrue="1" operator="lessThan">
      <formula>0</formula>
    </cfRule>
    <cfRule type="cellIs" dxfId="4718" priority="98" stopIfTrue="1" operator="greaterThan">
      <formula>0</formula>
    </cfRule>
  </conditionalFormatting>
  <conditionalFormatting sqref="X18">
    <cfRule type="cellIs" dxfId="4717" priority="91" stopIfTrue="1" operator="greaterThan">
      <formula>0.03</formula>
    </cfRule>
    <cfRule type="cellIs" dxfId="4716" priority="92" stopIfTrue="1" operator="lessThan">
      <formula>-0.03</formula>
    </cfRule>
  </conditionalFormatting>
  <conditionalFormatting sqref="X18">
    <cfRule type="cellIs" dxfId="4715" priority="94" stopIfTrue="1" operator="greaterThan">
      <formula>0</formula>
    </cfRule>
  </conditionalFormatting>
  <conditionalFormatting sqref="X18">
    <cfRule type="cellIs" dxfId="4714" priority="93" stopIfTrue="1" operator="lessThan">
      <formula>0</formula>
    </cfRule>
  </conditionalFormatting>
  <conditionalFormatting sqref="E16">
    <cfRule type="cellIs" dxfId="4713" priority="87" stopIfTrue="1" operator="greaterThan">
      <formula>0.03</formula>
    </cfRule>
    <cfRule type="cellIs" dxfId="4712" priority="88" stopIfTrue="1" operator="lessThan">
      <formula>-0.03</formula>
    </cfRule>
  </conditionalFormatting>
  <conditionalFormatting sqref="E16">
    <cfRule type="cellIs" dxfId="4711" priority="90" stopIfTrue="1" operator="greaterThan">
      <formula>0</formula>
    </cfRule>
  </conditionalFormatting>
  <conditionalFormatting sqref="E16">
    <cfRule type="cellIs" dxfId="4710" priority="89" stopIfTrue="1" operator="lessThan">
      <formula>0</formula>
    </cfRule>
  </conditionalFormatting>
  <conditionalFormatting sqref="G16">
    <cfRule type="cellIs" dxfId="4709" priority="86" stopIfTrue="1" operator="greaterThan">
      <formula>0</formula>
    </cfRule>
  </conditionalFormatting>
  <conditionalFormatting sqref="G16">
    <cfRule type="cellIs" dxfId="4708" priority="85" stopIfTrue="1" operator="lessThan">
      <formula>0</formula>
    </cfRule>
  </conditionalFormatting>
  <conditionalFormatting sqref="I16">
    <cfRule type="cellIs" dxfId="4707" priority="79" stopIfTrue="1" operator="greaterThan">
      <formula>0.03</formula>
    </cfRule>
    <cfRule type="cellIs" dxfId="4706" priority="80" stopIfTrue="1" operator="lessThan">
      <formula>-0.03</formula>
    </cfRule>
  </conditionalFormatting>
  <conditionalFormatting sqref="I16">
    <cfRule type="cellIs" dxfId="4705" priority="82" stopIfTrue="1" operator="greaterThan">
      <formula>0</formula>
    </cfRule>
  </conditionalFormatting>
  <conditionalFormatting sqref="I16">
    <cfRule type="cellIs" dxfId="4704" priority="81" stopIfTrue="1" operator="lessThan">
      <formula>0</formula>
    </cfRule>
  </conditionalFormatting>
  <conditionalFormatting sqref="K16">
    <cfRule type="cellIs" dxfId="4703" priority="78" stopIfTrue="1" operator="greaterThan">
      <formula>0</formula>
    </cfRule>
  </conditionalFormatting>
  <conditionalFormatting sqref="K16">
    <cfRule type="cellIs" dxfId="4702" priority="77" stopIfTrue="1" operator="lessThan">
      <formula>0</formula>
    </cfRule>
  </conditionalFormatting>
  <conditionalFormatting sqref="M16">
    <cfRule type="cellIs" dxfId="4701" priority="71" stopIfTrue="1" operator="greaterThan">
      <formula>0.03</formula>
    </cfRule>
    <cfRule type="cellIs" dxfId="4700" priority="72" stopIfTrue="1" operator="lessThan">
      <formula>-0.03</formula>
    </cfRule>
  </conditionalFormatting>
  <conditionalFormatting sqref="M16">
    <cfRule type="cellIs" dxfId="4699" priority="74" stopIfTrue="1" operator="greaterThan">
      <formula>0</formula>
    </cfRule>
  </conditionalFormatting>
  <conditionalFormatting sqref="M16">
    <cfRule type="cellIs" dxfId="4698" priority="73" stopIfTrue="1" operator="lessThan">
      <formula>0</formula>
    </cfRule>
  </conditionalFormatting>
  <conditionalFormatting sqref="O16">
    <cfRule type="cellIs" dxfId="4697" priority="67" stopIfTrue="1" operator="greaterThan">
      <formula>0.03</formula>
    </cfRule>
    <cfRule type="cellIs" dxfId="4696" priority="68" stopIfTrue="1" operator="lessThan">
      <formula>-0.03</formula>
    </cfRule>
  </conditionalFormatting>
  <conditionalFormatting sqref="O16">
    <cfRule type="cellIs" dxfId="4695" priority="70" stopIfTrue="1" operator="greaterThan">
      <formula>0</formula>
    </cfRule>
  </conditionalFormatting>
  <conditionalFormatting sqref="O16">
    <cfRule type="cellIs" dxfId="4694" priority="69" stopIfTrue="1" operator="lessThan">
      <formula>0</formula>
    </cfRule>
  </conditionalFormatting>
  <conditionalFormatting sqref="R16">
    <cfRule type="cellIs" dxfId="4693" priority="59" stopIfTrue="1" operator="greaterThan">
      <formula>0.03</formula>
    </cfRule>
    <cfRule type="cellIs" dxfId="4692" priority="60" stopIfTrue="1" operator="lessThan">
      <formula>-0.03</formula>
    </cfRule>
  </conditionalFormatting>
  <conditionalFormatting sqref="R16">
    <cfRule type="cellIs" dxfId="4691" priority="62" stopIfTrue="1" operator="greaterThan">
      <formula>0</formula>
    </cfRule>
  </conditionalFormatting>
  <conditionalFormatting sqref="R16">
    <cfRule type="cellIs" dxfId="4690" priority="61" stopIfTrue="1" operator="lessThan">
      <formula>0</formula>
    </cfRule>
  </conditionalFormatting>
  <conditionalFormatting sqref="T16">
    <cfRule type="cellIs" dxfId="4689" priority="51" stopIfTrue="1" operator="greaterThan">
      <formula>0.03</formula>
    </cfRule>
    <cfRule type="cellIs" dxfId="4688" priority="52" stopIfTrue="1" operator="lessThan">
      <formula>-0.03</formula>
    </cfRule>
  </conditionalFormatting>
  <conditionalFormatting sqref="T16">
    <cfRule type="cellIs" dxfId="4687" priority="54" stopIfTrue="1" operator="greaterThan">
      <formula>0</formula>
    </cfRule>
  </conditionalFormatting>
  <conditionalFormatting sqref="T16">
    <cfRule type="cellIs" dxfId="4686" priority="53" stopIfTrue="1" operator="lessThan">
      <formula>0</formula>
    </cfRule>
  </conditionalFormatting>
  <conditionalFormatting sqref="U16">
    <cfRule type="cellIs" dxfId="4685" priority="47" stopIfTrue="1" operator="greaterThan">
      <formula>0.03</formula>
    </cfRule>
    <cfRule type="cellIs" dxfId="4684" priority="48" stopIfTrue="1" operator="lessThan">
      <formula>-0.03</formula>
    </cfRule>
  </conditionalFormatting>
  <conditionalFormatting sqref="U16">
    <cfRule type="cellIs" dxfId="4683" priority="50" stopIfTrue="1" operator="greaterThan">
      <formula>0</formula>
    </cfRule>
  </conditionalFormatting>
  <conditionalFormatting sqref="U16">
    <cfRule type="cellIs" dxfId="4682" priority="49" stopIfTrue="1" operator="lessThan">
      <formula>0</formula>
    </cfRule>
  </conditionalFormatting>
  <conditionalFormatting sqref="W16">
    <cfRule type="cellIs" dxfId="4681" priority="43" stopIfTrue="1" operator="greaterThan">
      <formula>0.03</formula>
    </cfRule>
    <cfRule type="cellIs" dxfId="4680" priority="44" stopIfTrue="1" operator="lessThan">
      <formula>-0.03</formula>
    </cfRule>
  </conditionalFormatting>
  <conditionalFormatting sqref="W16">
    <cfRule type="cellIs" dxfId="4679" priority="46" stopIfTrue="1" operator="greaterThan">
      <formula>0</formula>
    </cfRule>
  </conditionalFormatting>
  <conditionalFormatting sqref="W16">
    <cfRule type="cellIs" dxfId="4678" priority="45" stopIfTrue="1" operator="lessThan">
      <formula>0</formula>
    </cfRule>
  </conditionalFormatting>
  <conditionalFormatting sqref="Y16">
    <cfRule type="cellIs" dxfId="4677" priority="39" stopIfTrue="1" operator="greaterThan">
      <formula>0.03</formula>
    </cfRule>
    <cfRule type="cellIs" dxfId="4676" priority="40" stopIfTrue="1" operator="lessThan">
      <formula>-0.03</formula>
    </cfRule>
  </conditionalFormatting>
  <conditionalFormatting sqref="Y16">
    <cfRule type="cellIs" dxfId="4675" priority="42" stopIfTrue="1" operator="greaterThan">
      <formula>0</formula>
    </cfRule>
  </conditionalFormatting>
  <conditionalFormatting sqref="Y16">
    <cfRule type="cellIs" dxfId="4674" priority="41" stopIfTrue="1" operator="lessThan">
      <formula>0</formula>
    </cfRule>
  </conditionalFormatting>
  <conditionalFormatting sqref="E33 E36 E39 E42 E45 E48 E51">
    <cfRule type="cellIs" dxfId="4673" priority="35" stopIfTrue="1" operator="greaterThan">
      <formula>0.03</formula>
    </cfRule>
    <cfRule type="cellIs" dxfId="4672" priority="36" stopIfTrue="1" operator="lessThan">
      <formula>-0.03</formula>
    </cfRule>
  </conditionalFormatting>
  <conditionalFormatting sqref="E33 E36 E39 E42 E45 E48 E51">
    <cfRule type="cellIs" dxfId="4671" priority="38" stopIfTrue="1" operator="greaterThan">
      <formula>0</formula>
    </cfRule>
  </conditionalFormatting>
  <conditionalFormatting sqref="E33 E36 E39 E42 E45 E48 E51">
    <cfRule type="cellIs" dxfId="4670" priority="37" stopIfTrue="1" operator="lessThan">
      <formula>0</formula>
    </cfRule>
  </conditionalFormatting>
  <conditionalFormatting sqref="F33 F36 F39 F42 F45 F48 F51">
    <cfRule type="cellIs" dxfId="4669" priority="31" stopIfTrue="1" operator="greaterThan">
      <formula>0.03</formula>
    </cfRule>
    <cfRule type="cellIs" dxfId="4668" priority="32" stopIfTrue="1" operator="lessThan">
      <formula>-0.03</formula>
    </cfRule>
  </conditionalFormatting>
  <conditionalFormatting sqref="F33 F36 F39 F42 F45 F48 F51">
    <cfRule type="cellIs" dxfId="4667" priority="34" stopIfTrue="1" operator="greaterThan">
      <formula>0</formula>
    </cfRule>
  </conditionalFormatting>
  <conditionalFormatting sqref="F33 F36 F39 F42 F45 F48 F51">
    <cfRule type="cellIs" dxfId="4666" priority="33" stopIfTrue="1" operator="lessThan">
      <formula>0</formula>
    </cfRule>
  </conditionalFormatting>
  <conditionalFormatting sqref="G33 G36 G39 G42 G45 G48 G51">
    <cfRule type="cellIs" dxfId="4665" priority="27" stopIfTrue="1" operator="greaterThan">
      <formula>0.03</formula>
    </cfRule>
    <cfRule type="cellIs" dxfId="4664" priority="28" stopIfTrue="1" operator="lessThan">
      <formula>-0.03</formula>
    </cfRule>
  </conditionalFormatting>
  <conditionalFormatting sqref="G33 G36 G39 G42 G45 G48 G51">
    <cfRule type="cellIs" dxfId="4663" priority="30" stopIfTrue="1" operator="greaterThan">
      <formula>0</formula>
    </cfRule>
  </conditionalFormatting>
  <conditionalFormatting sqref="G33 G36 G39 G42 G45 G48 G51">
    <cfRule type="cellIs" dxfId="4662" priority="29" stopIfTrue="1" operator="lessThan">
      <formula>0</formula>
    </cfRule>
  </conditionalFormatting>
  <conditionalFormatting sqref="I33 I36 I39 I42 I45 I48 I51">
    <cfRule type="cellIs" dxfId="4661" priority="23" stopIfTrue="1" operator="greaterThan">
      <formula>0.03</formula>
    </cfRule>
    <cfRule type="cellIs" dxfId="4660" priority="24" stopIfTrue="1" operator="lessThan">
      <formula>-0.03</formula>
    </cfRule>
  </conditionalFormatting>
  <conditionalFormatting sqref="I33 I36 I39 I42 I45 I48 I51">
    <cfRule type="cellIs" dxfId="4659" priority="26" stopIfTrue="1" operator="greaterThan">
      <formula>0</formula>
    </cfRule>
  </conditionalFormatting>
  <conditionalFormatting sqref="I33 I36 I39 I42 I45 I48 I51">
    <cfRule type="cellIs" dxfId="4658" priority="25" stopIfTrue="1" operator="lessThan">
      <formula>0</formula>
    </cfRule>
  </conditionalFormatting>
  <conditionalFormatting sqref="K33 K36 K39 K42 K45 K48 K51">
    <cfRule type="cellIs" dxfId="4657" priority="22" stopIfTrue="1" operator="greaterThan">
      <formula>0</formula>
    </cfRule>
  </conditionalFormatting>
  <conditionalFormatting sqref="K33 K36 K39 K42 K45 K48 K51">
    <cfRule type="cellIs" dxfId="4656" priority="21" stopIfTrue="1" operator="lessThan">
      <formula>0</formula>
    </cfRule>
  </conditionalFormatting>
  <conditionalFormatting sqref="O33 O36 O39 O42 O45 O48 O51">
    <cfRule type="cellIs" dxfId="4655" priority="1" stopIfTrue="1" operator="greaterThan">
      <formula>0.03</formula>
    </cfRule>
    <cfRule type="cellIs" dxfId="4654" priority="2" stopIfTrue="1" operator="lessThan">
      <formula>-0.03</formula>
    </cfRule>
  </conditionalFormatting>
  <conditionalFormatting sqref="O33 O36 O39 O42 O45 O48 O51">
    <cfRule type="cellIs" dxfId="4653" priority="4" stopIfTrue="1" operator="greaterThan">
      <formula>0</formula>
    </cfRule>
  </conditionalFormatting>
  <conditionalFormatting sqref="O33 O36 O39 O42 O45 O48 O51">
    <cfRule type="cellIs" dxfId="4652" priority="3" stopIfTrue="1" operator="lessThan">
      <formula>0</formula>
    </cfRule>
  </conditionalFormatting>
  <conditionalFormatting sqref="N33:N34 N36:N37 N39:N40 N42:N43 N45:N46 N48:N49 N51:N52">
    <cfRule type="cellIs" dxfId="4651" priority="9" stopIfTrue="1" operator="greaterThan">
      <formula>0.03</formula>
    </cfRule>
    <cfRule type="cellIs" dxfId="4650" priority="10" stopIfTrue="1" operator="lessThan">
      <formula>-0.03</formula>
    </cfRule>
  </conditionalFormatting>
  <conditionalFormatting sqref="N33 N36 N39 N42 N45 N48 N51">
    <cfRule type="cellIs" dxfId="4649" priority="13" stopIfTrue="1" operator="greaterThan">
      <formula>0</formula>
    </cfRule>
    <cfRule type="cellIs" dxfId="4648" priority="14" stopIfTrue="1" operator="lessThan">
      <formula>0</formula>
    </cfRule>
  </conditionalFormatting>
  <conditionalFormatting sqref="N34 N37 N40 N43 N46 N49 N52">
    <cfRule type="cellIs" dxfId="4647" priority="11" stopIfTrue="1" operator="lessThan">
      <formula>0</formula>
    </cfRule>
    <cfRule type="cellIs" dxfId="4646" priority="12" stopIfTrue="1" operator="greaterThan">
      <formula>0</formula>
    </cfRule>
  </conditionalFormatting>
  <conditionalFormatting sqref="N35 N38 N41 N44 N47 N50 N53">
    <cfRule type="cellIs" dxfId="4645" priority="5" stopIfTrue="1" operator="greaterThan">
      <formula>0.03</formula>
    </cfRule>
    <cfRule type="cellIs" dxfId="4644" priority="6" stopIfTrue="1" operator="lessThan">
      <formula>-0.03</formula>
    </cfRule>
  </conditionalFormatting>
  <conditionalFormatting sqref="N35 N38 N41 N44 N47 N50 N53">
    <cfRule type="cellIs" dxfId="4643" priority="8" stopIfTrue="1" operator="greaterThan">
      <formula>0</formula>
    </cfRule>
  </conditionalFormatting>
  <conditionalFormatting sqref="N35 N38 N41 N44 N47 N50 N53">
    <cfRule type="cellIs" dxfId="4642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B5C5-E164-5846-A2EF-98D672B426C8}">
  <sheetPr codeName="Sheet1"/>
  <dimension ref="A1:AO254"/>
  <sheetViews>
    <sheetView zoomScaleNormal="100" workbookViewId="0">
      <selection activeCell="C47" sqref="C47:C52"/>
    </sheetView>
  </sheetViews>
  <sheetFormatPr defaultColWidth="10.83203125" defaultRowHeight="15.5"/>
  <cols>
    <col min="1" max="1" width="17.5" style="23" customWidth="1"/>
    <col min="2" max="3" width="10.83203125" style="23"/>
    <col min="4" max="4" width="15.1640625" style="26" customWidth="1"/>
    <col min="5" max="5" width="13" style="24" bestFit="1" customWidth="1"/>
    <col min="6" max="15" width="12.6640625" style="24" bestFit="1" customWidth="1"/>
    <col min="16" max="40" width="10.83203125" style="24"/>
    <col min="41" max="16384" width="10.83203125" style="23"/>
  </cols>
  <sheetData>
    <row r="1" spans="1:40">
      <c r="A1" s="22"/>
      <c r="B1" s="22"/>
      <c r="C1" s="22"/>
      <c r="D1" s="196" t="s">
        <v>61</v>
      </c>
      <c r="E1" s="214" t="s">
        <v>54</v>
      </c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6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>
      <c r="A2" s="22"/>
      <c r="B2" s="22"/>
      <c r="C2" s="22"/>
      <c r="D2" s="197"/>
      <c r="E2" s="209" t="s">
        <v>55</v>
      </c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2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>
      <c r="B3" s="24"/>
      <c r="C3" s="24"/>
      <c r="D3" s="197"/>
      <c r="E3" s="27"/>
      <c r="F3" s="27"/>
      <c r="G3" s="209" t="s">
        <v>13</v>
      </c>
      <c r="H3" s="210"/>
      <c r="I3" s="210"/>
      <c r="J3" s="210"/>
      <c r="K3" s="211"/>
      <c r="L3" s="27"/>
      <c r="M3" s="27"/>
      <c r="N3" s="27"/>
      <c r="O3" s="27"/>
      <c r="P3" s="27"/>
      <c r="Q3" s="27"/>
      <c r="R3" s="209" t="s">
        <v>42</v>
      </c>
      <c r="S3" s="210"/>
      <c r="T3" s="210"/>
      <c r="U3" s="210"/>
      <c r="V3" s="212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ht="16" thickBot="1">
      <c r="B4" s="25"/>
      <c r="C4" s="25"/>
      <c r="D4" s="197"/>
      <c r="E4" s="28"/>
      <c r="F4" s="28" t="s">
        <v>24</v>
      </c>
      <c r="G4" s="28" t="str">
        <f>BoxingPractice!C46</f>
        <v>Y</v>
      </c>
      <c r="H4" s="28" t="str">
        <f>BoxingPractice!D46</f>
        <v>U</v>
      </c>
      <c r="I4" s="28" t="str">
        <f>BoxingPractice!E46</f>
        <v>V</v>
      </c>
      <c r="J4" s="28" t="str">
        <f>BoxingPractice!F46</f>
        <v>YUV</v>
      </c>
      <c r="K4" s="28" t="s">
        <v>75</v>
      </c>
      <c r="L4" s="28" t="str">
        <f>BoxingPractice!G46</f>
        <v>SSIM_Y</v>
      </c>
      <c r="M4" s="28" t="str">
        <f>BoxingPractice!H46</f>
        <v>MS-SSIM</v>
      </c>
      <c r="N4" s="28" t="str">
        <f>BoxingPractice!I46</f>
        <v>VMAF</v>
      </c>
      <c r="O4" s="28" t="str">
        <f>BoxingPractice!J46</f>
        <v>nVMAF</v>
      </c>
      <c r="P4" s="28" t="str">
        <f>BoxingPractice!K46</f>
        <v>PSNR-HVS</v>
      </c>
      <c r="Q4" s="28" t="str">
        <f>BoxingPractice!L46</f>
        <v>DE-2K</v>
      </c>
      <c r="R4" s="28" t="str">
        <f>BoxingPractice!M46</f>
        <v>Y</v>
      </c>
      <c r="S4" s="28" t="str">
        <f>BoxingPractice!N46</f>
        <v>U</v>
      </c>
      <c r="T4" s="28" t="str">
        <f>BoxingPractice!O46</f>
        <v>V</v>
      </c>
      <c r="U4" s="28" t="str">
        <f>BoxingPractice!P46</f>
        <v>YUV</v>
      </c>
      <c r="V4" s="63" t="s">
        <v>75</v>
      </c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>
      <c r="D5" s="233" t="s">
        <v>50</v>
      </c>
      <c r="E5" s="54" t="str" cm="1">
        <f t="array" aca="1" ref="E5" ca="1">INDIRECT(""&amp;$D5 &amp; "!A47")</f>
        <v>High</v>
      </c>
      <c r="F5" s="44" cm="1">
        <f t="array" aca="1" ref="F5" ca="1">INDIRECT(""&amp;$D5 &amp; "!B47")</f>
        <v>-0.15844185680753797</v>
      </c>
      <c r="G5" s="192" cm="1">
        <f t="array" aca="1" ref="G5" ca="1">INDIRECT(""&amp;$D5 &amp; "!C47")</f>
        <v>-0.20900900119585475</v>
      </c>
      <c r="H5" s="192" t="e" cm="1">
        <f t="array" aca="1" ref="H5" ca="1">INDIRECT(""&amp;$D5 &amp; "!D47")</f>
        <v>#N/A</v>
      </c>
      <c r="I5" s="192" t="e" cm="1">
        <f t="array" aca="1" ref="I5" ca="1">INDIRECT(""&amp;$D5 &amp; "!E47")</f>
        <v>#N/A</v>
      </c>
      <c r="J5" s="192" cm="1">
        <f t="array" aca="1" ref="J5" ca="1">INDIRECT(""&amp;$D5 &amp; "!F47")</f>
        <v>-0.21812638051232236</v>
      </c>
      <c r="K5" s="192" t="e">
        <f ca="1">('Summary (Full)'!$B$50*G5+'Summary (Full)'!$B$51*H5+'Summary (Full)'!$B$52*I5)/'Summary (Full)'!$B$53</f>
        <v>#N/A</v>
      </c>
      <c r="L5" s="192" t="e" cm="1">
        <f t="array" aca="1" ref="L5" ca="1">INDIRECT(""&amp;$D5 &amp; "!G47")</f>
        <v>#N/A</v>
      </c>
      <c r="M5" s="192" t="e" cm="1">
        <f t="array" aca="1" ref="M5" ca="1">INDIRECT(""&amp;$D5 &amp; "!H47")</f>
        <v>#N/A</v>
      </c>
      <c r="N5" s="192" t="e" cm="1">
        <f t="array" aca="1" ref="N5" ca="1">INDIRECT(""&amp;$D5 &amp; "!I47")</f>
        <v>#N/A</v>
      </c>
      <c r="O5" s="192" t="e" cm="1">
        <f t="array" aca="1" ref="O5" ca="1">INDIRECT(""&amp;$D5 &amp; "!J47")</f>
        <v>#N/A</v>
      </c>
      <c r="P5" s="192" cm="1">
        <f t="array" aca="1" ref="P5" ca="1">INDIRECT(""&amp;$D5 &amp; "!K47")</f>
        <v>-0.19789309520774956</v>
      </c>
      <c r="Q5" s="192" cm="1">
        <f t="array" aca="1" ref="Q5" ca="1">INDIRECT(""&amp;$D5 &amp; "!L47")</f>
        <v>-0.23839043352543654</v>
      </c>
      <c r="R5" s="192" cm="1">
        <f t="array" aca="1" ref="R5" ca="1">INDIRECT(""&amp;$D5 &amp; "!M47")</f>
        <v>-0.20956874590061136</v>
      </c>
      <c r="S5" s="192" t="e" cm="1">
        <f t="array" aca="1" ref="S5" ca="1">INDIRECT(""&amp;$D5 &amp; "!N47")</f>
        <v>#N/A</v>
      </c>
      <c r="T5" s="192" t="e" cm="1">
        <f t="array" aca="1" ref="T5" ca="1">INDIRECT(""&amp;$D5 &amp; "!O47")</f>
        <v>#N/A</v>
      </c>
      <c r="U5" s="192" cm="1">
        <f t="array" aca="1" ref="U5" ca="1">INDIRECT(""&amp;$D5 &amp; "!P47")</f>
        <v>-0.21746531520109302</v>
      </c>
      <c r="V5" s="194" t="e">
        <f ca="1">('Summary (Full)'!$B$58*R5+'Summary (Full)'!$B$59*S5+'Summary (Full)'!$B$60*T5)/'Summary (Full)'!$B$61</f>
        <v>#N/A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>
      <c r="D6" s="231"/>
      <c r="E6" s="43" t="str" cm="1">
        <f t="array" aca="1" ref="E6" ca="1">INDIRECT(""&amp;$D5 &amp; "!A49")</f>
        <v>Med</v>
      </c>
      <c r="F6" s="17" cm="1">
        <f t="array" aca="1" ref="F6" ca="1">INDIRECT(""&amp;$D5 &amp; "!B49")</f>
        <v>-0.20897381071869514</v>
      </c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8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>
      <c r="D7" s="231"/>
      <c r="E7" s="43" t="str" cm="1">
        <f t="array" aca="1" ref="E7" ca="1">INDIRECT(""&amp;$D5 &amp; "!A51")</f>
        <v>Low</v>
      </c>
      <c r="F7" s="17" cm="1">
        <f t="array" aca="1" ref="F7" ca="1">INDIRECT(""&amp;$D5 &amp; "!B51")</f>
        <v>-0.26571676990244952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8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>
      <c r="D8" s="231" t="s">
        <v>62</v>
      </c>
      <c r="E8" s="43" t="str" cm="1">
        <f t="array" aca="1" ref="E8" ca="1">INDIRECT(""&amp;$D8 &amp; "!A47")</f>
        <v>High</v>
      </c>
      <c r="F8" s="17" cm="1">
        <f t="array" aca="1" ref="F8" ca="1">INDIRECT(""&amp;$D8 &amp; "!B47")</f>
        <v>-0.16142441875686597</v>
      </c>
      <c r="G8" s="177" cm="1">
        <f t="array" aca="1" ref="G8" ca="1">INDIRECT(""&amp;$D8 &amp; "!C47")</f>
        <v>-0.21543248727928832</v>
      </c>
      <c r="H8" s="177" cm="1">
        <f t="array" aca="1" ref="H8" ca="1">INDIRECT(""&amp;$D8 &amp; "!D47")</f>
        <v>-0.26615339849386133</v>
      </c>
      <c r="I8" s="177" t="e" cm="1">
        <f t="array" aca="1" ref="I8" ca="1">INDIRECT(""&amp;$D8 &amp; "!E47")</f>
        <v>#N/A</v>
      </c>
      <c r="J8" s="177" cm="1">
        <f t="array" aca="1" ref="J8" ca="1">INDIRECT(""&amp;$D8 &amp; "!F47")</f>
        <v>-0.22054396775668017</v>
      </c>
      <c r="K8" s="177" t="e">
        <f ca="1">('Summary (Full)'!$B$50*G8+'Summary (Full)'!$B$51*H8+'Summary (Full)'!$B$52*I8)/'Summary (Full)'!$B$53</f>
        <v>#N/A</v>
      </c>
      <c r="L8" s="177" t="e" cm="1">
        <f t="array" aca="1" ref="L8" ca="1">INDIRECT(""&amp;$D8 &amp; "!G47")</f>
        <v>#N/A</v>
      </c>
      <c r="M8" s="177" cm="1">
        <f t="array" aca="1" ref="M8" ca="1">INDIRECT(""&amp;$D8 &amp; "!H47")</f>
        <v>-0.22187668766063684</v>
      </c>
      <c r="N8" s="177" cm="1">
        <f t="array" aca="1" ref="N8" ca="1">INDIRECT(""&amp;$D8 &amp; "!I47")</f>
        <v>-0.29760552447556954</v>
      </c>
      <c r="O8" s="177" cm="1">
        <f t="array" aca="1" ref="O8" ca="1">INDIRECT(""&amp;$D8 &amp; "!J47")</f>
        <v>-0.28780312372461314</v>
      </c>
      <c r="P8" s="177" cm="1">
        <f t="array" aca="1" ref="P8" ca="1">INDIRECT(""&amp;$D8 &amp; "!K47")</f>
        <v>-0.21333310076103096</v>
      </c>
      <c r="Q8" s="177" cm="1">
        <f t="array" aca="1" ref="Q8" ca="1">INDIRECT(""&amp;$D8 &amp; "!L47")</f>
        <v>-0.22370442060305873</v>
      </c>
      <c r="R8" s="177" cm="1">
        <f t="array" aca="1" ref="R8" ca="1">INDIRECT(""&amp;$D8 &amp; "!M47")</f>
        <v>-0.21588735874257403</v>
      </c>
      <c r="S8" s="177" cm="1">
        <f t="array" aca="1" ref="S8" ca="1">INDIRECT(""&amp;$D8 &amp; "!N47")</f>
        <v>-0.26629318137150249</v>
      </c>
      <c r="T8" s="177" t="e" cm="1">
        <f t="array" aca="1" ref="T8" ca="1">INDIRECT(""&amp;$D8 &amp; "!O47")</f>
        <v>#N/A</v>
      </c>
      <c r="U8" s="177" cm="1">
        <f t="array" aca="1" ref="U8" ca="1">INDIRECT(""&amp;$D8 &amp; "!P47")</f>
        <v>-0.21920023930889521</v>
      </c>
      <c r="V8" s="178" t="e">
        <f ca="1">('Summary (Full)'!$B$58*R8+'Summary (Full)'!$B$59*S8+'Summary (Full)'!$B$60*T8)/'Summary (Full)'!$B$61</f>
        <v>#N/A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>
      <c r="D9" s="231"/>
      <c r="E9" s="43" t="str" cm="1">
        <f t="array" aca="1" ref="E9" ca="1">INDIRECT(""&amp;$D8 &amp; "!A49")</f>
        <v>Med</v>
      </c>
      <c r="F9" s="17" cm="1">
        <f t="array" aca="1" ref="F9" ca="1">INDIRECT(""&amp;$D8 &amp; "!B49")</f>
        <v>-0.20294778999385332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>
      <c r="D10" s="231"/>
      <c r="E10" s="43" t="str" cm="1">
        <f t="array" aca="1" ref="E10" ca="1">INDIRECT(""&amp;$D8 &amp; "!A51")</f>
        <v>Low</v>
      </c>
      <c r="F10" s="17" cm="1">
        <f t="array" aca="1" ref="F10" ca="1">INDIRECT(""&amp;$D8 &amp; "!B51")</f>
        <v>-0.26999799371144262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8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>
      <c r="D11" s="231" t="s">
        <v>63</v>
      </c>
      <c r="E11" s="43" t="str" cm="1">
        <f t="array" aca="1" ref="E11" ca="1">INDIRECT(""&amp;$D11 &amp; "!A47")</f>
        <v>High</v>
      </c>
      <c r="F11" s="17" cm="1">
        <f t="array" aca="1" ref="F11" ca="1">INDIRECT(""&amp;$D11 &amp; "!B47")</f>
        <v>-0.18840952590051596</v>
      </c>
      <c r="G11" s="177" cm="1">
        <f t="array" aca="1" ref="G11" ca="1">INDIRECT(""&amp;$D11 &amp; "!C47")</f>
        <v>-0.22425215431423029</v>
      </c>
      <c r="H11" s="177" cm="1">
        <f t="array" aca="1" ref="H11" ca="1">INDIRECT(""&amp;$D11 &amp; "!D47")</f>
        <v>-0.29449546302415963</v>
      </c>
      <c r="I11" s="177" cm="1">
        <f t="array" aca="1" ref="I11" ca="1">INDIRECT(""&amp;$D11 &amp; "!E47")</f>
        <v>-0.25152202998422613</v>
      </c>
      <c r="J11" s="177" cm="1">
        <f t="array" aca="1" ref="J11" ca="1">INDIRECT(""&amp;$D11 &amp; "!F47")</f>
        <v>-0.2296062031337418</v>
      </c>
      <c r="K11" s="177">
        <f ca="1">('Summary (Full)'!$B$50*G11+'Summary (Full)'!$B$51*H11+'Summary (Full)'!$B$52*I11)/'Summary (Full)'!$B$53</f>
        <v>-0.22815268168942729</v>
      </c>
      <c r="L11" s="177" cm="1">
        <f t="array" aca="1" ref="L11" ca="1">INDIRECT(""&amp;$D11 &amp; "!G47")</f>
        <v>-0.19722930116407844</v>
      </c>
      <c r="M11" s="177" cm="1">
        <f t="array" aca="1" ref="M11" ca="1">INDIRECT(""&amp;$D11 &amp; "!H47")</f>
        <v>-0.22037993353190721</v>
      </c>
      <c r="N11" s="177" t="e" cm="1">
        <f t="array" aca="1" ref="N11" ca="1">INDIRECT(""&amp;$D11 &amp; "!I47")</f>
        <v>#N/A</v>
      </c>
      <c r="O11" s="177" t="e" cm="1">
        <f t="array" aca="1" ref="O11" ca="1">INDIRECT(""&amp;$D11 &amp; "!J47")</f>
        <v>#N/A</v>
      </c>
      <c r="P11" s="177" cm="1">
        <f t="array" aca="1" ref="P11" ca="1">INDIRECT(""&amp;$D11 &amp; "!K47")</f>
        <v>-0.21338326131206131</v>
      </c>
      <c r="Q11" s="177" cm="1">
        <f t="array" aca="1" ref="Q11" ca="1">INDIRECT(""&amp;$D11 &amp; "!L47")</f>
        <v>-0.24398500237452103</v>
      </c>
      <c r="R11" s="177" cm="1">
        <f t="array" aca="1" ref="R11" ca="1">INDIRECT(""&amp;$D11 &amp; "!M47")</f>
        <v>-0.22246384430569399</v>
      </c>
      <c r="S11" s="177" cm="1">
        <f t="array" aca="1" ref="S11" ca="1">INDIRECT(""&amp;$D11 &amp; "!N47")</f>
        <v>-0.29535319445344732</v>
      </c>
      <c r="T11" s="177" cm="1">
        <f t="array" aca="1" ref="T11" ca="1">INDIRECT(""&amp;$D11 &amp; "!O47")</f>
        <v>-0.2495600710061987</v>
      </c>
      <c r="U11" s="177" cm="1">
        <f t="array" aca="1" ref="U11" ca="1">INDIRECT(""&amp;$D11 &amp; "!P47")</f>
        <v>-0.22783734174425907</v>
      </c>
      <c r="V11" s="178">
        <f ca="1">('Summary (Full)'!$B$58*R11+'Summary (Full)'!$B$59*S11+'Summary (Full)'!$B$60*T11)/'Summary (Full)'!$B$61</f>
        <v>-0.22646326737962433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>
      <c r="D12" s="231"/>
      <c r="E12" s="43" t="str" cm="1">
        <f t="array" aca="1" ref="E12" ca="1">INDIRECT(""&amp;$D11 &amp; "!A49")</f>
        <v>Med</v>
      </c>
      <c r="F12" s="17" cm="1">
        <f t="array" aca="1" ref="F12" ca="1">INDIRECT(""&amp;$D11 &amp; "!B49")</f>
        <v>-0.23943158841503764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8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>
      <c r="D13" s="231"/>
      <c r="E13" s="43" t="str" cm="1">
        <f t="array" aca="1" ref="E13" ca="1">INDIRECT(""&amp;$D11 &amp; "!A51")</f>
        <v>Low</v>
      </c>
      <c r="F13" s="17" cm="1">
        <f t="array" aca="1" ref="F13" ca="1">INDIRECT(""&amp;$D11 &amp; "!B51")</f>
        <v>-0.27334230897111345</v>
      </c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8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>
      <c r="D14" s="231" t="s">
        <v>68</v>
      </c>
      <c r="E14" s="43" t="str" cm="1">
        <f t="array" aca="1" ref="E14" ca="1">INDIRECT(""&amp;$D14 &amp; "!A47")</f>
        <v>High</v>
      </c>
      <c r="F14" s="17" cm="1">
        <f t="array" aca="1" ref="F14" ca="1">INDIRECT(""&amp;$D14 &amp; "!B47")</f>
        <v>-0.13310100034525307</v>
      </c>
      <c r="G14" s="177" cm="1">
        <f t="array" aca="1" ref="G14" ca="1">INDIRECT(""&amp;$D14 &amp; "!C47")</f>
        <v>-0.15762068428426468</v>
      </c>
      <c r="H14" s="177" t="e" cm="1">
        <f t="array" aca="1" ref="H14" ca="1">INDIRECT(""&amp;$D14 &amp; "!D47")</f>
        <v>#N/A</v>
      </c>
      <c r="I14" s="177" cm="1">
        <f t="array" aca="1" ref="I14" ca="1">INDIRECT(""&amp;$D14 &amp; "!E47")</f>
        <v>-0.14507043635631334</v>
      </c>
      <c r="J14" s="177" cm="1">
        <f t="array" aca="1" ref="J14" ca="1">INDIRECT(""&amp;$D14 &amp; "!F47")</f>
        <v>-0.15508442628655517</v>
      </c>
      <c r="K14" s="177" t="e">
        <f ca="1">('Summary (Full)'!$B$50*G14+'Summary (Full)'!$B$51*H14+'Summary (Full)'!$B$52*I14)/'Summary (Full)'!$B$53</f>
        <v>#N/A</v>
      </c>
      <c r="L14" s="177" t="e" cm="1">
        <f t="array" aca="1" ref="L14" ca="1">INDIRECT(""&amp;$D14 &amp; "!G47")</f>
        <v>#N/A</v>
      </c>
      <c r="M14" s="177" cm="1">
        <f t="array" aca="1" ref="M14" ca="1">INDIRECT(""&amp;$D14 &amp; "!H47")</f>
        <v>-0.15243000275913687</v>
      </c>
      <c r="N14" s="177" t="e" cm="1">
        <f t="array" aca="1" ref="N14" ca="1">INDIRECT(""&amp;$D14 &amp; "!I47")</f>
        <v>#N/A</v>
      </c>
      <c r="O14" s="177" t="e" cm="1">
        <f t="array" aca="1" ref="O14" ca="1">INDIRECT(""&amp;$D14 &amp; "!J47")</f>
        <v>#N/A</v>
      </c>
      <c r="P14" s="177" cm="1">
        <f t="array" aca="1" ref="P14" ca="1">INDIRECT(""&amp;$D14 &amp; "!K47")</f>
        <v>-0.15065782756204205</v>
      </c>
      <c r="Q14" s="177" t="e" cm="1">
        <f t="array" aca="1" ref="Q14" ca="1">INDIRECT(""&amp;$D14 &amp; "!L47")</f>
        <v>#N/A</v>
      </c>
      <c r="R14" s="177" cm="1">
        <f t="array" aca="1" ref="R14" ca="1">INDIRECT(""&amp;$D14 &amp; "!M47")</f>
        <v>-0.15749472645616025</v>
      </c>
      <c r="S14" s="177" t="e" cm="1">
        <f t="array" aca="1" ref="S14" ca="1">INDIRECT(""&amp;$D14 &amp; "!N47")</f>
        <v>#N/A</v>
      </c>
      <c r="T14" s="177" cm="1">
        <f t="array" aca="1" ref="T14" ca="1">INDIRECT(""&amp;$D14 &amp; "!O47")</f>
        <v>-0.14552525332106636</v>
      </c>
      <c r="U14" s="177" cm="1">
        <f t="array" aca="1" ref="U14" ca="1">INDIRECT(""&amp;$D14 &amp; "!P47")</f>
        <v>-0.15395666914301109</v>
      </c>
      <c r="V14" s="178" t="e">
        <f ca="1">('Summary (Full)'!$B$58*R14+'Summary (Full)'!$B$59*S14+'Summary (Full)'!$B$60*T14)/'Summary (Full)'!$B$61</f>
        <v>#N/A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>
      <c r="D15" s="231"/>
      <c r="E15" s="43" t="str" cm="1">
        <f t="array" aca="1" ref="E15" ca="1">INDIRECT(""&amp;$D14 &amp; "!A49")</f>
        <v>Med</v>
      </c>
      <c r="F15" s="17" cm="1">
        <f t="array" aca="1" ref="F15" ca="1">INDIRECT(""&amp;$D14 &amp; "!B49")</f>
        <v>-0.1737027623024936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8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>
      <c r="D16" s="231"/>
      <c r="E16" s="43" t="str" cm="1">
        <f t="array" aca="1" ref="E16" ca="1">INDIRECT(""&amp;$D14 &amp; "!A51")</f>
        <v>Low</v>
      </c>
      <c r="F16" s="17" cm="1">
        <f t="array" aca="1" ref="F16" ca="1">INDIRECT(""&amp;$D14 &amp; "!B51")</f>
        <v>-0.15656517952400484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8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>
      <c r="D17" s="231" t="s">
        <v>64</v>
      </c>
      <c r="E17" s="43" t="str" cm="1">
        <f t="array" aca="1" ref="E17" ca="1">INDIRECT(""&amp;$D17 &amp; "!A47")</f>
        <v>High</v>
      </c>
      <c r="F17" s="17" cm="1">
        <f t="array" aca="1" ref="F17" ca="1">INDIRECT(""&amp;$D17 &amp; "!B47")</f>
        <v>-0.15986683300991111</v>
      </c>
      <c r="G17" s="177" cm="1">
        <f t="array" aca="1" ref="G17" ca="1">INDIRECT(""&amp;$D17 &amp; "!C47")</f>
        <v>-0.18152601588064321</v>
      </c>
      <c r="H17" s="177" t="e" cm="1">
        <f t="array" aca="1" ref="H17" ca="1">INDIRECT(""&amp;$D17 &amp; "!D47")</f>
        <v>#N/A</v>
      </c>
      <c r="I17" s="177" t="e" cm="1">
        <f t="array" aca="1" ref="I17" ca="1">INDIRECT(""&amp;$D17 &amp; "!E47")</f>
        <v>#N/A</v>
      </c>
      <c r="J17" s="177" cm="1">
        <f t="array" aca="1" ref="J17" ca="1">INDIRECT(""&amp;$D17 &amp; "!F47")</f>
        <v>-0.19628564557783168</v>
      </c>
      <c r="K17" s="177" t="e">
        <f ca="1">('Summary (Full)'!$B$50*G17+'Summary (Full)'!$B$51*H17+'Summary (Full)'!$B$52*I17)/'Summary (Full)'!$B$53</f>
        <v>#N/A</v>
      </c>
      <c r="L17" s="177" cm="1">
        <f t="array" aca="1" ref="L17" ca="1">INDIRECT(""&amp;$D17 &amp; "!G47")</f>
        <v>-0.16697611889533504</v>
      </c>
      <c r="M17" s="177" cm="1">
        <f t="array" aca="1" ref="M17" ca="1">INDIRECT(""&amp;$D17 &amp; "!H47")</f>
        <v>-0.17227746005852029</v>
      </c>
      <c r="N17" s="177" t="e" cm="1">
        <f t="array" aca="1" ref="N17" ca="1">INDIRECT(""&amp;$D17 &amp; "!I47")</f>
        <v>#N/A</v>
      </c>
      <c r="O17" s="177" t="e" cm="1">
        <f t="array" aca="1" ref="O17" ca="1">INDIRECT(""&amp;$D17 &amp; "!J47")</f>
        <v>#N/A</v>
      </c>
      <c r="P17" s="177" cm="1">
        <f t="array" aca="1" ref="P17" ca="1">INDIRECT(""&amp;$D17 &amp; "!K47")</f>
        <v>-0.18858571609489638</v>
      </c>
      <c r="Q17" s="177" cm="1">
        <f t="array" aca="1" ref="Q17" ca="1">INDIRECT(""&amp;$D17 &amp; "!L47")</f>
        <v>-0.24416630178817544</v>
      </c>
      <c r="R17" s="177" cm="1">
        <f t="array" aca="1" ref="R17" ca="1">INDIRECT(""&amp;$D17 &amp; "!M47")</f>
        <v>-0.18102214809496342</v>
      </c>
      <c r="S17" s="177" t="e" cm="1">
        <f t="array" aca="1" ref="S17" ca="1">INDIRECT(""&amp;$D17 &amp; "!N47")</f>
        <v>#N/A</v>
      </c>
      <c r="T17" s="177" t="e" cm="1">
        <f t="array" aca="1" ref="T17" ca="1">INDIRECT(""&amp;$D17 &amp; "!O47")</f>
        <v>#N/A</v>
      </c>
      <c r="U17" s="177" cm="1">
        <f t="array" aca="1" ref="U17" ca="1">INDIRECT(""&amp;$D17 &amp; "!P47")</f>
        <v>-0.20355128942675182</v>
      </c>
      <c r="V17" s="178" t="e">
        <f ca="1">('Summary (Full)'!$B$58*R17+'Summary (Full)'!$B$59*S17+'Summary (Full)'!$B$60*T17)/'Summary (Full)'!$B$61</f>
        <v>#N/A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>
      <c r="D18" s="231"/>
      <c r="E18" s="43" t="str" cm="1">
        <f t="array" aca="1" ref="E18" ca="1">INDIRECT(""&amp;$D17 &amp; "!A49")</f>
        <v>Med</v>
      </c>
      <c r="F18" s="17" cm="1">
        <f t="array" aca="1" ref="F18" ca="1">INDIRECT(""&amp;$D17 &amp; "!B49")</f>
        <v>-0.15998075020928415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8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>
      <c r="D19" s="231"/>
      <c r="E19" s="43" t="str" cm="1">
        <f t="array" aca="1" ref="E19" ca="1">INDIRECT(""&amp;$D17 &amp; "!A51")</f>
        <v>Low</v>
      </c>
      <c r="F19" s="17" cm="1">
        <f t="array" aca="1" ref="F19" ca="1">INDIRECT(""&amp;$D17 &amp; "!B51")</f>
        <v>-0.30488357882491413</v>
      </c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8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>
      <c r="D20" s="231" t="s">
        <v>65</v>
      </c>
      <c r="E20" s="43" t="str" cm="1">
        <f t="array" aca="1" ref="E20" ca="1">INDIRECT(""&amp;$D20 &amp; "!A47")</f>
        <v>High</v>
      </c>
      <c r="F20" s="17" cm="1">
        <f t="array" aca="1" ref="F20" ca="1">INDIRECT(""&amp;$D20 &amp; "!B47")</f>
        <v>-0.11512929756891799</v>
      </c>
      <c r="G20" s="177" cm="1">
        <f t="array" aca="1" ref="G20" ca="1">INDIRECT(""&amp;$D20 &amp; "!C47")</f>
        <v>-0.18572145551485131</v>
      </c>
      <c r="H20" s="177" t="e" cm="1">
        <f t="array" aca="1" ref="H20" ca="1">INDIRECT(""&amp;$D20 &amp; "!D47")</f>
        <v>#N/A</v>
      </c>
      <c r="I20" s="177" t="e" cm="1">
        <f t="array" aca="1" ref="I20" ca="1">INDIRECT(""&amp;$D20 &amp; "!E47")</f>
        <v>#N/A</v>
      </c>
      <c r="J20" s="177" cm="1">
        <f t="array" aca="1" ref="J20" ca="1">INDIRECT(""&amp;$D20 &amp; "!F47")</f>
        <v>-0.19944380933138262</v>
      </c>
      <c r="K20" s="177" t="e">
        <f ca="1">('Summary (Full)'!$B$50*G20+'Summary (Full)'!$B$51*H20+'Summary (Full)'!$B$52*I20)/'Summary (Full)'!$B$53</f>
        <v>#N/A</v>
      </c>
      <c r="L20" s="177" t="e" cm="1">
        <f t="array" aca="1" ref="L20" ca="1">INDIRECT(""&amp;$D20 &amp; "!G47")</f>
        <v>#N/A</v>
      </c>
      <c r="M20" s="177" t="e" cm="1">
        <f t="array" aca="1" ref="M20" ca="1">INDIRECT(""&amp;$D20 &amp; "!H47")</f>
        <v>#N/A</v>
      </c>
      <c r="N20" s="177" cm="1">
        <f t="array" aca="1" ref="N20" ca="1">INDIRECT(""&amp;$D20 &amp; "!I47")</f>
        <v>-0.23129866885925654</v>
      </c>
      <c r="O20" s="177" cm="1">
        <f t="array" aca="1" ref="O20" ca="1">INDIRECT(""&amp;$D20 &amp; "!J47")</f>
        <v>-0.22059975226242345</v>
      </c>
      <c r="P20" s="177" cm="1">
        <f t="array" aca="1" ref="P20" ca="1">INDIRECT(""&amp;$D20 &amp; "!K47")</f>
        <v>-0.17600873003845274</v>
      </c>
      <c r="Q20" s="177" t="e" cm="1">
        <f t="array" aca="1" ref="Q20" ca="1">INDIRECT(""&amp;$D20 &amp; "!L47")</f>
        <v>#N/A</v>
      </c>
      <c r="R20" s="177" cm="1">
        <f t="array" aca="1" ref="R20" ca="1">INDIRECT(""&amp;$D20 &amp; "!M47")</f>
        <v>-0.18580098041270698</v>
      </c>
      <c r="S20" s="177" t="e" cm="1">
        <f t="array" aca="1" ref="S20" ca="1">INDIRECT(""&amp;$D20 &amp; "!N47")</f>
        <v>#N/A</v>
      </c>
      <c r="T20" s="177" t="e" cm="1">
        <f t="array" aca="1" ref="T20" ca="1">INDIRECT(""&amp;$D20 &amp; "!O47")</f>
        <v>#N/A</v>
      </c>
      <c r="U20" s="177" cm="1">
        <f t="array" aca="1" ref="U20" ca="1">INDIRECT(""&amp;$D20 &amp; "!P47")</f>
        <v>-0.20633468590985637</v>
      </c>
      <c r="V20" s="178" t="e">
        <f ca="1">('Summary (Full)'!$B$58*R20+'Summary (Full)'!$B$59*S20+'Summary (Full)'!$B$60*T20)/'Summary (Full)'!$B$61</f>
        <v>#N/A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>
      <c r="D21" s="231"/>
      <c r="E21" s="43" t="str" cm="1">
        <f t="array" aca="1" ref="E21" ca="1">INDIRECT(""&amp;$D20 &amp; "!A49")</f>
        <v>Med</v>
      </c>
      <c r="F21" s="17" cm="1">
        <f t="array" aca="1" ref="F21" ca="1">INDIRECT(""&amp;$D20 &amp; "!B49")</f>
        <v>-0.14085366802164734</v>
      </c>
      <c r="G21" s="177"/>
      <c r="H21" s="177"/>
      <c r="I21" s="177"/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78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>
      <c r="D22" s="231"/>
      <c r="E22" s="43" t="str" cm="1">
        <f t="array" aca="1" ref="E22" ca="1">INDIRECT(""&amp;$D20 &amp; "!A51")</f>
        <v>Low</v>
      </c>
      <c r="F22" s="17" cm="1">
        <f t="array" aca="1" ref="F22" ca="1">INDIRECT(""&amp;$D20 &amp; "!B51")</f>
        <v>-0.26348693668628409</v>
      </c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8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>
      <c r="D23" s="231" t="s">
        <v>66</v>
      </c>
      <c r="E23" s="43" t="str" cm="1">
        <f t="array" aca="1" ref="E23" ca="1">INDIRECT(""&amp;$D23 &amp; "!A47")</f>
        <v>High</v>
      </c>
      <c r="F23" s="17" cm="1">
        <f t="array" aca="1" ref="F23" ca="1">INDIRECT(""&amp;$D23 &amp; "!B47")</f>
        <v>-0.17754362890745445</v>
      </c>
      <c r="G23" s="177" cm="1">
        <f t="array" aca="1" ref="G23" ca="1">INDIRECT(""&amp;$D23 &amp; "!C47")</f>
        <v>-0.22274794823233612</v>
      </c>
      <c r="H23" s="177" t="e" cm="1">
        <f t="array" aca="1" ref="H23" ca="1">INDIRECT(""&amp;$D23 &amp; "!D47")</f>
        <v>#N/A</v>
      </c>
      <c r="I23" s="177" cm="1">
        <f t="array" aca="1" ref="I23" ca="1">INDIRECT(""&amp;$D23 &amp; "!E47")</f>
        <v>-0.22880489647989666</v>
      </c>
      <c r="J23" s="177" cm="1">
        <f t="array" aca="1" ref="J23" ca="1">INDIRECT(""&amp;$D23 &amp; "!F47")</f>
        <v>-0.22502052033354758</v>
      </c>
      <c r="K23" s="177" t="e">
        <f ca="1">('Summary (Full)'!$B$50*G23+'Summary (Full)'!$B$51*H23+'Summary (Full)'!$B$52*I23)/'Summary (Full)'!$B$53</f>
        <v>#N/A</v>
      </c>
      <c r="L23" s="177" cm="1">
        <f t="array" aca="1" ref="L23" ca="1">INDIRECT(""&amp;$D23 &amp; "!G47")</f>
        <v>-0.20383417067573317</v>
      </c>
      <c r="M23" s="177" cm="1">
        <f t="array" aca="1" ref="M23" ca="1">INDIRECT(""&amp;$D23 &amp; "!H47")</f>
        <v>-0.22248815458964954</v>
      </c>
      <c r="N23" s="177" cm="1">
        <f t="array" aca="1" ref="N23" ca="1">INDIRECT(""&amp;$D23 &amp; "!I47")</f>
        <v>-0.31612002681473561</v>
      </c>
      <c r="O23" s="177" cm="1">
        <f t="array" aca="1" ref="O23" ca="1">INDIRECT(""&amp;$D23 &amp; "!J47")</f>
        <v>-0.30324520183559278</v>
      </c>
      <c r="P23" s="177" cm="1">
        <f t="array" aca="1" ref="P23" ca="1">INDIRECT(""&amp;$D23 &amp; "!K47")</f>
        <v>-0.21738253504069549</v>
      </c>
      <c r="Q23" s="177" cm="1">
        <f t="array" aca="1" ref="Q23" ca="1">INDIRECT(""&amp;$D23 &amp; "!L47")</f>
        <v>-0.2365900690741054</v>
      </c>
      <c r="R23" s="177" cm="1">
        <f t="array" aca="1" ref="R23" ca="1">INDIRECT(""&amp;$D23 &amp; "!M47")</f>
        <v>-0.22389519173314887</v>
      </c>
      <c r="S23" s="177" t="e" cm="1">
        <f t="array" aca="1" ref="S23" ca="1">INDIRECT(""&amp;$D23 &amp; "!N47")</f>
        <v>#N/A</v>
      </c>
      <c r="T23" s="177" cm="1">
        <f t="array" aca="1" ref="T23" ca="1">INDIRECT(""&amp;$D23 &amp; "!O47")</f>
        <v>-0.22857353858749963</v>
      </c>
      <c r="U23" s="177" cm="1">
        <f t="array" aca="1" ref="U23" ca="1">INDIRECT(""&amp;$D23 &amp; "!P47")</f>
        <v>-0.22482268783049153</v>
      </c>
      <c r="V23" s="178" t="e">
        <f ca="1">('Summary (Full)'!$B$58*R23+'Summary (Full)'!$B$59*S23+'Summary (Full)'!$B$60*T23)/'Summary (Full)'!$B$61</f>
        <v>#N/A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>
      <c r="D24" s="231"/>
      <c r="E24" s="43" t="str" cm="1">
        <f t="array" aca="1" ref="E24" ca="1">INDIRECT(""&amp;$D23 &amp; "!A49")</f>
        <v>Med</v>
      </c>
      <c r="F24" s="17" cm="1">
        <f t="array" aca="1" ref="F24" ca="1">INDIRECT(""&amp;$D23 &amp; "!B49")</f>
        <v>-0.22148673489328796</v>
      </c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8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>
      <c r="D25" s="231"/>
      <c r="E25" s="43" t="str" cm="1">
        <f t="array" aca="1" ref="E25" ca="1">INDIRECT(""&amp;$D23 &amp; "!A51")</f>
        <v>Low</v>
      </c>
      <c r="F25" s="17" cm="1">
        <f t="array" aca="1" ref="F25" ca="1">INDIRECT(""&amp;$D23 &amp; "!B51")</f>
        <v>-0.2630577909527636</v>
      </c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8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>
      <c r="D26" s="231" t="s">
        <v>67</v>
      </c>
      <c r="E26" s="43" t="str" cm="1">
        <f t="array" aca="1" ref="E26" ca="1">INDIRECT(""&amp;$D26 &amp; "!A47")</f>
        <v>High</v>
      </c>
      <c r="F26" s="17" cm="1">
        <f t="array" aca="1" ref="F26" ca="1">INDIRECT(""&amp;$D26 &amp; "!B47")</f>
        <v>-0.14386633809823401</v>
      </c>
      <c r="G26" s="177" cm="1">
        <f t="array" aca="1" ref="G26" ca="1">INDIRECT(""&amp;$D26 &amp; "!C47")</f>
        <v>-0.17373180592533144</v>
      </c>
      <c r="H26" s="177" t="e" cm="1">
        <f t="array" aca="1" ref="H26" ca="1">INDIRECT(""&amp;$D26 &amp; "!D47")</f>
        <v>#N/A</v>
      </c>
      <c r="I26" s="177" t="e" cm="1">
        <f t="array" aca="1" ref="I26" ca="1">INDIRECT(""&amp;$D26 &amp; "!E47")</f>
        <v>#N/A</v>
      </c>
      <c r="J26" s="177" cm="1">
        <f t="array" aca="1" ref="J26" ca="1">INDIRECT(""&amp;$D26 &amp; "!F47")</f>
        <v>-0.19800727333554835</v>
      </c>
      <c r="K26" s="177" t="e">
        <f ca="1">('Summary (Full)'!$B$50*G26+'Summary (Full)'!$B$51*H26+'Summary (Full)'!$B$52*I26)/'Summary (Full)'!$B$53</f>
        <v>#N/A</v>
      </c>
      <c r="L26" s="177" cm="1">
        <f t="array" aca="1" ref="L26" ca="1">INDIRECT(""&amp;$D26 &amp; "!G47")</f>
        <v>-0.1475179700576591</v>
      </c>
      <c r="M26" s="177" cm="1">
        <f t="array" aca="1" ref="M26" ca="1">INDIRECT(""&amp;$D26 &amp; "!H47")</f>
        <v>-0.14989912161610486</v>
      </c>
      <c r="N26" s="177" t="e" cm="1">
        <f t="array" aca="1" ref="N26" ca="1">INDIRECT(""&amp;$D26 &amp; "!I47")</f>
        <v>#N/A</v>
      </c>
      <c r="O26" s="177" t="e" cm="1">
        <f t="array" aca="1" ref="O26" ca="1">INDIRECT(""&amp;$D26 &amp; "!J47")</f>
        <v>#N/A</v>
      </c>
      <c r="P26" s="177" cm="1">
        <f t="array" aca="1" ref="P26" ca="1">INDIRECT(""&amp;$D26 &amp; "!K47")</f>
        <v>-0.16911074917414559</v>
      </c>
      <c r="Q26" s="177" t="e" cm="1">
        <f t="array" aca="1" ref="Q26" ca="1">INDIRECT(""&amp;$D26 &amp; "!L47")</f>
        <v>#N/A</v>
      </c>
      <c r="R26" s="177" cm="1">
        <f t="array" aca="1" ref="R26" ca="1">INDIRECT(""&amp;$D26 &amp; "!M47")</f>
        <v>-0.17071757402450349</v>
      </c>
      <c r="S26" s="177" t="e" cm="1">
        <f t="array" aca="1" ref="S26" ca="1">INDIRECT(""&amp;$D26 &amp; "!N47")</f>
        <v>#N/A</v>
      </c>
      <c r="T26" s="177" t="e" cm="1">
        <f t="array" aca="1" ref="T26" ca="1">INDIRECT(""&amp;$D26 &amp; "!O47")</f>
        <v>#N/A</v>
      </c>
      <c r="U26" s="177" cm="1">
        <f t="array" aca="1" ref="U26" ca="1">INDIRECT(""&amp;$D26 &amp; "!P47")</f>
        <v>-0.18758694123507791</v>
      </c>
      <c r="V26" s="178" t="e">
        <f ca="1">('Summary (Full)'!$B$58*R26+'Summary (Full)'!$B$59*S26+'Summary (Full)'!$B$60*T26)/'Summary (Full)'!$B$61</f>
        <v>#N/A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>
      <c r="D27" s="231"/>
      <c r="E27" s="43" t="str" cm="1">
        <f t="array" aca="1" ref="E27" ca="1">INDIRECT(""&amp;$D26 &amp; "!A49")</f>
        <v>Med</v>
      </c>
      <c r="F27" s="17" cm="1">
        <f t="array" aca="1" ref="F27" ca="1">INDIRECT(""&amp;$D26 &amp; "!B49")</f>
        <v>-0.17165516832078542</v>
      </c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8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ht="16" thickBot="1">
      <c r="D28" s="232"/>
      <c r="E28" s="55" t="str" cm="1">
        <f t="array" aca="1" ref="E28" ca="1">INDIRECT(""&amp;$D26 &amp; "!A51")</f>
        <v>Low</v>
      </c>
      <c r="F28" s="49" cm="1">
        <f t="array" aca="1" ref="F28" ca="1">INDIRECT(""&amp;$D26 &amp; "!B51")</f>
        <v>-0.20799429089637633</v>
      </c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4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>
      <c r="A29" s="219" t="s">
        <v>144</v>
      </c>
      <c r="B29" s="220"/>
      <c r="D29" s="238" t="s">
        <v>16</v>
      </c>
      <c r="E29" s="52" t="s">
        <v>27</v>
      </c>
      <c r="F29" s="44">
        <f ca="1">AVERAGE(F5,F8,F11,F14,F17,F20,F23,F26)</f>
        <v>-0.1547228624243363</v>
      </c>
      <c r="G29" s="192">
        <f t="shared" ref="G29:V29" ca="1" si="0">AVERAGE(G5:G28)</f>
        <v>-0.19625519407835001</v>
      </c>
      <c r="H29" s="192" t="e">
        <f t="shared" ca="1" si="0"/>
        <v>#N/A</v>
      </c>
      <c r="I29" s="192" t="e">
        <f t="shared" ca="1" si="0"/>
        <v>#N/A</v>
      </c>
      <c r="J29" s="192">
        <f t="shared" ca="1" si="0"/>
        <v>-0.20526477828345119</v>
      </c>
      <c r="K29" s="192" t="e">
        <f t="shared" ca="1" si="0"/>
        <v>#N/A</v>
      </c>
      <c r="L29" s="192" t="e">
        <f t="shared" ca="1" si="0"/>
        <v>#N/A</v>
      </c>
      <c r="M29" s="192" t="e">
        <f t="shared" ca="1" si="0"/>
        <v>#N/A</v>
      </c>
      <c r="N29" s="192" t="e">
        <f t="shared" ca="1" si="0"/>
        <v>#N/A</v>
      </c>
      <c r="O29" s="192" t="e">
        <f t="shared" ca="1" si="0"/>
        <v>#N/A</v>
      </c>
      <c r="P29" s="192">
        <f t="shared" ca="1" si="0"/>
        <v>-0.19079437689888429</v>
      </c>
      <c r="Q29" s="192" t="e">
        <f t="shared" ca="1" si="0"/>
        <v>#N/A</v>
      </c>
      <c r="R29" s="192">
        <f t="shared" ca="1" si="0"/>
        <v>-0.19585632120879531</v>
      </c>
      <c r="S29" s="192" t="e">
        <f t="shared" ca="1" si="0"/>
        <v>#N/A</v>
      </c>
      <c r="T29" s="192" t="e">
        <f t="shared" ca="1" si="0"/>
        <v>#N/A</v>
      </c>
      <c r="U29" s="192">
        <f t="shared" ca="1" si="0"/>
        <v>-0.2050943962249295</v>
      </c>
      <c r="V29" s="194" t="e">
        <f t="shared" ca="1" si="0"/>
        <v>#N/A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>
      <c r="A30" s="29" t="s">
        <v>145</v>
      </c>
      <c r="B30" s="30">
        <v>7</v>
      </c>
      <c r="D30" s="238"/>
      <c r="E30" s="50" t="s">
        <v>28</v>
      </c>
      <c r="F30" s="17">
        <f ca="1">AVERAGE(F6,F9,F12,F15,F18,F21,F24,F27)</f>
        <v>-0.18987903410938559</v>
      </c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8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ht="16" thickBot="1">
      <c r="D31" s="239"/>
      <c r="E31" s="51" t="s">
        <v>29</v>
      </c>
      <c r="F31" s="47">
        <f ca="1">AVERAGE(F7,F10,F13,F16,F19,F22,F25,F28)</f>
        <v>-0.25063060618366861</v>
      </c>
      <c r="G31" s="193"/>
      <c r="H31" s="193"/>
      <c r="I31" s="193"/>
      <c r="J31" s="193"/>
      <c r="K31" s="193"/>
      <c r="L31" s="193"/>
      <c r="M31" s="193"/>
      <c r="N31" s="193"/>
      <c r="O31" s="193"/>
      <c r="P31" s="193"/>
      <c r="Q31" s="193"/>
      <c r="R31" s="193"/>
      <c r="S31" s="193"/>
      <c r="T31" s="193"/>
      <c r="U31" s="193"/>
      <c r="V31" s="195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>
      <c r="F32" s="80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>
      <c r="A33" s="219" t="s">
        <v>69</v>
      </c>
      <c r="B33" s="220"/>
      <c r="C33" s="33"/>
    </row>
    <row r="34" spans="1:40" ht="16" thickBot="1">
      <c r="A34" s="29" t="s">
        <v>70</v>
      </c>
      <c r="B34" s="30">
        <v>14</v>
      </c>
      <c r="C34" s="34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>
      <c r="A35" s="29" t="s">
        <v>25</v>
      </c>
      <c r="B35" s="30">
        <v>1</v>
      </c>
      <c r="C35" s="34"/>
      <c r="D35" s="196" t="s">
        <v>61</v>
      </c>
      <c r="E35" s="214" t="s">
        <v>54</v>
      </c>
      <c r="F35" s="215"/>
      <c r="G35" s="215"/>
      <c r="H35" s="215"/>
      <c r="I35" s="215"/>
      <c r="J35" s="215"/>
      <c r="K35" s="215"/>
      <c r="L35" s="215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>
      <c r="A36" s="29" t="s">
        <v>26</v>
      </c>
      <c r="B36" s="30">
        <v>1</v>
      </c>
      <c r="C36" s="34"/>
      <c r="D36" s="197"/>
      <c r="E36" s="40"/>
      <c r="F36" s="191" t="s">
        <v>52</v>
      </c>
      <c r="G36" s="191"/>
      <c r="H36" s="191" t="s">
        <v>53</v>
      </c>
      <c r="I36" s="191"/>
      <c r="J36" s="191" t="s">
        <v>57</v>
      </c>
      <c r="K36" s="191"/>
      <c r="L36" s="191" t="s">
        <v>58</v>
      </c>
      <c r="M36" s="191"/>
      <c r="N36" s="191" t="s">
        <v>59</v>
      </c>
      <c r="O36" s="191"/>
      <c r="P36" s="191" t="s">
        <v>56</v>
      </c>
      <c r="Q36" s="191"/>
      <c r="R36" s="209" t="s">
        <v>60</v>
      </c>
      <c r="S36" s="210"/>
      <c r="T36" s="210"/>
      <c r="U36" s="210"/>
      <c r="V36" s="210"/>
      <c r="W36" s="212"/>
      <c r="X36" s="191" t="s">
        <v>110</v>
      </c>
      <c r="Y36" s="191"/>
      <c r="Z36" s="191" t="s">
        <v>111</v>
      </c>
      <c r="AA36" s="191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>
      <c r="A37" s="29" t="s">
        <v>71</v>
      </c>
      <c r="B37" s="30">
        <f>SUM(B34:B36)</f>
        <v>16</v>
      </c>
      <c r="C37" s="34"/>
      <c r="D37" s="197"/>
      <c r="E37" s="27"/>
      <c r="F37" s="191" t="s">
        <v>1</v>
      </c>
      <c r="G37" s="191"/>
      <c r="H37" s="191" t="s">
        <v>22</v>
      </c>
      <c r="I37" s="191"/>
      <c r="J37" s="191" t="s">
        <v>0</v>
      </c>
      <c r="K37" s="191"/>
      <c r="L37" s="191" t="s">
        <v>49</v>
      </c>
      <c r="M37" s="191"/>
      <c r="N37" s="191" t="s">
        <v>47</v>
      </c>
      <c r="O37" s="191"/>
      <c r="P37" s="191" t="s">
        <v>51</v>
      </c>
      <c r="Q37" s="191"/>
      <c r="R37" s="209" t="s">
        <v>42</v>
      </c>
      <c r="S37" s="210"/>
      <c r="T37" s="210"/>
      <c r="U37" s="210"/>
      <c r="V37" s="210"/>
      <c r="W37" s="212"/>
      <c r="X37" s="191" t="s">
        <v>109</v>
      </c>
      <c r="Y37" s="191"/>
      <c r="Z37" s="191" t="s">
        <v>112</v>
      </c>
      <c r="AA37" s="191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ht="16" thickBot="1">
      <c r="A38" s="31"/>
      <c r="B38" s="32"/>
      <c r="C38" s="32"/>
      <c r="D38" s="213"/>
      <c r="E38" s="28"/>
      <c r="F38" s="28" t="s">
        <v>23</v>
      </c>
      <c r="G38" s="28" t="s">
        <v>24</v>
      </c>
      <c r="H38" s="28" t="s">
        <v>23</v>
      </c>
      <c r="I38" s="28" t="s">
        <v>24</v>
      </c>
      <c r="J38" s="28" t="s">
        <v>23</v>
      </c>
      <c r="K38" s="28" t="s">
        <v>24</v>
      </c>
      <c r="L38" s="28" t="s">
        <v>23</v>
      </c>
      <c r="M38" s="28" t="s">
        <v>24</v>
      </c>
      <c r="N38" s="28" t="s">
        <v>23</v>
      </c>
      <c r="O38" s="28" t="s">
        <v>24</v>
      </c>
      <c r="P38" s="28" t="s">
        <v>23</v>
      </c>
      <c r="Q38" s="28" t="s">
        <v>24</v>
      </c>
      <c r="R38" s="28" t="s">
        <v>23</v>
      </c>
      <c r="S38" s="28" t="s">
        <v>24</v>
      </c>
      <c r="T38" s="28" t="s">
        <v>25</v>
      </c>
      <c r="U38" s="28" t="s">
        <v>26</v>
      </c>
      <c r="V38" s="28" t="s">
        <v>38</v>
      </c>
      <c r="W38" s="63" t="s">
        <v>75</v>
      </c>
      <c r="X38" s="28" t="s">
        <v>23</v>
      </c>
      <c r="Y38" s="28" t="s">
        <v>38</v>
      </c>
      <c r="Z38" s="28" t="s">
        <v>23</v>
      </c>
      <c r="AA38" s="28" t="s">
        <v>38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>
      <c r="A39" s="31"/>
      <c r="B39" s="32"/>
      <c r="C39" s="32"/>
      <c r="D39" s="231" t="str">
        <f>D5</f>
        <v>BoxingPractice</v>
      </c>
      <c r="E39" s="43" t="str" cm="1">
        <f t="array" aca="1" ref="E39" ca="1">INDIRECT(""&amp;$D39 &amp; "!A47")</f>
        <v>High</v>
      </c>
      <c r="F39" s="44" cm="1">
        <f t="array" aca="1" ref="F39" ca="1">INDIRECT(""&amp;$D39 &amp; "!Q47")</f>
        <v>-0.12991129905595566</v>
      </c>
      <c r="G39" s="192" cm="1">
        <f t="array" aca="1" ref="G39" ca="1">INDIRECT(""&amp;$D39 &amp; "!R47")</f>
        <v>-0.17159054290150355</v>
      </c>
      <c r="H39" s="56" cm="1">
        <f t="array" aca="1" ref="H39" ca="1">INDIRECT(""&amp;$D39 &amp; "!S47")</f>
        <v>-0.14763611029804979</v>
      </c>
      <c r="I39" s="192" cm="1">
        <f t="array" aca="1" ref="I39" ca="1">INDIRECT(""&amp;$D39 &amp; "!T47")</f>
        <v>-0.19919403888662124</v>
      </c>
      <c r="J39" s="56" cm="1">
        <f t="array" aca="1" ref="J39" ca="1">INDIRECT(""&amp;$D39 &amp; "!U47")</f>
        <v>-0.23009522537425542</v>
      </c>
      <c r="K39" s="192" cm="1">
        <f t="array" aca="1" ref="K39" ca="1">INDIRECT(""&amp;$D39 &amp; "!V47")</f>
        <v>-0.2556461677868952</v>
      </c>
      <c r="L39" s="56" cm="1">
        <f t="array" aca="1" ref="L39" ca="1">INDIRECT(""&amp;$D39 &amp; "!W47")</f>
        <v>-0.18002090176106456</v>
      </c>
      <c r="M39" s="192" cm="1">
        <f t="array" aca="1" ref="M39" ca="1">INDIRECT(""&amp;$D39 &amp; "!X47")</f>
        <v>-0.23816711864055951</v>
      </c>
      <c r="N39" s="56" cm="1">
        <f t="array" aca="1" ref="N39" ca="1">INDIRECT(""&amp;$D39 &amp; "!Y47")</f>
        <v>-0.14351362450047345</v>
      </c>
      <c r="O39" s="192" cm="1">
        <f t="array" aca="1" ref="O39" ca="1">INDIRECT(""&amp;$D39 &amp; "!Z47")</f>
        <v>-0.19761432685849767</v>
      </c>
      <c r="P39" s="56" cm="1">
        <f t="array" aca="1" ref="P39" ca="1">INDIRECT(""&amp;$D39 &amp; "!AA47")</f>
        <v>-0.1833114081540741</v>
      </c>
      <c r="Q39" s="192" cm="1">
        <f t="array" aca="1" ref="Q39" ca="1">INDIRECT(""&amp;$D39 &amp; "!AB47")</f>
        <v>-0.23815223050435053</v>
      </c>
      <c r="R39" s="56" cm="1">
        <f t="array" aca="1" ref="R39" ca="1">INDIRECT(""&amp;$D39 &amp; "!AC47")</f>
        <v>-0.15963274160519603</v>
      </c>
      <c r="S39" s="192" cm="1">
        <f t="array" aca="1" ref="S39" ca="1">INDIRECT(""&amp;$D39 &amp; "!AE47")</f>
        <v>-0.20914549922237868</v>
      </c>
      <c r="T39" s="192" t="e" cm="1">
        <f t="array" aca="1" ref="T39" ca="1">INDIRECT(""&amp;$D39 &amp; "!AF47")</f>
        <v>#N/A</v>
      </c>
      <c r="U39" s="192" t="e" cm="1">
        <f t="array" aca="1" ref="U39" ca="1">INDIRECT(""&amp;$D39 &amp; "!AG47")</f>
        <v>#N/A</v>
      </c>
      <c r="V39" s="192" cm="1">
        <f t="array" aca="1" ref="V39" ca="1">INDIRECT(""&amp;$D39 &amp; "!AH47")</f>
        <v>-0.21702351549416077</v>
      </c>
      <c r="W39" s="192" t="e">
        <f ca="1">('Summary (Full)'!$B$58*S39+'Summary (Full)'!$B$59*T39+'Summary (Full)'!$B$60*U39)/'Summary (Full)'!$B$61</f>
        <v>#N/A</v>
      </c>
      <c r="X39" s="56" cm="1">
        <f t="array" aca="1" ref="X39" ca="1">INDIRECT(""&amp;$D39 &amp; "!AI47")</f>
        <v>-0.1731608955866929</v>
      </c>
      <c r="Y39" s="192" cm="1">
        <f t="array" aca="1" ref="Y39" ca="1">INDIRECT(""&amp;$D39 &amp; "!AJ47")</f>
        <v>-0.21896566777118065</v>
      </c>
      <c r="Z39" s="56" cm="1">
        <f t="array" aca="1" ref="Z39" ca="1">INDIRECT(""&amp;$D39 &amp; "!AK47")</f>
        <v>-0.17347899949171575</v>
      </c>
      <c r="AA39" s="194" cm="1">
        <f t="array" aca="1" ref="AA39" ca="1">INDIRECT(""&amp;$D39 &amp; "!AL47")</f>
        <v>-0.21731496841222664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>
      <c r="A40" s="219" t="s">
        <v>72</v>
      </c>
      <c r="B40" s="220"/>
      <c r="C40" s="33"/>
      <c r="D40" s="231"/>
      <c r="E40" s="43" t="str" cm="1">
        <f t="array" aca="1" ref="E40" ca="1">INDIRECT(""&amp;$D39 &amp; "!A49")</f>
        <v>Med</v>
      </c>
      <c r="F40" s="17" cm="1">
        <f t="array" aca="1" ref="F40" ca="1">INDIRECT(""&amp;$D39 &amp; "!Q49")</f>
        <v>-0.16430884659253586</v>
      </c>
      <c r="G40" s="177"/>
      <c r="H40" s="42" cm="1">
        <f t="array" aca="1" ref="H40" ca="1">INDIRECT(""&amp;$D39 &amp; "!S49")</f>
        <v>-0.19867392547575213</v>
      </c>
      <c r="I40" s="177"/>
      <c r="J40" s="42" cm="1">
        <f t="array" aca="1" ref="J40" ca="1">INDIRECT(""&amp;$D39 &amp; "!U49")</f>
        <v>-0.26257118643346355</v>
      </c>
      <c r="K40" s="177"/>
      <c r="L40" s="42" cm="1">
        <f t="array" aca="1" ref="L40" ca="1">INDIRECT(""&amp;$D39 &amp; "!W49")</f>
        <v>-0.24787435053909324</v>
      </c>
      <c r="M40" s="177"/>
      <c r="N40" s="42" cm="1">
        <f t="array" aca="1" ref="N40" ca="1">INDIRECT(""&amp;$D39 &amp; "!Y49")</f>
        <v>-0.20644645077151513</v>
      </c>
      <c r="O40" s="177"/>
      <c r="P40" s="42" cm="1">
        <f t="array" aca="1" ref="P40" ca="1">INDIRECT(""&amp;$D39 &amp; "!AA49")</f>
        <v>-0.23993067300131121</v>
      </c>
      <c r="Q40" s="177"/>
      <c r="R40" s="42" cm="1">
        <f t="array" aca="1" ref="R40" ca="1">INDIRECT(""&amp;$D39 &amp; "!AC49")</f>
        <v>-0.20937954266484804</v>
      </c>
      <c r="S40" s="177"/>
      <c r="T40" s="177"/>
      <c r="U40" s="177"/>
      <c r="V40" s="177"/>
      <c r="W40" s="177"/>
      <c r="X40" s="42" cm="1">
        <f t="array" aca="1" ref="X40" ca="1">INDIRECT(""&amp;$D39 &amp; "!AI49")</f>
        <v>-0.21826908552248503</v>
      </c>
      <c r="Y40" s="177"/>
      <c r="Z40" s="42" cm="1">
        <f t="array" aca="1" ref="Z40" ca="1">INDIRECT(""&amp;$D39 &amp; "!AK49")</f>
        <v>-0.21736519952447242</v>
      </c>
      <c r="AA40" s="178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>
      <c r="A41" s="29" t="s">
        <v>70</v>
      </c>
      <c r="B41" s="30">
        <v>4</v>
      </c>
      <c r="C41" s="34"/>
      <c r="D41" s="231"/>
      <c r="E41" s="43" t="str" cm="1">
        <f t="array" aca="1" ref="E41" ca="1">INDIRECT(""&amp;$D39 &amp; "!A51")</f>
        <v>Low</v>
      </c>
      <c r="F41" s="17" cm="1">
        <f t="array" aca="1" ref="F41" ca="1">INDIRECT(""&amp;$D39 &amp; "!Q51")</f>
        <v>-0.25952949813161397</v>
      </c>
      <c r="G41" s="177"/>
      <c r="H41" s="42" cm="1">
        <f t="array" aca="1" ref="H41" ca="1">INDIRECT(""&amp;$D39 &amp; "!S51")</f>
        <v>-0.27022271543383791</v>
      </c>
      <c r="I41" s="177"/>
      <c r="J41" s="42" cm="1">
        <f t="array" aca="1" ref="J41" ca="1">INDIRECT(""&amp;$D39 &amp; "!U51")</f>
        <v>-0.26150347773709925</v>
      </c>
      <c r="K41" s="177"/>
      <c r="L41" s="42" cm="1">
        <f t="array" aca="1" ref="L41" ca="1">INDIRECT(""&amp;$D39 &amp; "!W51")</f>
        <v>-0.25725843858943109</v>
      </c>
      <c r="M41" s="177"/>
      <c r="N41" s="42" cm="1">
        <f t="array" aca="1" ref="N41" ca="1">INDIRECT(""&amp;$D39 &amp; "!Y51")</f>
        <v>-0.2714555696312646</v>
      </c>
      <c r="O41" s="177"/>
      <c r="P41" s="42" cm="1">
        <f t="array" aca="1" ref="P41" ca="1">INDIRECT(""&amp;$D39 &amp; "!AA51")</f>
        <v>-0.30471124966914764</v>
      </c>
      <c r="Q41" s="177"/>
      <c r="R41" s="42" cm="1">
        <f t="array" aca="1" ref="R41" ca="1">INDIRECT(""&amp;$D39 &amp; "!AC51")</f>
        <v>-0.26603038675906265</v>
      </c>
      <c r="S41" s="177"/>
      <c r="T41" s="177"/>
      <c r="U41" s="177"/>
      <c r="V41" s="177"/>
      <c r="W41" s="177"/>
      <c r="X41" s="42" cm="1">
        <f t="array" aca="1" ref="X41" ca="1">INDIRECT(""&amp;$D39 &amp; "!AI51")</f>
        <v>-0.27451628250653959</v>
      </c>
      <c r="Y41" s="177"/>
      <c r="Z41" s="42" cm="1">
        <f t="array" aca="1" ref="Z41" ca="1">INDIRECT(""&amp;$D39 &amp; "!AK51")</f>
        <v>-0.27058832133940036</v>
      </c>
      <c r="AA41" s="178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>
      <c r="A42" s="29" t="s">
        <v>25</v>
      </c>
      <c r="B42" s="30">
        <v>1</v>
      </c>
      <c r="C42" s="34"/>
      <c r="D42" s="231" t="str">
        <f>D8</f>
        <v>CrossWalk</v>
      </c>
      <c r="E42" s="43" t="str" cm="1">
        <f t="array" aca="1" ref="E42" ca="1">INDIRECT(""&amp;$D42 &amp; "!A47")</f>
        <v>High</v>
      </c>
      <c r="F42" s="17" cm="1">
        <f t="array" aca="1" ref="F42" ca="1">INDIRECT(""&amp;$D42 &amp; "!Q47")</f>
        <v>-0.14892709847746155</v>
      </c>
      <c r="G42" s="177" cm="1">
        <f t="array" aca="1" ref="G42" ca="1">INDIRECT(""&amp;$D42 &amp; "!R47")</f>
        <v>-0.19086608138824657</v>
      </c>
      <c r="H42" s="42" cm="1">
        <f t="array" aca="1" ref="H42" ca="1">INDIRECT(""&amp;$D42 &amp; "!S47")</f>
        <v>-0.16849917727225017</v>
      </c>
      <c r="I42" s="177" cm="1">
        <f t="array" aca="1" ref="I42" ca="1">INDIRECT(""&amp;$D42 &amp; "!T47")</f>
        <v>-0.22243838962097318</v>
      </c>
      <c r="J42" s="42" cm="1">
        <f t="array" aca="1" ref="J42" ca="1">INDIRECT(""&amp;$D42 &amp; "!U47")</f>
        <v>-0.21094509887017399</v>
      </c>
      <c r="K42" s="177" cm="1">
        <f t="array" aca="1" ref="K42" ca="1">INDIRECT(""&amp;$D42 &amp; "!V47")</f>
        <v>-0.28680162789407482</v>
      </c>
      <c r="L42" s="42" cm="1">
        <f t="array" aca="1" ref="L42" ca="1">INDIRECT(""&amp;$D42 &amp; "!W47")</f>
        <v>-0.19416801227078151</v>
      </c>
      <c r="M42" s="177" cm="1">
        <f t="array" aca="1" ref="M42" ca="1">INDIRECT(""&amp;$D42 &amp; "!X47")</f>
        <v>-0.27499196954173821</v>
      </c>
      <c r="N42" s="42" cm="1">
        <f t="array" aca="1" ref="N42" ca="1">INDIRECT(""&amp;$D42 &amp; "!Y47")</f>
        <v>-0.16534454115693697</v>
      </c>
      <c r="O42" s="177" cm="1">
        <f t="array" aca="1" ref="O42" ca="1">INDIRECT(""&amp;$D42 &amp; "!Z47")</f>
        <v>-0.21297225844516798</v>
      </c>
      <c r="P42" s="42" cm="1">
        <f t="array" aca="1" ref="P42" ca="1">INDIRECT(""&amp;$D42 &amp; "!AA47")</f>
        <v>-0.20173382929741224</v>
      </c>
      <c r="Q42" s="177" cm="1">
        <f t="array" aca="1" ref="Q42" ca="1">INDIRECT(""&amp;$D42 &amp; "!AB47")</f>
        <v>-0.22405369176806356</v>
      </c>
      <c r="R42" s="42" cm="1">
        <f t="array" aca="1" ref="R42" ca="1">INDIRECT(""&amp;$D42 &amp; "!AC47")</f>
        <v>-0.1646818232070496</v>
      </c>
      <c r="S42" s="177" cm="1">
        <f t="array" aca="1" ref="S42" ca="1">INDIRECT(""&amp;$D42 &amp; "!AE47")</f>
        <v>-0.21644934695521745</v>
      </c>
      <c r="T42" s="177" cm="1">
        <f t="array" aca="1" ref="T42" ca="1">INDIRECT(""&amp;$D42 &amp; "!AF47")</f>
        <v>-0.26696819402233019</v>
      </c>
      <c r="U42" s="177" t="e" cm="1">
        <f t="array" aca="1" ref="U42" ca="1">INDIRECT(""&amp;$D42 &amp; "!AG47")</f>
        <v>#N/A</v>
      </c>
      <c r="V42" s="177" cm="1">
        <f t="array" aca="1" ref="V42" ca="1">INDIRECT(""&amp;$D42 &amp; "!AH47")</f>
        <v>-0.21978695563655126</v>
      </c>
      <c r="W42" s="177" t="e">
        <f ca="1">('Summary (Full)'!$B$58*S42+'Summary (Full)'!$B$59*T42+'Summary (Full)'!$B$60*U42)/'Summary (Full)'!$B$61</f>
        <v>#N/A</v>
      </c>
      <c r="X42" s="42" cm="1">
        <f t="array" aca="1" ref="X42" ca="1">INDIRECT(""&amp;$D42 &amp; "!AI47")</f>
        <v>-0.18053016289607937</v>
      </c>
      <c r="Y42" s="177" cm="1">
        <f t="array" aca="1" ref="Y42" ca="1">INDIRECT(""&amp;$D42 &amp; "!AJ47")</f>
        <v>-0.22119603852651293</v>
      </c>
      <c r="Z42" s="42" cm="1">
        <f t="array" aca="1" ref="Z42" ca="1">INDIRECT(""&amp;$D42 &amp; "!AK47")</f>
        <v>-0.17595948912617032</v>
      </c>
      <c r="AA42" s="178" cm="1">
        <f t="array" aca="1" ref="AA42" ca="1">INDIRECT(""&amp;$D42 &amp; "!AL47")</f>
        <v>-0.21975984028182882</v>
      </c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>
      <c r="A43" s="29" t="s">
        <v>26</v>
      </c>
      <c r="B43" s="30">
        <v>1</v>
      </c>
      <c r="C43" s="34"/>
      <c r="D43" s="231"/>
      <c r="E43" s="43" t="str" cm="1">
        <f t="array" aca="1" ref="E43" ca="1">INDIRECT(""&amp;$D42 &amp; "!A49")</f>
        <v>Med</v>
      </c>
      <c r="F43" s="17" cm="1">
        <f t="array" aca="1" ref="F43" ca="1">INDIRECT(""&amp;$D42 &amp; "!Q49")</f>
        <v>-0.18539922548495447</v>
      </c>
      <c r="G43" s="177"/>
      <c r="H43" s="42" cm="1">
        <f t="array" aca="1" ref="H43" ca="1">INDIRECT(""&amp;$D42 &amp; "!S49")</f>
        <v>-0.216878566380168</v>
      </c>
      <c r="I43" s="177"/>
      <c r="J43" s="42" cm="1">
        <f t="array" aca="1" ref="J43" ca="1">INDIRECT(""&amp;$D42 &amp; "!U49")</f>
        <v>-0.31063147498777699</v>
      </c>
      <c r="K43" s="177"/>
      <c r="L43" s="42" cm="1">
        <f t="array" aca="1" ref="L43" ca="1">INDIRECT(""&amp;$D42 &amp; "!W49")</f>
        <v>-0.3001785461328903</v>
      </c>
      <c r="M43" s="177"/>
      <c r="N43" s="42" cm="1">
        <f t="array" aca="1" ref="N43" ca="1">INDIRECT(""&amp;$D42 &amp; "!Y49")</f>
        <v>-0.21130516469485294</v>
      </c>
      <c r="O43" s="177"/>
      <c r="P43" s="42" cm="1">
        <f t="array" aca="1" ref="P43" ca="1">INDIRECT(""&amp;$D42 &amp; "!AA49")</f>
        <v>-0.20361507598043993</v>
      </c>
      <c r="Q43" s="177"/>
      <c r="R43" s="42" cm="1">
        <f t="array" aca="1" ref="R43" ca="1">INDIRECT(""&amp;$D42 &amp; "!AC49")</f>
        <v>-0.20332144354576542</v>
      </c>
      <c r="S43" s="177"/>
      <c r="T43" s="177"/>
      <c r="U43" s="177"/>
      <c r="V43" s="177"/>
      <c r="W43" s="177"/>
      <c r="X43" s="42" cm="1">
        <f t="array" aca="1" ref="X43" ca="1">INDIRECT(""&amp;$D42 &amp; "!AI49")</f>
        <v>-0.20767874725058344</v>
      </c>
      <c r="Y43" s="177"/>
      <c r="Z43" s="42" cm="1">
        <f t="array" aca="1" ref="Z43" ca="1">INDIRECT(""&amp;$D42 &amp; "!AK49")</f>
        <v>-0.20593537068937562</v>
      </c>
      <c r="AA43" s="178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>
      <c r="A44" s="29" t="s">
        <v>71</v>
      </c>
      <c r="B44" s="30">
        <f>SUM(B41:B43)</f>
        <v>6</v>
      </c>
      <c r="C44" s="34"/>
      <c r="D44" s="231"/>
      <c r="E44" s="43" t="str" cm="1">
        <f t="array" aca="1" ref="E44" ca="1">INDIRECT(""&amp;$D42 &amp; "!A51")</f>
        <v>Low</v>
      </c>
      <c r="F44" s="17" cm="1">
        <f t="array" aca="1" ref="F44" ca="1">INDIRECT(""&amp;$D42 &amp; "!Q51")</f>
        <v>-0.28613365806544822</v>
      </c>
      <c r="G44" s="177"/>
      <c r="H44" s="42" cm="1">
        <f t="array" aca="1" ref="H44" ca="1">INDIRECT(""&amp;$D42 &amp; "!S51")</f>
        <v>-0.29506816060286045</v>
      </c>
      <c r="I44" s="177"/>
      <c r="J44" s="42" cm="1">
        <f t="array" aca="1" ref="J44" ca="1">INDIRECT(""&amp;$D42 &amp; "!U51")</f>
        <v>-0.31555703356738329</v>
      </c>
      <c r="K44" s="177"/>
      <c r="L44" s="42" cm="1">
        <f t="array" aca="1" ref="L44" ca="1">INDIRECT(""&amp;$D42 &amp; "!W51")</f>
        <v>-0.31143500709406169</v>
      </c>
      <c r="M44" s="177"/>
      <c r="N44" s="42" cm="1">
        <f t="array" aca="1" ref="N44" ca="1">INDIRECT(""&amp;$D42 &amp; "!Y51")</f>
        <v>-0.27303221066728756</v>
      </c>
      <c r="O44" s="177"/>
      <c r="P44" s="42" cm="1">
        <f t="array" aca="1" ref="P44" ca="1">INDIRECT(""&amp;$D42 &amp; "!AA51")</f>
        <v>-0.26969666230272338</v>
      </c>
      <c r="Q44" s="177"/>
      <c r="R44" s="42" cm="1">
        <f t="array" aca="1" ref="R44" ca="1">INDIRECT(""&amp;$D42 &amp; "!AC51")</f>
        <v>-0.27072852681484283</v>
      </c>
      <c r="S44" s="177"/>
      <c r="T44" s="177"/>
      <c r="U44" s="177"/>
      <c r="V44" s="177"/>
      <c r="W44" s="177"/>
      <c r="X44" s="42" cm="1">
        <f t="array" aca="1" ref="X44" ca="1">INDIRECT(""&amp;$D42 &amp; "!AI51")</f>
        <v>-0.26989351996510014</v>
      </c>
      <c r="Y44" s="177"/>
      <c r="Z44" s="42" cm="1">
        <f t="array" aca="1" ref="Z44" ca="1">INDIRECT(""&amp;$D42 &amp; "!AK51")</f>
        <v>-0.27081611966154762</v>
      </c>
      <c r="AA44" s="178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>
      <c r="A45" s="31"/>
      <c r="B45" s="32"/>
      <c r="C45" s="32"/>
      <c r="D45" s="231" t="str">
        <f>D11</f>
        <v>FoodMarket2</v>
      </c>
      <c r="E45" s="43" t="str" cm="1">
        <f t="array" aca="1" ref="E45" ca="1">INDIRECT(""&amp;$D45 &amp; "!A47")</f>
        <v>High</v>
      </c>
      <c r="F45" s="17" cm="1">
        <f t="array" aca="1" ref="F45" ca="1">INDIRECT(""&amp;$D45 &amp; "!Q47")</f>
        <v>-0.14371939275410928</v>
      </c>
      <c r="G45" s="177" cm="1">
        <f t="array" aca="1" ref="G45" ca="1">INDIRECT(""&amp;$D45 &amp; "!R47")</f>
        <v>-0.18254911091583503</v>
      </c>
      <c r="H45" s="42" cm="1">
        <f t="array" aca="1" ref="H45" ca="1">INDIRECT(""&amp;$D45 &amp; "!S47")</f>
        <v>-0.18391529901968007</v>
      </c>
      <c r="I45" s="177" cm="1">
        <f t="array" aca="1" ref="I45" ca="1">INDIRECT(""&amp;$D45 &amp; "!T47")</f>
        <v>-0.22006831114717085</v>
      </c>
      <c r="J45" s="42" cm="1">
        <f t="array" aca="1" ref="J45" ca="1">INDIRECT(""&amp;$D45 &amp; "!U47")</f>
        <v>5.7336110376841054E-2</v>
      </c>
      <c r="K45" s="177" cm="1">
        <f t="array" aca="1" ref="K45" ca="1">INDIRECT(""&amp;$D45 &amp; "!V47")</f>
        <v>-0.317214498486314</v>
      </c>
      <c r="L45" s="42" cm="1">
        <f t="array" aca="1" ref="L45" ca="1">INDIRECT(""&amp;$D45 &amp; "!W47")</f>
        <v>-0.23431540018161201</v>
      </c>
      <c r="M45" s="177" cm="1">
        <f t="array" aca="1" ref="M45" ca="1">INDIRECT(""&amp;$D45 &amp; "!X47")</f>
        <v>-0.30810943946623948</v>
      </c>
      <c r="N45" s="42" cm="1">
        <f t="array" aca="1" ref="N45" ca="1">INDIRECT(""&amp;$D45 &amp; "!Y47")</f>
        <v>-0.17641231070865893</v>
      </c>
      <c r="O45" s="177" cm="1">
        <f t="array" aca="1" ref="O45" ca="1">INDIRECT(""&amp;$D45 &amp; "!Z47")</f>
        <v>-0.21361796580034786</v>
      </c>
      <c r="P45" s="42" cm="1">
        <f t="array" aca="1" ref="P45" ca="1">INDIRECT(""&amp;$D45 &amp; "!AA47")</f>
        <v>-0.21911949674227171</v>
      </c>
      <c r="Q45" s="177" cm="1">
        <f t="array" aca="1" ref="Q45" ca="1">INDIRECT(""&amp;$D45 &amp; "!AB47")</f>
        <v>-0.24470835649936762</v>
      </c>
      <c r="R45" s="42" cm="1">
        <f t="array" aca="1" ref="R45" ca="1">INDIRECT(""&amp;$D45 &amp; "!AC47")</f>
        <v>-0.18693502079950119</v>
      </c>
      <c r="S45" s="177" cm="1">
        <f t="array" aca="1" ref="S45" ca="1">INDIRECT(""&amp;$D45 &amp; "!AE47")</f>
        <v>-0.22239564674270129</v>
      </c>
      <c r="T45" s="177" cm="1">
        <f t="array" aca="1" ref="T45" ca="1">INDIRECT(""&amp;$D45 &amp; "!AF47")</f>
        <v>-0.29538627744634804</v>
      </c>
      <c r="U45" s="177" cm="1">
        <f t="array" aca="1" ref="U45" ca="1">INDIRECT(""&amp;$D45 &amp; "!AG47")</f>
        <v>-0.24946085375937499</v>
      </c>
      <c r="V45" s="177" cm="1">
        <f t="array" aca="1" ref="V45" ca="1">INDIRECT(""&amp;$D45 &amp; "!AH47")</f>
        <v>-0.22777587985498626</v>
      </c>
      <c r="W45" s="177">
        <f ca="1">('Summary (Full)'!$B$58*S45+'Summary (Full)'!$B$59*T45+'Summary (Full)'!$B$60*U45)/'Summary (Full)'!$B$61</f>
        <v>-0.22639788025151414</v>
      </c>
      <c r="X45" s="42" cm="1">
        <f t="array" aca="1" ref="X45" ca="1">INDIRECT(""&amp;$D45 &amp; "!AI47")</f>
        <v>-0.19918332921243997</v>
      </c>
      <c r="Y45" s="177" cm="1">
        <f t="array" aca="1" ref="Y45" ca="1">INDIRECT(""&amp;$D45 &amp; "!AJ47")</f>
        <v>-0.22994353768648745</v>
      </c>
      <c r="Z45" s="42" cm="1">
        <f t="array" aca="1" ref="Z45" ca="1">INDIRECT(""&amp;$D45 &amp; "!AK47")</f>
        <v>-0.19834577154356114</v>
      </c>
      <c r="AA45" s="178" cm="1">
        <f t="array" aca="1" ref="AA45" ca="1">INDIRECT(""&amp;$D45 &amp; "!AL47")</f>
        <v>-0.22808644908845377</v>
      </c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>
      <c r="A46" s="31"/>
      <c r="B46" s="32"/>
      <c r="C46" s="32"/>
      <c r="D46" s="231"/>
      <c r="E46" s="43" t="str" cm="1">
        <f t="array" aca="1" ref="E46" ca="1">INDIRECT(""&amp;$D45 &amp; "!A49")</f>
        <v>Med</v>
      </c>
      <c r="F46" s="17" cm="1">
        <f t="array" aca="1" ref="F46" ca="1">INDIRECT(""&amp;$D45 &amp; "!Q49")</f>
        <v>-0.19798977332164647</v>
      </c>
      <c r="G46" s="177"/>
      <c r="H46" s="42" cm="1">
        <f t="array" aca="1" ref="H46" ca="1">INDIRECT(""&amp;$D45 &amp; "!S49")</f>
        <v>-0.24189686627400042</v>
      </c>
      <c r="I46" s="177"/>
      <c r="J46" s="42" cm="1">
        <f t="array" aca="1" ref="J46" ca="1">INDIRECT(""&amp;$D45 &amp; "!U49")</f>
        <v>-0.32669519574271</v>
      </c>
      <c r="K46" s="177"/>
      <c r="L46" s="42" cm="1">
        <f t="array" aca="1" ref="L46" ca="1">INDIRECT(""&amp;$D45 &amp; "!W49")</f>
        <v>-0.32287072999855548</v>
      </c>
      <c r="M46" s="177"/>
      <c r="N46" s="42" cm="1">
        <f t="array" aca="1" ref="N46" ca="1">INDIRECT(""&amp;$D45 &amp; "!Y49")</f>
        <v>-0.24129673649791716</v>
      </c>
      <c r="O46" s="177"/>
      <c r="P46" s="42" cm="1">
        <f t="array" aca="1" ref="P46" ca="1">INDIRECT(""&amp;$D45 &amp; "!AA49")</f>
        <v>-0.25313965877659883</v>
      </c>
      <c r="Q46" s="177"/>
      <c r="R46" s="42" cm="1">
        <f t="array" aca="1" ref="R46" ca="1">INDIRECT(""&amp;$D45 &amp; "!AC49")</f>
        <v>-0.23734925540718221</v>
      </c>
      <c r="S46" s="177"/>
      <c r="T46" s="177"/>
      <c r="U46" s="177"/>
      <c r="V46" s="177"/>
      <c r="W46" s="177"/>
      <c r="X46" s="42" cm="1">
        <f t="array" aca="1" ref="X46" ca="1">INDIRECT(""&amp;$D45 &amp; "!AI49")</f>
        <v>-0.2436296391503</v>
      </c>
      <c r="Y46" s="177"/>
      <c r="Z46" s="42" cm="1">
        <f t="array" aca="1" ref="Z46" ca="1">INDIRECT(""&amp;$D45 &amp; "!AK49")</f>
        <v>-0.24080773282904588</v>
      </c>
      <c r="AA46" s="178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>
      <c r="A47" s="31"/>
      <c r="B47" s="32"/>
      <c r="C47" s="32"/>
      <c r="D47" s="231"/>
      <c r="E47" s="43" t="str" cm="1">
        <f t="array" aca="1" ref="E47" ca="1">INDIRECT(""&amp;$D45 &amp; "!A51")</f>
        <v>Low</v>
      </c>
      <c r="F47" s="17" cm="1">
        <f t="array" aca="1" ref="F47" ca="1">INDIRECT(""&amp;$D45 &amp; "!Q51")</f>
        <v>-0.26834572977631865</v>
      </c>
      <c r="G47" s="177"/>
      <c r="H47" s="42" cm="1">
        <f t="array" aca="1" ref="H47" ca="1">INDIRECT(""&amp;$D45 &amp; "!S51")</f>
        <v>-0.28218269543813801</v>
      </c>
      <c r="I47" s="177"/>
      <c r="J47" s="42" cm="1">
        <f t="array" aca="1" ref="J47" ca="1">INDIRECT(""&amp;$D45 &amp; "!U51")</f>
        <v>-0.46128197381100922</v>
      </c>
      <c r="K47" s="177"/>
      <c r="L47" s="42" cm="1">
        <f t="array" aca="1" ref="L47" ca="1">INDIRECT(""&amp;$D45 &amp; "!W51")</f>
        <v>-0.47211137350356147</v>
      </c>
      <c r="M47" s="177"/>
      <c r="N47" s="42" cm="1">
        <f t="array" aca="1" ref="N47" ca="1">INDIRECT(""&amp;$D45 &amp; "!Y51")</f>
        <v>-0.28049424412346846</v>
      </c>
      <c r="O47" s="177"/>
      <c r="P47" s="42" cm="1">
        <f t="array" aca="1" ref="P47" ca="1">INDIRECT(""&amp;$D45 &amp; "!AA51")</f>
        <v>-0.28849350147258168</v>
      </c>
      <c r="Q47" s="177"/>
      <c r="R47" s="42" cm="1">
        <f t="array" aca="1" ref="R47" ca="1">INDIRECT(""&amp;$D45 &amp; "!AC51")</f>
        <v>-0.27122209557311783</v>
      </c>
      <c r="S47" s="177"/>
      <c r="T47" s="177"/>
      <c r="U47" s="177"/>
      <c r="V47" s="177"/>
      <c r="W47" s="177"/>
      <c r="X47" s="42" cm="1">
        <f t="array" aca="1" ref="X47" ca="1">INDIRECT(""&amp;$D45 &amp; "!AI51")</f>
        <v>-0.27388161175941328</v>
      </c>
      <c r="Y47" s="177"/>
      <c r="Z47" s="42" cm="1">
        <f t="array" aca="1" ref="Z47" ca="1">INDIRECT(""&amp;$D45 &amp; "!AK51")</f>
        <v>-0.27136332535098295</v>
      </c>
      <c r="AA47" s="178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>
      <c r="A48" s="234" t="s">
        <v>73</v>
      </c>
      <c r="B48" s="235"/>
      <c r="C48" s="33"/>
      <c r="D48" s="231" t="str">
        <f>D14</f>
        <v>Neon1224</v>
      </c>
      <c r="E48" s="43" t="str" cm="1">
        <f t="array" aca="1" ref="E48" ca="1">INDIRECT(""&amp;$D48 &amp; "!A47")</f>
        <v>High</v>
      </c>
      <c r="F48" s="17" cm="1">
        <f t="array" aca="1" ref="F48" ca="1">INDIRECT(""&amp;$D48 &amp; "!Q47")</f>
        <v>-0.10414144029314609</v>
      </c>
      <c r="G48" s="177" cm="1">
        <f t="array" aca="1" ref="G48" ca="1">INDIRECT(""&amp;$D48 &amp; "!R47")</f>
        <v>-0.11867029736154344</v>
      </c>
      <c r="H48" s="42" cm="1">
        <f t="array" aca="1" ref="H48" ca="1">INDIRECT(""&amp;$D48 &amp; "!S47")</f>
        <v>-0.1222401641545442</v>
      </c>
      <c r="I48" s="177" cm="1">
        <f t="array" aca="1" ref="I48" ca="1">INDIRECT(""&amp;$D48 &amp; "!T47")</f>
        <v>-0.14335337016955008</v>
      </c>
      <c r="J48" s="42" cm="1">
        <f t="array" aca="1" ref="J48" ca="1">INDIRECT(""&amp;$D48 &amp; "!U47")</f>
        <v>-0.13541024020379588</v>
      </c>
      <c r="K48" s="177" cm="1">
        <f t="array" aca="1" ref="K48" ca="1">INDIRECT(""&amp;$D48 &amp; "!V47")</f>
        <v>-0.1853071258469825</v>
      </c>
      <c r="L48" s="42" cm="1">
        <f t="array" aca="1" ref="L48" ca="1">INDIRECT(""&amp;$D48 &amp; "!W47")</f>
        <v>-0.14971506851980787</v>
      </c>
      <c r="M48" s="177" cm="1">
        <f t="array" aca="1" ref="M48" ca="1">INDIRECT(""&amp;$D48 &amp; "!X47")</f>
        <v>-0.18104502127825994</v>
      </c>
      <c r="N48" s="42" cm="1">
        <f t="array" aca="1" ref="N48" ca="1">INDIRECT(""&amp;$D48 &amp; "!Y47")</f>
        <v>-0.12091220630558586</v>
      </c>
      <c r="O48" s="177" cm="1">
        <f t="array" aca="1" ref="O48" ca="1">INDIRECT(""&amp;$D48 &amp; "!Z47")</f>
        <v>-0.14443230075186131</v>
      </c>
      <c r="P48" s="42" cm="1">
        <f t="array" aca="1" ref="P48" ca="1">INDIRECT(""&amp;$D48 &amp; "!AA47")</f>
        <v>-0.13303373180610256</v>
      </c>
      <c r="Q48" s="177" cm="1">
        <f t="array" aca="1" ref="Q48" ca="1">INDIRECT(""&amp;$D48 &amp; "!AB47")</f>
        <v>-0.1405136669794016</v>
      </c>
      <c r="R48" s="42" cm="1">
        <f t="array" aca="1" ref="R48" ca="1">INDIRECT(""&amp;$D48 &amp; "!AC47")</f>
        <v>-0.13309414299845013</v>
      </c>
      <c r="S48" s="177" cm="1">
        <f t="array" aca="1" ref="S48" ca="1">INDIRECT(""&amp;$D48 &amp; "!AE47")</f>
        <v>-0.15338258467013899</v>
      </c>
      <c r="T48" s="177" t="e" cm="1">
        <f t="array" aca="1" ref="T48" ca="1">INDIRECT(""&amp;$D48 &amp; "!AF47")</f>
        <v>#N/A</v>
      </c>
      <c r="U48" s="177" cm="1">
        <f t="array" aca="1" ref="U48" ca="1">INDIRECT(""&amp;$D48 &amp; "!AG47")</f>
        <v>-0.14284308391901346</v>
      </c>
      <c r="V48" s="177" cm="1">
        <f t="array" aca="1" ref="V48" ca="1">INDIRECT(""&amp;$D48 &amp; "!AH47")</f>
        <v>-0.15021823932777278</v>
      </c>
      <c r="W48" s="177" t="e">
        <f ca="1">('Summary (Full)'!$B$58*S48+'Summary (Full)'!$B$59*T48+'Summary (Full)'!$B$60*U48)/'Summary (Full)'!$B$61</f>
        <v>#N/A</v>
      </c>
      <c r="X48" s="42" cm="1">
        <f t="array" aca="1" ref="X48" ca="1">INDIRECT(""&amp;$D48 &amp; "!AI47")</f>
        <v>-0.13298827989324313</v>
      </c>
      <c r="Y48" s="177" cm="1">
        <f t="array" aca="1" ref="Y48" ca="1">INDIRECT(""&amp;$D48 &amp; "!AJ47")</f>
        <v>-0.15268412806039466</v>
      </c>
      <c r="Z48" s="42" cm="1">
        <f t="array" aca="1" ref="Z48" ca="1">INDIRECT(""&amp;$D48 &amp; "!AK47")</f>
        <v>-0.13256459140117327</v>
      </c>
      <c r="AA48" s="178" cm="1">
        <f t="array" aca="1" ref="AA48" ca="1">INDIRECT(""&amp;$D48 &amp; "!AL47")</f>
        <v>-0.15334651065582838</v>
      </c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>
      <c r="A49" s="236"/>
      <c r="B49" s="237"/>
      <c r="C49" s="33"/>
      <c r="D49" s="231"/>
      <c r="E49" s="43" t="str" cm="1">
        <f t="array" aca="1" ref="E49" ca="1">INDIRECT(""&amp;$D48 &amp; "!A49")</f>
        <v>Med</v>
      </c>
      <c r="F49" s="17" cm="1">
        <f t="array" aca="1" ref="F49" ca="1">INDIRECT(""&amp;$D48 &amp; "!Q49")</f>
        <v>-0.12821162803597697</v>
      </c>
      <c r="G49" s="177"/>
      <c r="H49" s="42" cm="1">
        <f t="array" aca="1" ref="H49" ca="1">INDIRECT(""&amp;$D48 &amp; "!S49")</f>
        <v>-0.16455026852767485</v>
      </c>
      <c r="I49" s="177"/>
      <c r="J49" s="42" cm="1">
        <f t="array" aca="1" ref="J49" ca="1">INDIRECT(""&amp;$D48 &amp; "!U49")</f>
        <v>-0.23177703787109527</v>
      </c>
      <c r="K49" s="177"/>
      <c r="L49" s="42" cm="1">
        <f t="array" aca="1" ref="L49" ca="1">INDIRECT(""&amp;$D48 &amp; "!W49")</f>
        <v>-0.22686490390713276</v>
      </c>
      <c r="M49" s="177"/>
      <c r="N49" s="42" cm="1">
        <f t="array" aca="1" ref="N49" ca="1">INDIRECT(""&amp;$D48 &amp; "!Y49")</f>
        <v>-0.17155938218141409</v>
      </c>
      <c r="O49" s="177"/>
      <c r="P49" s="42" cm="1">
        <f t="array" aca="1" ref="P49" ca="1">INDIRECT(""&amp;$D48 &amp; "!AA49")</f>
        <v>-0.14776314642092936</v>
      </c>
      <c r="Q49" s="177"/>
      <c r="R49" s="42" cm="1">
        <f t="array" aca="1" ref="R49" ca="1">INDIRECT(""&amp;$D48 &amp; "!AC49")</f>
        <v>-0.17282183790945549</v>
      </c>
      <c r="S49" s="177"/>
      <c r="T49" s="177"/>
      <c r="U49" s="177"/>
      <c r="V49" s="177"/>
      <c r="W49" s="177"/>
      <c r="X49" s="42" cm="1">
        <f t="array" aca="1" ref="X49" ca="1">INDIRECT(""&amp;$D48 &amp; "!AI49")</f>
        <v>-0.16972828022878228</v>
      </c>
      <c r="Y49" s="177"/>
      <c r="Z49" s="42" cm="1">
        <f t="array" aca="1" ref="Z49" ca="1">INDIRECT(""&amp;$D48 &amp; "!AK49")</f>
        <v>-0.16689371239799533</v>
      </c>
      <c r="AA49" s="178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>
      <c r="A50" s="29" t="s">
        <v>70</v>
      </c>
      <c r="B50" s="30">
        <v>23</v>
      </c>
      <c r="C50" s="34"/>
      <c r="D50" s="231"/>
      <c r="E50" s="43" t="str" cm="1">
        <f t="array" aca="1" ref="E50" ca="1">INDIRECT(""&amp;$D48 &amp; "!A51")</f>
        <v>Low</v>
      </c>
      <c r="F50" s="17" cm="1">
        <f t="array" aca="1" ref="F50" ca="1">INDIRECT(""&amp;$D48 &amp; "!Q51")</f>
        <v>-0.14811569877713759</v>
      </c>
      <c r="G50" s="177"/>
      <c r="H50" s="42" cm="1">
        <f t="array" aca="1" ref="H50" ca="1">INDIRECT(""&amp;$D48 &amp; "!S51")</f>
        <v>-0.16253177543451969</v>
      </c>
      <c r="I50" s="177"/>
      <c r="J50" s="42" cm="1">
        <f t="array" aca="1" ref="J50" ca="1">INDIRECT(""&amp;$D48 &amp; "!U51")</f>
        <v>-0.17179607751119919</v>
      </c>
      <c r="K50" s="177"/>
      <c r="L50" s="42" cm="1">
        <f t="array" aca="1" ref="L50" ca="1">INDIRECT(""&amp;$D48 &amp; "!W51")</f>
        <v>-0.16567978048748233</v>
      </c>
      <c r="M50" s="177"/>
      <c r="N50" s="42" cm="1">
        <f t="array" aca="1" ref="N50" ca="1">INDIRECT(""&amp;$D48 &amp; "!Y51")</f>
        <v>-0.15990671713499505</v>
      </c>
      <c r="O50" s="177"/>
      <c r="P50" s="42" cm="1">
        <f t="array" aca="1" ref="P50" ca="1">INDIRECT(""&amp;$D48 &amp; "!AA51")</f>
        <v>-0.13379430562673222</v>
      </c>
      <c r="Q50" s="177"/>
      <c r="R50" s="42" cm="1">
        <f t="array" aca="1" ref="R50" ca="1">INDIRECT(""&amp;$D48 &amp; "!AC51")</f>
        <v>-0.15723614033216371</v>
      </c>
      <c r="S50" s="177"/>
      <c r="T50" s="177"/>
      <c r="U50" s="177"/>
      <c r="V50" s="177"/>
      <c r="W50" s="177"/>
      <c r="X50" s="42" cm="1">
        <f t="array" aca="1" ref="X50" ca="1">INDIRECT(""&amp;$D48 &amp; "!AI51")</f>
        <v>-0.15240564432481707</v>
      </c>
      <c r="Y50" s="177"/>
      <c r="Z50" s="42" cm="1">
        <f t="array" aca="1" ref="Z50" ca="1">INDIRECT(""&amp;$D48 &amp; "!AK51")</f>
        <v>-0.15280871884905112</v>
      </c>
      <c r="AA50" s="178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>
      <c r="A51" s="29" t="s">
        <v>25</v>
      </c>
      <c r="B51" s="30">
        <v>1</v>
      </c>
      <c r="C51" s="34"/>
      <c r="D51" s="231" t="str">
        <f>D17</f>
        <v>NocturneDance</v>
      </c>
      <c r="E51" s="43" t="str" cm="1">
        <f t="array" aca="1" ref="E51" ca="1">INDIRECT(""&amp;$D51 &amp; "!A47")</f>
        <v>High</v>
      </c>
      <c r="F51" s="17" cm="1">
        <f t="array" aca="1" ref="F51" ca="1">INDIRECT(""&amp;$D51 &amp; "!Q47")</f>
        <v>-0.15661392921888562</v>
      </c>
      <c r="G51" s="177" cm="1">
        <f t="array" aca="1" ref="G51" ca="1">INDIRECT(""&amp;$D51 &amp; "!R47")</f>
        <v>-0.16841340013190287</v>
      </c>
      <c r="H51" s="42" cm="1">
        <f t="array" aca="1" ref="H51" ca="1">INDIRECT(""&amp;$D51 &amp; "!S47")</f>
        <v>-0.16209788968256011</v>
      </c>
      <c r="I51" s="177" cm="1">
        <f t="array" aca="1" ref="I51" ca="1">INDIRECT(""&amp;$D51 &amp; "!T47")</f>
        <v>-0.17317217050371736</v>
      </c>
      <c r="J51" s="42" cm="1">
        <f t="array" aca="1" ref="J51" ca="1">INDIRECT(""&amp;$D51 &amp; "!U47")</f>
        <v>-0.14471556556733667</v>
      </c>
      <c r="K51" s="177" cm="1">
        <f t="array" aca="1" ref="K51" ca="1">INDIRECT(""&amp;$D51 &amp; "!V47")</f>
        <v>-0.22004435443953263</v>
      </c>
      <c r="L51" s="42" cm="1">
        <f t="array" aca="1" ref="L51" ca="1">INDIRECT(""&amp;$D51 &amp; "!W47")</f>
        <v>-0.13567126668236917</v>
      </c>
      <c r="M51" s="177" cm="1">
        <f t="array" aca="1" ref="M51" ca="1">INDIRECT(""&amp;$D51 &amp; "!X47")</f>
        <v>-0.21295641326015147</v>
      </c>
      <c r="N51" s="42" cm="1">
        <f t="array" aca="1" ref="N51" ca="1">INDIRECT(""&amp;$D51 &amp; "!Y47")</f>
        <v>-0.16876718621952691</v>
      </c>
      <c r="O51" s="177" cm="1">
        <f t="array" aca="1" ref="O51" ca="1">INDIRECT(""&amp;$D51 &amp; "!Z47")</f>
        <v>-0.1884334648030398</v>
      </c>
      <c r="P51" s="42" cm="1">
        <f t="array" aca="1" ref="P51" ca="1">INDIRECT(""&amp;$D51 &amp; "!AA47")</f>
        <v>-0.21472031932069013</v>
      </c>
      <c r="Q51" s="177" cm="1">
        <f t="array" aca="1" ref="Q51" ca="1">INDIRECT(""&amp;$D51 &amp; "!AB47")</f>
        <v>-0.24159827489189301</v>
      </c>
      <c r="R51" s="42" cm="1">
        <f t="array" aca="1" ref="R51" ca="1">INDIRECT(""&amp;$D51 &amp; "!AC47")</f>
        <v>-0.1598669677572786</v>
      </c>
      <c r="S51" s="177" cm="1">
        <f t="array" aca="1" ref="S51" ca="1">INDIRECT(""&amp;$D51 &amp; "!AE47")</f>
        <v>-0.18105106432755047</v>
      </c>
      <c r="T51" s="177" t="e" cm="1">
        <f t="array" aca="1" ref="T51" ca="1">INDIRECT(""&amp;$D51 &amp; "!AF47")</f>
        <v>#N/A</v>
      </c>
      <c r="U51" s="177" t="e" cm="1">
        <f t="array" aca="1" ref="U51" ca="1">INDIRECT(""&amp;$D51 &amp; "!AG47")</f>
        <v>#N/A</v>
      </c>
      <c r="V51" s="177" cm="1">
        <f t="array" aca="1" ref="V51" ca="1">INDIRECT(""&amp;$D51 &amp; "!AH47")</f>
        <v>-0.20321683669853641</v>
      </c>
      <c r="W51" s="177" t="e">
        <f ca="1">('Summary (Full)'!$B$58*S51+'Summary (Full)'!$B$59*T51+'Summary (Full)'!$B$60*U51)/'Summary (Full)'!$B$61</f>
        <v>#N/A</v>
      </c>
      <c r="X51" s="42" cm="1">
        <f t="array" aca="1" ref="X51" ca="1">INDIRECT(""&amp;$D51 &amp; "!AI47")</f>
        <v>-0.17397411630120019</v>
      </c>
      <c r="Y51" s="177" cm="1">
        <f t="array" aca="1" ref="Y51" ca="1">INDIRECT(""&amp;$D51 &amp; "!AJ47")</f>
        <v>-0.19684872071431969</v>
      </c>
      <c r="Z51" s="42" cm="1">
        <f t="array" aca="1" ref="Z51" ca="1">INDIRECT(""&amp;$D51 &amp; "!AK47")</f>
        <v>-0.18792654208836701</v>
      </c>
      <c r="AA51" s="178" cm="1">
        <f t="array" aca="1" ref="AA51" ca="1">INDIRECT(""&amp;$D51 &amp; "!AL47")</f>
        <v>-0.20582442303928428</v>
      </c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>
      <c r="A52" s="29" t="s">
        <v>26</v>
      </c>
      <c r="B52" s="30">
        <v>1</v>
      </c>
      <c r="C52" s="34"/>
      <c r="D52" s="231"/>
      <c r="E52" s="43" t="str" cm="1">
        <f t="array" aca="1" ref="E52" ca="1">INDIRECT(""&amp;$D51 &amp; "!A49")</f>
        <v>Med</v>
      </c>
      <c r="F52" s="17" cm="1">
        <f t="array" aca="1" ref="F52" ca="1">INDIRECT(""&amp;$D51 &amp; "!Q49")</f>
        <v>-0.14944054048556132</v>
      </c>
      <c r="G52" s="177"/>
      <c r="H52" s="42" cm="1">
        <f t="array" aca="1" ref="H52" ca="1">INDIRECT(""&amp;$D51 &amp; "!S49")</f>
        <v>-0.15660240585099627</v>
      </c>
      <c r="I52" s="177"/>
      <c r="J52" s="42" cm="1">
        <f t="array" aca="1" ref="J52" ca="1">INDIRECT(""&amp;$D51 &amp; "!U49")</f>
        <v>-0.25900913671564052</v>
      </c>
      <c r="K52" s="177"/>
      <c r="L52" s="42" cm="1">
        <f t="array" aca="1" ref="L52" ca="1">INDIRECT(""&amp;$D51 &amp; "!W49")</f>
        <v>-0.25448936820550616</v>
      </c>
      <c r="M52" s="177"/>
      <c r="N52" s="42" cm="1">
        <f t="array" aca="1" ref="N52" ca="1">INDIRECT(""&amp;$D51 &amp; "!Y49")</f>
        <v>-0.17661422119975023</v>
      </c>
      <c r="O52" s="177"/>
      <c r="P52" s="42" cm="1">
        <f t="array" aca="1" ref="P52" ca="1">INDIRECT(""&amp;$D51 &amp; "!AA49")</f>
        <v>-0.23194414630857552</v>
      </c>
      <c r="Q52" s="177"/>
      <c r="R52" s="42" cm="1">
        <f t="array" aca="1" ref="R52" ca="1">INDIRECT(""&amp;$D51 &amp; "!AC49")</f>
        <v>-0.15834804731855956</v>
      </c>
      <c r="S52" s="177"/>
      <c r="T52" s="177"/>
      <c r="U52" s="177"/>
      <c r="V52" s="177"/>
      <c r="W52" s="177"/>
      <c r="X52" s="42" cm="1">
        <f t="array" aca="1" ref="X52" ca="1">INDIRECT(""&amp;$D51 &amp; "!AI49")</f>
        <v>-0.17852513264003056</v>
      </c>
      <c r="Y52" s="177"/>
      <c r="Z52" s="42" cm="1">
        <f t="array" aca="1" ref="Z52" ca="1">INDIRECT(""&amp;$D51 &amp; "!AK49")</f>
        <v>-0.18337345858131793</v>
      </c>
      <c r="AA52" s="178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>
      <c r="A53" s="29" t="s">
        <v>71</v>
      </c>
      <c r="B53" s="30">
        <f>SUM(B50:B52)</f>
        <v>25</v>
      </c>
      <c r="C53" s="34"/>
      <c r="D53" s="231"/>
      <c r="E53" s="43" t="str" cm="1">
        <f t="array" aca="1" ref="E53" ca="1">INDIRECT(""&amp;$D51 &amp; "!A51")</f>
        <v>Low</v>
      </c>
      <c r="F53" s="17" cm="1">
        <f t="array" aca="1" ref="F53" ca="1">INDIRECT(""&amp;$D51 &amp; "!Q51")</f>
        <v>-0.29493722657541122</v>
      </c>
      <c r="G53" s="177"/>
      <c r="H53" s="42" cm="1">
        <f t="array" aca="1" ref="H53" ca="1">INDIRECT(""&amp;$D51 &amp; "!S51")</f>
        <v>-0.30900045960973122</v>
      </c>
      <c r="I53" s="177"/>
      <c r="J53" s="42" cm="1">
        <f t="array" aca="1" ref="J53" ca="1">INDIRECT(""&amp;$D51 &amp; "!U51")</f>
        <v>-0.47019242407907491</v>
      </c>
      <c r="K53" s="177"/>
      <c r="L53" s="42" cm="1">
        <f t="array" aca="1" ref="L53" ca="1">INDIRECT(""&amp;$D51 &amp; "!W51")</f>
        <v>-0.4686052084780532</v>
      </c>
      <c r="M53" s="177"/>
      <c r="N53" s="42" cm="1">
        <f t="array" aca="1" ref="N53" ca="1">INDIRECT(""&amp;$D51 &amp; "!Y51")</f>
        <v>-0.31309711473956481</v>
      </c>
      <c r="O53" s="177"/>
      <c r="P53" s="42" cm="1">
        <f t="array" aca="1" ref="P53" ca="1">INDIRECT(""&amp;$D51 &amp; "!AA51")</f>
        <v>-0.34874492525190759</v>
      </c>
      <c r="Q53" s="177"/>
      <c r="R53" s="42" cm="1">
        <f t="array" aca="1" ref="R53" ca="1">INDIRECT(""&amp;$D51 &amp; "!AC51")</f>
        <v>-0.30514597034582613</v>
      </c>
      <c r="S53" s="177"/>
      <c r="T53" s="177"/>
      <c r="U53" s="177"/>
      <c r="V53" s="177"/>
      <c r="W53" s="177"/>
      <c r="X53" s="42" cm="1">
        <f t="array" aca="1" ref="X53" ca="1">INDIRECT(""&amp;$D51 &amp; "!AI51")</f>
        <v>-0.31542089543238794</v>
      </c>
      <c r="Y53" s="177"/>
      <c r="Z53" s="42" cm="1">
        <f t="array" aca="1" ref="Z53" ca="1">INDIRECT(""&amp;$D51 &amp; "!AK51")</f>
        <v>-0.31160490728027324</v>
      </c>
      <c r="AA53" s="178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>
      <c r="A54" s="31"/>
      <c r="B54" s="32"/>
      <c r="C54" s="32"/>
      <c r="D54" s="231" t="str">
        <f>D20</f>
        <v>PierSeaside</v>
      </c>
      <c r="E54" s="43" t="str" cm="1">
        <f t="array" aca="1" ref="E54" ca="1">INDIRECT(""&amp;$D54 &amp; "!A47")</f>
        <v>High</v>
      </c>
      <c r="F54" s="17" cm="1">
        <f t="array" aca="1" ref="F54" ca="1">INDIRECT(""&amp;$D54 &amp; "!Q47")</f>
        <v>-9.5612801162954786E-2</v>
      </c>
      <c r="G54" s="177" cm="1">
        <f t="array" aca="1" ref="G54" ca="1">INDIRECT(""&amp;$D54 &amp; "!R47")</f>
        <v>-0.14739532772733632</v>
      </c>
      <c r="H54" s="42" cm="1">
        <f t="array" aca="1" ref="H54" ca="1">INDIRECT(""&amp;$D54 &amp; "!S47")</f>
        <v>-9.0664745592683116E-2</v>
      </c>
      <c r="I54" s="177" cm="1">
        <f t="array" aca="1" ref="I54" ca="1">INDIRECT(""&amp;$D54 &amp; "!T47")</f>
        <v>-0.17302046531710646</v>
      </c>
      <c r="J54" s="42" cm="1">
        <f t="array" aca="1" ref="J54" ca="1">INDIRECT(""&amp;$D54 &amp; "!U47")</f>
        <v>-8.2805035367142898E-2</v>
      </c>
      <c r="K54" s="177" cm="1">
        <f t="array" aca="1" ref="K54" ca="1">INDIRECT(""&amp;$D54 &amp; "!V47")</f>
        <v>-0.21143259528395397</v>
      </c>
      <c r="L54" s="42" cm="1">
        <f t="array" aca="1" ref="L54" ca="1">INDIRECT(""&amp;$D54 &amp; "!W47")</f>
        <v>-0.10667854877608896</v>
      </c>
      <c r="M54" s="177" cm="1">
        <f t="array" aca="1" ref="M54" ca="1">INDIRECT(""&amp;$D54 &amp; "!X47")</f>
        <v>-0.20272938618460512</v>
      </c>
      <c r="N54" s="42" cm="1">
        <f t="array" aca="1" ref="N54" ca="1">INDIRECT(""&amp;$D54 &amp; "!Y47")</f>
        <v>-9.6542547824847058E-2</v>
      </c>
      <c r="O54" s="177" cm="1">
        <f t="array" aca="1" ref="O54" ca="1">INDIRECT(""&amp;$D54 &amp; "!Z47")</f>
        <v>-0.17129413644142222</v>
      </c>
      <c r="P54" s="42" cm="1">
        <f t="array" aca="1" ref="P54" ca="1">INDIRECT(""&amp;$D54 &amp; "!AA47")</f>
        <v>-0.23772750482202099</v>
      </c>
      <c r="Q54" s="177" cm="1">
        <f t="array" aca="1" ref="Q54" ca="1">INDIRECT(""&amp;$D54 &amp; "!AB47")</f>
        <v>-0.26354778428223158</v>
      </c>
      <c r="R54" s="42" cm="1">
        <f t="array" aca="1" ref="R54" ca="1">INDIRECT(""&amp;$D54 &amp; "!AC47")</f>
        <v>-0.11315843700261641</v>
      </c>
      <c r="S54" s="177" cm="1">
        <f t="array" aca="1" ref="S54" ca="1">INDIRECT(""&amp;$D54 &amp; "!AE47")</f>
        <v>-0.18797774125491185</v>
      </c>
      <c r="T54" s="177" t="e" cm="1">
        <f t="array" aca="1" ref="T54" ca="1">INDIRECT(""&amp;$D54 &amp; "!AF47")</f>
        <v>#N/A</v>
      </c>
      <c r="U54" s="177" t="e" cm="1">
        <f t="array" aca="1" ref="U54" ca="1">INDIRECT(""&amp;$D54 &amp; "!AG47")</f>
        <v>#N/A</v>
      </c>
      <c r="V54" s="177" cm="1">
        <f t="array" aca="1" ref="V54" ca="1">INDIRECT(""&amp;$D54 &amp; "!AH47")</f>
        <v>-0.20759995360464711</v>
      </c>
      <c r="W54" s="177" t="e">
        <f ca="1">('Summary (Full)'!$B$58*S54+'Summary (Full)'!$B$59*T54+'Summary (Full)'!$B$60*U54)/'Summary (Full)'!$B$61</f>
        <v>#N/A</v>
      </c>
      <c r="X54" s="42" cm="1">
        <f t="array" aca="1" ref="X54" ca="1">INDIRECT(""&amp;$D54 &amp; "!AI47")</f>
        <v>-0.13332018516999389</v>
      </c>
      <c r="Y54" s="177" cm="1">
        <f t="array" aca="1" ref="Y54" ca="1">INDIRECT(""&amp;$D54 &amp; "!AJ47")</f>
        <v>-0.19989297489277325</v>
      </c>
      <c r="Z54" s="42" cm="1">
        <f t="array" aca="1" ref="Z54" ca="1">INDIRECT(""&amp;$D54 &amp; "!AK47")</f>
        <v>-0.14941986753517422</v>
      </c>
      <c r="AA54" s="178" cm="1">
        <f t="array" aca="1" ref="AA54" ca="1">INDIRECT(""&amp;$D54 &amp; "!AL47")</f>
        <v>-0.20584013281064317</v>
      </c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>
      <c r="A55" s="31"/>
      <c r="B55" s="32"/>
      <c r="C55" s="32"/>
      <c r="D55" s="231"/>
      <c r="E55" s="43" t="str" cm="1">
        <f t="array" aca="1" ref="E55" ca="1">INDIRECT(""&amp;$D54 &amp; "!A49")</f>
        <v>Med</v>
      </c>
      <c r="F55" s="17" cm="1">
        <f t="array" aca="1" ref="F55" ca="1">INDIRECT(""&amp;$D54 &amp; "!Q49")</f>
        <v>-8.6075641863297192E-2</v>
      </c>
      <c r="G55" s="177"/>
      <c r="H55" s="42" cm="1">
        <f t="array" aca="1" ref="H55" ca="1">INDIRECT(""&amp;$D54 &amp; "!S49")</f>
        <v>-0.13198312460853445</v>
      </c>
      <c r="I55" s="177"/>
      <c r="J55" s="42" cm="1">
        <f t="array" aca="1" ref="J55" ca="1">INDIRECT(""&amp;$D54 &amp; "!U49")</f>
        <v>-0.14964254111605524</v>
      </c>
      <c r="K55" s="177"/>
      <c r="L55" s="42" cm="1">
        <f t="array" aca="1" ref="L55" ca="1">INDIRECT(""&amp;$D54 &amp; "!W49")</f>
        <v>-0.14139885988935175</v>
      </c>
      <c r="M55" s="177"/>
      <c r="N55" s="42" cm="1">
        <f t="array" aca="1" ref="N55" ca="1">INDIRECT(""&amp;$D54 &amp; "!Y49")</f>
        <v>-0.13634126073569519</v>
      </c>
      <c r="O55" s="177"/>
      <c r="P55" s="42" cm="1">
        <f t="array" aca="1" ref="P55" ca="1">INDIRECT(""&amp;$D54 &amp; "!AA49")</f>
        <v>-0.22809340965546665</v>
      </c>
      <c r="Q55" s="177"/>
      <c r="R55" s="42" cm="1">
        <f t="array" aca="1" ref="R55" ca="1">INDIRECT(""&amp;$D54 &amp; "!AC49")</f>
        <v>-0.1422549233809749</v>
      </c>
      <c r="S55" s="177"/>
      <c r="T55" s="177"/>
      <c r="U55" s="177"/>
      <c r="V55" s="177"/>
      <c r="W55" s="177"/>
      <c r="X55" s="42" cm="1">
        <f t="array" aca="1" ref="X55" ca="1">INDIRECT(""&amp;$D54 &amp; "!AI49")</f>
        <v>-0.15809475470943279</v>
      </c>
      <c r="Y55" s="177"/>
      <c r="Z55" s="42" cm="1">
        <f t="array" aca="1" ref="Z55" ca="1">INDIRECT(""&amp;$D54 &amp; "!AK49")</f>
        <v>-0.16476189632555216</v>
      </c>
      <c r="AA55" s="178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>
      <c r="A56" s="234" t="s">
        <v>74</v>
      </c>
      <c r="B56" s="235"/>
      <c r="C56" s="33"/>
      <c r="D56" s="231"/>
      <c r="E56" s="43" t="str" cm="1">
        <f t="array" aca="1" ref="E56" ca="1">INDIRECT(""&amp;$D54 &amp; "!A51")</f>
        <v>Low</v>
      </c>
      <c r="F56" s="17" cm="1">
        <f t="array" aca="1" ref="F56" ca="1">INDIRECT(""&amp;$D54 &amp; "!Q51")</f>
        <v>-0.2469262133470459</v>
      </c>
      <c r="G56" s="177"/>
      <c r="H56" s="42" cm="1">
        <f t="array" aca="1" ref="H56" ca="1">INDIRECT(""&amp;$D54 &amp; "!S51")</f>
        <v>-0.2664629835419825</v>
      </c>
      <c r="I56" s="177"/>
      <c r="J56" s="42" cm="1">
        <f t="array" aca="1" ref="J56" ca="1">INDIRECT(""&amp;$D54 &amp; "!U51")</f>
        <v>-0.26414954199284735</v>
      </c>
      <c r="K56" s="177"/>
      <c r="L56" s="42" cm="1">
        <f t="array" aca="1" ref="L56" ca="1">INDIRECT(""&amp;$D54 &amp; "!W51")</f>
        <v>-0.25333980260145461</v>
      </c>
      <c r="M56" s="177"/>
      <c r="N56" s="42" cm="1">
        <f t="array" aca="1" ref="N56" ca="1">INDIRECT(""&amp;$D54 &amp; "!Y51")</f>
        <v>-0.26450875602220025</v>
      </c>
      <c r="O56" s="177"/>
      <c r="P56" s="42" cm="1">
        <f t="array" aca="1" ref="P56" ca="1">INDIRECT(""&amp;$D54 &amp; "!AA51")</f>
        <v>-0.30965117164255229</v>
      </c>
      <c r="Q56" s="177"/>
      <c r="R56" s="42" cm="1">
        <f t="array" aca="1" ref="R56" ca="1">INDIRECT(""&amp;$D54 &amp; "!AC51")</f>
        <v>-0.26566921239463792</v>
      </c>
      <c r="S56" s="177"/>
      <c r="T56" s="177"/>
      <c r="U56" s="177"/>
      <c r="V56" s="177"/>
      <c r="W56" s="177"/>
      <c r="X56" s="42" cm="1">
        <f t="array" aca="1" ref="X56" ca="1">INDIRECT(""&amp;$D54 &amp; "!AI51")</f>
        <v>-0.27395277226981696</v>
      </c>
      <c r="Y56" s="177"/>
      <c r="Z56" s="42" cm="1">
        <f t="array" aca="1" ref="Z56" ca="1">INDIRECT(""&amp;$D54 &amp; "!AK51")</f>
        <v>-0.27612802141255099</v>
      </c>
      <c r="AA56" s="178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>
      <c r="A57" s="236"/>
      <c r="B57" s="237"/>
      <c r="C57" s="33"/>
      <c r="D57" s="231" t="str">
        <f>D23</f>
        <v>Tango</v>
      </c>
      <c r="E57" s="43" t="str" cm="1">
        <f t="array" aca="1" ref="E57" ca="1">INDIRECT(""&amp;$D57 &amp; "!A47")</f>
        <v>High</v>
      </c>
      <c r="F57" s="17" cm="1">
        <f t="array" aca="1" ref="F57" ca="1">INDIRECT(""&amp;$D57 &amp; "!Q47")</f>
        <v>-0.1639813471309941</v>
      </c>
      <c r="G57" s="177" cm="1">
        <f t="array" aca="1" ref="G57" ca="1">INDIRECT(""&amp;$D57 &amp; "!R47")</f>
        <v>-0.19867521587122061</v>
      </c>
      <c r="H57" s="42" cm="1">
        <f t="array" aca="1" ref="H57" ca="1">INDIRECT(""&amp;$D57 &amp; "!S47")</f>
        <v>-0.17653795773972869</v>
      </c>
      <c r="I57" s="177" cm="1">
        <f t="array" aca="1" ref="I57" ca="1">INDIRECT(""&amp;$D57 &amp; "!T47")</f>
        <v>-0.22253284666837703</v>
      </c>
      <c r="J57" s="42" cm="1">
        <f t="array" aca="1" ref="J57" ca="1">INDIRECT(""&amp;$D57 &amp; "!U47")</f>
        <v>-0.2340131309440654</v>
      </c>
      <c r="K57" s="177" cm="1">
        <f t="array" aca="1" ref="K57" ca="1">INDIRECT(""&amp;$D57 &amp; "!V47")</f>
        <v>-0.28757624281556926</v>
      </c>
      <c r="L57" s="42" cm="1">
        <f t="array" aca="1" ref="L57" ca="1">INDIRECT(""&amp;$D57 &amp; "!W47")</f>
        <v>-0.2128012755598192</v>
      </c>
      <c r="M57" s="177" cm="1">
        <f t="array" aca="1" ref="M57" ca="1">INDIRECT(""&amp;$D57 &amp; "!X47")</f>
        <v>-0.27382234907435021</v>
      </c>
      <c r="N57" s="42" cm="1">
        <f t="array" aca="1" ref="N57" ca="1">INDIRECT(""&amp;$D57 &amp; "!Y47")</f>
        <v>-0.17456694810218687</v>
      </c>
      <c r="O57" s="177" cm="1">
        <f t="array" aca="1" ref="O57" ca="1">INDIRECT(""&amp;$D57 &amp; "!Z47")</f>
        <v>-0.21790902757967157</v>
      </c>
      <c r="P57" s="42" cm="1">
        <f t="array" aca="1" ref="P57" ca="1">INDIRECT(""&amp;$D57 &amp; "!AA47")</f>
        <v>-0.20893797619507015</v>
      </c>
      <c r="Q57" s="177" cm="1">
        <f t="array" aca="1" ref="Q57" ca="1">INDIRECT(""&amp;$D57 &amp; "!AB47")</f>
        <v>-0.23835160848550296</v>
      </c>
      <c r="R57" s="42" cm="1">
        <f t="array" aca="1" ref="R57" ca="1">INDIRECT(""&amp;$D57 &amp; "!AC47")</f>
        <v>-0.18201817131847242</v>
      </c>
      <c r="S57" s="177" cm="1">
        <f t="array" aca="1" ref="S57" ca="1">INDIRECT(""&amp;$D57 &amp; "!AE47")</f>
        <v>-0.22423250233477554</v>
      </c>
      <c r="T57" s="177" t="e" cm="1">
        <f t="array" aca="1" ref="T57" ca="1">INDIRECT(""&amp;$D57 &amp; "!AF47")</f>
        <v>#N/A</v>
      </c>
      <c r="U57" s="177" cm="1">
        <f t="array" aca="1" ref="U57" ca="1">INDIRECT(""&amp;$D57 &amp; "!AG47")</f>
        <v>-0.22872456395632923</v>
      </c>
      <c r="V57" s="177" cm="1">
        <f t="array" aca="1" ref="V57" ca="1">INDIRECT(""&amp;$D57 &amp; "!AH47")</f>
        <v>-0.22515671402975557</v>
      </c>
      <c r="W57" s="177" t="e">
        <f ca="1">('Summary (Full)'!$B$58*S57+'Summary (Full)'!$B$59*T57+'Summary (Full)'!$B$60*U57)/'Summary (Full)'!$B$61</f>
        <v>#N/A</v>
      </c>
      <c r="X57" s="42" cm="1">
        <f t="array" aca="1" ref="X57" ca="1">INDIRECT(""&amp;$D57 &amp; "!AI47")</f>
        <v>-0.1880504310703216</v>
      </c>
      <c r="Y57" s="177" cm="1">
        <f t="array" aca="1" ref="Y57" ca="1">INDIRECT(""&amp;$D57 &amp; "!AJ47")</f>
        <v>-0.22521986345311795</v>
      </c>
      <c r="Z57" s="42" cm="1">
        <f t="array" aca="1" ref="Z57" ca="1">INDIRECT(""&amp;$D57 &amp; "!AK47")</f>
        <v>-0.18814298334720236</v>
      </c>
      <c r="AA57" s="178" cm="1">
        <f t="array" aca="1" ref="AA57" ca="1">INDIRECT(""&amp;$D57 &amp; "!AL47")</f>
        <v>-0.22527948008731746</v>
      </c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>
      <c r="A58" s="29" t="s">
        <v>70</v>
      </c>
      <c r="B58" s="30">
        <v>23</v>
      </c>
      <c r="C58" s="34"/>
      <c r="D58" s="231"/>
      <c r="E58" s="43" t="str" cm="1">
        <f t="array" aca="1" ref="E58" ca="1">INDIRECT(""&amp;$D57 &amp; "!A49")</f>
        <v>Med</v>
      </c>
      <c r="F58" s="17" cm="1">
        <f t="array" aca="1" ref="F58" ca="1">INDIRECT(""&amp;$D57 &amp; "!Q49")</f>
        <v>-0.20422831195327762</v>
      </c>
      <c r="G58" s="177"/>
      <c r="H58" s="42" cm="1">
        <f t="array" aca="1" ref="H58" ca="1">INDIRECT(""&amp;$D57 &amp; "!S49")</f>
        <v>-0.22720962835746317</v>
      </c>
      <c r="I58" s="177"/>
      <c r="J58" s="42" cm="1">
        <f t="array" aca="1" ref="J58" ca="1">INDIRECT(""&amp;$D57 &amp; "!U49")</f>
        <v>-0.3185496952129675</v>
      </c>
      <c r="K58" s="177"/>
      <c r="L58" s="42" cm="1">
        <f t="array" aca="1" ref="L58" ca="1">INDIRECT(""&amp;$D57 &amp; "!W49")</f>
        <v>-0.30752041932869834</v>
      </c>
      <c r="M58" s="177"/>
      <c r="N58" s="42" cm="1">
        <f t="array" aca="1" ref="N58" ca="1">INDIRECT(""&amp;$D57 &amp; "!Y49")</f>
        <v>-0.22709116107442084</v>
      </c>
      <c r="O58" s="177"/>
      <c r="P58" s="42" cm="1">
        <f t="array" aca="1" ref="P58" ca="1">INDIRECT(""&amp;$D57 &amp; "!AA49")</f>
        <v>-0.23026610503122569</v>
      </c>
      <c r="Q58" s="177"/>
      <c r="R58" s="42" cm="1">
        <f t="array" aca="1" ref="R58" ca="1">INDIRECT(""&amp;$D57 &amp; "!AC49")</f>
        <v>-0.22180159882996964</v>
      </c>
      <c r="S58" s="177"/>
      <c r="T58" s="177"/>
      <c r="U58" s="177"/>
      <c r="V58" s="177"/>
      <c r="W58" s="177"/>
      <c r="X58" s="42" cm="1">
        <f t="array" aca="1" ref="X58" ca="1">INDIRECT(""&amp;$D57 &amp; "!AI49")</f>
        <v>-0.22205305652649698</v>
      </c>
      <c r="Y58" s="177"/>
      <c r="Z58" s="42" cm="1">
        <f t="array" aca="1" ref="Z58" ca="1">INDIRECT(""&amp;$D57 &amp; "!AK49")</f>
        <v>-0.22204040224546406</v>
      </c>
      <c r="AA58" s="178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>
      <c r="A59" s="29" t="s">
        <v>25</v>
      </c>
      <c r="B59" s="30">
        <v>1</v>
      </c>
      <c r="C59" s="34"/>
      <c r="D59" s="231"/>
      <c r="E59" s="43" t="str" cm="1">
        <f t="array" aca="1" ref="E59" ca="1">INDIRECT(""&amp;$D57 &amp; "!A51")</f>
        <v>Low</v>
      </c>
      <c r="F59" s="17" cm="1">
        <f t="array" aca="1" ref="F59" ca="1">INDIRECT(""&amp;$D57 &amp; "!Q51")</f>
        <v>-0.27357022483464777</v>
      </c>
      <c r="G59" s="177"/>
      <c r="H59" s="42" cm="1">
        <f t="array" aca="1" ref="H59" ca="1">INDIRECT(""&amp;$D57 &amp; "!S51")</f>
        <v>-0.28264389485431451</v>
      </c>
      <c r="I59" s="177"/>
      <c r="J59" s="42" cm="1">
        <f t="array" aca="1" ref="J59" ca="1">INDIRECT(""&amp;$D57 &amp; "!U51")</f>
        <v>-0.2715369952535015</v>
      </c>
      <c r="K59" s="177"/>
      <c r="L59" s="42" cm="1">
        <f t="array" aca="1" ref="L59" ca="1">INDIRECT(""&amp;$D57 &amp; "!W51")</f>
        <v>-0.26471997790428858</v>
      </c>
      <c r="M59" s="177"/>
      <c r="N59" s="42" cm="1">
        <f t="array" aca="1" ref="N59" ca="1">INDIRECT(""&amp;$D57 &amp; "!Y51")</f>
        <v>-0.26757724560554252</v>
      </c>
      <c r="O59" s="177"/>
      <c r="P59" s="42" cm="1">
        <f t="array" aca="1" ref="P59" ca="1">INDIRECT(""&amp;$D57 &amp; "!AA51")</f>
        <v>-0.28260315564409866</v>
      </c>
      <c r="Q59" s="177"/>
      <c r="R59" s="42" cm="1">
        <f t="array" aca="1" ref="R59" ca="1">INDIRECT(""&amp;$D57 &amp; "!AC51")</f>
        <v>-0.26413799111628877</v>
      </c>
      <c r="S59" s="177"/>
      <c r="T59" s="177"/>
      <c r="U59" s="177"/>
      <c r="V59" s="177"/>
      <c r="W59" s="177"/>
      <c r="X59" s="42" cm="1">
        <f t="array" aca="1" ref="X59" ca="1">INDIRECT(""&amp;$D57 &amp; "!AI51")</f>
        <v>-0.26425983153507282</v>
      </c>
      <c r="Y59" s="177"/>
      <c r="Z59" s="42" cm="1">
        <f t="array" aca="1" ref="Z59" ca="1">INDIRECT(""&amp;$D57 &amp; "!AK51")</f>
        <v>-0.2639222017955557</v>
      </c>
      <c r="AA59" s="178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>
      <c r="A60" s="29" t="s">
        <v>26</v>
      </c>
      <c r="B60" s="30">
        <v>1</v>
      </c>
      <c r="C60" s="34"/>
      <c r="D60" s="231" t="str">
        <f>D26</f>
        <v>Timelapse</v>
      </c>
      <c r="E60" s="43" t="str" cm="1">
        <f t="array" aca="1" ref="E60" ca="1">INDIRECT(""&amp;$D60 &amp; "!A47")</f>
        <v>High</v>
      </c>
      <c r="F60" s="17" cm="1">
        <f t="array" aca="1" ref="F60" ca="1">INDIRECT(""&amp;$D60 &amp; "!Q47")</f>
        <v>-0.1213328527298243</v>
      </c>
      <c r="G60" s="177" cm="1">
        <f t="array" aca="1" ref="G60" ca="1">INDIRECT(""&amp;$D60 &amp; "!R47")</f>
        <v>-0.1284898730520535</v>
      </c>
      <c r="H60" s="42" cm="1">
        <f t="array" aca="1" ref="H60" ca="1">INDIRECT(""&amp;$D60 &amp; "!S47")</f>
        <v>-0.11196865998845584</v>
      </c>
      <c r="I60" s="177" cm="1">
        <f t="array" aca="1" ref="I60" ca="1">INDIRECT(""&amp;$D60 &amp; "!T47")</f>
        <v>-0.14829362528322276</v>
      </c>
      <c r="J60" s="42" cm="1">
        <f t="array" aca="1" ref="J60" ca="1">INDIRECT(""&amp;$D60 &amp; "!U47")</f>
        <v>-0.13680753223746123</v>
      </c>
      <c r="K60" s="177" cm="1">
        <f t="array" aca="1" ref="K60" ca="1">INDIRECT(""&amp;$D60 &amp; "!V47")</f>
        <v>-0.16988996593729844</v>
      </c>
      <c r="L60" s="42" cm="1">
        <f t="array" aca="1" ref="L60" ca="1">INDIRECT(""&amp;$D60 &amp; "!W47")</f>
        <v>-0.14352594854274148</v>
      </c>
      <c r="M60" s="177" cm="1">
        <f t="array" aca="1" ref="M60" ca="1">INDIRECT(""&amp;$D60 &amp; "!X47")</f>
        <v>-0.1766730750112645</v>
      </c>
      <c r="N60" s="42" cm="1">
        <f t="array" aca="1" ref="N60" ca="1">INDIRECT(""&amp;$D60 &amp; "!Y47")</f>
        <v>-0.13771260753316472</v>
      </c>
      <c r="O60" s="177" cm="1">
        <f t="array" aca="1" ref="O60" ca="1">INDIRECT(""&amp;$D60 &amp; "!Z47")</f>
        <v>-0.1649800514143519</v>
      </c>
      <c r="P60" s="42" cm="1">
        <f t="array" aca="1" ref="P60" ca="1">INDIRECT(""&amp;$D60 &amp; "!AA47")</f>
        <v>-0.25158368849715573</v>
      </c>
      <c r="Q60" s="177" cm="1">
        <f t="array" aca="1" ref="Q60" ca="1">INDIRECT(""&amp;$D60 &amp; "!AB47")</f>
        <v>-0.26311206775723806</v>
      </c>
      <c r="R60" s="42" cm="1">
        <f t="array" aca="1" ref="R60" ca="1">INDIRECT(""&amp;$D60 &amp; "!AC47")</f>
        <v>-0.14271006348095849</v>
      </c>
      <c r="S60" s="177" cm="1">
        <f t="array" aca="1" ref="S60" ca="1">INDIRECT(""&amp;$D60 &amp; "!AE47")</f>
        <v>-0.16984224190777775</v>
      </c>
      <c r="T60" s="177" t="e" cm="1">
        <f t="array" aca="1" ref="T60" ca="1">INDIRECT(""&amp;$D60 &amp; "!AF47")</f>
        <v>#N/A</v>
      </c>
      <c r="U60" s="177" t="e" cm="1">
        <f t="array" aca="1" ref="U60" ca="1">INDIRECT(""&amp;$D60 &amp; "!AG47")</f>
        <v>#N/A</v>
      </c>
      <c r="V60" s="177" cm="1">
        <f t="array" aca="1" ref="V60" ca="1">INDIRECT(""&amp;$D60 &amp; "!AH47")</f>
        <v>-0.18688160004267063</v>
      </c>
      <c r="W60" s="177" t="e">
        <f ca="1">('Summary (Full)'!$B$58*S60+'Summary (Full)'!$B$59*T60+'Summary (Full)'!$B$60*U60)/'Summary (Full)'!$B$61</f>
        <v>#N/A</v>
      </c>
      <c r="X60" s="42" cm="1">
        <f t="array" aca="1" ref="X60" ca="1">INDIRECT(""&amp;$D60 &amp; "!AI47")</f>
        <v>-0.17536296911786864</v>
      </c>
      <c r="Y60" s="177" cm="1">
        <f t="array" aca="1" ref="Y60" ca="1">INDIRECT(""&amp;$D60 &amp; "!AJ47")</f>
        <v>-0.19966964639990092</v>
      </c>
      <c r="Z60" s="42" cm="1">
        <f t="array" aca="1" ref="Z60" ca="1">INDIRECT(""&amp;$D60 &amp; "!AK47")</f>
        <v>-0.16633861281579176</v>
      </c>
      <c r="AA60" s="178" cm="1">
        <f t="array" aca="1" ref="AA60" ca="1">INDIRECT(""&amp;$D60 &amp; "!AL47")</f>
        <v>-0.1878385977592294</v>
      </c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>
      <c r="A61" s="29" t="s">
        <v>71</v>
      </c>
      <c r="B61" s="30">
        <f>SUM(B58:B60)</f>
        <v>25</v>
      </c>
      <c r="C61" s="34"/>
      <c r="D61" s="231"/>
      <c r="E61" s="43" t="str" cm="1">
        <f t="array" aca="1" ref="E61" ca="1">INDIRECT(""&amp;$D60 &amp; "!A49")</f>
        <v>Med</v>
      </c>
      <c r="F61" s="17" cm="1">
        <f t="array" aca="1" ref="F61" ca="1">INDIRECT(""&amp;$D60 &amp; "!Q49")</f>
        <v>-0.10935058513251639</v>
      </c>
      <c r="G61" s="177"/>
      <c r="H61" s="42" cm="1">
        <f t="array" aca="1" ref="H61" ca="1">INDIRECT(""&amp;$D60 &amp; "!S49")</f>
        <v>-0.14473083294441591</v>
      </c>
      <c r="I61" s="177"/>
      <c r="J61" s="42" cm="1">
        <f t="array" aca="1" ref="J61" ca="1">INDIRECT(""&amp;$D60 &amp; "!U49")</f>
        <v>-0.16557270371735222</v>
      </c>
      <c r="K61" s="177"/>
      <c r="L61" s="42" cm="1">
        <f t="array" aca="1" ref="L61" ca="1">INDIRECT(""&amp;$D60 &amp; "!W49")</f>
        <v>-0.1751781061813098</v>
      </c>
      <c r="M61" s="177"/>
      <c r="N61" s="42" cm="1">
        <f t="array" aca="1" ref="N61" ca="1">INDIRECT(""&amp;$D60 &amp; "!Y49")</f>
        <v>-0.17119075387828675</v>
      </c>
      <c r="O61" s="177"/>
      <c r="P61" s="42" cm="1">
        <f t="array" aca="1" ref="P61" ca="1">INDIRECT(""&amp;$D60 &amp; "!AA49")</f>
        <v>-0.2828325769943828</v>
      </c>
      <c r="Q61" s="177"/>
      <c r="R61" s="42" cm="1">
        <f t="array" aca="1" ref="R61" ca="1">INDIRECT(""&amp;$D60 &amp; "!AC49")</f>
        <v>-0.16712871106144311</v>
      </c>
      <c r="S61" s="177"/>
      <c r="T61" s="177"/>
      <c r="U61" s="177"/>
      <c r="V61" s="177"/>
      <c r="W61" s="177"/>
      <c r="X61" s="42" cm="1">
        <f t="array" aca="1" ref="X61" ca="1">INDIRECT(""&amp;$D60 &amp; "!AI49")</f>
        <v>-0.2054500816202719</v>
      </c>
      <c r="Y61" s="177"/>
      <c r="Z61" s="42" cm="1">
        <f t="array" aca="1" ref="Z61" ca="1">INDIRECT(""&amp;$D60 &amp; "!AK49")</f>
        <v>-0.18981330169429456</v>
      </c>
      <c r="AA61" s="178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ht="16" thickBot="1">
      <c r="D62" s="231"/>
      <c r="E62" s="81" t="str" cm="1">
        <f t="array" aca="1" ref="E62" ca="1">INDIRECT(""&amp;$D60 &amp; "!A51")</f>
        <v>Low</v>
      </c>
      <c r="F62" s="49" cm="1">
        <f t="array" aca="1" ref="F62" ca="1">INDIRECT(""&amp;$D60 &amp; "!Q51")</f>
        <v>-0.17190697799135701</v>
      </c>
      <c r="G62" s="183"/>
      <c r="H62" s="102" cm="1">
        <f t="array" aca="1" ref="H62" ca="1">INDIRECT(""&amp;$D60 &amp; "!S51")</f>
        <v>-0.19188811685085094</v>
      </c>
      <c r="I62" s="183"/>
      <c r="J62" s="102" cm="1">
        <f t="array" aca="1" ref="J62" ca="1">INDIRECT(""&amp;$D60 &amp; "!U51")</f>
        <v>-0.19087554348799085</v>
      </c>
      <c r="K62" s="183"/>
      <c r="L62" s="102" cm="1">
        <f t="array" aca="1" ref="L62" ca="1">INDIRECT(""&amp;$D60 &amp; "!W51")</f>
        <v>-0.19643905994327604</v>
      </c>
      <c r="M62" s="183"/>
      <c r="N62" s="102" cm="1">
        <f t="array" aca="1" ref="N62" ca="1">INDIRECT(""&amp;$D60 &amp; "!Y51")</f>
        <v>-0.21073369801048636</v>
      </c>
      <c r="O62" s="183"/>
      <c r="P62" s="102" cm="1">
        <f t="array" aca="1" ref="P62" ca="1">INDIRECT(""&amp;$D60 &amp; "!AA51")</f>
        <v>-0.24446612048496297</v>
      </c>
      <c r="Q62" s="183"/>
      <c r="R62" s="102" cm="1">
        <f t="array" aca="1" ref="R62" ca="1">INDIRECT(""&amp;$D60 &amp; "!AC51")</f>
        <v>-0.20534737107518541</v>
      </c>
      <c r="S62" s="183"/>
      <c r="T62" s="183"/>
      <c r="U62" s="183"/>
      <c r="V62" s="183"/>
      <c r="W62" s="183"/>
      <c r="X62" s="102" cm="1">
        <f t="array" aca="1" ref="X62" ca="1">INDIRECT(""&amp;$D60 &amp; "!AI51")</f>
        <v>-0.21648915744706132</v>
      </c>
      <c r="Y62" s="183"/>
      <c r="Z62" s="102" cm="1">
        <f t="array" aca="1" ref="Z62" ca="1">INDIRECT(""&amp;$D60 &amp; "!AK51")</f>
        <v>-0.2096501879967998</v>
      </c>
      <c r="AA62" s="184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>
      <c r="D63" s="243" t="s">
        <v>16</v>
      </c>
      <c r="E63" s="82" t="s">
        <v>27</v>
      </c>
      <c r="F63" s="44">
        <f ca="1">AVERAGE(F39,F42,F45,F48,F51,F54,F57,F60)</f>
        <v>-0.13303002010291642</v>
      </c>
      <c r="G63" s="192">
        <f ca="1">AVERAGE(G39:G62)</f>
        <v>-0.16333123116870524</v>
      </c>
      <c r="H63" s="56">
        <f ca="1">AVERAGE(H39,H42,H45,H48,H51,H54,H57,H60)</f>
        <v>-0.14544500046849401</v>
      </c>
      <c r="I63" s="192">
        <f ca="1">AVERAGE(I39:I62)</f>
        <v>-0.18775915219959238</v>
      </c>
      <c r="J63" s="56">
        <f ca="1">AVERAGE(J39,J42,J45,J48,J51,J54,J57,J60)</f>
        <v>-0.13968196477342382</v>
      </c>
      <c r="K63" s="192">
        <f ca="1">AVERAGE(K39:K62)</f>
        <v>-0.24173907231132757</v>
      </c>
      <c r="L63" s="56">
        <f ca="1">AVERAGE(L39,L42,L45,L48,L51,L54,L57,L60)</f>
        <v>-0.16961205278678559</v>
      </c>
      <c r="M63" s="192">
        <f ca="1">AVERAGE(M39:M62)</f>
        <v>-0.23356184655714601</v>
      </c>
      <c r="N63" s="56">
        <f ca="1">AVERAGE(N39,N42,N45,N48,N51,N54,N57,N60)</f>
        <v>-0.14797149654392261</v>
      </c>
      <c r="O63" s="192">
        <f ca="1">AVERAGE(O39:O62)</f>
        <v>-0.18890669151179501</v>
      </c>
      <c r="P63" s="56">
        <f ca="1">AVERAGE(P39,P42,P45,P48,P51,P54,P57,P60)</f>
        <v>-0.2062709943543497</v>
      </c>
      <c r="Q63" s="192">
        <f ca="1">AVERAGE(Q39:Q62)</f>
        <v>-0.23175471014600613</v>
      </c>
      <c r="R63" s="56">
        <f ca="1">AVERAGE(R39,R42,R45,R48,R51,R54,R57,R60)</f>
        <v>-0.15526217102119033</v>
      </c>
      <c r="S63" s="192">
        <f ca="1">AVERAGE(S39:S62)</f>
        <v>-0.1955595784269315</v>
      </c>
      <c r="T63" s="192" t="e">
        <f ca="1">AVERAGE(T39:T62)</f>
        <v>#N/A</v>
      </c>
      <c r="U63" s="192" t="e">
        <f ca="1">AVERAGE(U39:U62)</f>
        <v>#N/A</v>
      </c>
      <c r="V63" s="192">
        <f ca="1">AVERAGE(V39:V62)</f>
        <v>-0.20470746183613514</v>
      </c>
      <c r="W63" s="192" t="e">
        <f ca="1">AVERAGE(W39:W62)</f>
        <v>#N/A</v>
      </c>
      <c r="X63" s="56">
        <f ca="1">AVERAGE(X39,X42,X45,X48,X51,X54,X57,X60)</f>
        <v>-0.16957129615597996</v>
      </c>
      <c r="Y63" s="192">
        <f ca="1">AVERAGE(Y39:Y62)</f>
        <v>-0.20555257218808592</v>
      </c>
      <c r="Z63" s="56">
        <f ca="1">AVERAGE(Z39,Z42,Z45,Z48,Z51,Z54,Z57,Z60)</f>
        <v>-0.17152210716864449</v>
      </c>
      <c r="AA63" s="194">
        <f ca="1">AVERAGE(AA39:AA62)</f>
        <v>-0.2054113002668515</v>
      </c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>
      <c r="D64" s="238"/>
      <c r="E64" s="50" t="s">
        <v>28</v>
      </c>
      <c r="F64" s="17">
        <f ca="1">AVERAGE(F40,F43,F46,F49,F52,F55,F58,F61)</f>
        <v>-0.15312556910872077</v>
      </c>
      <c r="G64" s="177"/>
      <c r="H64" s="42">
        <f ca="1">AVERAGE(H40,H43,H46,H49,H52,H55,H58,H61)</f>
        <v>-0.18531570230237565</v>
      </c>
      <c r="I64" s="177"/>
      <c r="J64" s="42">
        <f ca="1">AVERAGE(J40,J43,J46,J49,J52,J55,J58,J61)</f>
        <v>-0.25305612147463263</v>
      </c>
      <c r="K64" s="177"/>
      <c r="L64" s="42">
        <f ca="1">AVERAGE(L40,L43,L46,L49,L52,L55,L58,L61)</f>
        <v>-0.24704691052281724</v>
      </c>
      <c r="M64" s="177"/>
      <c r="N64" s="42">
        <f ca="1">AVERAGE(N40,N43,N46,N49,N52,N55,N58,N61)</f>
        <v>-0.19273064137923157</v>
      </c>
      <c r="O64" s="177"/>
      <c r="P64" s="42">
        <f ca="1">AVERAGE(P40,P43,P46,P49,P52,P55,P58,P61)</f>
        <v>-0.22719809902111626</v>
      </c>
      <c r="Q64" s="177"/>
      <c r="R64" s="42">
        <f ca="1">AVERAGE(R40,R43,R46,R49,R52,R55,R58,R61)</f>
        <v>-0.18905067001477477</v>
      </c>
      <c r="S64" s="177"/>
      <c r="T64" s="177"/>
      <c r="U64" s="177"/>
      <c r="V64" s="177"/>
      <c r="W64" s="177"/>
      <c r="X64" s="42">
        <f ca="1">AVERAGE(X40,X43,X46,X49,X52,X55,X58,X61)</f>
        <v>-0.20042859720604789</v>
      </c>
      <c r="Y64" s="177"/>
      <c r="Z64" s="42">
        <f ca="1">AVERAGE(Z40,Z43,Z46,Z49,Z52,Z55,Z58,Z61)</f>
        <v>-0.19887388428593972</v>
      </c>
      <c r="AA64" s="178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4:40" ht="16" thickBot="1">
      <c r="D65" s="239"/>
      <c r="E65" s="51" t="s">
        <v>29</v>
      </c>
      <c r="F65" s="47">
        <f ca="1">AVERAGE(F41,F44,F47,F50,F53,F56,F59,F62)</f>
        <v>-0.24368315343737257</v>
      </c>
      <c r="G65" s="193"/>
      <c r="H65" s="57">
        <f ca="1">AVERAGE(H41,H44,H47,H50,H53,H56,H59,H62)</f>
        <v>-0.2575001002207794</v>
      </c>
      <c r="I65" s="193"/>
      <c r="J65" s="57">
        <f ca="1">AVERAGE(J41,J44,J47,J50,J53,J56,J59,J62)</f>
        <v>-0.30086163343001321</v>
      </c>
      <c r="K65" s="193"/>
      <c r="L65" s="57">
        <f ca="1">AVERAGE(L41,L44,L47,L50,L53,L56,L59,L62)</f>
        <v>-0.29869858107520109</v>
      </c>
      <c r="M65" s="193"/>
      <c r="N65" s="57">
        <f ca="1">AVERAGE(N41,N44,N47,N50,N53,N56,N59,N62)</f>
        <v>-0.25510069449185119</v>
      </c>
      <c r="O65" s="193"/>
      <c r="P65" s="57">
        <f ca="1">AVERAGE(P41,P44,P47,P50,P53,P56,P59,P62)</f>
        <v>-0.27277013651183835</v>
      </c>
      <c r="Q65" s="193"/>
      <c r="R65" s="57">
        <f ca="1">AVERAGE(R41,R44,R47,R50,R53,R56,R59,R62)</f>
        <v>-0.25068971180139066</v>
      </c>
      <c r="S65" s="193"/>
      <c r="T65" s="193"/>
      <c r="U65" s="193"/>
      <c r="V65" s="193"/>
      <c r="W65" s="193"/>
      <c r="X65" s="57">
        <f ca="1">AVERAGE(X41,X44,X47,X50,X53,X56,X59,X62)</f>
        <v>-0.25510246440502615</v>
      </c>
      <c r="Y65" s="193"/>
      <c r="Z65" s="57">
        <f ca="1">AVERAGE(Z41,Z44,Z47,Z50,Z53,Z56,Z59,Z62)</f>
        <v>-0.25336022546077019</v>
      </c>
      <c r="AA65" s="195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8" spans="4:40" ht="16" thickBot="1"/>
    <row r="69" spans="4:40">
      <c r="D69" s="240" t="s">
        <v>61</v>
      </c>
      <c r="E69" s="217" t="s">
        <v>79</v>
      </c>
      <c r="F69" s="217"/>
      <c r="G69" s="217"/>
      <c r="H69" s="217"/>
      <c r="I69" s="217"/>
      <c r="J69" s="217"/>
      <c r="K69" s="217"/>
      <c r="L69" s="217"/>
      <c r="M69" s="217"/>
      <c r="N69" s="217"/>
      <c r="O69" s="60"/>
    </row>
    <row r="70" spans="4:40">
      <c r="D70" s="241"/>
      <c r="E70" s="218" t="s">
        <v>82</v>
      </c>
      <c r="F70" s="218"/>
      <c r="G70" s="218"/>
      <c r="H70" s="218"/>
      <c r="I70" s="191" t="s">
        <v>83</v>
      </c>
      <c r="J70" s="191"/>
      <c r="K70" s="191" t="s">
        <v>32</v>
      </c>
      <c r="L70" s="191"/>
      <c r="M70" s="191" t="s">
        <v>31</v>
      </c>
      <c r="N70" s="191"/>
      <c r="O70" s="61"/>
    </row>
    <row r="71" spans="4:40" ht="16" thickBot="1">
      <c r="D71" s="242"/>
      <c r="E71" s="59" t="s">
        <v>80</v>
      </c>
      <c r="F71" s="59" t="s">
        <v>77</v>
      </c>
      <c r="G71" s="59" t="s">
        <v>81</v>
      </c>
      <c r="H71" s="59" t="s">
        <v>78</v>
      </c>
      <c r="I71" s="41" t="s">
        <v>77</v>
      </c>
      <c r="J71" s="41" t="s">
        <v>78</v>
      </c>
      <c r="K71" s="41" t="s">
        <v>77</v>
      </c>
      <c r="L71" s="41" t="s">
        <v>80</v>
      </c>
      <c r="M71" s="41" t="s">
        <v>77</v>
      </c>
      <c r="N71" s="41" t="s">
        <v>80</v>
      </c>
      <c r="O71" s="62" t="s">
        <v>84</v>
      </c>
    </row>
    <row r="72" spans="4:40">
      <c r="D72" s="65" t="str">
        <f>D5</f>
        <v>BoxingPractice</v>
      </c>
      <c r="E72" s="44" cm="1">
        <f t="array" aca="1" ref="E72" ca="1">INDIRECT(""&amp;$D72 &amp; "!AJ61")</f>
        <v>0.96220067017326172</v>
      </c>
      <c r="F72" s="56" cm="1">
        <f t="array" aca="1" ref="F72" ca="1">INDIRECT(""&amp;$D72 &amp; "!AL57")</f>
        <v>0.96220067017326172</v>
      </c>
      <c r="G72" s="56" cm="1">
        <f t="array" aca="1" ref="G72" ca="1">INDIRECT(""&amp;$D72 &amp; "!AK61")</f>
        <v>8.0997948677791474</v>
      </c>
      <c r="H72" s="56" cm="1">
        <f t="array" aca="1" ref="H72" ca="1">INDIRECT(""&amp;$D72 &amp; "!AM57")</f>
        <v>8.0997948677791491</v>
      </c>
      <c r="I72" s="56" cm="1">
        <f t="array" aca="1" ref="I72" ca="1">INDIRECT(""&amp;$D72 &amp; "!AL58")</f>
        <v>0.96726584700958895</v>
      </c>
      <c r="J72" s="56" cm="1">
        <f t="array" aca="1" ref="J72" ca="1">INDIRECT(""&amp;$D72 &amp; "!AM58")</f>
        <v>8.6411458781461139</v>
      </c>
      <c r="K72" s="56" cm="1">
        <f t="array" aca="1" ref="K72" ca="1">INDIRECT(""&amp;$D72 &amp; "!AL59")</f>
        <v>1.2728160278547485</v>
      </c>
      <c r="L72" s="56" cm="1">
        <f t="array" aca="1" ref="L72" ca="1">INDIRECT(""&amp;$D72 &amp; "!AM59")</f>
        <v>21.08673282658366</v>
      </c>
      <c r="M72" s="56" cm="1">
        <f t="array" aca="1" ref="M72" ca="1">INDIRECT(""&amp;$D72 &amp; "!AL60")</f>
        <v>0.81911505365738324</v>
      </c>
      <c r="N72" s="56" cm="1">
        <f t="array" aca="1" ref="N72" ca="1">INDIRECT(""&amp;$D72 &amp; "!AM60")</f>
        <v>4.7625559233307264</v>
      </c>
      <c r="O72" s="45" cm="1">
        <f t="array" aca="1" ref="O72" ca="1">INDIRECT(""&amp;$D72 &amp; "!AM56")</f>
        <v>1</v>
      </c>
    </row>
    <row r="73" spans="4:40">
      <c r="D73" s="65" t="str">
        <f>D8</f>
        <v>CrossWalk</v>
      </c>
      <c r="E73" s="17" cm="1">
        <f t="array" aca="1" ref="E73" ca="1">INDIRECT(""&amp;$D73 &amp; "!AJ61")</f>
        <v>0.94492660278638707</v>
      </c>
      <c r="F73" s="42" cm="1">
        <f t="array" aca="1" ref="F73" ca="1">INDIRECT(""&amp;$D73 &amp; "!AL57")</f>
        <v>0.94492660278638718</v>
      </c>
      <c r="G73" s="42" cm="1">
        <f t="array" aca="1" ref="G73" ca="1">INDIRECT(""&amp;$D73 &amp; "!AK61")</f>
        <v>7.556232215816852</v>
      </c>
      <c r="H73" s="42" cm="1">
        <f t="array" aca="1" ref="H73" ca="1">INDIRECT(""&amp;$D73 &amp; "!AM57")</f>
        <v>7.556232215816852</v>
      </c>
      <c r="I73" s="42" cm="1">
        <f t="array" aca="1" ref="I73" ca="1">INDIRECT(""&amp;$D73 &amp; "!AL58")</f>
        <v>0.94956879364939817</v>
      </c>
      <c r="J73" s="42" cm="1">
        <f t="array" aca="1" ref="J73" ca="1">INDIRECT(""&amp;$D73 &amp; "!AM58")</f>
        <v>8.1621837099037169</v>
      </c>
      <c r="K73" s="42" cm="1">
        <f t="array" aca="1" ref="K73" ca="1">INDIRECT(""&amp;$D73 &amp; "!AL59")</f>
        <v>1.1827343689072591</v>
      </c>
      <c r="L73" s="42" cm="1">
        <f t="array" aca="1" ref="L73" ca="1">INDIRECT(""&amp;$D73 &amp; "!AM59")</f>
        <v>21.890433884040007</v>
      </c>
      <c r="M73" s="42" cm="1">
        <f t="array" aca="1" ref="M73" ca="1">INDIRECT(""&amp;$D73 &amp; "!AL60")</f>
        <v>0.63781210254141596</v>
      </c>
      <c r="N73" s="42" cm="1">
        <f t="array" aca="1" ref="N73" ca="1">INDIRECT(""&amp;$D73 &amp; "!AM60")</f>
        <v>3.47323815446159</v>
      </c>
      <c r="O73" s="46" cm="1">
        <f t="array" aca="1" ref="O73" ca="1">INDIRECT(""&amp;$D73 &amp; "!AM56")</f>
        <v>1</v>
      </c>
    </row>
    <row r="74" spans="4:40">
      <c r="D74" s="65" t="str">
        <f>D11</f>
        <v>FoodMarket2</v>
      </c>
      <c r="E74" s="17" cm="1">
        <f t="array" aca="1" ref="E74" ca="1">INDIRECT(""&amp;$D74 &amp; "!AJ61")</f>
        <v>0.70674490469673557</v>
      </c>
      <c r="F74" s="42" cm="1">
        <f t="array" aca="1" ref="F74" ca="1">INDIRECT(""&amp;$D74 &amp; "!AL57")</f>
        <v>0.70674490469673545</v>
      </c>
      <c r="G74" s="42" cm="1">
        <f t="array" aca="1" ref="G74" ca="1">INDIRECT(""&amp;$D74 &amp; "!AK61")</f>
        <v>8.3599783723122005</v>
      </c>
      <c r="H74" s="42" cm="1">
        <f t="array" aca="1" ref="H74" ca="1">INDIRECT(""&amp;$D74 &amp; "!AM57")</f>
        <v>8.3599783723122005</v>
      </c>
      <c r="I74" s="42" cm="1">
        <f t="array" aca="1" ref="I74" ca="1">INDIRECT(""&amp;$D74 &amp; "!AL58")</f>
        <v>0.72061855288018906</v>
      </c>
      <c r="J74" s="42" cm="1">
        <f t="array" aca="1" ref="J74" ca="1">INDIRECT(""&amp;$D74 &amp; "!AM58")</f>
        <v>8.6964543547859137</v>
      </c>
      <c r="K74" s="42" cm="1">
        <f t="array" aca="1" ref="K74" ca="1">INDIRECT(""&amp;$D74 &amp; "!AL59")</f>
        <v>1.0335310525190551</v>
      </c>
      <c r="L74" s="42" cm="1">
        <f t="array" aca="1" ref="L74" ca="1">INDIRECT(""&amp;$D74 &amp; "!AM59")</f>
        <v>17.047112818931147</v>
      </c>
      <c r="M74" s="42" cm="1">
        <f t="array" aca="1" ref="M74" ca="1">INDIRECT(""&amp;$D74 &amp; "!AL60")</f>
        <v>0.39391068299909016</v>
      </c>
      <c r="N74" s="42" cm="1">
        <f t="array" aca="1" ref="N74" ca="1">INDIRECT(""&amp;$D74 &amp; "!AM60")</f>
        <v>4.9013331909364375</v>
      </c>
      <c r="O74" s="46" cm="1">
        <f t="array" aca="1" ref="O74" ca="1">INDIRECT(""&amp;$D74 &amp; "!AM56")</f>
        <v>1</v>
      </c>
    </row>
    <row r="75" spans="4:40">
      <c r="D75" s="65" t="str">
        <f>D14</f>
        <v>Neon1224</v>
      </c>
      <c r="E75" s="17" cm="1">
        <f t="array" aca="1" ref="E75" ca="1">INDIRECT(""&amp;$D75 &amp; "!AJ61")</f>
        <v>1.047876790404211</v>
      </c>
      <c r="F75" s="42" cm="1">
        <f t="array" aca="1" ref="F75" ca="1">INDIRECT(""&amp;$D75 &amp; "!AL57")</f>
        <v>1.0478767904042108</v>
      </c>
      <c r="G75" s="42" cm="1">
        <f t="array" aca="1" ref="G75" ca="1">INDIRECT(""&amp;$D75 &amp; "!AK61")</f>
        <v>12.917452033682313</v>
      </c>
      <c r="H75" s="42" cm="1">
        <f t="array" aca="1" ref="H75" ca="1">INDIRECT(""&amp;$D75 &amp; "!AM57")</f>
        <v>12.917452033682313</v>
      </c>
      <c r="I75" s="42" cm="1">
        <f t="array" aca="1" ref="I75" ca="1">INDIRECT(""&amp;$D75 &amp; "!AL58")</f>
        <v>1.0522017292167629</v>
      </c>
      <c r="J75" s="42" cm="1">
        <f t="array" aca="1" ref="J75" ca="1">INDIRECT(""&amp;$D75 &amp; "!AM58")</f>
        <v>13.496470641033124</v>
      </c>
      <c r="K75" s="42" cm="1">
        <f t="array" aca="1" ref="K75" ca="1">INDIRECT(""&amp;$D75 &amp; "!AL59")</f>
        <v>1.3507139514304576</v>
      </c>
      <c r="L75" s="42" cm="1">
        <f t="array" aca="1" ref="L75" ca="1">INDIRECT(""&amp;$D75 &amp; "!AM59")</f>
        <v>27.495026759594701</v>
      </c>
      <c r="M75" s="42" cm="1">
        <f t="array" aca="1" ref="M75" ca="1">INDIRECT(""&amp;$D75 &amp; "!AL60")</f>
        <v>0.90585924775397875</v>
      </c>
      <c r="N75" s="42" cm="1">
        <f t="array" aca="1" ref="N75" ca="1">INDIRECT(""&amp;$D75 &amp; "!AM60")</f>
        <v>7.9210934867449652</v>
      </c>
      <c r="O75" s="46" cm="1">
        <f t="array" aca="1" ref="O75" ca="1">INDIRECT(""&amp;$D75 &amp; "!AM56")</f>
        <v>1</v>
      </c>
    </row>
    <row r="76" spans="4:40">
      <c r="D76" s="65" t="str">
        <f>D17</f>
        <v>NocturneDance</v>
      </c>
      <c r="E76" s="17" cm="1">
        <f t="array" aca="1" ref="E76" ca="1">INDIRECT(""&amp;$D76 &amp; "!AJ61")</f>
        <v>0.8632003369843132</v>
      </c>
      <c r="F76" s="42" cm="1">
        <f t="array" aca="1" ref="F76" ca="1">INDIRECT(""&amp;$D76 &amp; "!AL57")</f>
        <v>0.8632003369843132</v>
      </c>
      <c r="G76" s="42" t="e" cm="1">
        <f t="array" aca="1" ref="G76" ca="1">INDIRECT(""&amp;$D76 &amp; "!AK61")</f>
        <v>#NUM!</v>
      </c>
      <c r="H76" s="42" t="e" cm="1">
        <f t="array" aca="1" ref="H76" ca="1">INDIRECT(""&amp;$D76 &amp; "!AM57")</f>
        <v>#NUM!</v>
      </c>
      <c r="I76" s="42" cm="1">
        <f t="array" aca="1" ref="I76" ca="1">INDIRECT(""&amp;$D76 &amp; "!AL58")</f>
        <v>0.87246258179661917</v>
      </c>
      <c r="J76" s="42" cm="1">
        <f t="array" aca="1" ref="J76" ca="1">INDIRECT(""&amp;$D76 &amp; "!AM58")</f>
        <v>9.8748618878847196</v>
      </c>
      <c r="K76" s="42" cm="1">
        <f t="array" aca="1" ref="K76" ca="1">INDIRECT(""&amp;$D76 &amp; "!AL59")</f>
        <v>1.2221089044203657</v>
      </c>
      <c r="L76" s="42" cm="1">
        <f t="array" aca="1" ref="L76" ca="1">INDIRECT(""&amp;$D76 &amp; "!AM59")</f>
        <v>20.184317932476002</v>
      </c>
      <c r="M76" s="42" cm="1">
        <f t="array" aca="1" ref="M76" ca="1">INDIRECT(""&amp;$D76 &amp; "!AL60")</f>
        <v>0.62311648994861446</v>
      </c>
      <c r="N76" s="42" cm="1">
        <f t="array" aca="1" ref="N76" ca="1">INDIRECT(""&amp;$D76 &amp; "!AM60")</f>
        <v>0</v>
      </c>
      <c r="O76" s="46" cm="1">
        <f t="array" aca="1" ref="O76" ca="1">INDIRECT(""&amp;$D76 &amp; "!AM56")</f>
        <v>1</v>
      </c>
    </row>
    <row r="77" spans="4:40">
      <c r="D77" s="65" t="str">
        <f>D20</f>
        <v>PierSeaside</v>
      </c>
      <c r="E77" s="17" cm="1">
        <f t="array" aca="1" ref="E77" ca="1">INDIRECT(""&amp;$D77 &amp; "!AJ61")</f>
        <v>0.63316609101100041</v>
      </c>
      <c r="F77" s="42" cm="1">
        <f t="array" aca="1" ref="F77" ca="1">INDIRECT(""&amp;$D77 &amp; "!AL57")</f>
        <v>0.63316609101100052</v>
      </c>
      <c r="G77" s="42" cm="1">
        <f t="array" aca="1" ref="G77" ca="1">INDIRECT(""&amp;$D77 &amp; "!AK61")</f>
        <v>6.5509609426057693</v>
      </c>
      <c r="H77" s="42" cm="1">
        <f t="array" aca="1" ref="H77" ca="1">INDIRECT(""&amp;$D77 &amp; "!AM57")</f>
        <v>6.5509609426057684</v>
      </c>
      <c r="I77" s="42" cm="1">
        <f t="array" aca="1" ref="I77" ca="1">INDIRECT(""&amp;$D77 &amp; "!AL58")</f>
        <v>0.66130029547862845</v>
      </c>
      <c r="J77" s="42" cm="1">
        <f t="array" aca="1" ref="J77" ca="1">INDIRECT(""&amp;$D77 &amp; "!AM58")</f>
        <v>6.9511319202184847</v>
      </c>
      <c r="K77" s="42" cm="1">
        <f t="array" aca="1" ref="K77" ca="1">INDIRECT(""&amp;$D77 &amp; "!AL59")</f>
        <v>0.96628310890863944</v>
      </c>
      <c r="L77" s="42" cm="1">
        <f t="array" aca="1" ref="L77" ca="1">INDIRECT(""&amp;$D77 &amp; "!AM59")</f>
        <v>17.719848313583867</v>
      </c>
      <c r="M77" s="42" cm="1">
        <f t="array" aca="1" ref="M77" ca="1">INDIRECT(""&amp;$D77 &amp; "!AL60")</f>
        <v>0.28321400159108984</v>
      </c>
      <c r="N77" s="42" cm="1">
        <f t="array" aca="1" ref="N77" ca="1">INDIRECT(""&amp;$D77 &amp; "!AM60")</f>
        <v>3.7888220285948107</v>
      </c>
      <c r="O77" s="46" cm="1">
        <f t="array" aca="1" ref="O77" ca="1">INDIRECT(""&amp;$D77 &amp; "!AM56")</f>
        <v>1</v>
      </c>
    </row>
    <row r="78" spans="4:40">
      <c r="D78" s="65" t="str">
        <f>D23</f>
        <v>Tango</v>
      </c>
      <c r="E78" s="17" cm="1">
        <f t="array" aca="1" ref="E78" ca="1">INDIRECT(""&amp;$D78 &amp; "!AJ61")</f>
        <v>0.91221891535361377</v>
      </c>
      <c r="F78" s="42" cm="1">
        <f t="array" aca="1" ref="F78" ca="1">INDIRECT(""&amp;$D78 &amp; "!AL57")</f>
        <v>0.91221891535361377</v>
      </c>
      <c r="G78" s="42" cm="1">
        <f t="array" aca="1" ref="G78" ca="1">INDIRECT(""&amp;$D78 &amp; "!AK61")</f>
        <v>8.4907215496639328</v>
      </c>
      <c r="H78" s="42" cm="1">
        <f t="array" aca="1" ref="H78" ca="1">INDIRECT(""&amp;$D78 &amp; "!AM57")</f>
        <v>8.4907215496639328</v>
      </c>
      <c r="I78" s="42" cm="1">
        <f t="array" aca="1" ref="I78" ca="1">INDIRECT(""&amp;$D78 &amp; "!AL58")</f>
        <v>0.91719762682291028</v>
      </c>
      <c r="J78" s="42" cm="1">
        <f t="array" aca="1" ref="J78" ca="1">INDIRECT(""&amp;$D78 &amp; "!AM58")</f>
        <v>9.0068856784206801</v>
      </c>
      <c r="K78" s="42" cm="1">
        <f t="array" aca="1" ref="K78" ca="1">INDIRECT(""&amp;$D78 &amp; "!AL59")</f>
        <v>1.1385775176252819</v>
      </c>
      <c r="L78" s="42" cm="1">
        <f t="array" aca="1" ref="L78" ca="1">INDIRECT(""&amp;$D78 &amp; "!AM59")</f>
        <v>20.339915829746126</v>
      </c>
      <c r="M78" s="42" cm="1">
        <f t="array" aca="1" ref="M78" ca="1">INDIRECT(""&amp;$D78 &amp; "!AL60")</f>
        <v>0.6779119957917088</v>
      </c>
      <c r="N78" s="42" cm="1">
        <f t="array" aca="1" ref="N78" ca="1">INDIRECT(""&amp;$D78 &amp; "!AM60")</f>
        <v>4.2334641749593898</v>
      </c>
      <c r="O78" s="46" cm="1">
        <f t="array" aca="1" ref="O78" ca="1">INDIRECT(""&amp;$D78 &amp; "!AM56")</f>
        <v>1</v>
      </c>
    </row>
    <row r="79" spans="4:40" ht="16" thickBot="1">
      <c r="D79" s="66" t="str">
        <f>D26</f>
        <v>Timelapse</v>
      </c>
      <c r="E79" s="47" cm="1">
        <f t="array" aca="1" ref="E79" ca="1">INDIRECT(""&amp;$D79 &amp; "!AJ61")</f>
        <v>0.73126402239396604</v>
      </c>
      <c r="F79" s="57" cm="1">
        <f t="array" aca="1" ref="F79" ca="1">INDIRECT(""&amp;$D79 &amp; "!AL57")</f>
        <v>0.73126402239396604</v>
      </c>
      <c r="G79" s="57" cm="1">
        <f t="array" aca="1" ref="G79" ca="1">INDIRECT(""&amp;$D79 &amp; "!AK61")</f>
        <v>7.6339579139852356</v>
      </c>
      <c r="H79" s="57" cm="1">
        <f t="array" aca="1" ref="H79" ca="1">INDIRECT(""&amp;$D79 &amp; "!AM57")</f>
        <v>7.6339579139852356</v>
      </c>
      <c r="I79" s="57" cm="1">
        <f t="array" aca="1" ref="I79" ca="1">INDIRECT(""&amp;$D79 &amp; "!AL58")</f>
        <v>0.75049677650777802</v>
      </c>
      <c r="J79" s="57" cm="1">
        <f t="array" aca="1" ref="J79" ca="1">INDIRECT(""&amp;$D79 &amp; "!AM58")</f>
        <v>7.980551380356709</v>
      </c>
      <c r="K79" s="57" cm="1">
        <f t="array" aca="1" ref="K79" ca="1">INDIRECT(""&amp;$D79 &amp; "!AL59")</f>
        <v>1.0402890234193092</v>
      </c>
      <c r="L79" s="57" cm="1">
        <f t="array" aca="1" ref="L79" ca="1">INDIRECT(""&amp;$D79 &amp; "!AM59")</f>
        <v>18.603515403382612</v>
      </c>
      <c r="M79" s="57" cm="1">
        <f t="array" aca="1" ref="M79" ca="1">INDIRECT(""&amp;$D79 &amp; "!AL60")</f>
        <v>0.41523500810372771</v>
      </c>
      <c r="N79" s="57" cm="1">
        <f t="array" aca="1" ref="N79" ca="1">INDIRECT(""&amp;$D79 &amp; "!AM60")</f>
        <v>4.2094231671794571</v>
      </c>
      <c r="O79" s="48" cm="1">
        <f t="array" aca="1" ref="O79" ca="1">INDIRECT(""&amp;$D79 &amp; "!AM56")</f>
        <v>1</v>
      </c>
    </row>
    <row r="80" spans="4:40" ht="16" thickBot="1">
      <c r="D80" s="58" t="s">
        <v>16</v>
      </c>
      <c r="E80" s="53">
        <f ca="1">GEOMEAN(E72:E79)</f>
        <v>0.83898635184259751</v>
      </c>
      <c r="F80" s="53">
        <f ca="1">GEOMEAN(F72:F79)</f>
        <v>0.83898635184259751</v>
      </c>
      <c r="G80" s="53" t="e">
        <f ca="1">GEOMEAN(G72:G79)</f>
        <v>#NUM!</v>
      </c>
      <c r="H80" s="53" t="e">
        <f ca="1">GEOMEAN(H72:H79)</f>
        <v>#NUM!</v>
      </c>
      <c r="I80" s="53">
        <f ca="1">AVERAGE(I72:I79)</f>
        <v>0.86138902542023443</v>
      </c>
      <c r="J80" s="53">
        <f ca="1">AVERAGE(J72:J79)</f>
        <v>9.1012106813436837</v>
      </c>
      <c r="K80" s="53">
        <f ca="1">MAX(K72:K79)</f>
        <v>1.3507139514304576</v>
      </c>
      <c r="L80" s="53">
        <f ca="1">MAX(L72:L79)</f>
        <v>27.495026759594701</v>
      </c>
      <c r="M80" s="53">
        <f ca="1">MIN(M72:M79)</f>
        <v>0.28321400159108984</v>
      </c>
      <c r="N80" s="53">
        <f ca="1">MIN(N72:N79)</f>
        <v>0</v>
      </c>
      <c r="O80" s="53">
        <f ca="1">AVERAGE(O72:O79)</f>
        <v>1</v>
      </c>
    </row>
    <row r="82" spans="4:41">
      <c r="AG82" s="23"/>
      <c r="AH82" s="23"/>
      <c r="AI82" s="23"/>
      <c r="AJ82" s="23"/>
      <c r="AK82" s="23"/>
      <c r="AL82" s="23"/>
      <c r="AM82" s="23"/>
      <c r="AN82" s="23"/>
    </row>
    <row r="83" spans="4:41" ht="16" thickBot="1">
      <c r="AG83" s="23"/>
      <c r="AH83" s="23"/>
      <c r="AI83" s="23"/>
      <c r="AJ83" s="23"/>
      <c r="AK83" s="23"/>
      <c r="AL83" s="23"/>
      <c r="AM83" s="23"/>
      <c r="AN83" s="23"/>
    </row>
    <row r="84" spans="4:41">
      <c r="D84" s="196" t="s">
        <v>97</v>
      </c>
      <c r="E84" s="196" t="s">
        <v>61</v>
      </c>
      <c r="F84" s="175" t="s">
        <v>54</v>
      </c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222"/>
      <c r="AH84" s="23"/>
      <c r="AI84" s="23"/>
      <c r="AJ84" s="23"/>
      <c r="AK84" s="23"/>
      <c r="AL84" s="23"/>
      <c r="AM84" s="23"/>
      <c r="AN84" s="23"/>
    </row>
    <row r="85" spans="4:41">
      <c r="D85" s="197"/>
      <c r="E85" s="197"/>
      <c r="F85" s="198" t="str">
        <f>BoxingPractice!AO2</f>
        <v>PSNR</v>
      </c>
      <c r="G85" s="199"/>
      <c r="H85" s="199"/>
      <c r="I85" s="199"/>
      <c r="J85" s="200"/>
      <c r="K85" s="198" t="str">
        <f>BoxingPractice!AT2</f>
        <v>SSIM</v>
      </c>
      <c r="L85" s="200"/>
      <c r="M85" s="198" t="str">
        <f>BoxingPractice!AV2</f>
        <v>MS-SSIM</v>
      </c>
      <c r="N85" s="200"/>
      <c r="O85" s="198" t="str">
        <f>BoxingPractice!AX2</f>
        <v>VMAF</v>
      </c>
      <c r="P85" s="200"/>
      <c r="Q85" s="198" t="s">
        <v>143</v>
      </c>
      <c r="R85" s="200"/>
      <c r="AH85" s="23"/>
      <c r="AI85" s="23"/>
      <c r="AJ85" s="23"/>
      <c r="AK85" s="23"/>
      <c r="AL85" s="23"/>
      <c r="AM85" s="23"/>
      <c r="AN85" s="23"/>
    </row>
    <row r="86" spans="4:41">
      <c r="D86" s="197"/>
      <c r="E86" s="197"/>
      <c r="F86" s="27"/>
      <c r="G86" s="27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AH86" s="23"/>
      <c r="AI86" s="23"/>
      <c r="AJ86" s="23"/>
      <c r="AK86" s="23"/>
      <c r="AL86" s="23"/>
      <c r="AM86" s="23"/>
      <c r="AN86" s="23"/>
    </row>
    <row r="87" spans="4:41" ht="16" thickBot="1">
      <c r="D87" s="197"/>
      <c r="E87" s="197"/>
      <c r="F87" s="201" t="str">
        <f>BoxingPractice!AO4</f>
        <v>Range</v>
      </c>
      <c r="G87" s="202"/>
      <c r="H87" s="28" t="str">
        <f>BoxingPractice!AQ4</f>
        <v>Y</v>
      </c>
      <c r="I87" s="28" t="str">
        <f>BoxingPractice!AR4</f>
        <v>U</v>
      </c>
      <c r="J87" s="28" t="str">
        <f>BoxingPractice!AS4</f>
        <v>V</v>
      </c>
      <c r="K87" s="28" t="str">
        <f>BoxingPractice!AT4</f>
        <v>Range</v>
      </c>
      <c r="L87" s="28" t="str">
        <f>BoxingPractice!AU4</f>
        <v>Y</v>
      </c>
      <c r="M87" s="28" t="str">
        <f>BoxingPractice!AV4</f>
        <v>Range</v>
      </c>
      <c r="N87" s="28" t="str">
        <f>BoxingPractice!AW4</f>
        <v>Y</v>
      </c>
      <c r="O87" s="28" t="str">
        <f>BoxingPractice!AX4</f>
        <v>Range</v>
      </c>
      <c r="P87" s="28" t="str">
        <f>BoxingPractice!AY4</f>
        <v>Y</v>
      </c>
      <c r="Q87" s="28" t="s">
        <v>23</v>
      </c>
      <c r="R87" s="28" t="s">
        <v>24</v>
      </c>
      <c r="AH87" s="23"/>
      <c r="AI87" s="23"/>
      <c r="AJ87" s="23"/>
      <c r="AK87" s="23"/>
      <c r="AL87" s="23"/>
      <c r="AM87" s="23"/>
      <c r="AN87" s="23"/>
    </row>
    <row r="88" spans="4:41">
      <c r="D88" s="228" t="str">
        <f>BoxingPractice!A5</f>
        <v>3840x2160</v>
      </c>
      <c r="E88" s="225" t="str">
        <f>D5</f>
        <v>BoxingPractice</v>
      </c>
      <c r="F88" s="84" t="str" cm="1">
        <f t="array" aca="1" ref="F88" ca="1">INDIRECT(""&amp;$E88 &amp; "!AO5")</f>
        <v>High</v>
      </c>
      <c r="G88" s="44" cm="1">
        <f t="array" aca="1" ref="G88" ca="1">INDIRECT(""&amp;$E88 &amp; "!AP5")</f>
        <v>-0.16637109517224147</v>
      </c>
      <c r="H88" s="192" cm="1">
        <f t="array" aca="1" ref="H88" ca="1">INDIRECT(""&amp;$E88 &amp; "!AQ5")</f>
        <v>-0.19863313006829153</v>
      </c>
      <c r="I88" s="192" cm="1">
        <f t="array" aca="1" ref="I88" ca="1">INDIRECT(""&amp;$E88 &amp; "!AR5")</f>
        <v>-0.24988901068888147</v>
      </c>
      <c r="J88" s="192" cm="1">
        <f t="array" aca="1" ref="J88" ca="1">INDIRECT(""&amp;$E88 &amp; "!AS5")</f>
        <v>-0.27992105604956852</v>
      </c>
      <c r="K88" s="56" cm="1">
        <f t="array" aca="1" ref="K88" ca="1">INDIRECT(""&amp;$E88 &amp; "!AT5")</f>
        <v>-0.14494090913081015</v>
      </c>
      <c r="L88" s="192" cm="1">
        <f t="array" aca="1" ref="L88" ca="1">INDIRECT(""&amp;$E88 &amp; "!AU5")</f>
        <v>-0.16992754972203739</v>
      </c>
      <c r="M88" s="56" cm="1">
        <f t="array" aca="1" ref="M88" ca="1">INDIRECT(""&amp;$E88 &amp; "!AV5")</f>
        <v>-0.15809396209083804</v>
      </c>
      <c r="N88" s="192" cm="1">
        <f t="array" aca="1" ref="N88" ca="1">INDIRECT(""&amp;$E88 &amp; "!AW5")</f>
        <v>-0.18953456529176105</v>
      </c>
      <c r="O88" s="56" cm="1">
        <f t="array" aca="1" ref="O88" ca="1">INDIRECT(""&amp;$E88 &amp; "!AX5")</f>
        <v>-0.281151118250062</v>
      </c>
      <c r="P88" s="194" cm="1">
        <f t="array" aca="1" ref="P88" ca="1">INDIRECT(""&amp;$E88 &amp; "!AY5")</f>
        <v>-0.26726608041266975</v>
      </c>
      <c r="Q88" s="125" cm="1">
        <f t="array" aca="1" ref="Q88" ca="1">INDIRECT(""&amp;$E88 &amp; "!AZ5")</f>
        <v>0</v>
      </c>
      <c r="R88" s="223" cm="1">
        <f t="array" aca="1" ref="R88" ca="1">INDIRECT(""&amp;$E88 &amp; "!BA5")</f>
        <v>0</v>
      </c>
      <c r="AH88" s="23"/>
      <c r="AI88" s="23"/>
      <c r="AJ88" s="23"/>
      <c r="AK88" s="23"/>
      <c r="AL88" s="23"/>
      <c r="AM88" s="23"/>
      <c r="AN88" s="23"/>
    </row>
    <row r="89" spans="4:41">
      <c r="D89" s="229"/>
      <c r="E89" s="226"/>
      <c r="F89" s="85" t="str" cm="1">
        <f t="array" aca="1" ref="F89" ca="1">INDIRECT(""&amp;$E88 &amp; "!AO7")</f>
        <v>Med</v>
      </c>
      <c r="G89" s="17" cm="1">
        <f t="array" aca="1" ref="G89" ca="1">INDIRECT(""&amp;$E88 &amp; "!AP7")</f>
        <v>-0.19345982503419601</v>
      </c>
      <c r="H89" s="177"/>
      <c r="I89" s="177"/>
      <c r="J89" s="177"/>
      <c r="K89" s="42" cm="1">
        <f t="array" aca="1" ref="K89" ca="1">INDIRECT(""&amp;$E88 &amp; "!AT7")</f>
        <v>-0.16963829869262792</v>
      </c>
      <c r="L89" s="177"/>
      <c r="M89" s="42" cm="1">
        <f t="array" aca="1" ref="M89" ca="1">INDIRECT(""&amp;$E88 &amp; "!AV7")</f>
        <v>-0.1852317683614485</v>
      </c>
      <c r="N89" s="177"/>
      <c r="O89" s="42" cm="1">
        <f t="array" aca="1" ref="O89" ca="1">INDIRECT(""&amp;$E88 &amp; "!AX7")</f>
        <v>-0.2538916891537164</v>
      </c>
      <c r="P89" s="178"/>
      <c r="Q89" s="126" cm="1">
        <f t="array" aca="1" ref="Q89" ca="1">INDIRECT(""&amp;$E88 &amp; "!AZ7")</f>
        <v>0</v>
      </c>
      <c r="R89" s="224"/>
      <c r="AH89" s="23"/>
      <c r="AI89" s="23"/>
      <c r="AJ89" s="23"/>
      <c r="AK89" s="23"/>
      <c r="AL89" s="23"/>
      <c r="AM89" s="23"/>
      <c r="AN89" s="23"/>
    </row>
    <row r="90" spans="4:41" ht="16" thickBot="1">
      <c r="D90" s="229"/>
      <c r="E90" s="227"/>
      <c r="F90" s="86" t="str" cm="1">
        <f t="array" aca="1" ref="F90" ca="1">INDIRECT(""&amp;$E88 &amp; "!AO9")</f>
        <v>Low</v>
      </c>
      <c r="G90" s="17" cm="1">
        <f t="array" aca="1" ref="G90" ca="1">INDIRECT(""&amp;$E88 &amp; "!AP9")</f>
        <v>-0.21462217463853661</v>
      </c>
      <c r="H90" s="177"/>
      <c r="I90" s="177"/>
      <c r="J90" s="177"/>
      <c r="K90" s="42" cm="1">
        <f t="array" aca="1" ref="K90" ca="1">INDIRECT(""&amp;$E88 &amp; "!AT9")</f>
        <v>-0.18748017298302266</v>
      </c>
      <c r="L90" s="177"/>
      <c r="M90" s="42" cm="1">
        <f t="array" aca="1" ref="M90" ca="1">INDIRECT(""&amp;$E88 &amp; "!AV9")</f>
        <v>-0.20581356046820887</v>
      </c>
      <c r="N90" s="177"/>
      <c r="O90" s="42" cm="1">
        <f t="array" aca="1" ref="O90" ca="1">INDIRECT(""&amp;$E88 &amp; "!Ax9")</f>
        <v>-0.26463127400218456</v>
      </c>
      <c r="P90" s="178"/>
      <c r="Q90" s="126" cm="1">
        <f t="array" aca="1" ref="Q90" ca="1">INDIRECT(""&amp;$E88 &amp; "!Az9")</f>
        <v>0</v>
      </c>
      <c r="R90" s="224"/>
      <c r="AH90" s="23"/>
      <c r="AI90" s="23"/>
      <c r="AJ90" s="23"/>
      <c r="AK90" s="23"/>
      <c r="AL90" s="23"/>
      <c r="AM90" s="23"/>
      <c r="AN90" s="23"/>
    </row>
    <row r="91" spans="4:41">
      <c r="D91" s="229"/>
      <c r="E91" s="225" t="str">
        <f>D8</f>
        <v>CrossWalk</v>
      </c>
      <c r="F91" s="84" t="str" cm="1">
        <f t="array" aca="1" ref="F91" ca="1">INDIRECT(""&amp;$E91 &amp; "!AO5")</f>
        <v>High</v>
      </c>
      <c r="G91" s="17" cm="1">
        <f t="array" aca="1" ref="G91" ca="1">INDIRECT(""&amp;$E91 &amp; "!AP5")</f>
        <v>-0.19576246089431781</v>
      </c>
      <c r="H91" s="177" cm="1">
        <f t="array" aca="1" ref="H91" ca="1">INDIRECT(""&amp;$E91 &amp; "!AQ5")</f>
        <v>-0.23878580819351736</v>
      </c>
      <c r="I91" s="177" cm="1">
        <f t="array" aca="1" ref="I91" ca="1">INDIRECT(""&amp;$E91 &amp; "!AR5")</f>
        <v>-0.27699281383176655</v>
      </c>
      <c r="J91" s="177" cm="1">
        <f t="array" aca="1" ref="J91" ca="1">INDIRECT(""&amp;$E91 &amp; "!AS5")</f>
        <v>-0.26854269085015092</v>
      </c>
      <c r="K91" s="42" cm="1">
        <f t="array" aca="1" ref="K91" ca="1">INDIRECT(""&amp;$E91 &amp; "!AT5")</f>
        <v>-0.16745799157386954</v>
      </c>
      <c r="L91" s="177" cm="1">
        <f t="array" aca="1" ref="L91" ca="1">INDIRECT(""&amp;$E91 &amp; "!AU5")</f>
        <v>-0.20755879039219538</v>
      </c>
      <c r="M91" s="42" cm="1">
        <f t="array" aca="1" ref="M91" ca="1">INDIRECT(""&amp;$E91 &amp; "!AV5")</f>
        <v>-0.19588977981512889</v>
      </c>
      <c r="N91" s="177" cm="1">
        <f t="array" aca="1" ref="N91" ca="1">INDIRECT(""&amp;$E91 &amp; "!AW5")</f>
        <v>-0.24396164918282548</v>
      </c>
      <c r="O91" s="42" cm="1">
        <f t="array" aca="1" ref="O91" ca="1">INDIRECT(""&amp;$E91 &amp; "!AX5")</f>
        <v>-0.25984483423134574</v>
      </c>
      <c r="P91" s="178" cm="1">
        <f t="array" aca="1" ref="P91" ca="1">INDIRECT(""&amp;$E91 &amp; "!AY5")</f>
        <v>-0.29989496026460927</v>
      </c>
      <c r="Q91" s="125" cm="1">
        <f t="array" aca="1" ref="Q91" ca="1">INDIRECT(""&amp;$E91 &amp; "!AZ5")</f>
        <v>0</v>
      </c>
      <c r="R91" s="223" cm="1">
        <f t="array" aca="1" ref="R91" ca="1">INDIRECT(""&amp;$E91 &amp; "!BA5")</f>
        <v>0</v>
      </c>
      <c r="AO91" s="24"/>
    </row>
    <row r="92" spans="4:41">
      <c r="D92" s="229"/>
      <c r="E92" s="226"/>
      <c r="F92" s="85" t="str" cm="1">
        <f t="array" aca="1" ref="F92" ca="1">INDIRECT(""&amp;$E91 &amp; "!AO7")</f>
        <v>Med</v>
      </c>
      <c r="G92" s="17" cm="1">
        <f t="array" aca="1" ref="G92" ca="1">INDIRECT(""&amp;$E91 &amp; "!AP7")</f>
        <v>-0.23146459197272173</v>
      </c>
      <c r="H92" s="177"/>
      <c r="I92" s="177"/>
      <c r="J92" s="177"/>
      <c r="K92" s="42" cm="1">
        <f t="array" aca="1" ref="K92" ca="1">INDIRECT(""&amp;$E91 &amp; "!AT7")</f>
        <v>-0.20607710257897582</v>
      </c>
      <c r="L92" s="177"/>
      <c r="M92" s="42" cm="1">
        <f t="array" aca="1" ref="M92" ca="1">INDIRECT(""&amp;$E91 &amp; "!AV7")</f>
        <v>-0.23743180376137196</v>
      </c>
      <c r="N92" s="177"/>
      <c r="O92" s="42" cm="1">
        <f t="array" aca="1" ref="O92" ca="1">INDIRECT(""&amp;$E91 &amp; "!AX7")</f>
        <v>-0.29268034549252453</v>
      </c>
      <c r="P92" s="178"/>
      <c r="Q92" s="126" cm="1">
        <f t="array" aca="1" ref="Q92" ca="1">INDIRECT(""&amp;$E91 &amp; "!AZ7")</f>
        <v>0</v>
      </c>
      <c r="R92" s="224"/>
    </row>
    <row r="93" spans="4:41" ht="16" thickBot="1">
      <c r="D93" s="229"/>
      <c r="E93" s="227"/>
      <c r="F93" s="86" t="str" cm="1">
        <f t="array" aca="1" ref="F93" ca="1">INDIRECT(""&amp;$E91 &amp; "!AO9")</f>
        <v>Low</v>
      </c>
      <c r="G93" s="17" cm="1">
        <f t="array" aca="1" ref="G93" ca="1">INDIRECT(""&amp;$E91 &amp; "!AP9")</f>
        <v>-0.25939958117491091</v>
      </c>
      <c r="H93" s="177"/>
      <c r="I93" s="177"/>
      <c r="J93" s="177"/>
      <c r="K93" s="42" cm="1">
        <f t="array" aca="1" ref="K93" ca="1">INDIRECT(""&amp;$E91 &amp; "!AT9")</f>
        <v>-0.24354490231595771</v>
      </c>
      <c r="L93" s="177"/>
      <c r="M93" s="42" cm="1">
        <f t="array" aca="1" ref="M93" ca="1">INDIRECT(""&amp;$E91 &amp; "!AV9")</f>
        <v>-0.27349354905964118</v>
      </c>
      <c r="N93" s="177"/>
      <c r="O93" s="42" cm="1">
        <f t="array" aca="1" ref="O93" ca="1">INDIRECT(""&amp;$E91 &amp; "!Ax9")</f>
        <v>-0.32107166185566682</v>
      </c>
      <c r="P93" s="178"/>
      <c r="Q93" s="126" cm="1">
        <f t="array" aca="1" ref="Q93" ca="1">INDIRECT(""&amp;$E91 &amp; "!Az9")</f>
        <v>0</v>
      </c>
      <c r="R93" s="224"/>
    </row>
    <row r="94" spans="4:41">
      <c r="D94" s="229"/>
      <c r="E94" s="225" t="str">
        <f>D11</f>
        <v>FoodMarket2</v>
      </c>
      <c r="F94" s="84" t="str" cm="1">
        <f t="array" aca="1" ref="F94" ca="1">INDIRECT(""&amp;$E94 &amp; "!AO5")</f>
        <v>High</v>
      </c>
      <c r="G94" s="17" cm="1">
        <f t="array" aca="1" ref="G94" ca="1">INDIRECT(""&amp;$E94 &amp; "!AP5")</f>
        <v>-0.20176277554959698</v>
      </c>
      <c r="H94" s="177" cm="1">
        <f t="array" aca="1" ref="H94" ca="1">INDIRECT(""&amp;$E94 &amp; "!AQ5")</f>
        <v>-0.23786158110792344</v>
      </c>
      <c r="I94" s="177" cm="1">
        <f t="array" aca="1" ref="I94" ca="1">INDIRECT(""&amp;$E94 &amp; "!AR5")</f>
        <v>-0.30555802997879933</v>
      </c>
      <c r="J94" s="177" cm="1">
        <f t="array" aca="1" ref="J94" ca="1">INDIRECT(""&amp;$E94 &amp; "!AS5")</f>
        <v>-0.26967707822155151</v>
      </c>
      <c r="K94" s="42" cm="1">
        <f t="array" aca="1" ref="K94" ca="1">INDIRECT(""&amp;$E94 &amp; "!AT5")</f>
        <v>-0.1728901842001902</v>
      </c>
      <c r="L94" s="177" cm="1">
        <f t="array" aca="1" ref="L94" ca="1">INDIRECT(""&amp;$E94 &amp; "!AU5")</f>
        <v>-0.20932392087929641</v>
      </c>
      <c r="M94" s="42" cm="1">
        <f t="array" aca="1" ref="M94" ca="1">INDIRECT(""&amp;$E94 &amp; "!AV5")</f>
        <v>-0.19681755906146481</v>
      </c>
      <c r="N94" s="177" cm="1">
        <f t="array" aca="1" ref="N94" ca="1">INDIRECT(""&amp;$E94 &amp; "!AW5")</f>
        <v>-0.23312950081377803</v>
      </c>
      <c r="O94" s="42" cm="1">
        <f t="array" aca="1" ref="O94" ca="1">INDIRECT(""&amp;$E94 &amp; "!AX5")</f>
        <v>-0.31024617722084835</v>
      </c>
      <c r="P94" s="178" cm="1">
        <f t="array" aca="1" ref="P94" ca="1">INDIRECT(""&amp;$E94 &amp; "!AY5")</f>
        <v>-0.33040361056475309</v>
      </c>
      <c r="Q94" s="125" cm="1">
        <f t="array" aca="1" ref="Q94" ca="1">INDIRECT(""&amp;$E94 &amp; "!AZ5")</f>
        <v>0</v>
      </c>
      <c r="R94" s="223" cm="1">
        <f t="array" aca="1" ref="R94" ca="1">INDIRECT(""&amp;$E94 &amp; "!BA5")</f>
        <v>0</v>
      </c>
    </row>
    <row r="95" spans="4:41">
      <c r="D95" s="229"/>
      <c r="E95" s="226"/>
      <c r="F95" s="85" t="str" cm="1">
        <f t="array" aca="1" ref="F95" ca="1">INDIRECT(""&amp;$E94 &amp; "!AO7")</f>
        <v>Med</v>
      </c>
      <c r="G95" s="17" cm="1">
        <f t="array" aca="1" ref="G95" ca="1">INDIRECT(""&amp;$E94 &amp; "!AP7")</f>
        <v>-0.22921282193764303</v>
      </c>
      <c r="H95" s="177"/>
      <c r="I95" s="177"/>
      <c r="J95" s="177"/>
      <c r="K95" s="42" cm="1">
        <f t="array" aca="1" ref="K95" ca="1">INDIRECT(""&amp;$E94 &amp; "!AT7")</f>
        <v>-0.20437169005266009</v>
      </c>
      <c r="L95" s="177"/>
      <c r="M95" s="42" cm="1">
        <f t="array" aca="1" ref="M95" ca="1">INDIRECT(""&amp;$E94 &amp; "!AV7")</f>
        <v>-0.22697159396419153</v>
      </c>
      <c r="N95" s="177"/>
      <c r="O95" s="42" cm="1">
        <f t="array" aca="1" ref="O95" ca="1">INDIRECT(""&amp;$E94 &amp; "!AX7")</f>
        <v>-0.31439990866300704</v>
      </c>
      <c r="P95" s="178"/>
      <c r="Q95" s="126" cm="1">
        <f t="array" aca="1" ref="Q95" ca="1">INDIRECT(""&amp;$E94 &amp; "!AZ7")</f>
        <v>0</v>
      </c>
      <c r="R95" s="224"/>
    </row>
    <row r="96" spans="4:41" ht="16" thickBot="1">
      <c r="D96" s="229"/>
      <c r="E96" s="227"/>
      <c r="F96" s="86" t="str" cm="1">
        <f t="array" aca="1" ref="F96" ca="1">INDIRECT(""&amp;$E94 &amp; "!AO9")</f>
        <v>Low</v>
      </c>
      <c r="G96" s="17" cm="1">
        <f t="array" aca="1" ref="G96" ca="1">INDIRECT(""&amp;$E94 &amp; "!AP9")</f>
        <v>-0.26093337864764199</v>
      </c>
      <c r="H96" s="177"/>
      <c r="I96" s="177"/>
      <c r="J96" s="177"/>
      <c r="K96" s="42" cm="1">
        <f t="array" aca="1" ref="K96" ca="1">INDIRECT(""&amp;$E94 &amp; "!AT9")</f>
        <v>-0.24062783965634216</v>
      </c>
      <c r="L96" s="177"/>
      <c r="M96" s="42" cm="1">
        <f t="array" aca="1" ref="M96" ca="1">INDIRECT(""&amp;$E94 &amp; "!AV9")</f>
        <v>-0.26120229958373276</v>
      </c>
      <c r="N96" s="177"/>
      <c r="O96" s="42" cm="1">
        <f t="array" aca="1" ref="O96" ca="1">INDIRECT(""&amp;$E94 &amp; "!Ax9")</f>
        <v>-0.33063613090697919</v>
      </c>
      <c r="P96" s="178"/>
      <c r="Q96" s="126" cm="1">
        <f t="array" aca="1" ref="Q96" ca="1">INDIRECT(""&amp;$E94 &amp; "!Az9")</f>
        <v>0</v>
      </c>
      <c r="R96" s="224"/>
    </row>
    <row r="97" spans="4:18">
      <c r="D97" s="229"/>
      <c r="E97" s="225" t="str">
        <f>D14</f>
        <v>Neon1224</v>
      </c>
      <c r="F97" s="84" t="str" cm="1">
        <f t="array" aca="1" ref="F97" ca="1">INDIRECT(""&amp;$E97 &amp; "!AO5")</f>
        <v>High</v>
      </c>
      <c r="G97" s="17" cm="1">
        <f t="array" aca="1" ref="G97" ca="1">INDIRECT(""&amp;$E97 &amp; "!AP5")</f>
        <v>-0.12990344549862243</v>
      </c>
      <c r="H97" s="177" cm="1">
        <f t="array" aca="1" ref="H97" ca="1">INDIRECT(""&amp;$E97 &amp; "!AQ5")</f>
        <v>-0.16586039439019129</v>
      </c>
      <c r="I97" s="177" cm="1">
        <f t="array" aca="1" ref="I97" ca="1">INDIRECT(""&amp;$E97 &amp; "!AR5")</f>
        <v>-0.15115646152935625</v>
      </c>
      <c r="J97" s="177" cm="1">
        <f t="array" aca="1" ref="J97" ca="1">INDIRECT(""&amp;$E97 &amp; "!AS5")</f>
        <v>-0.15737300330259674</v>
      </c>
      <c r="K97" s="42" cm="1">
        <f t="array" aca="1" ref="K97" ca="1">INDIRECT(""&amp;$E97 &amp; "!AT5")</f>
        <v>-0.11309744119994525</v>
      </c>
      <c r="L97" s="177" cm="1">
        <f t="array" aca="1" ref="L97" ca="1">INDIRECT(""&amp;$E97 &amp; "!AU5")</f>
        <v>-0.13924486555343707</v>
      </c>
      <c r="M97" s="42" cm="1">
        <f t="array" aca="1" ref="M97" ca="1">INDIRECT(""&amp;$E97 &amp; "!AV5")</f>
        <v>-0.13025367381948316</v>
      </c>
      <c r="N97" s="177" cm="1">
        <f t="array" aca="1" ref="N97" ca="1">INDIRECT(""&amp;$E97 &amp; "!AW5")</f>
        <v>-0.16223348649758595</v>
      </c>
      <c r="O97" s="42" cm="1">
        <f t="array" aca="1" ref="O97" ca="1">INDIRECT(""&amp;$E97 &amp; "!AX5")</f>
        <v>-0.1654961852536091</v>
      </c>
      <c r="P97" s="178" cm="1">
        <f t="array" aca="1" ref="P97" ca="1">INDIRECT(""&amp;$E97 &amp; "!AY5")</f>
        <v>-0.21520262664245027</v>
      </c>
      <c r="Q97" s="125" cm="1">
        <f t="array" aca="1" ref="Q97" ca="1">INDIRECT(""&amp;$E97 &amp; "!AZ5")</f>
        <v>0</v>
      </c>
      <c r="R97" s="223" cm="1">
        <f t="array" aca="1" ref="R97" ca="1">INDIRECT(""&amp;$E97 &amp; "!BA5")</f>
        <v>0</v>
      </c>
    </row>
    <row r="98" spans="4:18">
      <c r="D98" s="229"/>
      <c r="E98" s="226"/>
      <c r="F98" s="85" t="str" cm="1">
        <f t="array" aca="1" ref="F98" ca="1">INDIRECT(""&amp;$E97 &amp; "!AO7")</f>
        <v>Med</v>
      </c>
      <c r="G98" s="17" cm="1">
        <f t="array" aca="1" ref="G98" ca="1">INDIRECT(""&amp;$E97 &amp; "!AP7")</f>
        <v>-0.17399495368802009</v>
      </c>
      <c r="H98" s="177"/>
      <c r="I98" s="177"/>
      <c r="J98" s="177"/>
      <c r="K98" s="42" cm="1">
        <f t="array" aca="1" ref="K98" ca="1">INDIRECT(""&amp;$E97 &amp; "!AT7")</f>
        <v>-0.15208127383010928</v>
      </c>
      <c r="L98" s="177"/>
      <c r="M98" s="42" cm="1">
        <f t="array" aca="1" ref="M98" ca="1">INDIRECT(""&amp;$E97 &amp; "!AV7")</f>
        <v>-0.17306911930356983</v>
      </c>
      <c r="N98" s="177"/>
      <c r="O98" s="42" cm="1">
        <f t="array" aca="1" ref="O98" ca="1">INDIRECT(""&amp;$E97 &amp; "!AX7")</f>
        <v>-0.19056323088422</v>
      </c>
      <c r="P98" s="178"/>
      <c r="Q98" s="126" cm="1">
        <f t="array" aca="1" ref="Q98" ca="1">INDIRECT(""&amp;$E97 &amp; "!AZ7")</f>
        <v>0</v>
      </c>
      <c r="R98" s="224"/>
    </row>
    <row r="99" spans="4:18" ht="16" thickBot="1">
      <c r="D99" s="229"/>
      <c r="E99" s="227"/>
      <c r="F99" s="86" t="str" cm="1">
        <f t="array" aca="1" ref="F99" ca="1">INDIRECT(""&amp;$E97 &amp; "!AO9")</f>
        <v>Low</v>
      </c>
      <c r="G99" s="17" cm="1">
        <f t="array" aca="1" ref="G99" ca="1">INDIRECT(""&amp;$E97 &amp; "!AP9")</f>
        <v>-0.20310626535342391</v>
      </c>
      <c r="H99" s="177"/>
      <c r="I99" s="177"/>
      <c r="J99" s="177"/>
      <c r="K99" s="42" cm="1">
        <f t="array" aca="1" ref="K99" ca="1">INDIRECT(""&amp;$E97 &amp; "!AT9")</f>
        <v>-0.17271572700936055</v>
      </c>
      <c r="L99" s="177"/>
      <c r="M99" s="42" cm="1">
        <f t="array" aca="1" ref="M99" ca="1">INDIRECT(""&amp;$E97 &amp; "!AV9")</f>
        <v>-0.19872139710155079</v>
      </c>
      <c r="N99" s="177"/>
      <c r="O99" s="42" cm="1">
        <f t="array" aca="1" ref="O99" ca="1">INDIRECT(""&amp;$E97 &amp; "!Ax9")</f>
        <v>-0.23207443664932215</v>
      </c>
      <c r="P99" s="178"/>
      <c r="Q99" s="126" cm="1">
        <f t="array" aca="1" ref="Q99" ca="1">INDIRECT(""&amp;$E97 &amp; "!Az9")</f>
        <v>0</v>
      </c>
      <c r="R99" s="224"/>
    </row>
    <row r="100" spans="4:18">
      <c r="D100" s="229"/>
      <c r="E100" s="225" t="str">
        <f>D17</f>
        <v>NocturneDance</v>
      </c>
      <c r="F100" s="84" t="str" cm="1">
        <f t="array" aca="1" ref="F100" ca="1">INDIRECT(""&amp;$E100 &amp; "!AO5")</f>
        <v>High</v>
      </c>
      <c r="G100" s="17" cm="1">
        <f t="array" aca="1" ref="G100" ca="1">INDIRECT(""&amp;$E100 &amp; "!AP5")</f>
        <v>-0.16029060123247185</v>
      </c>
      <c r="H100" s="177" cm="1">
        <f t="array" aca="1" ref="H100" ca="1">INDIRECT(""&amp;$E100 &amp; "!AQ5")</f>
        <v>-0.1801013016260633</v>
      </c>
      <c r="I100" s="177" cm="1">
        <f t="array" aca="1" ref="I100" ca="1">INDIRECT(""&amp;$E100 &amp; "!AR5")</f>
        <v>-0.31055197903271115</v>
      </c>
      <c r="J100" s="177" cm="1">
        <f t="array" aca="1" ref="J100" ca="1">INDIRECT(""&amp;$E100 &amp; "!AS5")</f>
        <v>-0.36357127501211539</v>
      </c>
      <c r="K100" s="42" cm="1">
        <f t="array" aca="1" ref="K100" ca="1">INDIRECT(""&amp;$E100 &amp; "!AT5")</f>
        <v>-0.15648235129274024</v>
      </c>
      <c r="L100" s="177" cm="1">
        <f t="array" aca="1" ref="L100" ca="1">INDIRECT(""&amp;$E100 &amp; "!AU5")</f>
        <v>-0.16825825836102559</v>
      </c>
      <c r="M100" s="42" cm="1">
        <f t="array" aca="1" ref="M100" ca="1">INDIRECT(""&amp;$E100 &amp; "!AV5")</f>
        <v>-0.15815513595631747</v>
      </c>
      <c r="N100" s="177" cm="1">
        <f t="array" aca="1" ref="N100" ca="1">INDIRECT(""&amp;$E100 &amp; "!AW5")</f>
        <v>-0.17342617918642933</v>
      </c>
      <c r="O100" s="42" cm="1">
        <f t="array" aca="1" ref="O100" ca="1">INDIRECT(""&amp;$E100 &amp; "!AX5")</f>
        <v>-0.20314765567646231</v>
      </c>
      <c r="P100" s="178" cm="1">
        <f t="array" aca="1" ref="P100" ca="1">INDIRECT(""&amp;$E100 &amp; "!AY5")</f>
        <v>-0.2225848885270475</v>
      </c>
      <c r="Q100" s="125" cm="1">
        <f t="array" aca="1" ref="Q100" ca="1">INDIRECT(""&amp;$E100 &amp; "!AZ5")</f>
        <v>0</v>
      </c>
      <c r="R100" s="223" cm="1">
        <f t="array" aca="1" ref="R100" ca="1">INDIRECT(""&amp;$E100 &amp; "!BA5")</f>
        <v>0</v>
      </c>
    </row>
    <row r="101" spans="4:18">
      <c r="D101" s="229"/>
      <c r="E101" s="226"/>
      <c r="F101" s="85" t="str" cm="1">
        <f t="array" aca="1" ref="F101" ca="1">INDIRECT(""&amp;$E100 &amp; "!AO7")</f>
        <v>Med</v>
      </c>
      <c r="G101" s="17" cm="1">
        <f t="array" aca="1" ref="G101" ca="1">INDIRECT(""&amp;$E100 &amp; "!AP7")</f>
        <v>-0.16954078696495767</v>
      </c>
      <c r="H101" s="177"/>
      <c r="I101" s="177"/>
      <c r="J101" s="177"/>
      <c r="K101" s="42" cm="1">
        <f t="array" aca="1" ref="K101" ca="1">INDIRECT(""&amp;$E100 &amp; "!AT7")</f>
        <v>-0.1579858119922587</v>
      </c>
      <c r="L101" s="177"/>
      <c r="M101" s="42" cm="1">
        <f t="array" aca="1" ref="M101" ca="1">INDIRECT(""&amp;$E100 &amp; "!AV7")</f>
        <v>-0.16403634629710739</v>
      </c>
      <c r="N101" s="177"/>
      <c r="O101" s="42" cm="1">
        <f t="array" aca="1" ref="O101" ca="1">INDIRECT(""&amp;$E100 &amp; "!AX7")</f>
        <v>-0.21202829853395189</v>
      </c>
      <c r="P101" s="178"/>
      <c r="Q101" s="126" cm="1">
        <f t="array" aca="1" ref="Q101" ca="1">INDIRECT(""&amp;$E100 &amp; "!AZ7")</f>
        <v>0</v>
      </c>
      <c r="R101" s="224"/>
    </row>
    <row r="102" spans="4:18" ht="16" thickBot="1">
      <c r="D102" s="229"/>
      <c r="E102" s="227"/>
      <c r="F102" s="86" t="str" cm="1">
        <f t="array" aca="1" ref="F102" ca="1">INDIRECT(""&amp;$E100 &amp; "!AO9")</f>
        <v>Low</v>
      </c>
      <c r="G102" s="17" cm="1">
        <f t="array" aca="1" ref="G102" ca="1">INDIRECT(""&amp;$E100 &amp; "!AP9")</f>
        <v>-0.20220388771174902</v>
      </c>
      <c r="H102" s="177"/>
      <c r="I102" s="177"/>
      <c r="J102" s="177"/>
      <c r="K102" s="42" cm="1">
        <f t="array" aca="1" ref="K102" ca="1">INDIRECT(""&amp;$E100 &amp; "!AT9")</f>
        <v>-0.18184191750319945</v>
      </c>
      <c r="L102" s="177"/>
      <c r="M102" s="42" cm="1">
        <f t="array" aca="1" ref="M102" ca="1">INDIRECT(""&amp;$E100 &amp; "!AV9")</f>
        <v>-0.19236640899569102</v>
      </c>
      <c r="N102" s="177"/>
      <c r="O102" s="42" cm="1">
        <f t="array" aca="1" ref="O102" ca="1">INDIRECT(""&amp;$E100 &amp; "!Ax9")</f>
        <v>-0.23985669789322628</v>
      </c>
      <c r="P102" s="178"/>
      <c r="Q102" s="126" cm="1">
        <f t="array" aca="1" ref="Q102" ca="1">INDIRECT(""&amp;$E100 &amp; "!Az9")</f>
        <v>0</v>
      </c>
      <c r="R102" s="224"/>
    </row>
    <row r="103" spans="4:18">
      <c r="D103" s="229"/>
      <c r="E103" s="225" t="str">
        <f>D20</f>
        <v>PierSeaside</v>
      </c>
      <c r="F103" s="84" t="str" cm="1">
        <f t="array" aca="1" ref="F103" ca="1">INDIRECT(""&amp;$E103 &amp; "!AO5")</f>
        <v>High</v>
      </c>
      <c r="G103" s="17" cm="1">
        <f t="array" aca="1" ref="G103" ca="1">INDIRECT(""&amp;$E103 &amp; "!AP5")</f>
        <v>-0.12251786766362871</v>
      </c>
      <c r="H103" s="177" cm="1">
        <f t="array" aca="1" ref="H103" ca="1">INDIRECT(""&amp;$E103 &amp; "!AQ5")</f>
        <v>-0.14250896204626784</v>
      </c>
      <c r="I103" s="177" cm="1">
        <f t="array" aca="1" ref="I103" ca="1">INDIRECT(""&amp;$E103 &amp; "!AR5")</f>
        <v>-0.27162024101194915</v>
      </c>
      <c r="J103" s="177" cm="1">
        <f t="array" aca="1" ref="J103" ca="1">INDIRECT(""&amp;$E103 &amp; "!AS5")</f>
        <v>-0.39332012661150606</v>
      </c>
      <c r="K103" s="42" cm="1">
        <f t="array" aca="1" ref="K103" ca="1">INDIRECT(""&amp;$E103 &amp; "!AT5")</f>
        <v>-0.1115393099996842</v>
      </c>
      <c r="L103" s="177" cm="1">
        <f t="array" aca="1" ref="L103" ca="1">INDIRECT(""&amp;$E103 &amp; "!AU5")</f>
        <v>-0.13749040070715957</v>
      </c>
      <c r="M103" s="42" cm="1">
        <f t="array" aca="1" ref="M103" ca="1">INDIRECT(""&amp;$E103 &amp; "!AV5")</f>
        <v>-0.11272732641053185</v>
      </c>
      <c r="N103" s="177" cm="1">
        <f t="array" aca="1" ref="N103" ca="1">INDIRECT(""&amp;$E103 &amp; "!AW5")</f>
        <v>-0.13642279843231853</v>
      </c>
      <c r="O103" s="42" cm="1">
        <f t="array" aca="1" ref="O103" ca="1">INDIRECT(""&amp;$E103 &amp; "!AX5")</f>
        <v>-0.16484898284858718</v>
      </c>
      <c r="P103" s="178" cm="1">
        <f t="array" aca="1" ref="P103" ca="1">INDIRECT(""&amp;$E103 &amp; "!AY5")</f>
        <v>-0.19684716698611038</v>
      </c>
      <c r="Q103" s="125" cm="1">
        <f t="array" aca="1" ref="Q103" ca="1">INDIRECT(""&amp;$E103 &amp; "!AZ5")</f>
        <v>0</v>
      </c>
      <c r="R103" s="223" cm="1">
        <f t="array" aca="1" ref="R103" ca="1">INDIRECT(""&amp;$E103 &amp; "!BA5")</f>
        <v>0</v>
      </c>
    </row>
    <row r="104" spans="4:18">
      <c r="D104" s="229"/>
      <c r="E104" s="226"/>
      <c r="F104" s="85" t="str" cm="1">
        <f t="array" aca="1" ref="F104" ca="1">INDIRECT(""&amp;$E103 &amp; "!AO7")</f>
        <v>Med</v>
      </c>
      <c r="G104" s="17" cm="1">
        <f t="array" aca="1" ref="G104" ca="1">INDIRECT(""&amp;$E103 &amp; "!AP7")</f>
        <v>-0.13676471166248372</v>
      </c>
      <c r="H104" s="177"/>
      <c r="I104" s="177"/>
      <c r="J104" s="177"/>
      <c r="K104" s="42" cm="1">
        <f t="array" aca="1" ref="K104" ca="1">INDIRECT(""&amp;$E103 &amp; "!AT7")</f>
        <v>-0.12840065298522818</v>
      </c>
      <c r="L104" s="177"/>
      <c r="M104" s="42" cm="1">
        <f t="array" aca="1" ref="M104" ca="1">INDIRECT(""&amp;$E103 &amp; "!AV7")</f>
        <v>-0.1332152566625594</v>
      </c>
      <c r="N104" s="177"/>
      <c r="O104" s="42" cm="1">
        <f t="array" aca="1" ref="O104" ca="1">INDIRECT(""&amp;$E103 &amp; "!AX7")</f>
        <v>-0.18173628987300694</v>
      </c>
      <c r="P104" s="178"/>
      <c r="Q104" s="126" cm="1">
        <f t="array" aca="1" ref="Q104" ca="1">INDIRECT(""&amp;$E103 &amp; "!AZ7")</f>
        <v>0</v>
      </c>
      <c r="R104" s="224"/>
    </row>
    <row r="105" spans="4:18" ht="16" thickBot="1">
      <c r="D105" s="229"/>
      <c r="E105" s="227"/>
      <c r="F105" s="86" t="str" cm="1">
        <f t="array" aca="1" ref="F105" ca="1">INDIRECT(""&amp;$E103 &amp; "!AO9")</f>
        <v>Low</v>
      </c>
      <c r="G105" s="17" cm="1">
        <f t="array" aca="1" ref="G105" ca="1">INDIRECT(""&amp;$E103 &amp; "!AP9")</f>
        <v>-0.15731648406099619</v>
      </c>
      <c r="H105" s="177"/>
      <c r="I105" s="177"/>
      <c r="J105" s="177"/>
      <c r="K105" s="42" cm="1">
        <f t="array" aca="1" ref="K105" ca="1">INDIRECT(""&amp;$E103 &amp; "!AT9")</f>
        <v>-0.16307837918677281</v>
      </c>
      <c r="L105" s="177"/>
      <c r="M105" s="42" cm="1">
        <f t="array" aca="1" ref="M105" ca="1">INDIRECT(""&amp;$E103 &amp; "!AV9")</f>
        <v>-0.16036306312234538</v>
      </c>
      <c r="N105" s="177"/>
      <c r="O105" s="42" cm="1">
        <f t="array" aca="1" ref="O105" ca="1">INDIRECT(""&amp;$E103 &amp; "!Ax9")</f>
        <v>-0.20917500635362352</v>
      </c>
      <c r="P105" s="178"/>
      <c r="Q105" s="126" cm="1">
        <f t="array" aca="1" ref="Q105" ca="1">INDIRECT(""&amp;$E103 &amp; "!Az9")</f>
        <v>0</v>
      </c>
      <c r="R105" s="224"/>
    </row>
    <row r="106" spans="4:18">
      <c r="D106" s="229"/>
      <c r="E106" s="225" t="str">
        <f>D23</f>
        <v>Tango</v>
      </c>
      <c r="F106" s="84" t="str" cm="1">
        <f t="array" aca="1" ref="F106" ca="1">INDIRECT(""&amp;$E106 &amp; "!AO5")</f>
        <v>High</v>
      </c>
      <c r="G106" s="17" cm="1">
        <f t="array" aca="1" ref="G106" ca="1">INDIRECT(""&amp;$E106 &amp; "!AP5")</f>
        <v>-0.20749488515754744</v>
      </c>
      <c r="H106" s="177" cm="1">
        <f t="array" aca="1" ref="H106" ca="1">INDIRECT(""&amp;$E106 &amp; "!AQ5")</f>
        <v>-0.23777242846486868</v>
      </c>
      <c r="I106" s="177" cm="1">
        <f t="array" aca="1" ref="I106" ca="1">INDIRECT(""&amp;$E106 &amp; "!AR5")</f>
        <v>-0.27617173477156576</v>
      </c>
      <c r="J106" s="177" cm="1">
        <f t="array" aca="1" ref="J106" ca="1">INDIRECT(""&amp;$E106 &amp; "!AS5")</f>
        <v>-0.25744177009011759</v>
      </c>
      <c r="K106" s="42" cm="1">
        <f t="array" aca="1" ref="K106" ca="1">INDIRECT(""&amp;$E106 &amp; "!AT5")</f>
        <v>-0.18558785419576362</v>
      </c>
      <c r="L106" s="177" cm="1">
        <f t="array" aca="1" ref="L106" ca="1">INDIRECT(""&amp;$E106 &amp; "!AU5")</f>
        <v>-0.20895406465190314</v>
      </c>
      <c r="M106" s="42" cm="1">
        <f t="array" aca="1" ref="M106" ca="1">INDIRECT(""&amp;$E106 &amp; "!AV5")</f>
        <v>-0.20336776710992222</v>
      </c>
      <c r="N106" s="177" cm="1">
        <f t="array" aca="1" ref="N106" ca="1">INDIRECT(""&amp;$E106 &amp; "!AW5")</f>
        <v>-0.23393484194017211</v>
      </c>
      <c r="O106" s="42" cm="1">
        <f t="array" aca="1" ref="O106" ca="1">INDIRECT(""&amp;$E106 &amp; "!AX5")</f>
        <v>-0.29047112121687579</v>
      </c>
      <c r="P106" s="178" cm="1">
        <f t="array" aca="1" ref="P106" ca="1">INDIRECT(""&amp;$E106 &amp; "!AY5")</f>
        <v>-0.30518902461013286</v>
      </c>
      <c r="Q106" s="125" cm="1">
        <f t="array" aca="1" ref="Q106" ca="1">INDIRECT(""&amp;$E106 &amp; "!AZ5")</f>
        <v>0</v>
      </c>
      <c r="R106" s="223" cm="1">
        <f t="array" aca="1" ref="R106" ca="1">INDIRECT(""&amp;$E106 &amp; "!BA5")</f>
        <v>0</v>
      </c>
    </row>
    <row r="107" spans="4:18">
      <c r="D107" s="229"/>
      <c r="E107" s="226"/>
      <c r="F107" s="85" t="str" cm="1">
        <f t="array" aca="1" ref="F107" ca="1">INDIRECT(""&amp;$E106 &amp; "!AO7")</f>
        <v>Med</v>
      </c>
      <c r="G107" s="17" cm="1">
        <f t="array" aca="1" ref="G107" ca="1">INDIRECT(""&amp;$E106 &amp; "!AP7")</f>
        <v>-0.23695528053972592</v>
      </c>
      <c r="H107" s="177"/>
      <c r="I107" s="177"/>
      <c r="J107" s="177"/>
      <c r="K107" s="42" cm="1">
        <f t="array" aca="1" ref="K107" ca="1">INDIRECT(""&amp;$E106 &amp; "!AT7")</f>
        <v>-0.21311382682490787</v>
      </c>
      <c r="L107" s="177"/>
      <c r="M107" s="42" cm="1">
        <f t="array" aca="1" ref="M107" ca="1">INDIRECT(""&amp;$E106 &amp; "!AV7")</f>
        <v>-0.23407951656180082</v>
      </c>
      <c r="N107" s="177"/>
      <c r="O107" s="42" cm="1">
        <f t="array" aca="1" ref="O107" ca="1">INDIRECT(""&amp;$E106 &amp; "!AX7")</f>
        <v>-0.30484818304410388</v>
      </c>
      <c r="P107" s="178"/>
      <c r="Q107" s="126" cm="1">
        <f t="array" aca="1" ref="Q107" ca="1">INDIRECT(""&amp;$E106 &amp; "!AZ7")</f>
        <v>0</v>
      </c>
      <c r="R107" s="224"/>
    </row>
    <row r="108" spans="4:18" ht="16" thickBot="1">
      <c r="D108" s="229"/>
      <c r="E108" s="227"/>
      <c r="F108" s="86" t="str" cm="1">
        <f t="array" aca="1" ref="F108" ca="1">INDIRECT(""&amp;$E106 &amp; "!AO9")</f>
        <v>Low</v>
      </c>
      <c r="G108" s="17" cm="1">
        <f t="array" aca="1" ref="G108" ca="1">INDIRECT(""&amp;$E106 &amp; "!AP9")</f>
        <v>-0.25405470216503689</v>
      </c>
      <c r="H108" s="177"/>
      <c r="I108" s="177"/>
      <c r="J108" s="177"/>
      <c r="K108" s="42" cm="1">
        <f t="array" aca="1" ref="K108" ca="1">INDIRECT(""&amp;$E106 &amp; "!AT9")</f>
        <v>-0.23154619385598552</v>
      </c>
      <c r="L108" s="177"/>
      <c r="M108" s="42" cm="1">
        <f t="array" aca="1" ref="M108" ca="1">INDIRECT(""&amp;$E106 &amp; "!AV9")</f>
        <v>-0.25494693556867509</v>
      </c>
      <c r="N108" s="177"/>
      <c r="O108" s="42" cm="1">
        <f t="array" aca="1" ref="O108" ca="1">INDIRECT(""&amp;$E106 &amp; "!Ax9")</f>
        <v>-0.31672062098987019</v>
      </c>
      <c r="P108" s="178"/>
      <c r="Q108" s="126" cm="1">
        <f t="array" aca="1" ref="Q108" ca="1">INDIRECT(""&amp;$E106 &amp; "!Az9")</f>
        <v>0</v>
      </c>
      <c r="R108" s="224"/>
    </row>
    <row r="109" spans="4:18">
      <c r="D109" s="229"/>
      <c r="E109" s="225" t="str">
        <f>D26</f>
        <v>Timelapse</v>
      </c>
      <c r="F109" s="84" t="str" cm="1">
        <f t="array" aca="1" ref="F109" ca="1">INDIRECT(""&amp;$E109 &amp; "!AO5")</f>
        <v>High</v>
      </c>
      <c r="G109" s="17" cm="1">
        <f t="array" aca="1" ref="G109" ca="1">INDIRECT(""&amp;$E109 &amp; "!AP5")</f>
        <v>-0.14763782685207971</v>
      </c>
      <c r="H109" s="177" cm="1">
        <f t="array" aca="1" ref="H109" ca="1">INDIRECT(""&amp;$E109 &amp; "!AQ5")</f>
        <v>-0.17205461927706389</v>
      </c>
      <c r="I109" s="177" cm="1">
        <f t="array" aca="1" ref="I109" ca="1">INDIRECT(""&amp;$E109 &amp; "!AR5")</f>
        <v>-0.37201292139691322</v>
      </c>
      <c r="J109" s="177" cm="1">
        <f t="array" aca="1" ref="J109" ca="1">INDIRECT(""&amp;$E109 &amp; "!AS5")</f>
        <v>-0.4084948013162859</v>
      </c>
      <c r="K109" s="42" cm="1">
        <f t="array" aca="1" ref="K109" ca="1">INDIRECT(""&amp;$E109 &amp; "!AT5")</f>
        <v>-0.13574258799647287</v>
      </c>
      <c r="L109" s="177" cm="1">
        <f t="array" aca="1" ref="L109" ca="1">INDIRECT(""&amp;$E109 &amp; "!AU5")</f>
        <v>-0.15257939418549571</v>
      </c>
      <c r="M109" s="42" cm="1">
        <f t="array" aca="1" ref="M109" ca="1">INDIRECT(""&amp;$E109 &amp; "!AV5")</f>
        <v>-0.13011755779053369</v>
      </c>
      <c r="N109" s="177" cm="1">
        <f t="array" aca="1" ref="N109" ca="1">INDIRECT(""&amp;$E109 &amp; "!AW5")</f>
        <v>-0.14802763279096942</v>
      </c>
      <c r="O109" s="42" cm="1">
        <f t="array" aca="1" ref="O109" ca="1">INDIRECT(""&amp;$E109 &amp; "!AX5")</f>
        <v>-0.13931509211051241</v>
      </c>
      <c r="P109" s="178" cm="1">
        <f t="array" aca="1" ref="P109" ca="1">INDIRECT(""&amp;$E109 &amp; "!AY5")</f>
        <v>-0.16773114205394268</v>
      </c>
      <c r="Q109" s="125" cm="1">
        <f t="array" aca="1" ref="Q109" ca="1">INDIRECT(""&amp;$E109 &amp; "!AZ5")</f>
        <v>0</v>
      </c>
      <c r="R109" s="223" cm="1">
        <f t="array" aca="1" ref="R109" ca="1">INDIRECT(""&amp;$E109 &amp; "!BA5")</f>
        <v>0</v>
      </c>
    </row>
    <row r="110" spans="4:18">
      <c r="D110" s="229"/>
      <c r="E110" s="226"/>
      <c r="F110" s="85" t="str" cm="1">
        <f t="array" aca="1" ref="F110" ca="1">INDIRECT(""&amp;$E109 &amp; "!AO7")</f>
        <v>Med</v>
      </c>
      <c r="G110" s="17" cm="1">
        <f t="array" aca="1" ref="G110" ca="1">INDIRECT(""&amp;$E109 &amp; "!AP7")</f>
        <v>-0.17415176299519641</v>
      </c>
      <c r="H110" s="177"/>
      <c r="I110" s="177"/>
      <c r="J110" s="177"/>
      <c r="K110" s="42" cm="1">
        <f t="array" aca="1" ref="K110" ca="1">INDIRECT(""&amp;$E109 &amp; "!AT7")</f>
        <v>-0.15510039743668802</v>
      </c>
      <c r="L110" s="177"/>
      <c r="M110" s="42" cm="1">
        <f t="array" aca="1" ref="M110" ca="1">INDIRECT(""&amp;$E109 &amp; "!AV7")</f>
        <v>-0.15289743453776661</v>
      </c>
      <c r="N110" s="177"/>
      <c r="O110" s="42" cm="1">
        <f t="array" aca="1" ref="O110" ca="1">INDIRECT(""&amp;$E109 &amp; "!AX7")</f>
        <v>-0.15883274708252415</v>
      </c>
      <c r="P110" s="178"/>
      <c r="Q110" s="126" cm="1">
        <f t="array" aca="1" ref="Q110" ca="1">INDIRECT(""&amp;$E109 &amp; "!AZ7")</f>
        <v>0</v>
      </c>
      <c r="R110" s="224"/>
    </row>
    <row r="111" spans="4:18" ht="16" thickBot="1">
      <c r="D111" s="229"/>
      <c r="E111" s="226"/>
      <c r="F111" s="106" t="str" cm="1">
        <f t="array" aca="1" ref="F111" ca="1">INDIRECT(""&amp;$E109 &amp; "!AO9")</f>
        <v>Low</v>
      </c>
      <c r="G111" s="49" cm="1">
        <f t="array" aca="1" ref="G111" ca="1">INDIRECT(""&amp;$E109 &amp; "!AP9")</f>
        <v>-0.19403141601822727</v>
      </c>
      <c r="H111" s="183"/>
      <c r="I111" s="183"/>
      <c r="J111" s="183"/>
      <c r="K111" s="102" cm="1">
        <f t="array" aca="1" ref="K111" ca="1">INDIRECT(""&amp;$E109 &amp; "!AT9")</f>
        <v>-0.17172458344628017</v>
      </c>
      <c r="L111" s="183"/>
      <c r="M111" s="102" cm="1">
        <f t="array" aca="1" ref="M111" ca="1">INDIRECT(""&amp;$E109 &amp; "!AV9")</f>
        <v>-0.16867158911217406</v>
      </c>
      <c r="N111" s="183"/>
      <c r="O111" s="102" cm="1">
        <f t="array" aca="1" ref="O111" ca="1">INDIRECT(""&amp;$E109 &amp; "!Ax9")</f>
        <v>-0.17785476490670304</v>
      </c>
      <c r="P111" s="184"/>
      <c r="Q111" s="126" cm="1">
        <f t="array" aca="1" ref="Q111" ca="1">INDIRECT(""&amp;$E109 &amp; "!Az9")</f>
        <v>0</v>
      </c>
      <c r="R111" s="224"/>
    </row>
    <row r="112" spans="4:18">
      <c r="D112" s="229"/>
      <c r="E112" s="225" t="s">
        <v>98</v>
      </c>
      <c r="F112" s="84" t="s">
        <v>27</v>
      </c>
      <c r="G112" s="44">
        <f ca="1">AVERAGE(G88,G91,G94,G97,G100,G103,G106,G109)</f>
        <v>-0.1664676197525633</v>
      </c>
      <c r="H112" s="192">
        <f ca="1">AVERAGE(H88:H111)</f>
        <v>-0.1966972781467734</v>
      </c>
      <c r="I112" s="192">
        <f ca="1">AVERAGE(I88:I111)</f>
        <v>-0.2767441490302428</v>
      </c>
      <c r="J112" s="192">
        <f ca="1">AVERAGE(J88:J111)</f>
        <v>-0.29979272518173661</v>
      </c>
      <c r="K112" s="56">
        <f ca="1">AVERAGE(K88,K91,K94,K97,K100,K103,K106,K109)</f>
        <v>-0.14846732869868451</v>
      </c>
      <c r="L112" s="192">
        <f ca="1">AVERAGE(L88:L111)</f>
        <v>-0.17416715555656875</v>
      </c>
      <c r="M112" s="56">
        <f ca="1">AVERAGE(M88,M91,M94,M97,M100,M103,M106,M109)</f>
        <v>-0.16067784525677753</v>
      </c>
      <c r="N112" s="192">
        <f ca="1">AVERAGE(N88:N111)</f>
        <v>-0.19008383176698002</v>
      </c>
      <c r="O112" s="56">
        <f ca="1">AVERAGE(O88,O91,O94,O97,O100,O103,O106,O109)</f>
        <v>-0.22681514585103785</v>
      </c>
      <c r="P112" s="194">
        <f ca="1">AVERAGE(P88:P111)</f>
        <v>-0.25063993750771446</v>
      </c>
      <c r="Q112" s="121">
        <f ca="1">SUM(Q88,Q91,Q94,Q97,Q100,Q103,Q106,Q109)</f>
        <v>0</v>
      </c>
      <c r="R112" s="170">
        <f ca="1">SUM(R88:R111)</f>
        <v>0</v>
      </c>
    </row>
    <row r="113" spans="4:18">
      <c r="D113" s="229"/>
      <c r="E113" s="226"/>
      <c r="F113" s="85" t="s">
        <v>28</v>
      </c>
      <c r="G113" s="17">
        <f ca="1">AVERAGE(G89,G92,G95,G98,G101,G104,G107,G110)</f>
        <v>-0.19319309184936806</v>
      </c>
      <c r="H113" s="177"/>
      <c r="I113" s="177"/>
      <c r="J113" s="177"/>
      <c r="K113" s="42">
        <f ca="1">AVERAGE(K89,K92,K95,K98,K101,K104,K107,K110)</f>
        <v>-0.17334613179918201</v>
      </c>
      <c r="L113" s="177"/>
      <c r="M113" s="42">
        <f ca="1">AVERAGE(M89,M92,M95,M98,M101,M104,M107,M110)</f>
        <v>-0.18836660493122698</v>
      </c>
      <c r="N113" s="177"/>
      <c r="O113" s="42">
        <f ca="1">AVERAGE(O89,O92,O95,O98,O101,O104,O107,O110)</f>
        <v>-0.23862258659088184</v>
      </c>
      <c r="P113" s="178"/>
      <c r="Q113" s="122">
        <f ca="1">SUM(Q89,Q92,Q95,Q98,Q101,Q104,Q107,Q110)</f>
        <v>0</v>
      </c>
      <c r="R113" s="171"/>
    </row>
    <row r="114" spans="4:18" ht="16" thickBot="1">
      <c r="D114" s="230"/>
      <c r="E114" s="227"/>
      <c r="F114" s="86" t="s">
        <v>29</v>
      </c>
      <c r="G114" s="47">
        <f ca="1">AVERAGE(G90,G93,G96,G99,G102,G105,G108,G111)</f>
        <v>-0.21820848622131533</v>
      </c>
      <c r="H114" s="193"/>
      <c r="I114" s="193"/>
      <c r="J114" s="193"/>
      <c r="K114" s="57">
        <f ca="1">AVERAGE(K90,K93,K96,K99,K102,K105,K108,K111)</f>
        <v>-0.19906996449461511</v>
      </c>
      <c r="L114" s="193"/>
      <c r="M114" s="57">
        <f ca="1">AVERAGE(M90,M93,M96,M99,M102,M105,M108,M111)</f>
        <v>-0.21444735037650242</v>
      </c>
      <c r="N114" s="193"/>
      <c r="O114" s="57">
        <f ca="1">AVERAGE(O90,O93,O96,O99,O102,O105,O108,O111)</f>
        <v>-0.26150257419469702</v>
      </c>
      <c r="P114" s="195"/>
      <c r="Q114" s="123">
        <f ca="1">SUM(Q90,Q93,Q96,Q99,Q102,Q105,Q108,Q111)</f>
        <v>0</v>
      </c>
      <c r="R114" s="221"/>
    </row>
    <row r="115" spans="4:18" ht="16" thickBot="1">
      <c r="D115" s="88"/>
      <c r="E115" s="89"/>
      <c r="F115" s="113"/>
      <c r="G115" s="103"/>
      <c r="H115" s="83"/>
      <c r="I115" s="83"/>
      <c r="J115" s="83"/>
      <c r="K115" s="101"/>
      <c r="L115" s="83"/>
      <c r="M115" s="101"/>
      <c r="N115" s="83"/>
      <c r="O115" s="101"/>
      <c r="P115" s="114"/>
    </row>
    <row r="116" spans="4:18">
      <c r="D116" s="228" t="str">
        <f>BoxingPractice!A11</f>
        <v>2560x1440</v>
      </c>
      <c r="E116" s="225" t="str">
        <f>E88</f>
        <v>BoxingPractice</v>
      </c>
      <c r="F116" s="84" t="str" cm="1">
        <f t="array" aca="1" ref="F116" ca="1">INDIRECT(""&amp;$E116 &amp; "!AO11")</f>
        <v>High</v>
      </c>
      <c r="G116" s="44" cm="1">
        <f t="array" aca="1" ref="G116" ca="1">INDIRECT(""&amp;$E116 &amp; "!AP11")</f>
        <v>-0.16064183901228246</v>
      </c>
      <c r="H116" s="192" cm="1">
        <f t="array" aca="1" ref="H116" ca="1">INDIRECT(""&amp;$E116 &amp; "!AQ11")</f>
        <v>-0.19342190472337484</v>
      </c>
      <c r="I116" s="192" cm="1">
        <f t="array" aca="1" ref="I116" ca="1">INDIRECT(""&amp;$E116 &amp; "!AR11")</f>
        <v>-0.25484036391011688</v>
      </c>
      <c r="J116" s="192" cm="1">
        <f t="array" aca="1" ref="J116" ca="1">INDIRECT(""&amp;$E116 &amp; "!AS11")</f>
        <v>-0.2957104202107399</v>
      </c>
      <c r="K116" s="56" cm="1">
        <f t="array" aca="1" ref="K116" ca="1">INDIRECT(""&amp;$E116 &amp; "!AT11")</f>
        <v>-0.14610298170927749</v>
      </c>
      <c r="L116" s="192" cm="1">
        <f t="array" aca="1" ref="L116" ca="1">INDIRECT(""&amp;$E116 &amp; "!AU11")</f>
        <v>-0.17208565015102184</v>
      </c>
      <c r="M116" s="56" cm="1">
        <f t="array" aca="1" ref="M116" ca="1">INDIRECT(""&amp;$E116 &amp; "!AV11")</f>
        <v>-0.15725273143329577</v>
      </c>
      <c r="N116" s="192" cm="1">
        <f t="array" aca="1" ref="N116" ca="1">INDIRECT(""&amp;$E116 &amp; "!AW11")</f>
        <v>-0.18942967325661075</v>
      </c>
      <c r="O116" s="56" cm="1">
        <f t="array" aca="1" ref="O116" ca="1">INDIRECT(""&amp;$E116 &amp; "!AX11")</f>
        <v>-0.20864353398614088</v>
      </c>
      <c r="P116" s="178" cm="1">
        <f t="array" aca="1" ref="P116" ca="1">INDIRECT(""&amp;$E116 &amp; "!AY11")</f>
        <v>-0.24424034104666148</v>
      </c>
      <c r="Q116" s="121" cm="1">
        <f t="array" aca="1" ref="Q116" ca="1">INDIRECT(""&amp;$E116 &amp; "!AZ11")</f>
        <v>0</v>
      </c>
      <c r="R116" s="171" cm="1">
        <f t="array" aca="1" ref="R116" ca="1">INDIRECT(""&amp;$E116 &amp; "!BA11")</f>
        <v>0</v>
      </c>
    </row>
    <row r="117" spans="4:18">
      <c r="D117" s="229"/>
      <c r="E117" s="226"/>
      <c r="F117" s="85" t="str" cm="1">
        <f t="array" aca="1" ref="F117" ca="1">INDIRECT(""&amp;$E116 &amp; "!AO13")</f>
        <v>Med</v>
      </c>
      <c r="G117" s="17" cm="1">
        <f t="array" aca="1" ref="G117" ca="1">INDIRECT(""&amp;$E116 &amp; "!AP13")</f>
        <v>-0.18587355632582725</v>
      </c>
      <c r="H117" s="177"/>
      <c r="I117" s="177"/>
      <c r="J117" s="177"/>
      <c r="K117" s="42" cm="1">
        <f t="array" aca="1" ref="K117" ca="1">INDIRECT(""&amp;$E116 &amp; "!AT13")</f>
        <v>-0.1681499997398338</v>
      </c>
      <c r="L117" s="177"/>
      <c r="M117" s="42" cm="1">
        <f t="array" aca="1" ref="M117" ca="1">INDIRECT(""&amp;$E116 &amp; "!AV13")</f>
        <v>-0.1818939567063822</v>
      </c>
      <c r="N117" s="177"/>
      <c r="O117" s="42" cm="1">
        <f t="array" aca="1" ref="O117" ca="1">INDIRECT(""&amp;$E116 &amp; "!AX13")</f>
        <v>-0.23518517086105295</v>
      </c>
      <c r="P117" s="178"/>
      <c r="Q117" s="122" cm="1">
        <f t="array" aca="1" ref="Q117" ca="1">INDIRECT(""&amp;$E116 &amp; "!AZ13")</f>
        <v>0</v>
      </c>
      <c r="R117" s="171"/>
    </row>
    <row r="118" spans="4:18" ht="16" thickBot="1">
      <c r="D118" s="229"/>
      <c r="E118" s="227"/>
      <c r="F118" s="86" t="str" cm="1">
        <f t="array" aca="1" ref="F118" ca="1">INDIRECT(""&amp;$E116 &amp; "!AO15")</f>
        <v>Low</v>
      </c>
      <c r="G118" s="17" cm="1">
        <f t="array" aca="1" ref="G118" ca="1">INDIRECT(""&amp;$E116 &amp; "!AP15")</f>
        <v>-0.20987162263143067</v>
      </c>
      <c r="H118" s="177"/>
      <c r="I118" s="177"/>
      <c r="J118" s="177"/>
      <c r="K118" s="42" cm="1">
        <f t="array" aca="1" ref="K118" ca="1">INDIRECT(""&amp;$E116 &amp; "!AT15")</f>
        <v>-0.19099706234716962</v>
      </c>
      <c r="L118" s="177"/>
      <c r="M118" s="42" cm="1">
        <f t="array" aca="1" ref="M118" ca="1">INDIRECT(""&amp;$E116 &amp; "!AV15")</f>
        <v>-0.20728360997076223</v>
      </c>
      <c r="N118" s="177"/>
      <c r="O118" s="42" cm="1">
        <f t="array" aca="1" ref="O118" ca="1">INDIRECT(""&amp;$E116 &amp; "!Ax15")</f>
        <v>-0.25935115837017264</v>
      </c>
      <c r="P118" s="178"/>
      <c r="Q118" s="122" cm="1">
        <f t="array" aca="1" ref="Q118" ca="1">INDIRECT(""&amp;$E116 &amp; "!Az15")</f>
        <v>0</v>
      </c>
      <c r="R118" s="171"/>
    </row>
    <row r="119" spans="4:18">
      <c r="D119" s="229"/>
      <c r="E119" s="225" t="str">
        <f>E91</f>
        <v>CrossWalk</v>
      </c>
      <c r="F119" s="84" t="str" cm="1">
        <f t="array" aca="1" ref="F119" ca="1">INDIRECT(""&amp;$E119 &amp; "!AO11")</f>
        <v>High</v>
      </c>
      <c r="G119" s="17" cm="1">
        <f t="array" aca="1" ref="G119" ca="1">INDIRECT(""&amp;$E119 &amp; "!AP11")</f>
        <v>-0.20135239807758509</v>
      </c>
      <c r="H119" s="177" cm="1">
        <f t="array" aca="1" ref="H119" ca="1">INDIRECT(""&amp;$E119 &amp; "!AQ11")</f>
        <v>-0.23776969124649627</v>
      </c>
      <c r="I119" s="177" cm="1">
        <f t="array" aca="1" ref="I119" ca="1">INDIRECT(""&amp;$E119 &amp; "!AR11")</f>
        <v>-0.28472095472899484</v>
      </c>
      <c r="J119" s="177" cm="1">
        <f t="array" aca="1" ref="J119" ca="1">INDIRECT(""&amp;$E119 &amp; "!AS11")</f>
        <v>-0.2693253511429784</v>
      </c>
      <c r="K119" s="42" cm="1">
        <f t="array" aca="1" ref="K119" ca="1">INDIRECT(""&amp;$E119 &amp; "!AT11")</f>
        <v>-0.18241606961848134</v>
      </c>
      <c r="L119" s="177" cm="1">
        <f t="array" aca="1" ref="L119" ca="1">INDIRECT(""&amp;$E119 &amp; "!AU11")</f>
        <v>-0.21579556445395609</v>
      </c>
      <c r="M119" s="42" cm="1">
        <f t="array" aca="1" ref="M119" ca="1">INDIRECT(""&amp;$E119 &amp; "!AV11")</f>
        <v>-0.20582552564377821</v>
      </c>
      <c r="N119" s="177" cm="1">
        <f t="array" aca="1" ref="N119" ca="1">INDIRECT(""&amp;$E119 &amp; "!AW11")</f>
        <v>-0.24515123326462473</v>
      </c>
      <c r="O119" s="42" cm="1">
        <f t="array" aca="1" ref="O119" ca="1">INDIRECT(""&amp;$E119 &amp; "!AX11")</f>
        <v>-0.26100376818031168</v>
      </c>
      <c r="P119" s="178" cm="1">
        <f t="array" aca="1" ref="P119" ca="1">INDIRECT(""&amp;$E119 &amp; "!AY11")</f>
        <v>-0.31468181183202348</v>
      </c>
      <c r="Q119" s="121" cm="1">
        <f t="array" aca="1" ref="Q119" ca="1">INDIRECT(""&amp;$E119 &amp; "!AZ11")</f>
        <v>0</v>
      </c>
      <c r="R119" s="171" cm="1">
        <f t="array" aca="1" ref="R119" ca="1">INDIRECT(""&amp;$E119 &amp; "!BA11")</f>
        <v>0</v>
      </c>
    </row>
    <row r="120" spans="4:18">
      <c r="D120" s="229"/>
      <c r="E120" s="226"/>
      <c r="F120" s="85" t="str" cm="1">
        <f t="array" aca="1" ref="F120" ca="1">INDIRECT(""&amp;$E119 &amp; "!AO13")</f>
        <v>Med</v>
      </c>
      <c r="G120" s="17" cm="1">
        <f t="array" aca="1" ref="G120" ca="1">INDIRECT(""&amp;$E119 &amp; "!AP13")</f>
        <v>-0.22870101615093563</v>
      </c>
      <c r="H120" s="177"/>
      <c r="I120" s="177"/>
      <c r="J120" s="177"/>
      <c r="K120" s="42" cm="1">
        <f t="array" aca="1" ref="K120" ca="1">INDIRECT(""&amp;$E119 &amp; "!AT13")</f>
        <v>-0.21175932384168972</v>
      </c>
      <c r="L120" s="177"/>
      <c r="M120" s="42" cm="1">
        <f t="array" aca="1" ref="M120" ca="1">INDIRECT(""&amp;$E119 &amp; "!AV13")</f>
        <v>-0.23688822236378682</v>
      </c>
      <c r="N120" s="177"/>
      <c r="O120" s="42" cm="1">
        <f t="array" aca="1" ref="O120" ca="1">INDIRECT(""&amp;$E119 &amp; "!AX13")</f>
        <v>-0.30079763797388592</v>
      </c>
      <c r="P120" s="178"/>
      <c r="Q120" s="122" cm="1">
        <f t="array" aca="1" ref="Q120" ca="1">INDIRECT(""&amp;$E119 &amp; "!AZ13")</f>
        <v>0</v>
      </c>
      <c r="R120" s="171"/>
    </row>
    <row r="121" spans="4:18" ht="16" thickBot="1">
      <c r="D121" s="229"/>
      <c r="E121" s="227"/>
      <c r="F121" s="86" t="str" cm="1">
        <f t="array" aca="1" ref="F121" ca="1">INDIRECT(""&amp;$E119 &amp; "!AO15")</f>
        <v>Low</v>
      </c>
      <c r="G121" s="17" cm="1">
        <f t="array" aca="1" ref="G121" ca="1">INDIRECT(""&amp;$E119 &amp; "!AP15")</f>
        <v>-0.25556167365683335</v>
      </c>
      <c r="H121" s="177"/>
      <c r="I121" s="177"/>
      <c r="J121" s="177"/>
      <c r="K121" s="42" cm="1">
        <f t="array" aca="1" ref="K121" ca="1">INDIRECT(""&amp;$E119 &amp; "!AT15")</f>
        <v>-0.24705828814837272</v>
      </c>
      <c r="L121" s="177"/>
      <c r="M121" s="42" cm="1">
        <f t="array" aca="1" ref="M121" ca="1">INDIRECT(""&amp;$E119 &amp; "!AV15")</f>
        <v>-0.27063786365753562</v>
      </c>
      <c r="N121" s="177"/>
      <c r="O121" s="42" cm="1">
        <f t="array" aca="1" ref="O121" ca="1">INDIRECT(""&amp;$E119 &amp; "!Ax15")</f>
        <v>-0.34388655438756666</v>
      </c>
      <c r="P121" s="178"/>
      <c r="Q121" s="122" cm="1">
        <f t="array" aca="1" ref="Q121" ca="1">INDIRECT(""&amp;$E119 &amp; "!Az15")</f>
        <v>0</v>
      </c>
      <c r="R121" s="171"/>
    </row>
    <row r="122" spans="4:18">
      <c r="D122" s="229"/>
      <c r="E122" s="225" t="str">
        <f>E94</f>
        <v>FoodMarket2</v>
      </c>
      <c r="F122" s="84" t="str" cm="1">
        <f t="array" aca="1" ref="F122" ca="1">INDIRECT(""&amp;$E122 &amp; "!AO11")</f>
        <v>High</v>
      </c>
      <c r="G122" s="17" cm="1">
        <f t="array" aca="1" ref="G122" ca="1">INDIRECT(""&amp;$E122 &amp; "!AP11")</f>
        <v>-0.19574847641289672</v>
      </c>
      <c r="H122" s="177" cm="1">
        <f t="array" aca="1" ref="H122" ca="1">INDIRECT(""&amp;$E122 &amp; "!AQ11")</f>
        <v>-0.22652389565954989</v>
      </c>
      <c r="I122" s="177" cm="1">
        <f t="array" aca="1" ref="I122" ca="1">INDIRECT(""&amp;$E122 &amp; "!AR11")</f>
        <v>-0.30746759571950832</v>
      </c>
      <c r="J122" s="177" cm="1">
        <f t="array" aca="1" ref="J122" ca="1">INDIRECT(""&amp;$E122 &amp; "!AS11")</f>
        <v>-0.26243284233862485</v>
      </c>
      <c r="K122" s="42" cm="1">
        <f t="array" aca="1" ref="K122" ca="1">INDIRECT(""&amp;$E122 &amp; "!AT11")</f>
        <v>-0.1691813736364487</v>
      </c>
      <c r="L122" s="177" cm="1">
        <f t="array" aca="1" ref="L122" ca="1">INDIRECT(""&amp;$E122 &amp; "!AU11")</f>
        <v>-0.20296195830915187</v>
      </c>
      <c r="M122" s="42" cm="1">
        <f t="array" aca="1" ref="M122" ca="1">INDIRECT(""&amp;$E122 &amp; "!AV11")</f>
        <v>-0.19273964726724846</v>
      </c>
      <c r="N122" s="177" cm="1">
        <f t="array" aca="1" ref="N122" ca="1">INDIRECT(""&amp;$E122 &amp; "!AW11")</f>
        <v>-0.22502908766845131</v>
      </c>
      <c r="O122" s="42" cm="1">
        <f t="array" aca="1" ref="O122" ca="1">INDIRECT(""&amp;$E122 &amp; "!AX11")</f>
        <v>-0.2533277457259312</v>
      </c>
      <c r="P122" s="178" cm="1">
        <f t="array" aca="1" ref="P122" ca="1">INDIRECT(""&amp;$E122 &amp; "!AY11")</f>
        <v>-0.29830514914233508</v>
      </c>
      <c r="Q122" s="121" cm="1">
        <f t="array" aca="1" ref="Q122" ca="1">INDIRECT(""&amp;$E122 &amp; "!AZ11")</f>
        <v>0</v>
      </c>
      <c r="R122" s="171" cm="1">
        <f t="array" aca="1" ref="R122" ca="1">INDIRECT(""&amp;$E122 &amp; "!BA11")</f>
        <v>0</v>
      </c>
    </row>
    <row r="123" spans="4:18">
      <c r="D123" s="229"/>
      <c r="E123" s="226"/>
      <c r="F123" s="85" t="str" cm="1">
        <f t="array" aca="1" ref="F123" ca="1">INDIRECT(""&amp;$E122 &amp; "!AO13")</f>
        <v>Med</v>
      </c>
      <c r="G123" s="17" cm="1">
        <f t="array" aca="1" ref="G123" ca="1">INDIRECT(""&amp;$E122 &amp; "!AP13")</f>
        <v>-0.22134457268469976</v>
      </c>
      <c r="H123" s="177"/>
      <c r="I123" s="177"/>
      <c r="J123" s="177"/>
      <c r="K123" s="42" cm="1">
        <f t="array" aca="1" ref="K123" ca="1">INDIRECT(""&amp;$E122 &amp; "!AT13")</f>
        <v>-0.20038625190225923</v>
      </c>
      <c r="L123" s="177"/>
      <c r="M123" s="42" cm="1">
        <f t="array" aca="1" ref="M123" ca="1">INDIRECT(""&amp;$E122 &amp; "!AV13")</f>
        <v>-0.22106487188520252</v>
      </c>
      <c r="N123" s="177"/>
      <c r="O123" s="42" cm="1">
        <f t="array" aca="1" ref="O123" ca="1">INDIRECT(""&amp;$E122 &amp; "!AX13")</f>
        <v>-0.27363360618808197</v>
      </c>
      <c r="P123" s="178"/>
      <c r="Q123" s="122" cm="1">
        <f t="array" aca="1" ref="Q123" ca="1">INDIRECT(""&amp;$E122 &amp; "!AZ13")</f>
        <v>0</v>
      </c>
      <c r="R123" s="171"/>
    </row>
    <row r="124" spans="4:18" ht="16" thickBot="1">
      <c r="D124" s="229"/>
      <c r="E124" s="227"/>
      <c r="F124" s="86" t="str" cm="1">
        <f t="array" aca="1" ref="F124" ca="1">INDIRECT(""&amp;$E122 &amp; "!AO15")</f>
        <v>Low</v>
      </c>
      <c r="G124" s="17" cm="1">
        <f t="array" aca="1" ref="G124" ca="1">INDIRECT(""&amp;$E122 &amp; "!AP15")</f>
        <v>-0.24958831304747076</v>
      </c>
      <c r="H124" s="177"/>
      <c r="I124" s="177"/>
      <c r="J124" s="177"/>
      <c r="K124" s="42" cm="1">
        <f t="array" aca="1" ref="K124" ca="1">INDIRECT(""&amp;$E122 &amp; "!AT15")</f>
        <v>-0.23573011253852572</v>
      </c>
      <c r="L124" s="177"/>
      <c r="M124" s="42" cm="1">
        <f t="array" aca="1" ref="M124" ca="1">INDIRECT(""&amp;$E122 &amp; "!AV15")</f>
        <v>-0.25406711728747411</v>
      </c>
      <c r="N124" s="177"/>
      <c r="O124" s="42" cm="1">
        <f t="array" aca="1" ref="O124" ca="1">INDIRECT(""&amp;$E122 &amp; "!Ax15")</f>
        <v>-0.31773889962552981</v>
      </c>
      <c r="P124" s="178"/>
      <c r="Q124" s="122" cm="1">
        <f t="array" aca="1" ref="Q124" ca="1">INDIRECT(""&amp;$E122 &amp; "!Az15")</f>
        <v>0</v>
      </c>
      <c r="R124" s="171"/>
    </row>
    <row r="125" spans="4:18">
      <c r="D125" s="229"/>
      <c r="E125" s="225" t="str">
        <f>E97</f>
        <v>Neon1224</v>
      </c>
      <c r="F125" s="84" t="str" cm="1">
        <f t="array" aca="1" ref="F125" ca="1">INDIRECT(""&amp;$E125 &amp; "!AO11")</f>
        <v>High</v>
      </c>
      <c r="G125" s="17" cm="1">
        <f t="array" aca="1" ref="G125" ca="1">INDIRECT(""&amp;$E125 &amp; "!AP11")</f>
        <v>-0.1424229691484924</v>
      </c>
      <c r="H125" s="177" cm="1">
        <f t="array" aca="1" ref="H125" ca="1">INDIRECT(""&amp;$E125 &amp; "!AQ11")</f>
        <v>-0.17042168873215713</v>
      </c>
      <c r="I125" s="177" cm="1">
        <f t="array" aca="1" ref="I125" ca="1">INDIRECT(""&amp;$E125 &amp; "!AR11")</f>
        <v>-0.15470297213921635</v>
      </c>
      <c r="J125" s="177" cm="1">
        <f t="array" aca="1" ref="J125" ca="1">INDIRECT(""&amp;$E125 &amp; "!AS11")</f>
        <v>-0.16002336477699863</v>
      </c>
      <c r="K125" s="42" cm="1">
        <f t="array" aca="1" ref="K125" ca="1">INDIRECT(""&amp;$E125 &amp; "!AT11")</f>
        <v>-0.12874156300011896</v>
      </c>
      <c r="L125" s="177" cm="1">
        <f t="array" aca="1" ref="L125" ca="1">INDIRECT(""&amp;$E125 &amp; "!AU11")</f>
        <v>-0.15064571610115851</v>
      </c>
      <c r="M125" s="42" cm="1">
        <f t="array" aca="1" ref="M125" ca="1">INDIRECT(""&amp;$E125 &amp; "!AV11")</f>
        <v>-0.14430726758563861</v>
      </c>
      <c r="N125" s="177" cm="1">
        <f t="array" aca="1" ref="N125" ca="1">INDIRECT(""&amp;$E125 &amp; "!AW11")</f>
        <v>-0.16945364736427238</v>
      </c>
      <c r="O125" s="42" cm="1">
        <f t="array" aca="1" ref="O125" ca="1">INDIRECT(""&amp;$E125 &amp; "!AX11")</f>
        <v>-0.15937210076445596</v>
      </c>
      <c r="P125" s="178" cm="1">
        <f t="array" aca="1" ref="P125" ca="1">INDIRECT(""&amp;$E125 &amp; "!AY11")</f>
        <v>-0.21006744743212835</v>
      </c>
      <c r="Q125" s="121" cm="1">
        <f t="array" aca="1" ref="Q125" ca="1">INDIRECT(""&amp;$E125 &amp; "!AZ11")</f>
        <v>0</v>
      </c>
      <c r="R125" s="171" cm="1">
        <f t="array" aca="1" ref="R125" ca="1">INDIRECT(""&amp;$E125 &amp; "!BA11")</f>
        <v>0</v>
      </c>
    </row>
    <row r="126" spans="4:18">
      <c r="D126" s="229"/>
      <c r="E126" s="226"/>
      <c r="F126" s="85" t="str" cm="1">
        <f t="array" aca="1" ref="F126" ca="1">INDIRECT(""&amp;$E125 &amp; "!AO13")</f>
        <v>Med</v>
      </c>
      <c r="G126" s="17" cm="1">
        <f t="array" aca="1" ref="G126" ca="1">INDIRECT(""&amp;$E125 &amp; "!AP13")</f>
        <v>-0.17541946859807533</v>
      </c>
      <c r="H126" s="177"/>
      <c r="I126" s="177"/>
      <c r="J126" s="177"/>
      <c r="K126" s="42" cm="1">
        <f t="array" aca="1" ref="K126" ca="1">INDIRECT(""&amp;$E125 &amp; "!AT13")</f>
        <v>-0.15950713132488803</v>
      </c>
      <c r="L126" s="177"/>
      <c r="M126" s="42" cm="1">
        <f t="array" aca="1" ref="M126" ca="1">INDIRECT(""&amp;$E125 &amp; "!AV13")</f>
        <v>-0.17618629348224679</v>
      </c>
      <c r="N126" s="177"/>
      <c r="O126" s="42" cm="1">
        <f t="array" aca="1" ref="O126" ca="1">INDIRECT(""&amp;$E125 &amp; "!AX13")</f>
        <v>-0.18983407937411156</v>
      </c>
      <c r="P126" s="178"/>
      <c r="Q126" s="122" cm="1">
        <f t="array" aca="1" ref="Q126" ca="1">INDIRECT(""&amp;$E125 &amp; "!AZ13")</f>
        <v>0</v>
      </c>
      <c r="R126" s="171"/>
    </row>
    <row r="127" spans="4:18" ht="16" thickBot="1">
      <c r="D127" s="229"/>
      <c r="E127" s="227"/>
      <c r="F127" s="86" t="str" cm="1">
        <f t="array" aca="1" ref="F127" ca="1">INDIRECT(""&amp;$E125 &amp; "!AO15")</f>
        <v>Low</v>
      </c>
      <c r="G127" s="17" cm="1">
        <f t="array" aca="1" ref="G127" ca="1">INDIRECT(""&amp;$E125 &amp; "!AP15")</f>
        <v>-0.19800281981271461</v>
      </c>
      <c r="H127" s="177"/>
      <c r="I127" s="177"/>
      <c r="J127" s="177"/>
      <c r="K127" s="42" cm="1">
        <f t="array" aca="1" ref="K127" ca="1">INDIRECT(""&amp;$E125 &amp; "!AT15")</f>
        <v>-0.17833893642155163</v>
      </c>
      <c r="L127" s="177"/>
      <c r="M127" s="42" cm="1">
        <f t="array" aca="1" ref="M127" ca="1">INDIRECT(""&amp;$E125 &amp; "!AV15")</f>
        <v>-0.19804563274156539</v>
      </c>
      <c r="N127" s="177"/>
      <c r="O127" s="42" cm="1">
        <f t="array" aca="1" ref="O127" ca="1">INDIRECT(""&amp;$E125 &amp; "!Ax15")</f>
        <v>-0.23537112325164189</v>
      </c>
      <c r="P127" s="178"/>
      <c r="Q127" s="122" cm="1">
        <f t="array" aca="1" ref="Q127" ca="1">INDIRECT(""&amp;$E125 &amp; "!Az15")</f>
        <v>0</v>
      </c>
      <c r="R127" s="171"/>
    </row>
    <row r="128" spans="4:18">
      <c r="D128" s="229"/>
      <c r="E128" s="225" t="str">
        <f>E100</f>
        <v>NocturneDance</v>
      </c>
      <c r="F128" s="84" t="str" cm="1">
        <f t="array" aca="1" ref="F128" ca="1">INDIRECT(""&amp;$E128 &amp; "!AO11")</f>
        <v>High</v>
      </c>
      <c r="G128" s="17" cm="1">
        <f t="array" aca="1" ref="G128" ca="1">INDIRECT(""&amp;$E128 &amp; "!AP11")</f>
        <v>-0.12727006603065416</v>
      </c>
      <c r="H128" s="177" cm="1">
        <f t="array" aca="1" ref="H128" ca="1">INDIRECT(""&amp;$E128 &amp; "!AQ11")</f>
        <v>-0.15460303552369659</v>
      </c>
      <c r="I128" s="177" cm="1">
        <f t="array" aca="1" ref="I128" ca="1">INDIRECT(""&amp;$E128 &amp; "!AR11")</f>
        <v>-0.32522200442797589</v>
      </c>
      <c r="J128" s="177" cm="1">
        <f t="array" aca="1" ref="J128" ca="1">INDIRECT(""&amp;$E128 &amp; "!AS11")</f>
        <v>-0.38191807761353624</v>
      </c>
      <c r="K128" s="42" cm="1">
        <f t="array" aca="1" ref="K128" ca="1">INDIRECT(""&amp;$E128 &amp; "!AT11")</f>
        <v>-0.13012146261009727</v>
      </c>
      <c r="L128" s="177" cm="1">
        <f t="array" aca="1" ref="L128" ca="1">INDIRECT(""&amp;$E128 &amp; "!AU11")</f>
        <v>-0.14913059055014544</v>
      </c>
      <c r="M128" s="42" cm="1">
        <f t="array" aca="1" ref="M128" ca="1">INDIRECT(""&amp;$E128 &amp; "!AV11")</f>
        <v>-0.12885168091656829</v>
      </c>
      <c r="N128" s="177" cm="1">
        <f t="array" aca="1" ref="N128" ca="1">INDIRECT(""&amp;$E128 &amp; "!AW11")</f>
        <v>-0.15217151379077221</v>
      </c>
      <c r="O128" s="42" cm="1">
        <f t="array" aca="1" ref="O128" ca="1">INDIRECT(""&amp;$E128 &amp; "!AX11")</f>
        <v>-0.17498011495359589</v>
      </c>
      <c r="P128" s="178" cm="1">
        <f t="array" aca="1" ref="P128" ca="1">INDIRECT(""&amp;$E128 &amp; "!AY11")</f>
        <v>-0.22074908199426935</v>
      </c>
      <c r="Q128" s="121" cm="1">
        <f t="array" aca="1" ref="Q128" ca="1">INDIRECT(""&amp;$E128 &amp; "!AZ11")</f>
        <v>0</v>
      </c>
      <c r="R128" s="171" cm="1">
        <f t="array" aca="1" ref="R128" ca="1">INDIRECT(""&amp;$E128 &amp; "!BA11")</f>
        <v>0</v>
      </c>
    </row>
    <row r="129" spans="4:18">
      <c r="D129" s="229"/>
      <c r="E129" s="226"/>
      <c r="F129" s="85" t="str" cm="1">
        <f t="array" aca="1" ref="F129" ca="1">INDIRECT(""&amp;$E128 &amp; "!AO13")</f>
        <v>Med</v>
      </c>
      <c r="G129" s="17" cm="1">
        <f t="array" aca="1" ref="G129" ca="1">INDIRECT(""&amp;$E128 &amp; "!AP13")</f>
        <v>-0.16676830857711356</v>
      </c>
      <c r="H129" s="177"/>
      <c r="I129" s="177"/>
      <c r="J129" s="177"/>
      <c r="K129" s="42" cm="1">
        <f t="array" aca="1" ref="K129" ca="1">INDIRECT(""&amp;$E128 &amp; "!AT13")</f>
        <v>-0.16232705709794126</v>
      </c>
      <c r="L129" s="177"/>
      <c r="M129" s="42" cm="1">
        <f t="array" aca="1" ref="M129" ca="1">INDIRECT(""&amp;$E128 &amp; "!AV13")</f>
        <v>-0.16613591819379459</v>
      </c>
      <c r="N129" s="177"/>
      <c r="O129" s="42" cm="1">
        <f t="array" aca="1" ref="O129" ca="1">INDIRECT(""&amp;$E128 &amp; "!AX13")</f>
        <v>-0.22093729268479056</v>
      </c>
      <c r="P129" s="178"/>
      <c r="Q129" s="122" cm="1">
        <f t="array" aca="1" ref="Q129" ca="1">INDIRECT(""&amp;$E128 &amp; "!AZ13")</f>
        <v>0</v>
      </c>
      <c r="R129" s="171"/>
    </row>
    <row r="130" spans="4:18" ht="16" thickBot="1">
      <c r="D130" s="229"/>
      <c r="E130" s="227"/>
      <c r="F130" s="86" t="str" cm="1">
        <f t="array" aca="1" ref="F130" ca="1">INDIRECT(""&amp;$E128 &amp; "!AO15")</f>
        <v>Low</v>
      </c>
      <c r="G130" s="17" cm="1">
        <f t="array" aca="1" ref="G130" ca="1">INDIRECT(""&amp;$E128 &amp; "!AP15")</f>
        <v>-0.20319837308438138</v>
      </c>
      <c r="H130" s="177"/>
      <c r="I130" s="177"/>
      <c r="J130" s="177"/>
      <c r="K130" s="42" cm="1">
        <f t="array" aca="1" ref="K130" ca="1">INDIRECT(""&amp;$E128 &amp; "!AT15")</f>
        <v>-0.18881709233212507</v>
      </c>
      <c r="L130" s="177"/>
      <c r="M130" s="42" cm="1">
        <f t="array" aca="1" ref="M130" ca="1">INDIRECT(""&amp;$E128 &amp; "!AV15")</f>
        <v>-0.20079355458518122</v>
      </c>
      <c r="N130" s="177"/>
      <c r="O130" s="42" cm="1">
        <f t="array" aca="1" ref="O130" ca="1">INDIRECT(""&amp;$E128 &amp; "!Ax15")</f>
        <v>-0.28099304473841824</v>
      </c>
      <c r="P130" s="178"/>
      <c r="Q130" s="122" cm="1">
        <f t="array" aca="1" ref="Q130" ca="1">INDIRECT(""&amp;$E128 &amp; "!Az15")</f>
        <v>0</v>
      </c>
      <c r="R130" s="171"/>
    </row>
    <row r="131" spans="4:18">
      <c r="D131" s="229"/>
      <c r="E131" s="225" t="str">
        <f>E103</f>
        <v>PierSeaside</v>
      </c>
      <c r="F131" s="84" t="str" cm="1">
        <f t="array" aca="1" ref="F131" ca="1">INDIRECT(""&amp;$E131 &amp; "!AO11")</f>
        <v>High</v>
      </c>
      <c r="G131" s="17" cm="1">
        <f t="array" aca="1" ref="G131" ca="1">INDIRECT(""&amp;$E131 &amp; "!AP11")</f>
        <v>-0.11941647576450176</v>
      </c>
      <c r="H131" s="177" cm="1">
        <f t="array" aca="1" ref="H131" ca="1">INDIRECT(""&amp;$E131 &amp; "!AQ11")</f>
        <v>-0.14533699737859096</v>
      </c>
      <c r="I131" s="177" cm="1">
        <f t="array" aca="1" ref="I131" ca="1">INDIRECT(""&amp;$E131 &amp; "!AR11")</f>
        <v>-0.26799544550277776</v>
      </c>
      <c r="J131" s="177" cm="1">
        <f t="array" aca="1" ref="J131" ca="1">INDIRECT(""&amp;$E131 &amp; "!AS11")</f>
        <v>-0.37130647252645066</v>
      </c>
      <c r="K131" s="42" cm="1">
        <f t="array" aca="1" ref="K131" ca="1">INDIRECT(""&amp;$E131 &amp; "!AT11")</f>
        <v>-0.10637647858605015</v>
      </c>
      <c r="L131" s="177" cm="1">
        <f t="array" aca="1" ref="L131" ca="1">INDIRECT(""&amp;$E131 &amp; "!AU11")</f>
        <v>-0.13297964166208132</v>
      </c>
      <c r="M131" s="42" cm="1">
        <f t="array" aca="1" ref="M131" ca="1">INDIRECT(""&amp;$E131 &amp; "!AV11")</f>
        <v>-0.11258365880605226</v>
      </c>
      <c r="N131" s="177" cm="1">
        <f t="array" aca="1" ref="N131" ca="1">INDIRECT(""&amp;$E131 &amp; "!AW11")</f>
        <v>-0.13844989176679245</v>
      </c>
      <c r="O131" s="42" cm="1">
        <f t="array" aca="1" ref="O131" ca="1">INDIRECT(""&amp;$E131 &amp; "!AX11")</f>
        <v>-0.11841106135785329</v>
      </c>
      <c r="P131" s="178" cm="1">
        <f t="array" aca="1" ref="P131" ca="1">INDIRECT(""&amp;$E131 &amp; "!AY11")</f>
        <v>-0.1763100551106852</v>
      </c>
      <c r="Q131" s="121" cm="1">
        <f t="array" aca="1" ref="Q131" ca="1">INDIRECT(""&amp;$E131 &amp; "!AZ11")</f>
        <v>0</v>
      </c>
      <c r="R131" s="171" cm="1">
        <f t="array" aca="1" ref="R131" ca="1">INDIRECT(""&amp;$E131 &amp; "!BA11")</f>
        <v>0</v>
      </c>
    </row>
    <row r="132" spans="4:18">
      <c r="D132" s="229"/>
      <c r="E132" s="226"/>
      <c r="F132" s="85" t="str" cm="1">
        <f t="array" aca="1" ref="F132" ca="1">INDIRECT(""&amp;$E131 &amp; "!AO13")</f>
        <v>Med</v>
      </c>
      <c r="G132" s="17" cm="1">
        <f t="array" aca="1" ref="G132" ca="1">INDIRECT(""&amp;$E131 &amp; "!AP13")</f>
        <v>-0.13820026648639716</v>
      </c>
      <c r="H132" s="177"/>
      <c r="I132" s="177"/>
      <c r="J132" s="177"/>
      <c r="K132" s="42" cm="1">
        <f t="array" aca="1" ref="K132" ca="1">INDIRECT(""&amp;$E131 &amp; "!AT13")</f>
        <v>-0.12877193311997082</v>
      </c>
      <c r="L132" s="177"/>
      <c r="M132" s="42" cm="1">
        <f t="array" aca="1" ref="M132" ca="1">INDIRECT(""&amp;$E131 &amp; "!AV13")</f>
        <v>-0.13535533410040823</v>
      </c>
      <c r="N132" s="177"/>
      <c r="O132" s="42" cm="1">
        <f t="array" aca="1" ref="O132" ca="1">INDIRECT(""&amp;$E131 &amp; "!AX13")</f>
        <v>-0.15245993176936634</v>
      </c>
      <c r="P132" s="178"/>
      <c r="Q132" s="122" cm="1">
        <f t="array" aca="1" ref="Q132" ca="1">INDIRECT(""&amp;$E131 &amp; "!AZ13")</f>
        <v>0</v>
      </c>
      <c r="R132" s="171"/>
    </row>
    <row r="133" spans="4:18" ht="16" thickBot="1">
      <c r="D133" s="229"/>
      <c r="E133" s="227"/>
      <c r="F133" s="86" t="str" cm="1">
        <f t="array" aca="1" ref="F133" ca="1">INDIRECT(""&amp;$E131 &amp; "!AO15")</f>
        <v>Low</v>
      </c>
      <c r="G133" s="17" cm="1">
        <f t="array" aca="1" ref="G133" ca="1">INDIRECT(""&amp;$E131 &amp; "!AP15")</f>
        <v>-0.16356790993488657</v>
      </c>
      <c r="H133" s="177"/>
      <c r="I133" s="177"/>
      <c r="J133" s="177"/>
      <c r="K133" s="42" cm="1">
        <f t="array" aca="1" ref="K133" ca="1">INDIRECT(""&amp;$E131 &amp; "!AT15")</f>
        <v>-0.16235567627783309</v>
      </c>
      <c r="L133" s="177"/>
      <c r="M133" s="42" cm="1">
        <f t="array" aca="1" ref="M133" ca="1">INDIRECT(""&amp;$E131 &amp; "!AV15")</f>
        <v>-0.16462784228175531</v>
      </c>
      <c r="N133" s="177"/>
      <c r="O133" s="42" cm="1">
        <f t="array" aca="1" ref="O133" ca="1">INDIRECT(""&amp;$E131 &amp; "!Ax15")</f>
        <v>-0.195802220402717</v>
      </c>
      <c r="P133" s="178"/>
      <c r="Q133" s="122" cm="1">
        <f t="array" aca="1" ref="Q133" ca="1">INDIRECT(""&amp;$E131 &amp; "!Az15")</f>
        <v>0</v>
      </c>
      <c r="R133" s="171"/>
    </row>
    <row r="134" spans="4:18">
      <c r="D134" s="229"/>
      <c r="E134" s="225" t="str">
        <f>E106</f>
        <v>Tango</v>
      </c>
      <c r="F134" s="84" t="str" cm="1">
        <f t="array" aca="1" ref="F134" ca="1">INDIRECT(""&amp;$E134 &amp; "!AO11")</f>
        <v>High</v>
      </c>
      <c r="G134" s="17" cm="1">
        <f t="array" aca="1" ref="G134" ca="1">INDIRECT(""&amp;$E134 &amp; "!AP11")</f>
        <v>-0.20297886127397613</v>
      </c>
      <c r="H134" s="177" cm="1">
        <f t="array" aca="1" ref="H134" ca="1">INDIRECT(""&amp;$E134 &amp; "!AQ11")</f>
        <v>-0.23452126034330245</v>
      </c>
      <c r="I134" s="177" cm="1">
        <f t="array" aca="1" ref="I134" ca="1">INDIRECT(""&amp;$E134 &amp; "!AR11")</f>
        <v>-0.27366654029213577</v>
      </c>
      <c r="J134" s="177" cm="1">
        <f t="array" aca="1" ref="J134" ca="1">INDIRECT(""&amp;$E134 &amp; "!AS11")</f>
        <v>-0.23934306014280982</v>
      </c>
      <c r="K134" s="42" cm="1">
        <f t="array" aca="1" ref="K134" ca="1">INDIRECT(""&amp;$E134 &amp; "!AT11")</f>
        <v>-0.18727843913487563</v>
      </c>
      <c r="L134" s="177" cm="1">
        <f t="array" aca="1" ref="L134" ca="1">INDIRECT(""&amp;$E134 &amp; "!AU11")</f>
        <v>-0.21211845380124672</v>
      </c>
      <c r="M134" s="42" cm="1">
        <f t="array" aca="1" ref="M134" ca="1">INDIRECT(""&amp;$E134 &amp; "!AV11")</f>
        <v>-0.20249305230574577</v>
      </c>
      <c r="N134" s="177" cm="1">
        <f t="array" aca="1" ref="N134" ca="1">INDIRECT(""&amp;$E134 &amp; "!AW11")</f>
        <v>-0.2335473524729369</v>
      </c>
      <c r="O134" s="42" cm="1">
        <f t="array" aca="1" ref="O134" ca="1">INDIRECT(""&amp;$E134 &amp; "!AX11")</f>
        <v>-0.26369496501517653</v>
      </c>
      <c r="P134" s="178" cm="1">
        <f t="array" aca="1" ref="P134" ca="1">INDIRECT(""&amp;$E134 &amp; "!AY11")</f>
        <v>-0.30704378275049959</v>
      </c>
      <c r="Q134" s="121" cm="1">
        <f t="array" aca="1" ref="Q134" ca="1">INDIRECT(""&amp;$E134 &amp; "!AZ11")</f>
        <v>0</v>
      </c>
      <c r="R134" s="171" cm="1">
        <f t="array" aca="1" ref="R134" ca="1">INDIRECT(""&amp;$E134 &amp; "!BA11")</f>
        <v>0</v>
      </c>
    </row>
    <row r="135" spans="4:18">
      <c r="D135" s="229"/>
      <c r="E135" s="226"/>
      <c r="F135" s="85" t="str" cm="1">
        <f t="array" aca="1" ref="F135" ca="1">INDIRECT(""&amp;$E134 &amp; "!AO13")</f>
        <v>Med</v>
      </c>
      <c r="G135" s="17" cm="1">
        <f t="array" aca="1" ref="G135" ca="1">INDIRECT(""&amp;$E134 &amp; "!AP13")</f>
        <v>-0.22879312221640113</v>
      </c>
      <c r="H135" s="177"/>
      <c r="I135" s="177"/>
      <c r="J135" s="177"/>
      <c r="K135" s="42" cm="1">
        <f t="array" aca="1" ref="K135" ca="1">INDIRECT(""&amp;$E134 &amp; "!AT13")</f>
        <v>-0.21079065241384543</v>
      </c>
      <c r="L135" s="177"/>
      <c r="M135" s="42" cm="1">
        <f t="array" aca="1" ref="M135" ca="1">INDIRECT(""&amp;$E134 &amp; "!AV13")</f>
        <v>-0.22929510992052549</v>
      </c>
      <c r="N135" s="177"/>
      <c r="O135" s="42" cm="1">
        <f t="array" aca="1" ref="O135" ca="1">INDIRECT(""&amp;$E134 &amp; "!AX13")</f>
        <v>-0.2922360020295024</v>
      </c>
      <c r="P135" s="178"/>
      <c r="Q135" s="122" cm="1">
        <f t="array" aca="1" ref="Q135" ca="1">INDIRECT(""&amp;$E134 &amp; "!AZ13")</f>
        <v>0</v>
      </c>
      <c r="R135" s="171"/>
    </row>
    <row r="136" spans="4:18" ht="16" thickBot="1">
      <c r="D136" s="229"/>
      <c r="E136" s="227"/>
      <c r="F136" s="86" t="str" cm="1">
        <f t="array" aca="1" ref="F136" ca="1">INDIRECT(""&amp;$E134 &amp; "!AO15")</f>
        <v>Low</v>
      </c>
      <c r="G136" s="17" cm="1">
        <f t="array" aca="1" ref="G136" ca="1">INDIRECT(""&amp;$E134 &amp; "!AP15")</f>
        <v>-0.2507015408165878</v>
      </c>
      <c r="H136" s="177"/>
      <c r="I136" s="177"/>
      <c r="J136" s="177"/>
      <c r="K136" s="42" cm="1">
        <f t="array" aca="1" ref="K136" ca="1">INDIRECT(""&amp;$E134 &amp; "!AT15")</f>
        <v>-0.23579712275613152</v>
      </c>
      <c r="L136" s="177"/>
      <c r="M136" s="42" cm="1">
        <f t="array" aca="1" ref="M136" ca="1">INDIRECT(""&amp;$E134 &amp; "!AV15")</f>
        <v>-0.25504682454934557</v>
      </c>
      <c r="N136" s="177"/>
      <c r="O136" s="42" cm="1">
        <f t="array" aca="1" ref="O136" ca="1">INDIRECT(""&amp;$E134 &amp; "!Ax15")</f>
        <v>-0.33097838554175352</v>
      </c>
      <c r="P136" s="178"/>
      <c r="Q136" s="122" cm="1">
        <f t="array" aca="1" ref="Q136" ca="1">INDIRECT(""&amp;$E134 &amp; "!Az15")</f>
        <v>0</v>
      </c>
      <c r="R136" s="171"/>
    </row>
    <row r="137" spans="4:18">
      <c r="D137" s="229"/>
      <c r="E137" s="225" t="str">
        <f>E109</f>
        <v>Timelapse</v>
      </c>
      <c r="F137" s="84" t="str" cm="1">
        <f t="array" aca="1" ref="F137" ca="1">INDIRECT(""&amp;$E137 &amp; "!AO11")</f>
        <v>High</v>
      </c>
      <c r="G137" s="17" cm="1">
        <f t="array" aca="1" ref="G137" ca="1">INDIRECT(""&amp;$E137 &amp; "!AP11")</f>
        <v>-0.15060709113917758</v>
      </c>
      <c r="H137" s="177" cm="1">
        <f t="array" aca="1" ref="H137" ca="1">INDIRECT(""&amp;$E137 &amp; "!AQ11")</f>
        <v>-0.16843980424866767</v>
      </c>
      <c r="I137" s="177" cm="1">
        <f t="array" aca="1" ref="I137" ca="1">INDIRECT(""&amp;$E137 &amp; "!AR11")</f>
        <v>-0.40012237466468337</v>
      </c>
      <c r="J137" s="177" cm="1">
        <f t="array" aca="1" ref="J137" ca="1">INDIRECT(""&amp;$E137 &amp; "!AS11")</f>
        <v>-0.42317220377821008</v>
      </c>
      <c r="K137" s="42" cm="1">
        <f t="array" aca="1" ref="K137" ca="1">INDIRECT(""&amp;$E137 &amp; "!AT11")</f>
        <v>-0.13650076808794021</v>
      </c>
      <c r="L137" s="177" cm="1">
        <f t="array" aca="1" ref="L137" ca="1">INDIRECT(""&amp;$E137 &amp; "!AU11")</f>
        <v>-0.14985042034237472</v>
      </c>
      <c r="M137" s="42" cm="1">
        <f t="array" aca="1" ref="M137" ca="1">INDIRECT(""&amp;$E137 &amp; "!AV11")</f>
        <v>-0.1338341836326018</v>
      </c>
      <c r="N137" s="177" cm="1">
        <f t="array" aca="1" ref="N137" ca="1">INDIRECT(""&amp;$E137 &amp; "!AW11")</f>
        <v>-0.14817148100660893</v>
      </c>
      <c r="O137" s="42" cm="1">
        <f t="array" aca="1" ref="O137" ca="1">INDIRECT(""&amp;$E137 &amp; "!AX11")</f>
        <v>-0.14982631142994396</v>
      </c>
      <c r="P137" s="178" cm="1">
        <f t="array" aca="1" ref="P137" ca="1">INDIRECT(""&amp;$E137 &amp; "!AY11")</f>
        <v>-0.16307579493066704</v>
      </c>
      <c r="Q137" s="121" cm="1">
        <f t="array" aca="1" ref="Q137" ca="1">INDIRECT(""&amp;$E137 &amp; "!AZ11")</f>
        <v>0</v>
      </c>
      <c r="R137" s="171" cm="1">
        <f t="array" aca="1" ref="R137" ca="1">INDIRECT(""&amp;$E137 &amp; "!BA11")</f>
        <v>0</v>
      </c>
    </row>
    <row r="138" spans="4:18">
      <c r="D138" s="229"/>
      <c r="E138" s="226"/>
      <c r="F138" s="85" t="str" cm="1">
        <f t="array" aca="1" ref="F138" ca="1">INDIRECT(""&amp;$E137 &amp; "!AO13")</f>
        <v>Med</v>
      </c>
      <c r="G138" s="17" cm="1">
        <f t="array" aca="1" ref="G138" ca="1">INDIRECT(""&amp;$E137 &amp; "!AP13")</f>
        <v>-0.16952499218324057</v>
      </c>
      <c r="H138" s="177"/>
      <c r="I138" s="177"/>
      <c r="J138" s="177"/>
      <c r="K138" s="42" cm="1">
        <f t="array" aca="1" ref="K138" ca="1">INDIRECT(""&amp;$E137 &amp; "!AT13")</f>
        <v>-0.1516620831966683</v>
      </c>
      <c r="L138" s="177"/>
      <c r="M138" s="42" cm="1">
        <f t="array" aca="1" ref="M138" ca="1">INDIRECT(""&amp;$E137 &amp; "!AV13")</f>
        <v>-0.15067524773149921</v>
      </c>
      <c r="N138" s="177"/>
      <c r="O138" s="42" cm="1">
        <f t="array" aca="1" ref="O138" ca="1">INDIRECT(""&amp;$E137 &amp; "!AX13")</f>
        <v>-0.16475965618655497</v>
      </c>
      <c r="P138" s="178"/>
      <c r="Q138" s="122" cm="1">
        <f t="array" aca="1" ref="Q138" ca="1">INDIRECT(""&amp;$E137 &amp; "!AZ13")</f>
        <v>0</v>
      </c>
      <c r="R138" s="171"/>
    </row>
    <row r="139" spans="4:18" ht="16" thickBot="1">
      <c r="D139" s="229"/>
      <c r="E139" s="226"/>
      <c r="F139" s="106" t="str" cm="1">
        <f t="array" aca="1" ref="F139" ca="1">INDIRECT(""&amp;$E137 &amp; "!AO15")</f>
        <v>Low</v>
      </c>
      <c r="G139" s="49" cm="1">
        <f t="array" aca="1" ref="G139" ca="1">INDIRECT(""&amp;$E137 &amp; "!AP15")</f>
        <v>-0.18449349788724267</v>
      </c>
      <c r="H139" s="183"/>
      <c r="I139" s="183"/>
      <c r="J139" s="183"/>
      <c r="K139" s="102" cm="1">
        <f t="array" aca="1" ref="K139" ca="1">INDIRECT(""&amp;$E137 &amp; "!AT15")</f>
        <v>-0.16546811770926051</v>
      </c>
      <c r="L139" s="183"/>
      <c r="M139" s="102" cm="1">
        <f t="array" aca="1" ref="M139" ca="1">INDIRECT(""&amp;$E137 &amp; "!AV15")</f>
        <v>-0.16480354318500678</v>
      </c>
      <c r="N139" s="183"/>
      <c r="O139" s="102" cm="1">
        <f t="array" aca="1" ref="O139" ca="1">INDIRECT(""&amp;$E137 &amp; "!Ax15")</f>
        <v>-0.17164118216065516</v>
      </c>
      <c r="P139" s="184"/>
      <c r="Q139" s="122" cm="1">
        <f t="array" aca="1" ref="Q139" ca="1">INDIRECT(""&amp;$E137 &amp; "!Az15")</f>
        <v>0</v>
      </c>
      <c r="R139" s="171"/>
    </row>
    <row r="140" spans="4:18">
      <c r="D140" s="229"/>
      <c r="E140" s="225" t="s">
        <v>98</v>
      </c>
      <c r="F140" s="84" t="s">
        <v>27</v>
      </c>
      <c r="G140" s="44">
        <f ca="1">AVERAGE(G116,G119,G122,G125,G128,G131,G134,G137)</f>
        <v>-0.16255477210744579</v>
      </c>
      <c r="H140" s="192">
        <f ca="1">AVERAGE(H116:H139)</f>
        <v>-0.19137978473197947</v>
      </c>
      <c r="I140" s="192">
        <f ca="1">AVERAGE(I116:I139)</f>
        <v>-0.28359228142317616</v>
      </c>
      <c r="J140" s="192">
        <f ca="1">AVERAGE(J116:J139)</f>
        <v>-0.30040397406629354</v>
      </c>
      <c r="K140" s="56">
        <f ca="1">AVERAGE(K116,K119,K122,K125,K128,K131,K134,K137)</f>
        <v>-0.1483398920479112</v>
      </c>
      <c r="L140" s="192">
        <f ca="1">AVERAGE(L116:L139)</f>
        <v>-0.17319599942139205</v>
      </c>
      <c r="M140" s="56">
        <f ca="1">AVERAGE(M116,M119,M122,M125,M128,M131,M134,M137)</f>
        <v>-0.15973596844886614</v>
      </c>
      <c r="N140" s="192">
        <f ca="1">AVERAGE(N116:N139)</f>
        <v>-0.18767548507388371</v>
      </c>
      <c r="O140" s="56">
        <f ca="1">AVERAGE(O116,O119,O122,O125,O128,O131,O134,O137)</f>
        <v>-0.19865745017667619</v>
      </c>
      <c r="P140" s="194">
        <f ca="1">AVERAGE(P116:P139)</f>
        <v>-0.24180918302990873</v>
      </c>
      <c r="Q140" s="121">
        <f ca="1">SUM(Q116,Q119,Q122,Q125,Q128,Q131,Q134,Q137)</f>
        <v>0</v>
      </c>
      <c r="R140" s="170">
        <f ca="1">SUM(R116:R139)</f>
        <v>0</v>
      </c>
    </row>
    <row r="141" spans="4:18">
      <c r="D141" s="229"/>
      <c r="E141" s="226"/>
      <c r="F141" s="85" t="s">
        <v>28</v>
      </c>
      <c r="G141" s="17">
        <f ca="1">AVERAGE(G117,G120,G123,G126,G129,G132,G135,G138)</f>
        <v>-0.18932816290283627</v>
      </c>
      <c r="H141" s="177"/>
      <c r="I141" s="177"/>
      <c r="J141" s="177"/>
      <c r="K141" s="42">
        <f ca="1">AVERAGE(K117,K120,K123,K126,K129,K132,K135,K138)</f>
        <v>-0.17416930407963704</v>
      </c>
      <c r="L141" s="177"/>
      <c r="M141" s="42">
        <f ca="1">AVERAGE(M117,M120,M123,M126,M129,M132,M135,M138)</f>
        <v>-0.18718686929798076</v>
      </c>
      <c r="N141" s="177"/>
      <c r="O141" s="42">
        <f ca="1">AVERAGE(O117,O120,O123,O126,O129,O132,O135,O138)</f>
        <v>-0.22873042213341832</v>
      </c>
      <c r="P141" s="178"/>
      <c r="Q141" s="122">
        <f ca="1">SUM(Q117,Q120,Q123,Q126,Q129,Q132,Q135,Q138)</f>
        <v>0</v>
      </c>
      <c r="R141" s="171"/>
    </row>
    <row r="142" spans="4:18" ht="16" thickBot="1">
      <c r="D142" s="230"/>
      <c r="E142" s="227"/>
      <c r="F142" s="86" t="s">
        <v>29</v>
      </c>
      <c r="G142" s="47">
        <f ca="1">AVERAGE(G118,G121,G124,G127,G130,G133,G136,G139)</f>
        <v>-0.2143732188589435</v>
      </c>
      <c r="H142" s="193"/>
      <c r="I142" s="193"/>
      <c r="J142" s="193"/>
      <c r="K142" s="57">
        <f ca="1">AVERAGE(K118,K121,K124,K127,K130,K133,K136,K139)</f>
        <v>-0.20057030106637125</v>
      </c>
      <c r="L142" s="193"/>
      <c r="M142" s="57">
        <f ca="1">AVERAGE(M118,M121,M124,M127,M130,M133,M136,M139)</f>
        <v>-0.21441324853232827</v>
      </c>
      <c r="N142" s="193"/>
      <c r="O142" s="57">
        <f ca="1">AVERAGE(O118,O121,O124,O127,O130,O133,O136,O139)</f>
        <v>-0.26697032105980689</v>
      </c>
      <c r="P142" s="195"/>
      <c r="Q142" s="123">
        <f ca="1">SUM(Q118,Q121,Q124,Q127,Q130,Q133,Q136,Q139)</f>
        <v>0</v>
      </c>
      <c r="R142" s="221"/>
    </row>
    <row r="143" spans="4:18" ht="16" thickBot="1">
      <c r="D143" s="88"/>
      <c r="E143" s="89"/>
      <c r="F143" s="113"/>
      <c r="G143" s="103"/>
      <c r="H143" s="83"/>
      <c r="I143" s="83"/>
      <c r="J143" s="83"/>
      <c r="K143" s="101"/>
      <c r="L143" s="83"/>
      <c r="M143" s="101"/>
      <c r="N143" s="83"/>
      <c r="O143" s="101"/>
      <c r="P143" s="114"/>
    </row>
    <row r="144" spans="4:18">
      <c r="D144" s="228" t="str">
        <f>BoxingPractice!A17</f>
        <v>1920x1080</v>
      </c>
      <c r="E144" s="225" t="str">
        <f>D5</f>
        <v>BoxingPractice</v>
      </c>
      <c r="F144" s="84" t="str" cm="1">
        <f t="array" aca="1" ref="F144" ca="1">INDIRECT(""&amp;$E88 &amp; "!AO17")</f>
        <v>High</v>
      </c>
      <c r="G144" s="44" cm="1">
        <f t="array" aca="1" ref="G144" ca="1">INDIRECT(""&amp;$E88 &amp; "!AP17")</f>
        <v>-0.1591976455704105</v>
      </c>
      <c r="H144" s="192" cm="1">
        <f t="array" aca="1" ref="H144" ca="1">INDIRECT(""&amp;$E88 &amp; "!AQ17")</f>
        <v>-0.19167795980251934</v>
      </c>
      <c r="I144" s="192" cm="1">
        <f t="array" aca="1" ref="I144" ca="1">INDIRECT(""&amp;$E88 &amp; "!AR17")</f>
        <v>-0.24690503001232056</v>
      </c>
      <c r="J144" s="192" cm="1">
        <f t="array" aca="1" ref="J144" ca="1">INDIRECT(""&amp;$E88 &amp; "!AS17")</f>
        <v>-0.30142791605467167</v>
      </c>
      <c r="K144" s="56" cm="1">
        <f t="array" aca="1" ref="K144" ca="1">INDIRECT(""&amp;$E88 &amp; "!AT17")</f>
        <v>-0.15277022729499812</v>
      </c>
      <c r="L144" s="192" cm="1">
        <f t="array" aca="1" ref="L144" ca="1">INDIRECT(""&amp;$E88 &amp; "!AU17")</f>
        <v>-0.17773569409095313</v>
      </c>
      <c r="M144" s="56" cm="1">
        <f t="array" aca="1" ref="M144" ca="1">INDIRECT(""&amp;$E88 &amp; "!AV17")</f>
        <v>-0.15876639556930328</v>
      </c>
      <c r="N144" s="192" cm="1">
        <f t="array" aca="1" ref="N144" ca="1">INDIRECT(""&amp;$E88 &amp; "!AW17")</f>
        <v>-0.18930518803457475</v>
      </c>
      <c r="O144" s="56" cm="1">
        <f t="array" aca="1" ref="O144" ca="1">INDIRECT(""&amp;$E88 &amp; "!AX17")</f>
        <v>-0.18865630213841178</v>
      </c>
      <c r="P144" s="194" cm="1">
        <f t="array" aca="1" ref="P144" ca="1">INDIRECT(""&amp;$E88 &amp; "!AY17")</f>
        <v>-0.23203694124474239</v>
      </c>
      <c r="Q144" s="121" cm="1">
        <f t="array" aca="1" ref="Q144" ca="1">INDIRECT(""&amp;$E88 &amp; "!AZ17")</f>
        <v>0</v>
      </c>
      <c r="R144" s="170" cm="1">
        <f t="array" aca="1" ref="R144" ca="1">INDIRECT(""&amp;$E88 &amp; "!BA17")</f>
        <v>0</v>
      </c>
    </row>
    <row r="145" spans="4:18">
      <c r="D145" s="229"/>
      <c r="E145" s="226"/>
      <c r="F145" s="85" t="str" cm="1">
        <f t="array" aca="1" ref="F145" ca="1">INDIRECT(""&amp;$E88 &amp; "!AO19")</f>
        <v>Med</v>
      </c>
      <c r="G145" s="17" cm="1">
        <f t="array" aca="1" ref="G145" ca="1">INDIRECT(""&amp;$E88 &amp; "!AP19")</f>
        <v>-0.18292725258122866</v>
      </c>
      <c r="H145" s="177"/>
      <c r="I145" s="177"/>
      <c r="J145" s="177"/>
      <c r="K145" s="42" cm="1">
        <f t="array" aca="1" ref="K145" ca="1">INDIRECT(""&amp;$E88 &amp; "!AT19")</f>
        <v>-0.17288263230799317</v>
      </c>
      <c r="L145" s="177"/>
      <c r="M145" s="42" cm="1">
        <f t="array" aca="1" ref="M145" ca="1">INDIRECT(""&amp;$E88 &amp; "!AV19")</f>
        <v>-0.18123351990952974</v>
      </c>
      <c r="N145" s="177"/>
      <c r="O145" s="42" cm="1">
        <f t="array" aca="1" ref="O145" ca="1">INDIRECT(""&amp;$E88 &amp; "!AX19")</f>
        <v>-0.22354144755220284</v>
      </c>
      <c r="P145" s="178"/>
      <c r="Q145" s="122" cm="1">
        <f t="array" aca="1" ref="Q145" ca="1">INDIRECT(""&amp;$E88 &amp; "!AZ19")</f>
        <v>0</v>
      </c>
      <c r="R145" s="171"/>
    </row>
    <row r="146" spans="4:18" ht="16" thickBot="1">
      <c r="D146" s="229"/>
      <c r="E146" s="227"/>
      <c r="F146" s="86" t="str" cm="1">
        <f t="array" aca="1" ref="F146" ca="1">INDIRECT(""&amp;$E88 &amp; "!AO21")</f>
        <v>Low</v>
      </c>
      <c r="G146" s="17" cm="1">
        <f t="array" aca="1" ref="G146" ca="1">INDIRECT(""&amp;$E88 &amp; "!AP21")</f>
        <v>-0.20862083710370893</v>
      </c>
      <c r="H146" s="177"/>
      <c r="I146" s="177"/>
      <c r="J146" s="177"/>
      <c r="K146" s="42" cm="1">
        <f t="array" aca="1" ref="K146" ca="1">INDIRECT(""&amp;$E88 &amp; "!AT21")</f>
        <v>-0.19755440574975225</v>
      </c>
      <c r="L146" s="177"/>
      <c r="M146" s="42" cm="1">
        <f t="array" aca="1" ref="M146" ca="1">INDIRECT(""&amp;$E88 &amp; "!AV21")</f>
        <v>-0.20805356519074147</v>
      </c>
      <c r="N146" s="177"/>
      <c r="O146" s="42" cm="1">
        <f t="array" aca="1" ref="O146" ca="1">INDIRECT(""&amp;$E88 &amp; "!Ax21")</f>
        <v>-0.25252607180275177</v>
      </c>
      <c r="P146" s="178"/>
      <c r="Q146" s="122" cm="1">
        <f t="array" aca="1" ref="Q146" ca="1">INDIRECT(""&amp;$E88 &amp; "!AZ21")</f>
        <v>0</v>
      </c>
      <c r="R146" s="171"/>
    </row>
    <row r="147" spans="4:18">
      <c r="D147" s="229"/>
      <c r="E147" s="225" t="str">
        <f>D8</f>
        <v>CrossWalk</v>
      </c>
      <c r="F147" s="84" t="str" cm="1">
        <f t="array" aca="1" ref="F147" ca="1">INDIRECT(""&amp;$E91 &amp; "!AO17")</f>
        <v>High</v>
      </c>
      <c r="G147" s="17" cm="1">
        <f t="array" aca="1" ref="G147" ca="1">INDIRECT(""&amp;$E91 &amp; "!AP17")</f>
        <v>-0.19907181372665594</v>
      </c>
      <c r="H147" s="177" cm="1">
        <f t="array" aca="1" ref="H147" ca="1">INDIRECT(""&amp;$E91 &amp; "!AQ17")</f>
        <v>-0.23066060540655298</v>
      </c>
      <c r="I147" s="177" cm="1">
        <f t="array" aca="1" ref="I147" ca="1">INDIRECT(""&amp;$E91 &amp; "!AR17")</f>
        <v>-0.26912022392614343</v>
      </c>
      <c r="J147" s="177" cm="1">
        <f t="array" aca="1" ref="J147" ca="1">INDIRECT(""&amp;$E91 &amp; "!AS17")</f>
        <v>-0.27197862108760851</v>
      </c>
      <c r="K147" s="42" cm="1">
        <f t="array" aca="1" ref="K147" ca="1">INDIRECT(""&amp;$E91 &amp; "!AT17")</f>
        <v>-0.18326057982177879</v>
      </c>
      <c r="L147" s="177" cm="1">
        <f t="array" aca="1" ref="L147" ca="1">INDIRECT(""&amp;$E91 &amp; "!AU17")</f>
        <v>-0.21511840075083222</v>
      </c>
      <c r="M147" s="42" cm="1">
        <f t="array" aca="1" ref="M147" ca="1">INDIRECT(""&amp;$E91 &amp; "!AV17")</f>
        <v>-0.2053355970762567</v>
      </c>
      <c r="N147" s="177" cm="1">
        <f t="array" aca="1" ref="N147" ca="1">INDIRECT(""&amp;$E91 &amp; "!AW17")</f>
        <v>-0.24092948548931103</v>
      </c>
      <c r="O147" s="42" cm="1">
        <f t="array" aca="1" ref="O147" ca="1">INDIRECT(""&amp;$E91 &amp; "!AX17")</f>
        <v>-0.25579763952815371</v>
      </c>
      <c r="P147" s="178" cm="1">
        <f t="array" aca="1" ref="P147" ca="1">INDIRECT(""&amp;$E91 &amp; "!AY17")</f>
        <v>-0.30985402998109601</v>
      </c>
      <c r="Q147" s="122" cm="1">
        <f t="array" aca="1" ref="Q147" ca="1">INDIRECT(""&amp;$E91 &amp; "!AZ17")</f>
        <v>0</v>
      </c>
      <c r="R147" s="171" cm="1">
        <f t="array" aca="1" ref="R147" ca="1">INDIRECT(""&amp;$E91 &amp; "!BA17")</f>
        <v>0</v>
      </c>
    </row>
    <row r="148" spans="4:18">
      <c r="D148" s="229"/>
      <c r="E148" s="226"/>
      <c r="F148" s="85" t="str" cm="1">
        <f t="array" aca="1" ref="F148" ca="1">INDIRECT(""&amp;$E91 &amp; "!AO19")</f>
        <v>Med</v>
      </c>
      <c r="G148" s="17" cm="1">
        <f t="array" aca="1" ref="G148" ca="1">INDIRECT(""&amp;$E91 &amp; "!AP19")</f>
        <v>-0.22496876028270707</v>
      </c>
      <c r="H148" s="177"/>
      <c r="I148" s="177"/>
      <c r="J148" s="177"/>
      <c r="K148" s="42" cm="1">
        <f t="array" aca="1" ref="K148" ca="1">INDIRECT(""&amp;$E91 &amp; "!AT19")</f>
        <v>-0.21596630762970936</v>
      </c>
      <c r="L148" s="177"/>
      <c r="M148" s="42" cm="1">
        <f t="array" aca="1" ref="M148" ca="1">INDIRECT(""&amp;$E91 &amp; "!AV19")</f>
        <v>-0.23748466791166156</v>
      </c>
      <c r="N148" s="177"/>
      <c r="O148" s="42" cm="1">
        <f t="array" aca="1" ref="O148" ca="1">INDIRECT(""&amp;$E91 &amp; "!AX19")</f>
        <v>-0.29478886870683429</v>
      </c>
      <c r="P148" s="178"/>
      <c r="Q148" s="122" cm="1">
        <f t="array" aca="1" ref="Q148" ca="1">INDIRECT(""&amp;$E91 &amp; "!AZ19")</f>
        <v>0</v>
      </c>
      <c r="R148" s="171"/>
    </row>
    <row r="149" spans="4:18" ht="16" thickBot="1">
      <c r="D149" s="229"/>
      <c r="E149" s="227"/>
      <c r="F149" s="86" t="str" cm="1">
        <f t="array" aca="1" ref="F149" ca="1">INDIRECT(""&amp;$E91 &amp; "!AO21")</f>
        <v>Low</v>
      </c>
      <c r="G149" s="17" cm="1">
        <f t="array" aca="1" ref="G149" ca="1">INDIRECT(""&amp;$E91 &amp; "!AP21")</f>
        <v>-0.2483616810360445</v>
      </c>
      <c r="H149" s="177"/>
      <c r="I149" s="177"/>
      <c r="J149" s="177"/>
      <c r="K149" s="42" cm="1">
        <f t="array" aca="1" ref="K149" ca="1">INDIRECT(""&amp;$E91 &amp; "!AT21")</f>
        <v>-0.24863572914245013</v>
      </c>
      <c r="L149" s="177"/>
      <c r="M149" s="42" cm="1">
        <f t="array" aca="1" ref="M149" ca="1">INDIRECT(""&amp;$E91 &amp; "!AV21")</f>
        <v>-0.26742615729718333</v>
      </c>
      <c r="N149" s="177"/>
      <c r="O149" s="42" cm="1">
        <f t="array" aca="1" ref="O149" ca="1">INDIRECT(""&amp;$E91 &amp; "!Ax21")</f>
        <v>-0.34297798997129614</v>
      </c>
      <c r="P149" s="178"/>
      <c r="Q149" s="122" cm="1">
        <f t="array" aca="1" ref="Q149" ca="1">INDIRECT(""&amp;$E91 &amp; "!AZ21")</f>
        <v>0</v>
      </c>
      <c r="R149" s="171"/>
    </row>
    <row r="150" spans="4:18">
      <c r="D150" s="229"/>
      <c r="E150" s="225" t="str">
        <f>D11</f>
        <v>FoodMarket2</v>
      </c>
      <c r="F150" s="84" t="str" cm="1">
        <f t="array" aca="1" ref="F150" ca="1">INDIRECT(""&amp;$E94 &amp; "!AO17")</f>
        <v>High</v>
      </c>
      <c r="G150" s="17" cm="1">
        <f t="array" aca="1" ref="G150" ca="1">INDIRECT(""&amp;$E94 &amp; "!AP17")</f>
        <v>-0.19186274276409199</v>
      </c>
      <c r="H150" s="177" cm="1">
        <f t="array" aca="1" ref="H150" ca="1">INDIRECT(""&amp;$E94 &amp; "!AQ17")</f>
        <v>-0.22244178939837245</v>
      </c>
      <c r="I150" s="177" cm="1">
        <f t="array" aca="1" ref="I150" ca="1">INDIRECT(""&amp;$E94 &amp; "!AR17")</f>
        <v>-0.3041289046019463</v>
      </c>
      <c r="J150" s="177" cm="1">
        <f t="array" aca="1" ref="J150" ca="1">INDIRECT(""&amp;$E94 &amp; "!AS17")</f>
        <v>-0.24533083015556001</v>
      </c>
      <c r="K150" s="42" cm="1">
        <f t="array" aca="1" ref="K150" ca="1">INDIRECT(""&amp;$E94 &amp; "!AT17")</f>
        <v>-0.16856923280788405</v>
      </c>
      <c r="L150" s="177" cm="1">
        <f t="array" aca="1" ref="L150" ca="1">INDIRECT(""&amp;$E94 &amp; "!AU17")</f>
        <v>-0.20123389822104221</v>
      </c>
      <c r="M150" s="42" cm="1">
        <f t="array" aca="1" ref="M150" ca="1">INDIRECT(""&amp;$E94 &amp; "!AV17")</f>
        <v>-0.18979840873664156</v>
      </c>
      <c r="N150" s="177" cm="1">
        <f t="array" aca="1" ref="N150" ca="1">INDIRECT(""&amp;$E94 &amp; "!AW17")</f>
        <v>-0.22182033862852446</v>
      </c>
      <c r="O150" s="42" cm="1">
        <f t="array" aca="1" ref="O150" ca="1">INDIRECT(""&amp;$E94 &amp; "!AX17")</f>
        <v>-0.23241895395139578</v>
      </c>
      <c r="P150" s="178" cm="1">
        <f t="array" aca="1" ref="P150" ca="1">INDIRECT(""&amp;$E94 &amp; "!AY17")</f>
        <v>-0.29379901718533952</v>
      </c>
      <c r="Q150" s="122" cm="1">
        <f t="array" aca="1" ref="Q150" ca="1">INDIRECT(""&amp;$E94 &amp; "!AZ17")</f>
        <v>0</v>
      </c>
      <c r="R150" s="171" cm="1">
        <f t="array" aca="1" ref="R150" ca="1">INDIRECT(""&amp;$E94 &amp; "!BA17")</f>
        <v>0</v>
      </c>
    </row>
    <row r="151" spans="4:18">
      <c r="D151" s="229"/>
      <c r="E151" s="226"/>
      <c r="F151" s="85" t="str" cm="1">
        <f t="array" aca="1" ref="F151" ca="1">INDIRECT(""&amp;$E94 &amp; "!AO19")</f>
        <v>Med</v>
      </c>
      <c r="G151" s="17" cm="1">
        <f t="array" aca="1" ref="G151" ca="1">INDIRECT(""&amp;$E94 &amp; "!AP19")</f>
        <v>-0.21960049300076645</v>
      </c>
      <c r="H151" s="177"/>
      <c r="I151" s="177"/>
      <c r="J151" s="177"/>
      <c r="K151" s="42" cm="1">
        <f t="array" aca="1" ref="K151" ca="1">INDIRECT(""&amp;$E94 &amp; "!AT19")</f>
        <v>-0.20029140414519109</v>
      </c>
      <c r="L151" s="177"/>
      <c r="M151" s="42" cm="1">
        <f t="array" aca="1" ref="M151" ca="1">INDIRECT(""&amp;$E94 &amp; "!AV19")</f>
        <v>-0.220335705320724</v>
      </c>
      <c r="N151" s="177"/>
      <c r="O151" s="42" cm="1">
        <f t="array" aca="1" ref="O151" ca="1">INDIRECT(""&amp;$E94 &amp; "!AX19")</f>
        <v>-0.25984838424014622</v>
      </c>
      <c r="P151" s="178"/>
      <c r="Q151" s="122" cm="1">
        <f t="array" aca="1" ref="Q151" ca="1">INDIRECT(""&amp;$E94 &amp; "!AZ19")</f>
        <v>0</v>
      </c>
      <c r="R151" s="171"/>
    </row>
    <row r="152" spans="4:18" ht="16" thickBot="1">
      <c r="D152" s="229"/>
      <c r="E152" s="227"/>
      <c r="F152" s="86" t="str" cm="1">
        <f t="array" aca="1" ref="F152" ca="1">INDIRECT(""&amp;$E94 &amp; "!AO21")</f>
        <v>Low</v>
      </c>
      <c r="G152" s="17" cm="1">
        <f t="array" aca="1" ref="G152" ca="1">INDIRECT(""&amp;$E94 &amp; "!AP21")</f>
        <v>-0.24755698979401353</v>
      </c>
      <c r="H152" s="177"/>
      <c r="I152" s="177"/>
      <c r="J152" s="177"/>
      <c r="K152" s="42" cm="1">
        <f t="array" aca="1" ref="K152" ca="1">INDIRECT(""&amp;$E94 &amp; "!AT21")</f>
        <v>-0.23570216614551509</v>
      </c>
      <c r="L152" s="177"/>
      <c r="M152" s="42" cm="1">
        <f t="array" aca="1" ref="M152" ca="1">INDIRECT(""&amp;$E94 &amp; "!AV21")</f>
        <v>-0.25392705465056664</v>
      </c>
      <c r="N152" s="177"/>
      <c r="O152" s="42" cm="1">
        <f t="array" aca="1" ref="O152" ca="1">INDIRECT(""&amp;$E94 &amp; "!Ax21")</f>
        <v>-0.31956523759268385</v>
      </c>
      <c r="P152" s="178"/>
      <c r="Q152" s="122" cm="1">
        <f t="array" aca="1" ref="Q152" ca="1">INDIRECT(""&amp;$E94 &amp; "!AZ21")</f>
        <v>0</v>
      </c>
      <c r="R152" s="171"/>
    </row>
    <row r="153" spans="4:18">
      <c r="D153" s="229"/>
      <c r="E153" s="225" t="str">
        <f>D14</f>
        <v>Neon1224</v>
      </c>
      <c r="F153" s="84" t="str" cm="1">
        <f t="array" aca="1" ref="F153" ca="1">INDIRECT(""&amp;$E97 &amp; "!AO17")</f>
        <v>High</v>
      </c>
      <c r="G153" s="17" cm="1">
        <f t="array" aca="1" ref="G153" ca="1">INDIRECT(""&amp;$E97 &amp; "!AP17")</f>
        <v>-0.14517547895906591</v>
      </c>
      <c r="H153" s="177" cm="1">
        <f t="array" aca="1" ref="H153" ca="1">INDIRECT(""&amp;$E97 &amp; "!AQ17")</f>
        <v>-0.16863393034802354</v>
      </c>
      <c r="I153" s="177" cm="1">
        <f t="array" aca="1" ref="I153" ca="1">INDIRECT(""&amp;$E97 &amp; "!AR17")</f>
        <v>-0.15281977474781083</v>
      </c>
      <c r="J153" s="177" cm="1">
        <f t="array" aca="1" ref="J153" ca="1">INDIRECT(""&amp;$E97 &amp; "!AS17")</f>
        <v>-0.15676717756437408</v>
      </c>
      <c r="K153" s="42" cm="1">
        <f t="array" aca="1" ref="K153" ca="1">INDIRECT(""&amp;$E97 &amp; "!AT17")</f>
        <v>-0.13628030225116894</v>
      </c>
      <c r="L153" s="177" cm="1">
        <f t="array" aca="1" ref="L153" ca="1">INDIRECT(""&amp;$E97 &amp; "!AU17")</f>
        <v>-0.15368436908910621</v>
      </c>
      <c r="M153" s="42" cm="1">
        <f t="array" aca="1" ref="M153" ca="1">INDIRECT(""&amp;$E97 &amp; "!AV17")</f>
        <v>-0.14953475978605879</v>
      </c>
      <c r="N153" s="177" cm="1">
        <f t="array" aca="1" ref="N153" ca="1">INDIRECT(""&amp;$E97 &amp; "!AW17")</f>
        <v>-0.16961708209645499</v>
      </c>
      <c r="O153" s="42" cm="1">
        <f t="array" aca="1" ref="O153" ca="1">INDIRECT(""&amp;$E97 &amp; "!AX17")</f>
        <v>-0.15333045089828823</v>
      </c>
      <c r="P153" s="178" cm="1">
        <f t="array" aca="1" ref="P153" ca="1">INDIRECT(""&amp;$E97 &amp; "!AY17")</f>
        <v>-0.1981786895587494</v>
      </c>
      <c r="Q153" s="122" cm="1">
        <f t="array" aca="1" ref="Q153" ca="1">INDIRECT(""&amp;$E97 &amp; "!AZ17")</f>
        <v>0</v>
      </c>
      <c r="R153" s="171" cm="1">
        <f t="array" aca="1" ref="R153" ca="1">INDIRECT(""&amp;$E97 &amp; "!BA17")</f>
        <v>0</v>
      </c>
    </row>
    <row r="154" spans="4:18">
      <c r="D154" s="229"/>
      <c r="E154" s="226"/>
      <c r="F154" s="85" t="str" cm="1">
        <f t="array" aca="1" ref="F154" ca="1">INDIRECT(""&amp;$E97 &amp; "!AO19")</f>
        <v>Med</v>
      </c>
      <c r="G154" s="17" cm="1">
        <f t="array" aca="1" ref="G154" ca="1">INDIRECT(""&amp;$E97 &amp; "!AP19")</f>
        <v>-0.17266123644059361</v>
      </c>
      <c r="H154" s="177"/>
      <c r="I154" s="177"/>
      <c r="J154" s="177"/>
      <c r="K154" s="42" cm="1">
        <f t="array" aca="1" ref="K154" ca="1">INDIRECT(""&amp;$E97 &amp; "!AT19")</f>
        <v>-0.16093164677997396</v>
      </c>
      <c r="L154" s="177"/>
      <c r="M154" s="42" cm="1">
        <f t="array" aca="1" ref="M154" ca="1">INDIRECT(""&amp;$E97 &amp; "!AV19")</f>
        <v>-0.17537893313771902</v>
      </c>
      <c r="N154" s="177"/>
      <c r="O154" s="42" cm="1">
        <f t="array" aca="1" ref="O154" ca="1">INDIRECT(""&amp;$E97 &amp; "!AX19")</f>
        <v>-0.18728549764606828</v>
      </c>
      <c r="P154" s="178"/>
      <c r="Q154" s="122" cm="1">
        <f t="array" aca="1" ref="Q154" ca="1">INDIRECT(""&amp;$E97 &amp; "!AZ19")</f>
        <v>0</v>
      </c>
      <c r="R154" s="171"/>
    </row>
    <row r="155" spans="4:18" ht="16" thickBot="1">
      <c r="D155" s="229"/>
      <c r="E155" s="227"/>
      <c r="F155" s="86" t="str" cm="1">
        <f t="array" aca="1" ref="F155" ca="1">INDIRECT(""&amp;$E97 &amp; "!AO21")</f>
        <v>Low</v>
      </c>
      <c r="G155" s="17" cm="1">
        <f t="array" aca="1" ref="G155" ca="1">INDIRECT(""&amp;$E97 &amp; "!AP21")</f>
        <v>-0.19184732156837325</v>
      </c>
      <c r="H155" s="177"/>
      <c r="I155" s="177"/>
      <c r="J155" s="177"/>
      <c r="K155" s="42" cm="1">
        <f t="array" aca="1" ref="K155" ca="1">INDIRECT(""&amp;$E97 &amp; "!AT21")</f>
        <v>-0.17692692298691737</v>
      </c>
      <c r="L155" s="177"/>
      <c r="M155" s="42" cm="1">
        <f t="array" aca="1" ref="M155" ca="1">INDIRECT(""&amp;$E97 &amp; "!AV21")</f>
        <v>-0.19380062209130577</v>
      </c>
      <c r="N155" s="177"/>
      <c r="O155" s="42" cm="1">
        <f t="array" aca="1" ref="O155" ca="1">INDIRECT(""&amp;$E97 &amp; "!Ax21")</f>
        <v>-0.22849591345016151</v>
      </c>
      <c r="P155" s="178"/>
      <c r="Q155" s="122" cm="1">
        <f t="array" aca="1" ref="Q155" ca="1">INDIRECT(""&amp;$E97 &amp; "!AZ21")</f>
        <v>0</v>
      </c>
      <c r="R155" s="171"/>
    </row>
    <row r="156" spans="4:18">
      <c r="D156" s="229"/>
      <c r="E156" s="225" t="str">
        <f>D17</f>
        <v>NocturneDance</v>
      </c>
      <c r="F156" s="84" t="str" cm="1">
        <f t="array" aca="1" ref="F156" ca="1">INDIRECT(""&amp;$E100 &amp; "!AO17")</f>
        <v>High</v>
      </c>
      <c r="G156" s="17" cm="1">
        <f t="array" aca="1" ref="G156" ca="1">INDIRECT(""&amp;$E100 &amp; "!AP17")</f>
        <v>-0.12992454488000782</v>
      </c>
      <c r="H156" s="177" cm="1">
        <f t="array" aca="1" ref="H156" ca="1">INDIRECT(""&amp;$E100 &amp; "!AQ17")</f>
        <v>-0.15522879484155983</v>
      </c>
      <c r="I156" s="177" cm="1">
        <f t="array" aca="1" ref="I156" ca="1">INDIRECT(""&amp;$E100 &amp; "!AR17")</f>
        <v>-0.34636537525435129</v>
      </c>
      <c r="J156" s="177" cm="1">
        <f t="array" aca="1" ref="J156" ca="1">INDIRECT(""&amp;$E100 &amp; "!AS17")</f>
        <v>-0.38086468551604513</v>
      </c>
      <c r="K156" s="42" cm="1">
        <f t="array" aca="1" ref="K156" ca="1">INDIRECT(""&amp;$E100 &amp; "!AT17")</f>
        <v>-0.12756830001379038</v>
      </c>
      <c r="L156" s="177" cm="1">
        <f t="array" aca="1" ref="L156" ca="1">INDIRECT(""&amp;$E100 &amp; "!AU17")</f>
        <v>-0.14536549533082199</v>
      </c>
      <c r="M156" s="42" cm="1">
        <f t="array" aca="1" ref="M156" ca="1">INDIRECT(""&amp;$E100 &amp; "!AV17")</f>
        <v>-0.13032528170673541</v>
      </c>
      <c r="N156" s="177" cm="1">
        <f t="array" aca="1" ref="N156" ca="1">INDIRECT(""&amp;$E100 &amp; "!AW17")</f>
        <v>-0.15023518547633341</v>
      </c>
      <c r="O156" s="42" cm="1">
        <f t="array" aca="1" ref="O156" ca="1">INDIRECT(""&amp;$E100 &amp; "!AX17")</f>
        <v>-0.16367829554270874</v>
      </c>
      <c r="P156" s="178" cm="1">
        <f t="array" aca="1" ref="P156" ca="1">INDIRECT(""&amp;$E100 &amp; "!AY17")</f>
        <v>-0.22813688273063948</v>
      </c>
      <c r="Q156" s="122" cm="1">
        <f t="array" aca="1" ref="Q156" ca="1">INDIRECT(""&amp;$E100 &amp; "!AZ17")</f>
        <v>0</v>
      </c>
      <c r="R156" s="171" cm="1">
        <f t="array" aca="1" ref="R156" ca="1">INDIRECT(""&amp;$E100 &amp; "!BA17")</f>
        <v>0</v>
      </c>
    </row>
    <row r="157" spans="4:18">
      <c r="D157" s="229"/>
      <c r="E157" s="226"/>
      <c r="F157" s="85" t="str" cm="1">
        <f t="array" aca="1" ref="F157" ca="1">INDIRECT(""&amp;$E100 &amp; "!AO19")</f>
        <v>Med</v>
      </c>
      <c r="G157" s="17" cm="1">
        <f t="array" aca="1" ref="G157" ca="1">INDIRECT(""&amp;$E100 &amp; "!AP19")</f>
        <v>-0.16584666949716576</v>
      </c>
      <c r="H157" s="177"/>
      <c r="I157" s="177"/>
      <c r="J157" s="177"/>
      <c r="K157" s="42" cm="1">
        <f t="array" aca="1" ref="K157" ca="1">INDIRECT(""&amp;$E100 &amp; "!AT19")</f>
        <v>-0.1582323693559522</v>
      </c>
      <c r="L157" s="177"/>
      <c r="M157" s="42" cm="1">
        <f t="array" aca="1" ref="M157" ca="1">INDIRECT(""&amp;$E100 &amp; "!AV19")</f>
        <v>-0.16402540992002135</v>
      </c>
      <c r="N157" s="177"/>
      <c r="O157" s="42" cm="1">
        <f t="array" aca="1" ref="O157" ca="1">INDIRECT(""&amp;$E100 &amp; "!AX19")</f>
        <v>-0.22692493918554624</v>
      </c>
      <c r="P157" s="178"/>
      <c r="Q157" s="122" cm="1">
        <f t="array" aca="1" ref="Q157" ca="1">INDIRECT(""&amp;$E100 &amp; "!AZ19")</f>
        <v>0</v>
      </c>
      <c r="R157" s="171"/>
    </row>
    <row r="158" spans="4:18" ht="16" thickBot="1">
      <c r="D158" s="229"/>
      <c r="E158" s="227"/>
      <c r="F158" s="86" t="str" cm="1">
        <f t="array" aca="1" ref="F158" ca="1">INDIRECT(""&amp;$E100 &amp; "!AO21")</f>
        <v>Low</v>
      </c>
      <c r="G158" s="17" cm="1">
        <f t="array" aca="1" ref="G158" ca="1">INDIRECT(""&amp;$E100 &amp; "!AP21")</f>
        <v>-0.20642541326183284</v>
      </c>
      <c r="H158" s="177"/>
      <c r="I158" s="177"/>
      <c r="J158" s="177"/>
      <c r="K158" s="42" cm="1">
        <f t="array" aca="1" ref="K158" ca="1">INDIRECT(""&amp;$E100 &amp; "!AT21")</f>
        <v>-0.19053309237556504</v>
      </c>
      <c r="L158" s="177"/>
      <c r="M158" s="42" cm="1">
        <f t="array" aca="1" ref="M158" ca="1">INDIRECT(""&amp;$E100 &amp; "!AV21")</f>
        <v>-0.20343852245955085</v>
      </c>
      <c r="N158" s="177"/>
      <c r="O158" s="42" cm="1">
        <f t="array" aca="1" ref="O158" ca="1">INDIRECT(""&amp;$E100 &amp; "!Ax21")</f>
        <v>-0.32871560241402209</v>
      </c>
      <c r="P158" s="178"/>
      <c r="Q158" s="122" cm="1">
        <f t="array" aca="1" ref="Q158" ca="1">INDIRECT(""&amp;$E100 &amp; "!AZ21")</f>
        <v>0</v>
      </c>
      <c r="R158" s="171"/>
    </row>
    <row r="159" spans="4:18">
      <c r="D159" s="229"/>
      <c r="E159" s="225" t="str">
        <f>D20</f>
        <v>PierSeaside</v>
      </c>
      <c r="F159" s="84" t="str" cm="1">
        <f t="array" aca="1" ref="F159" ca="1">INDIRECT(""&amp;$E103 &amp; "!AO17")</f>
        <v>High</v>
      </c>
      <c r="G159" s="17" cm="1">
        <f t="array" aca="1" ref="G159" ca="1">INDIRECT(""&amp;$E103 &amp; "!AP17")</f>
        <v>-0.10591653301891635</v>
      </c>
      <c r="H159" s="177" cm="1">
        <f t="array" aca="1" ref="H159" ca="1">INDIRECT(""&amp;$E103 &amp; "!AQ17")</f>
        <v>-0.1443378395495879</v>
      </c>
      <c r="I159" s="177" cm="1">
        <f t="array" aca="1" ref="I159" ca="1">INDIRECT(""&amp;$E103 &amp; "!AR17")</f>
        <v>-0.25831023566371436</v>
      </c>
      <c r="J159" s="177" cm="1">
        <f t="array" aca="1" ref="J159" ca="1">INDIRECT(""&amp;$E103 &amp; "!AS17")</f>
        <v>-0.34303429724894696</v>
      </c>
      <c r="K159" s="42" cm="1">
        <f t="array" aca="1" ref="K159" ca="1">INDIRECT(""&amp;$E103 &amp; "!AT17")</f>
        <v>-0.10228443346709259</v>
      </c>
      <c r="L159" s="177" cm="1">
        <f t="array" aca="1" ref="L159" ca="1">INDIRECT(""&amp;$E103 &amp; "!AU17")</f>
        <v>-0.13304019453408567</v>
      </c>
      <c r="M159" s="42" cm="1">
        <f t="array" aca="1" ref="M159" ca="1">INDIRECT(""&amp;$E103 &amp; "!AV17")</f>
        <v>-0.10579374896665827</v>
      </c>
      <c r="N159" s="177" cm="1">
        <f t="array" aca="1" ref="N159" ca="1">INDIRECT(""&amp;$E103 &amp; "!AW17")</f>
        <v>-0.14022075188737237</v>
      </c>
      <c r="O159" s="42" cm="1">
        <f t="array" aca="1" ref="O159" ca="1">INDIRECT(""&amp;$E103 &amp; "!AX17")</f>
        <v>-8.7028157935093775E-2</v>
      </c>
      <c r="P159" s="178" cm="1">
        <f t="array" aca="1" ref="P159" ca="1">INDIRECT(""&amp;$E103 &amp; "!AY17")</f>
        <v>-0.16660331398553974</v>
      </c>
      <c r="Q159" s="122" cm="1">
        <f t="array" aca="1" ref="Q159" ca="1">INDIRECT(""&amp;$E103 &amp; "!AZ17")</f>
        <v>0</v>
      </c>
      <c r="R159" s="171" cm="1">
        <f t="array" aca="1" ref="R159" ca="1">INDIRECT(""&amp;$E103 &amp; "!BA17")</f>
        <v>0</v>
      </c>
    </row>
    <row r="160" spans="4:18">
      <c r="D160" s="229"/>
      <c r="E160" s="226"/>
      <c r="F160" s="85" t="str" cm="1">
        <f t="array" aca="1" ref="F160" ca="1">INDIRECT(""&amp;$E103 &amp; "!AO19")</f>
        <v>Med</v>
      </c>
      <c r="G160" s="17" cm="1">
        <f t="array" aca="1" ref="G160" ca="1">INDIRECT(""&amp;$E103 &amp; "!AP19")</f>
        <v>-0.13104382556087657</v>
      </c>
      <c r="H160" s="177"/>
      <c r="I160" s="177"/>
      <c r="J160" s="177"/>
      <c r="K160" s="42" cm="1">
        <f t="array" aca="1" ref="K160" ca="1">INDIRECT(""&amp;$E103 &amp; "!AT19")</f>
        <v>-0.12638000644670289</v>
      </c>
      <c r="L160" s="177"/>
      <c r="M160" s="42" cm="1">
        <f t="array" aca="1" ref="M160" ca="1">INDIRECT(""&amp;$E103 &amp; "!AV19")</f>
        <v>-0.13210634017510614</v>
      </c>
      <c r="N160" s="177"/>
      <c r="O160" s="42" cm="1">
        <f t="array" aca="1" ref="O160" ca="1">INDIRECT(""&amp;$E103 &amp; "!AX19")</f>
        <v>-0.13100767007489322</v>
      </c>
      <c r="P160" s="178"/>
      <c r="Q160" s="122" cm="1">
        <f t="array" aca="1" ref="Q160" ca="1">INDIRECT(""&amp;$E103 &amp; "!AZ19")</f>
        <v>0</v>
      </c>
      <c r="R160" s="171"/>
    </row>
    <row r="161" spans="4:18" ht="16" thickBot="1">
      <c r="D161" s="229"/>
      <c r="E161" s="227"/>
      <c r="F161" s="86" t="str" cm="1">
        <f t="array" aca="1" ref="F161" ca="1">INDIRECT(""&amp;$E103 &amp; "!AO21")</f>
        <v>Low</v>
      </c>
      <c r="G161" s="17" cm="1">
        <f t="array" aca="1" ref="G161" ca="1">INDIRECT(""&amp;$E103 &amp; "!AP21")</f>
        <v>-0.16750292887908447</v>
      </c>
      <c r="H161" s="177"/>
      <c r="I161" s="177"/>
      <c r="J161" s="177"/>
      <c r="K161" s="42" cm="1">
        <f t="array" aca="1" ref="K161" ca="1">INDIRECT(""&amp;$E103 &amp; "!AT21")</f>
        <v>-0.16406962322180207</v>
      </c>
      <c r="L161" s="177"/>
      <c r="M161" s="42" cm="1">
        <f t="array" aca="1" ref="M161" ca="1">INDIRECT(""&amp;$E103 &amp; "!AV21")</f>
        <v>-0.17049076105805427</v>
      </c>
      <c r="N161" s="177"/>
      <c r="O161" s="42" cm="1">
        <f t="array" aca="1" ref="O161" ca="1">INDIRECT(""&amp;$E103 &amp; "!Ax21")</f>
        <v>-0.19337248214391523</v>
      </c>
      <c r="P161" s="178"/>
      <c r="Q161" s="122" cm="1">
        <f t="array" aca="1" ref="Q161" ca="1">INDIRECT(""&amp;$E103 &amp; "!AZ21")</f>
        <v>0</v>
      </c>
      <c r="R161" s="171"/>
    </row>
    <row r="162" spans="4:18">
      <c r="D162" s="229"/>
      <c r="E162" s="225" t="str">
        <f>D23</f>
        <v>Tango</v>
      </c>
      <c r="F162" s="84" t="str" cm="1">
        <f t="array" aca="1" ref="F162" ca="1">INDIRECT(""&amp;$E106 &amp; "!AO17")</f>
        <v>High</v>
      </c>
      <c r="G162" s="17" cm="1">
        <f t="array" aca="1" ref="G162" ca="1">INDIRECT(""&amp;$E106 &amp; "!AP17")</f>
        <v>-0.20178985102022817</v>
      </c>
      <c r="H162" s="177" cm="1">
        <f t="array" aca="1" ref="H162" ca="1">INDIRECT(""&amp;$E106 &amp; "!AQ17")</f>
        <v>-0.23034805276303372</v>
      </c>
      <c r="I162" s="177" cm="1">
        <f t="array" aca="1" ref="I162" ca="1">INDIRECT(""&amp;$E106 &amp; "!AR17")</f>
        <v>-0.2580070440509783</v>
      </c>
      <c r="J162" s="177" cm="1">
        <f t="array" aca="1" ref="J162" ca="1">INDIRECT(""&amp;$E106 &amp; "!AS17")</f>
        <v>-0.23373739241671798</v>
      </c>
      <c r="K162" s="42" cm="1">
        <f t="array" aca="1" ref="K162" ca="1">INDIRECT(""&amp;$E106 &amp; "!AT17")</f>
        <v>-0.19114793128516794</v>
      </c>
      <c r="L162" s="177" cm="1">
        <f t="array" aca="1" ref="L162" ca="1">INDIRECT(""&amp;$E106 &amp; "!AU17")</f>
        <v>-0.21228030202435211</v>
      </c>
      <c r="M162" s="42" cm="1">
        <f t="array" aca="1" ref="M162" ca="1">INDIRECT(""&amp;$E106 &amp; "!AV17")</f>
        <v>-0.20349634789683579</v>
      </c>
      <c r="N162" s="177" cm="1">
        <f t="array" aca="1" ref="N162" ca="1">INDIRECT(""&amp;$E106 &amp; "!AW17")</f>
        <v>-0.23106973128511243</v>
      </c>
      <c r="O162" s="42" cm="1">
        <f t="array" aca="1" ref="O162" ca="1">INDIRECT(""&amp;$E106 &amp; "!AX17")</f>
        <v>-0.25398792718066188</v>
      </c>
      <c r="P162" s="178" cm="1">
        <f t="array" aca="1" ref="P162" ca="1">INDIRECT(""&amp;$E106 &amp; "!AY17")</f>
        <v>-0.30391679979624941</v>
      </c>
      <c r="Q162" s="122" cm="1">
        <f t="array" aca="1" ref="Q162" ca="1">INDIRECT(""&amp;$E106 &amp; "!AZ17")</f>
        <v>0</v>
      </c>
      <c r="R162" s="171" cm="1">
        <f t="array" aca="1" ref="R162" ca="1">INDIRECT(""&amp;$E106 &amp; "!BA17")</f>
        <v>0</v>
      </c>
    </row>
    <row r="163" spans="4:18">
      <c r="D163" s="229"/>
      <c r="E163" s="226"/>
      <c r="F163" s="85" t="str" cm="1">
        <f t="array" aca="1" ref="F163" ca="1">INDIRECT(""&amp;$E106 &amp; "!AO19")</f>
        <v>Med</v>
      </c>
      <c r="G163" s="17" cm="1">
        <f t="array" aca="1" ref="G163" ca="1">INDIRECT(""&amp;$E106 &amp; "!AP19")</f>
        <v>-0.2254536603438495</v>
      </c>
      <c r="H163" s="177"/>
      <c r="I163" s="177"/>
      <c r="J163" s="177"/>
      <c r="K163" s="42" cm="1">
        <f t="array" aca="1" ref="K163" ca="1">INDIRECT(""&amp;$E106 &amp; "!AT19")</f>
        <v>-0.21341708279399263</v>
      </c>
      <c r="L163" s="177"/>
      <c r="M163" s="42" cm="1">
        <f t="array" aca="1" ref="M163" ca="1">INDIRECT(""&amp;$E106 &amp; "!AV19")</f>
        <v>-0.22905124857821169</v>
      </c>
      <c r="N163" s="177"/>
      <c r="O163" s="42" cm="1">
        <f t="array" aca="1" ref="O163" ca="1">INDIRECT(""&amp;$E106 &amp; "!AX19")</f>
        <v>-0.29162518151888217</v>
      </c>
      <c r="P163" s="178"/>
      <c r="Q163" s="122" cm="1">
        <f t="array" aca="1" ref="Q163" ca="1">INDIRECT(""&amp;$E106 &amp; "!AZ19")</f>
        <v>0</v>
      </c>
      <c r="R163" s="171"/>
    </row>
    <row r="164" spans="4:18" ht="16" thickBot="1">
      <c r="D164" s="229"/>
      <c r="E164" s="227"/>
      <c r="F164" s="86" t="str" cm="1">
        <f t="array" aca="1" ref="F164" ca="1">INDIRECT(""&amp;$E106 &amp; "!AO21")</f>
        <v>Low</v>
      </c>
      <c r="G164" s="17" cm="1">
        <f t="array" aca="1" ref="G164" ca="1">INDIRECT(""&amp;$E106 &amp; "!AP21")</f>
        <v>-0.24645691514418377</v>
      </c>
      <c r="H164" s="177"/>
      <c r="I164" s="177"/>
      <c r="J164" s="177"/>
      <c r="K164" s="42" cm="1">
        <f t="array" aca="1" ref="K164" ca="1">INDIRECT(""&amp;$E106 &amp; "!AT21")</f>
        <v>-0.23548876917355599</v>
      </c>
      <c r="L164" s="177"/>
      <c r="M164" s="42" cm="1">
        <f t="array" aca="1" ref="M164" ca="1">INDIRECT(""&amp;$E106 &amp; "!AV21")</f>
        <v>-0.25298065468026321</v>
      </c>
      <c r="N164" s="177"/>
      <c r="O164" s="42" cm="1">
        <f t="array" aca="1" ref="O164" ca="1">INDIRECT(""&amp;$E106 &amp; "!Ax21")</f>
        <v>-0.33627908829077791</v>
      </c>
      <c r="P164" s="178"/>
      <c r="Q164" s="122" cm="1">
        <f t="array" aca="1" ref="Q164" ca="1">INDIRECT(""&amp;$E106 &amp; "!AZ21")</f>
        <v>0</v>
      </c>
      <c r="R164" s="171"/>
    </row>
    <row r="165" spans="4:18">
      <c r="D165" s="229"/>
      <c r="E165" s="225" t="str">
        <f>D26</f>
        <v>Timelapse</v>
      </c>
      <c r="F165" s="84" t="str" cm="1">
        <f t="array" aca="1" ref="F165" ca="1">INDIRECT(""&amp;$E109 &amp; "!AO17")</f>
        <v>High</v>
      </c>
      <c r="G165" s="17" cm="1">
        <f t="array" aca="1" ref="G165" ca="1">INDIRECT(""&amp;$E109 &amp; "!AP17")</f>
        <v>-0.14553079062993346</v>
      </c>
      <c r="H165" s="177" cm="1">
        <f t="array" aca="1" ref="H165" ca="1">INDIRECT(""&amp;$E109 &amp; "!AQ17")</f>
        <v>-0.16012794805679598</v>
      </c>
      <c r="I165" s="177" cm="1">
        <f t="array" aca="1" ref="I165" ca="1">INDIRECT(""&amp;$E109 &amp; "!AR17")</f>
        <v>-0.37753439317133153</v>
      </c>
      <c r="J165" s="177" cm="1">
        <f t="array" aca="1" ref="J165" ca="1">INDIRECT(""&amp;$E109 &amp; "!AS17")</f>
        <v>-0.41928762602677683</v>
      </c>
      <c r="K165" s="42" cm="1">
        <f t="array" aca="1" ref="K165" ca="1">INDIRECT(""&amp;$E109 &amp; "!AT17")</f>
        <v>-0.13077509675052146</v>
      </c>
      <c r="L165" s="177" cm="1">
        <f t="array" aca="1" ref="L165" ca="1">INDIRECT(""&amp;$E109 &amp; "!AU17")</f>
        <v>-0.14119326037625723</v>
      </c>
      <c r="M165" s="42" cm="1">
        <f t="array" aca="1" ref="M165" ca="1">INDIRECT(""&amp;$E109 &amp; "!AV17")</f>
        <v>-0.12985105555067034</v>
      </c>
      <c r="N165" s="177" cm="1">
        <f t="array" aca="1" ref="N165" ca="1">INDIRECT(""&amp;$E109 &amp; "!AW17")</f>
        <v>-0.1413913083418602</v>
      </c>
      <c r="O165" s="42" cm="1">
        <f t="array" aca="1" ref="O165" ca="1">INDIRECT(""&amp;$E109 &amp; "!AX17")</f>
        <v>-0.16179672118007193</v>
      </c>
      <c r="P165" s="178" cm="1">
        <f t="array" aca="1" ref="P165" ca="1">INDIRECT(""&amp;$E109 &amp; "!AY17")</f>
        <v>-0.1640564188040371</v>
      </c>
      <c r="Q165" s="122" cm="1">
        <f t="array" aca="1" ref="Q165" ca="1">INDIRECT(""&amp;$E109 &amp; "!AZ17")</f>
        <v>0</v>
      </c>
      <c r="R165" s="171" cm="1">
        <f t="array" aca="1" ref="R165" ca="1">INDIRECT(""&amp;$E109 &amp; "!BA17")</f>
        <v>0</v>
      </c>
    </row>
    <row r="166" spans="4:18">
      <c r="D166" s="229"/>
      <c r="E166" s="226"/>
      <c r="F166" s="85" t="str" cm="1">
        <f t="array" aca="1" ref="F166" ca="1">INDIRECT(""&amp;$E109 &amp; "!AO19")</f>
        <v>Med</v>
      </c>
      <c r="G166" s="17" cm="1">
        <f t="array" aca="1" ref="G166" ca="1">INDIRECT(""&amp;$E109 &amp; "!AP19")</f>
        <v>-0.15976475718986272</v>
      </c>
      <c r="H166" s="177"/>
      <c r="I166" s="177"/>
      <c r="J166" s="177"/>
      <c r="K166" s="42" cm="1">
        <f t="array" aca="1" ref="K166" ca="1">INDIRECT(""&amp;$E109 &amp; "!AT19")</f>
        <v>-0.14095707647624178</v>
      </c>
      <c r="L166" s="177"/>
      <c r="M166" s="42" cm="1">
        <f t="array" aca="1" ref="M166" ca="1">INDIRECT(""&amp;$E109 &amp; "!AV19")</f>
        <v>-0.14236179874283084</v>
      </c>
      <c r="N166" s="177"/>
      <c r="O166" s="42" cm="1">
        <f t="array" aca="1" ref="O166" ca="1">INDIRECT(""&amp;$E109 &amp; "!AX19")</f>
        <v>-0.16579576910730387</v>
      </c>
      <c r="P166" s="178"/>
      <c r="Q166" s="122" cm="1">
        <f t="array" aca="1" ref="Q166" ca="1">INDIRECT(""&amp;$E109 &amp; "!AZ19")</f>
        <v>0</v>
      </c>
      <c r="R166" s="171"/>
    </row>
    <row r="167" spans="4:18" ht="16" thickBot="1">
      <c r="D167" s="229"/>
      <c r="E167" s="226"/>
      <c r="F167" s="106" t="str" cm="1">
        <f t="array" aca="1" ref="F167" ca="1">INDIRECT(""&amp;$E109 &amp; "!AO21")</f>
        <v>Low</v>
      </c>
      <c r="G167" s="49" cm="1">
        <f t="array" aca="1" ref="G167" ca="1">INDIRECT(""&amp;$E109 &amp; "!AP21")</f>
        <v>-0.17240828444975553</v>
      </c>
      <c r="H167" s="183"/>
      <c r="I167" s="183"/>
      <c r="J167" s="183"/>
      <c r="K167" s="102" cm="1">
        <f t="array" aca="1" ref="K167" ca="1">INDIRECT(""&amp;$E109 &amp; "!AT21")</f>
        <v>-0.15241559763022972</v>
      </c>
      <c r="L167" s="183"/>
      <c r="M167" s="102" cm="1">
        <f t="array" aca="1" ref="M167" ca="1">INDIRECT(""&amp;$E109 &amp; "!AV21")</f>
        <v>-0.15435711403606256</v>
      </c>
      <c r="N167" s="183"/>
      <c r="O167" s="102" cm="1">
        <f t="array" aca="1" ref="O167" ca="1">INDIRECT(""&amp;$E109 &amp; "!Ax21")</f>
        <v>-0.16816020058349213</v>
      </c>
      <c r="P167" s="184"/>
      <c r="Q167" s="127" cm="1">
        <f t="array" aca="1" ref="Q167" ca="1">INDIRECT(""&amp;$E109 &amp; "!AZ21")</f>
        <v>0</v>
      </c>
      <c r="R167" s="172"/>
    </row>
    <row r="168" spans="4:18">
      <c r="D168" s="229"/>
      <c r="E168" s="225" t="s">
        <v>98</v>
      </c>
      <c r="F168" s="84" t="s">
        <v>27</v>
      </c>
      <c r="G168" s="44">
        <f ca="1">AVERAGE(G144,G147,G150,G153,G156,G159,G162,G165)</f>
        <v>-0.15980867507116375</v>
      </c>
      <c r="H168" s="192">
        <f ca="1">AVERAGE(H144:H167)</f>
        <v>-0.1879321150208057</v>
      </c>
      <c r="I168" s="192">
        <f ca="1">AVERAGE(I144:I167)</f>
        <v>-0.27664887267857458</v>
      </c>
      <c r="J168" s="192">
        <f ca="1">AVERAGE(J144:J167)</f>
        <v>-0.29405356825883766</v>
      </c>
      <c r="K168" s="56">
        <f ca="1">AVERAGE(K144,K147,K150,K153,K156,K159,K162,K165)</f>
        <v>-0.1490820129615503</v>
      </c>
      <c r="L168" s="192">
        <f ca="1">AVERAGE(L144:L167)</f>
        <v>-0.17245645180218133</v>
      </c>
      <c r="M168" s="56">
        <f ca="1">AVERAGE(M144,M147,M150,M153,M156,M159,M162,M165)</f>
        <v>-0.15911269941114503</v>
      </c>
      <c r="N168" s="192">
        <f ca="1">AVERAGE(N144:N167)</f>
        <v>-0.18557363390494297</v>
      </c>
      <c r="O168" s="56">
        <f ca="1">AVERAGE(O144,O147,O150,O153,O156,O159,O162,O165)</f>
        <v>-0.18708680604434824</v>
      </c>
      <c r="P168" s="194">
        <f ca="1">AVERAGE(P144:P167)</f>
        <v>-0.2370727616607991</v>
      </c>
      <c r="Q168" s="121">
        <f ca="1">SUM(Q144,Q147,Q150,Q153,Q156,Q159,Q162,Q165)</f>
        <v>0</v>
      </c>
      <c r="R168" s="170">
        <f ca="1">SUM(R144:R167)</f>
        <v>0</v>
      </c>
    </row>
    <row r="169" spans="4:18">
      <c r="D169" s="229"/>
      <c r="E169" s="226"/>
      <c r="F169" s="85" t="s">
        <v>28</v>
      </c>
      <c r="G169" s="17">
        <f ca="1">AVERAGE(G145,G148,G151,G154,G157,G160,G163,G166)</f>
        <v>-0.18528333186213131</v>
      </c>
      <c r="H169" s="177"/>
      <c r="I169" s="177"/>
      <c r="J169" s="177"/>
      <c r="K169" s="42">
        <f ca="1">AVERAGE(K145,K148,K151,K154,K157,K160,K163,K166)</f>
        <v>-0.17363231574196966</v>
      </c>
      <c r="L169" s="177"/>
      <c r="M169" s="42">
        <f ca="1">AVERAGE(M145,M148,M151,M154,M157,M160,M163,M166)</f>
        <v>-0.18524720296197555</v>
      </c>
      <c r="N169" s="177"/>
      <c r="O169" s="42">
        <f ca="1">AVERAGE(O145,O148,O151,O154,O157,O160,O163,O166)</f>
        <v>-0.22260221975398464</v>
      </c>
      <c r="P169" s="178"/>
      <c r="Q169" s="122">
        <f ca="1">SUM(Q145,Q148,Q151,Q154,Q157,Q160,Q163,Q166)</f>
        <v>0</v>
      </c>
      <c r="R169" s="171"/>
    </row>
    <row r="170" spans="4:18" ht="16" thickBot="1">
      <c r="D170" s="230"/>
      <c r="E170" s="227"/>
      <c r="F170" s="86" t="s">
        <v>29</v>
      </c>
      <c r="G170" s="47">
        <f ca="1">AVERAGE(G146,G149,G152,G155,G158,G161,G164,G167)</f>
        <v>-0.21114754640462463</v>
      </c>
      <c r="H170" s="193"/>
      <c r="I170" s="193"/>
      <c r="J170" s="193"/>
      <c r="K170" s="57">
        <f ca="1">AVERAGE(K146,K149,K152,K155,K158,K161,K164,K167)</f>
        <v>-0.20016578830322346</v>
      </c>
      <c r="L170" s="193"/>
      <c r="M170" s="57">
        <f ca="1">AVERAGE(M146,M149,M152,M155,M158,M161,M164,M167)</f>
        <v>-0.213059306432966</v>
      </c>
      <c r="N170" s="193"/>
      <c r="O170" s="57">
        <f ca="1">AVERAGE(O146,O149,O152,O155,O158,O161,O164,O167)</f>
        <v>-0.27126157328113754</v>
      </c>
      <c r="P170" s="195"/>
      <c r="Q170" s="123">
        <f ca="1">SUM(Q146,Q149,Q152,Q155,Q158,Q161,Q164,Q167)</f>
        <v>0</v>
      </c>
      <c r="R170" s="221"/>
    </row>
    <row r="171" spans="4:18" ht="16" thickBot="1">
      <c r="D171" s="88"/>
      <c r="E171" s="89"/>
      <c r="F171" s="113"/>
      <c r="G171" s="103"/>
      <c r="H171" s="83"/>
      <c r="I171" s="83"/>
      <c r="J171" s="83"/>
      <c r="K171" s="101"/>
      <c r="L171" s="83"/>
      <c r="M171" s="101"/>
      <c r="N171" s="83"/>
      <c r="O171" s="101"/>
      <c r="P171" s="114"/>
    </row>
    <row r="172" spans="4:18">
      <c r="D172" s="228" t="str">
        <f>BoxingPractice!A23</f>
        <v>1280x720</v>
      </c>
      <c r="E172" s="225" t="str">
        <f>D5</f>
        <v>BoxingPractice</v>
      </c>
      <c r="F172" s="84" t="str" cm="1">
        <f t="array" aca="1" ref="F172" ca="1">INDIRECT(""&amp;$E88 &amp; "!AO23")</f>
        <v>High</v>
      </c>
      <c r="G172" s="44" cm="1">
        <f t="array" aca="1" ref="G172" ca="1">INDIRECT(""&amp;$E88 &amp; "!AP23")</f>
        <v>-0.15214444070783895</v>
      </c>
      <c r="H172" s="192" cm="1">
        <f t="array" aca="1" ref="H172" ca="1">INDIRECT(""&amp;$E88 &amp; "!AQ23")</f>
        <v>-0.19183838662452779</v>
      </c>
      <c r="I172" s="192" cm="1">
        <f t="array" aca="1" ref="I172" ca="1">INDIRECT(""&amp;$E88 &amp; "!AR23")</f>
        <v>-0.25291718911445504</v>
      </c>
      <c r="J172" s="192" cm="1">
        <f t="array" aca="1" ref="J172" ca="1">INDIRECT(""&amp;$E88 &amp; "!AS23")</f>
        <v>-0.30913274007716995</v>
      </c>
      <c r="K172" s="56" cm="1">
        <f t="array" aca="1" ref="K172" ca="1">INDIRECT(""&amp;$E88 &amp; "!AT23")</f>
        <v>-0.15100197795250736</v>
      </c>
      <c r="L172" s="192" cm="1">
        <f t="array" aca="1" ref="L172" ca="1">INDIRECT(""&amp;$E88 &amp; "!AU23")</f>
        <v>-0.17673807707686096</v>
      </c>
      <c r="M172" s="56" cm="1">
        <f t="array" aca="1" ref="M172" ca="1">INDIRECT(""&amp;$E88 &amp; "!AV23")</f>
        <v>-0.15210146661356672</v>
      </c>
      <c r="N172" s="192" cm="1">
        <f t="array" aca="1" ref="N172" ca="1">INDIRECT(""&amp;$E88 &amp; "!AW23")</f>
        <v>-0.18651979016606668</v>
      </c>
      <c r="O172" s="56" cm="1">
        <f t="array" aca="1" ref="O172" ca="1">INDIRECT(""&amp;$E88 &amp; "!AX23")</f>
        <v>-0.16431035965583263</v>
      </c>
      <c r="P172" s="194" cm="1">
        <f t="array" aca="1" ref="P172" ca="1">INDIRECT(""&amp;$E88 &amp; "!AY23")</f>
        <v>-0.228383465021751</v>
      </c>
      <c r="Q172" s="121" cm="1">
        <f t="array" aca="1" ref="Q172" ca="1">INDIRECT(""&amp;$E88 &amp; "!AZ23")</f>
        <v>0</v>
      </c>
      <c r="R172" s="170" cm="1">
        <f t="array" aca="1" ref="R172" ca="1">INDIRECT(""&amp;$E88 &amp; "!BA23")</f>
        <v>0</v>
      </c>
    </row>
    <row r="173" spans="4:18">
      <c r="D173" s="229"/>
      <c r="E173" s="226"/>
      <c r="F173" s="85" t="str" cm="1">
        <f t="array" aca="1" ref="F173" ca="1">INDIRECT(""&amp;$E88 &amp; "!AO25")</f>
        <v>Med</v>
      </c>
      <c r="G173" s="17" cm="1">
        <f t="array" aca="1" ref="G173" ca="1">INDIRECT(""&amp;$E88 &amp; "!AP25")</f>
        <v>-0.18093838427872388</v>
      </c>
      <c r="H173" s="177"/>
      <c r="I173" s="177"/>
      <c r="J173" s="177"/>
      <c r="K173" s="42" cm="1">
        <f t="array" aca="1" ref="K173" ca="1">INDIRECT(""&amp;$E88 &amp; "!AT25")</f>
        <v>-0.17296854346417256</v>
      </c>
      <c r="L173" s="177"/>
      <c r="M173" s="42" cm="1">
        <f t="array" aca="1" ref="M173" ca="1">INDIRECT(""&amp;$E88 &amp; "!AV25")</f>
        <v>-0.179063035375844</v>
      </c>
      <c r="N173" s="177"/>
      <c r="O173" s="42" cm="1">
        <f t="array" aca="1" ref="O173" ca="1">INDIRECT(""&amp;$E88 &amp; "!AX25")</f>
        <v>-0.21188450112593138</v>
      </c>
      <c r="P173" s="178"/>
      <c r="Q173" s="122" cm="1">
        <f t="array" aca="1" ref="Q173" ca="1">INDIRECT(""&amp;$E88 &amp; "!AZ25")</f>
        <v>0</v>
      </c>
      <c r="R173" s="171"/>
    </row>
    <row r="174" spans="4:18" ht="16" thickBot="1">
      <c r="D174" s="229"/>
      <c r="E174" s="227"/>
      <c r="F174" s="86" t="str" cm="1">
        <f t="array" aca="1" ref="F174" ca="1">INDIRECT(""&amp;$E88 &amp; "!AO27")</f>
        <v>Low</v>
      </c>
      <c r="G174" s="17" cm="1">
        <f t="array" aca="1" ref="G174" ca="1">INDIRECT(""&amp;$E88 &amp; "!AP27")</f>
        <v>-0.21123876371400363</v>
      </c>
      <c r="H174" s="177"/>
      <c r="I174" s="177"/>
      <c r="J174" s="177"/>
      <c r="K174" s="42" cm="1">
        <f t="array" aca="1" ref="K174" ca="1">INDIRECT(""&amp;$E88 &amp; "!AT27")</f>
        <v>-0.19909895829850222</v>
      </c>
      <c r="L174" s="177"/>
      <c r="M174" s="42" cm="1">
        <f t="array" aca="1" ref="M174" ca="1">INDIRECT(""&amp;$E88 &amp; "!AV27")</f>
        <v>-0.20914719574880236</v>
      </c>
      <c r="N174" s="177"/>
      <c r="O174" s="42" cm="1">
        <f t="array" aca="1" ref="O174" ca="1">INDIRECT(""&amp;$E88 &amp; "!Ax27")</f>
        <v>-0.26105396989414953</v>
      </c>
      <c r="P174" s="178"/>
      <c r="Q174" s="122" cm="1">
        <f t="array" aca="1" ref="Q174" ca="1">INDIRECT(""&amp;$E88 &amp; "!AZ27")</f>
        <v>0</v>
      </c>
      <c r="R174" s="171"/>
    </row>
    <row r="175" spans="4:18">
      <c r="D175" s="229"/>
      <c r="E175" s="225" t="str">
        <f>D8</f>
        <v>CrossWalk</v>
      </c>
      <c r="F175" s="84" t="str" cm="1">
        <f t="array" aca="1" ref="F175" ca="1">INDIRECT(""&amp;$E91 &amp; "!AO23")</f>
        <v>High</v>
      </c>
      <c r="G175" s="17" cm="1">
        <f t="array" aca="1" ref="G175" ca="1">INDIRECT(""&amp;$E91 &amp; "!AP23")</f>
        <v>-0.19670468024113885</v>
      </c>
      <c r="H175" s="177" cm="1">
        <f t="array" aca="1" ref="H175" ca="1">INDIRECT(""&amp;$E91 &amp; "!AQ23")</f>
        <v>-0.22556034728949526</v>
      </c>
      <c r="I175" s="177" cm="1">
        <f t="array" aca="1" ref="I175" ca="1">INDIRECT(""&amp;$E91 &amp; "!AR23")</f>
        <v>-0.27383484252692236</v>
      </c>
      <c r="J175" s="177" cm="1">
        <f t="array" aca="1" ref="J175" ca="1">INDIRECT(""&amp;$E91 &amp; "!AS23")</f>
        <v>-0.26180902918734794</v>
      </c>
      <c r="K175" s="42" cm="1">
        <f t="array" aca="1" ref="K175" ca="1">INDIRECT(""&amp;$E91 &amp; "!AT23")</f>
        <v>-0.18655905886647794</v>
      </c>
      <c r="L175" s="177" cm="1">
        <f t="array" aca="1" ref="L175" ca="1">INDIRECT(""&amp;$E91 &amp; "!AU23")</f>
        <v>-0.21766274422174525</v>
      </c>
      <c r="M175" s="42" cm="1">
        <f t="array" aca="1" ref="M175" ca="1">INDIRECT(""&amp;$E91 &amp; "!AV23")</f>
        <v>-0.20455293911966876</v>
      </c>
      <c r="N175" s="177" cm="1">
        <f t="array" aca="1" ref="N175" ca="1">INDIRECT(""&amp;$E91 &amp; "!AW23")</f>
        <v>-0.23956125852464405</v>
      </c>
      <c r="O175" s="42" cm="1">
        <f t="array" aca="1" ref="O175" ca="1">INDIRECT(""&amp;$E91 &amp; "!AX23")</f>
        <v>-0.25231182050491574</v>
      </c>
      <c r="P175" s="178" cm="1">
        <f t="array" aca="1" ref="P175" ca="1">INDIRECT(""&amp;$E91 &amp; "!AY23")</f>
        <v>-0.30752593344694679</v>
      </c>
      <c r="Q175" s="122" cm="1">
        <f t="array" aca="1" ref="Q175" ca="1">INDIRECT(""&amp;$E91 &amp; "!AZ23")</f>
        <v>0</v>
      </c>
      <c r="R175" s="171" cm="1">
        <f t="array" aca="1" ref="R175" ca="1">INDIRECT(""&amp;$E91 &amp; "!BA23")</f>
        <v>0</v>
      </c>
    </row>
    <row r="176" spans="4:18">
      <c r="D176" s="229"/>
      <c r="E176" s="226"/>
      <c r="F176" s="85" t="str" cm="1">
        <f t="array" aca="1" ref="F176" ca="1">INDIRECT(""&amp;$E91 &amp; "!AO25")</f>
        <v>Med</v>
      </c>
      <c r="G176" s="17" cm="1">
        <f t="array" aca="1" ref="G176" ca="1">INDIRECT(""&amp;$E91 &amp; "!AP25")</f>
        <v>-0.22199162907038783</v>
      </c>
      <c r="H176" s="177"/>
      <c r="I176" s="177"/>
      <c r="J176" s="177"/>
      <c r="K176" s="42" cm="1">
        <f t="array" aca="1" ref="K176" ca="1">INDIRECT(""&amp;$E91 &amp; "!AT25")</f>
        <v>-0.2195345380678142</v>
      </c>
      <c r="L176" s="177"/>
      <c r="M176" s="42" cm="1">
        <f t="array" aca="1" ref="M176" ca="1">INDIRECT(""&amp;$E91 &amp; "!AV25")</f>
        <v>-0.2365444131497656</v>
      </c>
      <c r="N176" s="177"/>
      <c r="O176" s="42" cm="1">
        <f t="array" aca="1" ref="O176" ca="1">INDIRECT(""&amp;$E91 &amp; "!AX25")</f>
        <v>-0.29811027328230755</v>
      </c>
      <c r="P176" s="178"/>
      <c r="Q176" s="122" cm="1">
        <f t="array" aca="1" ref="Q176" ca="1">INDIRECT(""&amp;$E91 &amp; "!AZ25")</f>
        <v>0</v>
      </c>
      <c r="R176" s="171"/>
    </row>
    <row r="177" spans="4:18" ht="16" thickBot="1">
      <c r="D177" s="229"/>
      <c r="E177" s="227"/>
      <c r="F177" s="86" t="str" cm="1">
        <f t="array" aca="1" ref="F177" ca="1">INDIRECT(""&amp;$E91 &amp; "!AO27")</f>
        <v>Low</v>
      </c>
      <c r="G177" s="17" cm="1">
        <f t="array" aca="1" ref="G177" ca="1">INDIRECT(""&amp;$E91 &amp; "!AP27")</f>
        <v>-0.24371810422701801</v>
      </c>
      <c r="H177" s="177"/>
      <c r="I177" s="177"/>
      <c r="J177" s="177"/>
      <c r="K177" s="42" cm="1">
        <f t="array" aca="1" ref="K177" ca="1">INDIRECT(""&amp;$E91 &amp; "!AT27")</f>
        <v>-0.25331077871133556</v>
      </c>
      <c r="L177" s="177"/>
      <c r="M177" s="42" cm="1">
        <f t="array" aca="1" ref="M177" ca="1">INDIRECT(""&amp;$E91 &amp; "!AV27")</f>
        <v>-0.2682080541812456</v>
      </c>
      <c r="N177" s="177"/>
      <c r="O177" s="42" cm="1">
        <f t="array" aca="1" ref="O177" ca="1">INDIRECT(""&amp;$E91 &amp; "!Ax27")</f>
        <v>-0.35004299958352203</v>
      </c>
      <c r="P177" s="178"/>
      <c r="Q177" s="122" cm="1">
        <f t="array" aca="1" ref="Q177" ca="1">INDIRECT(""&amp;$E91 &amp; "!AZ27")</f>
        <v>0</v>
      </c>
      <c r="R177" s="171"/>
    </row>
    <row r="178" spans="4:18">
      <c r="D178" s="229"/>
      <c r="E178" s="225" t="str">
        <f>D11</f>
        <v>FoodMarket2</v>
      </c>
      <c r="F178" s="84" t="str" cm="1">
        <f t="array" aca="1" ref="F178" ca="1">INDIRECT(""&amp;$E94 &amp; "!AO23")</f>
        <v>High</v>
      </c>
      <c r="G178" s="17" cm="1">
        <f t="array" aca="1" ref="G178" ca="1">INDIRECT(""&amp;$E94 &amp; "!AP23")</f>
        <v>-0.18361015063702857</v>
      </c>
      <c r="H178" s="177" cm="1">
        <f t="array" aca="1" ref="H178" ca="1">INDIRECT(""&amp;$E94 &amp; "!AQ23")</f>
        <v>-0.21715988847631218</v>
      </c>
      <c r="I178" s="177" cm="1">
        <f t="array" aca="1" ref="I178" ca="1">INDIRECT(""&amp;$E94 &amp; "!AR23")</f>
        <v>-0.2869602129633767</v>
      </c>
      <c r="J178" s="177" cm="1">
        <f t="array" aca="1" ref="J178" ca="1">INDIRECT(""&amp;$E94 &amp; "!AS23")</f>
        <v>-0.24300670813141068</v>
      </c>
      <c r="K178" s="42" cm="1">
        <f t="array" aca="1" ref="K178" ca="1">INDIRECT(""&amp;$E94 &amp; "!AT23")</f>
        <v>-0.17008485589664135</v>
      </c>
      <c r="L178" s="177" cm="1">
        <f t="array" aca="1" ref="L178" ca="1">INDIRECT(""&amp;$E94 &amp; "!AU23")</f>
        <v>-0.20302235996582385</v>
      </c>
      <c r="M178" s="42" cm="1">
        <f t="array" aca="1" ref="M178" ca="1">INDIRECT(""&amp;$E94 &amp; "!AV23")</f>
        <v>-0.18505696782838676</v>
      </c>
      <c r="N178" s="177" cm="1">
        <f t="array" aca="1" ref="N178" ca="1">INDIRECT(""&amp;$E94 &amp; "!AW23")</f>
        <v>-0.21871833321477985</v>
      </c>
      <c r="O178" s="42" cm="1">
        <f t="array" aca="1" ref="O178" ca="1">INDIRECT(""&amp;$E94 &amp; "!AX23")</f>
        <v>-0.19011478388525249</v>
      </c>
      <c r="P178" s="178" cm="1">
        <f t="array" aca="1" ref="P178" ca="1">INDIRECT(""&amp;$E94 &amp; "!AY23")</f>
        <v>-0.26383501570122014</v>
      </c>
      <c r="Q178" s="122" cm="1">
        <f t="array" aca="1" ref="Q178" ca="1">INDIRECT(""&amp;$E94 &amp; "!AZ23")</f>
        <v>0</v>
      </c>
      <c r="R178" s="171" cm="1">
        <f t="array" aca="1" ref="R178" ca="1">INDIRECT(""&amp;$E94 &amp; "!BA23")</f>
        <v>0</v>
      </c>
    </row>
    <row r="179" spans="4:18">
      <c r="D179" s="229"/>
      <c r="E179" s="226"/>
      <c r="F179" s="85" t="str" cm="1">
        <f t="array" aca="1" ref="F179" ca="1">INDIRECT(""&amp;$E94 &amp; "!AO25")</f>
        <v>Med</v>
      </c>
      <c r="G179" s="17" cm="1">
        <f t="array" aca="1" ref="G179" ca="1">INDIRECT(""&amp;$E94 &amp; "!AP25")</f>
        <v>-0.21333794737925238</v>
      </c>
      <c r="H179" s="177"/>
      <c r="I179" s="177"/>
      <c r="J179" s="177"/>
      <c r="K179" s="42" cm="1">
        <f t="array" aca="1" ref="K179" ca="1">INDIRECT(""&amp;$E94 &amp; "!AT25")</f>
        <v>-0.20306663532659663</v>
      </c>
      <c r="L179" s="177"/>
      <c r="M179" s="42" cm="1">
        <f t="array" aca="1" ref="M179" ca="1">INDIRECT(""&amp;$E94 &amp; "!AV25")</f>
        <v>-0.2177765610949739</v>
      </c>
      <c r="N179" s="177"/>
      <c r="O179" s="42" cm="1">
        <f t="array" aca="1" ref="O179" ca="1">INDIRECT(""&amp;$E94 &amp; "!AX25")</f>
        <v>-0.24678377795349438</v>
      </c>
      <c r="P179" s="178"/>
      <c r="Q179" s="122" cm="1">
        <f t="array" aca="1" ref="Q179" ca="1">INDIRECT(""&amp;$E94 &amp; "!AZ25")</f>
        <v>0</v>
      </c>
      <c r="R179" s="171"/>
    </row>
    <row r="180" spans="4:18" ht="16" thickBot="1">
      <c r="D180" s="229"/>
      <c r="E180" s="227"/>
      <c r="F180" s="86" t="str" cm="1">
        <f t="array" aca="1" ref="F180" ca="1">INDIRECT(""&amp;$E94 &amp; "!AO27")</f>
        <v>Low</v>
      </c>
      <c r="G180" s="17" cm="1">
        <f t="array" aca="1" ref="G180" ca="1">INDIRECT(""&amp;$E94 &amp; "!AP27")</f>
        <v>-0.24317044476339944</v>
      </c>
      <c r="H180" s="177"/>
      <c r="I180" s="177"/>
      <c r="J180" s="177"/>
      <c r="K180" s="42" cm="1">
        <f t="array" aca="1" ref="K180" ca="1">INDIRECT(""&amp;$E94 &amp; "!AT27")</f>
        <v>-0.23961527637234104</v>
      </c>
      <c r="L180" s="177"/>
      <c r="M180" s="42" cm="1">
        <f t="array" aca="1" ref="M180" ca="1">INDIRECT(""&amp;$E94 &amp; "!AV27")</f>
        <v>-0.25349245669878862</v>
      </c>
      <c r="N180" s="177"/>
      <c r="O180" s="42" cm="1">
        <f t="array" aca="1" ref="O180" ca="1">INDIRECT(""&amp;$E94 &amp; "!Ax27")</f>
        <v>-0.32013339029735033</v>
      </c>
      <c r="P180" s="178"/>
      <c r="Q180" s="122" cm="1">
        <f t="array" aca="1" ref="Q180" ca="1">INDIRECT(""&amp;$E94 &amp; "!AZ27")</f>
        <v>0</v>
      </c>
      <c r="R180" s="171"/>
    </row>
    <row r="181" spans="4:18">
      <c r="D181" s="229"/>
      <c r="E181" s="225" t="str">
        <f>D14</f>
        <v>Neon1224</v>
      </c>
      <c r="F181" s="84" t="str" cm="1">
        <f t="array" aca="1" ref="F181" ca="1">INDIRECT(""&amp;$E97 &amp; "!AO23")</f>
        <v>High</v>
      </c>
      <c r="G181" s="17" cm="1">
        <f t="array" aca="1" ref="G181" ca="1">INDIRECT(""&amp;$E97 &amp; "!AP23")</f>
        <v>-0.13919081669331568</v>
      </c>
      <c r="H181" s="177" cm="1">
        <f t="array" aca="1" ref="H181" ca="1">INDIRECT(""&amp;$E97 &amp; "!AQ23")</f>
        <v>-0.15939493774054547</v>
      </c>
      <c r="I181" s="177" cm="1">
        <f t="array" aca="1" ref="I181" ca="1">INDIRECT(""&amp;$E97 &amp; "!AR23")</f>
        <v>-0.13654709700803236</v>
      </c>
      <c r="J181" s="177" cm="1">
        <f t="array" aca="1" ref="J181" ca="1">INDIRECT(""&amp;$E97 &amp; "!AS23")</f>
        <v>-0.14572106325315115</v>
      </c>
      <c r="K181" s="42" cm="1">
        <f t="array" aca="1" ref="K181" ca="1">INDIRECT(""&amp;$E97 &amp; "!AT23")</f>
        <v>-0.13648246864619218</v>
      </c>
      <c r="L181" s="177" cm="1">
        <f t="array" aca="1" ref="L181" ca="1">INDIRECT(""&amp;$E97 &amp; "!AU23")</f>
        <v>-0.15025304588504274</v>
      </c>
      <c r="M181" s="42" cm="1">
        <f t="array" aca="1" ref="M181" ca="1">INDIRECT(""&amp;$E97 &amp; "!AV23")</f>
        <v>-0.14767238543257144</v>
      </c>
      <c r="N181" s="177" cm="1">
        <f t="array" aca="1" ref="N181" ca="1">INDIRECT(""&amp;$E97 &amp; "!AW23")</f>
        <v>-0.16395323948041329</v>
      </c>
      <c r="O181" s="42" cm="1">
        <f t="array" aca="1" ref="O181" ca="1">INDIRECT(""&amp;$E97 &amp; "!AX23")</f>
        <v>-0.14156592402803447</v>
      </c>
      <c r="P181" s="178" cm="1">
        <f t="array" aca="1" ref="P181" ca="1">INDIRECT(""&amp;$E97 &amp; "!AY23")</f>
        <v>-0.18027383686879517</v>
      </c>
      <c r="Q181" s="122" cm="1">
        <f t="array" aca="1" ref="Q181" ca="1">INDIRECT(""&amp;$E97 &amp; "!AZ23")</f>
        <v>0</v>
      </c>
      <c r="R181" s="171" cm="1">
        <f t="array" aca="1" ref="R181" ca="1">INDIRECT(""&amp;$E97 &amp; "!BA23")</f>
        <v>0</v>
      </c>
    </row>
    <row r="182" spans="4:18">
      <c r="D182" s="229"/>
      <c r="E182" s="226"/>
      <c r="F182" s="85" t="str" cm="1">
        <f t="array" aca="1" ref="F182" ca="1">INDIRECT(""&amp;$E97 &amp; "!AO25")</f>
        <v>Med</v>
      </c>
      <c r="G182" s="17" cm="1">
        <f t="array" aca="1" ref="G182" ca="1">INDIRECT(""&amp;$E97 &amp; "!AP25")</f>
        <v>-0.16075782222076995</v>
      </c>
      <c r="H182" s="177"/>
      <c r="I182" s="177"/>
      <c r="J182" s="177"/>
      <c r="K182" s="42" cm="1">
        <f t="array" aca="1" ref="K182" ca="1">INDIRECT(""&amp;$E97 &amp; "!AT25")</f>
        <v>-0.15529442954682426</v>
      </c>
      <c r="L182" s="177"/>
      <c r="M182" s="42" cm="1">
        <f t="array" aca="1" ref="M182" ca="1">INDIRECT(""&amp;$E97 &amp; "!AV25")</f>
        <v>-0.16821221670235276</v>
      </c>
      <c r="N182" s="177"/>
      <c r="O182" s="42" cm="1">
        <f t="array" aca="1" ref="O182" ca="1">INDIRECT(""&amp;$E97 &amp; "!AX25")</f>
        <v>-0.17783510227253418</v>
      </c>
      <c r="P182" s="178"/>
      <c r="Q182" s="122" cm="1">
        <f t="array" aca="1" ref="Q182" ca="1">INDIRECT(""&amp;$E97 &amp; "!AZ25")</f>
        <v>0</v>
      </c>
      <c r="R182" s="171"/>
    </row>
    <row r="183" spans="4:18" ht="16" thickBot="1">
      <c r="D183" s="229"/>
      <c r="E183" s="227"/>
      <c r="F183" s="86" t="str" cm="1">
        <f t="array" aca="1" ref="F183" ca="1">INDIRECT(""&amp;$E97 &amp; "!AO27")</f>
        <v>Low</v>
      </c>
      <c r="G183" s="17" cm="1">
        <f t="array" aca="1" ref="G183" ca="1">INDIRECT(""&amp;$E97 &amp; "!AP27")</f>
        <v>-0.17766589283074907</v>
      </c>
      <c r="H183" s="177"/>
      <c r="I183" s="177"/>
      <c r="J183" s="177"/>
      <c r="K183" s="42" cm="1">
        <f t="array" aca="1" ref="K183" ca="1">INDIRECT(""&amp;$E97 &amp; "!AT27")</f>
        <v>-0.16967428671443385</v>
      </c>
      <c r="L183" s="177"/>
      <c r="M183" s="42" cm="1">
        <f t="array" aca="1" ref="M183" ca="1">INDIRECT(""&amp;$E97 &amp; "!AV27")</f>
        <v>-0.18441511931353194</v>
      </c>
      <c r="N183" s="177"/>
      <c r="O183" s="42" cm="1">
        <f t="array" aca="1" ref="O183" ca="1">INDIRECT(""&amp;$E97 &amp; "!Ax27")</f>
        <v>-0.21631973114886849</v>
      </c>
      <c r="P183" s="178"/>
      <c r="Q183" s="122" cm="1">
        <f t="array" aca="1" ref="Q183" ca="1">INDIRECT(""&amp;$E97 &amp; "!AZ27")</f>
        <v>0</v>
      </c>
      <c r="R183" s="171"/>
    </row>
    <row r="184" spans="4:18">
      <c r="D184" s="229"/>
      <c r="E184" s="225" t="str">
        <f>D17</f>
        <v>NocturneDance</v>
      </c>
      <c r="F184" s="84" t="str" cm="1">
        <f t="array" aca="1" ref="F184" ca="1">INDIRECT(""&amp;$E100 &amp; "!AO23")</f>
        <v>High</v>
      </c>
      <c r="G184" s="17" cm="1">
        <f t="array" aca="1" ref="G184" ca="1">INDIRECT(""&amp;$E100 &amp; "!AP23")</f>
        <v>-0.13933918621903607</v>
      </c>
      <c r="H184" s="177" cm="1">
        <f t="array" aca="1" ref="H184" ca="1">INDIRECT(""&amp;$E100 &amp; "!AQ23")</f>
        <v>-0.16286220560315767</v>
      </c>
      <c r="I184" s="177" cm="1">
        <f t="array" aca="1" ref="I184" ca="1">INDIRECT(""&amp;$E100 &amp; "!AR23")</f>
        <v>-0.36953808594923521</v>
      </c>
      <c r="J184" s="177" cm="1">
        <f t="array" aca="1" ref="J184" ca="1">INDIRECT(""&amp;$E100 &amp; "!AS23")</f>
        <v>-0.38096664027517313</v>
      </c>
      <c r="K184" s="42" cm="1">
        <f t="array" aca="1" ref="K184" ca="1">INDIRECT(""&amp;$E100 &amp; "!AT23")</f>
        <v>-0.13196708055754192</v>
      </c>
      <c r="L184" s="177" cm="1">
        <f t="array" aca="1" ref="L184" ca="1">INDIRECT(""&amp;$E100 &amp; "!AU23")</f>
        <v>-0.14866778993794105</v>
      </c>
      <c r="M184" s="42" cm="1">
        <f t="array" aca="1" ref="M184" ca="1">INDIRECT(""&amp;$E100 &amp; "!AV23")</f>
        <v>-0.13889373831823693</v>
      </c>
      <c r="N184" s="177" cm="1">
        <f t="array" aca="1" ref="N184" ca="1">INDIRECT(""&amp;$E100 &amp; "!AW23")</f>
        <v>-0.15657928262274068</v>
      </c>
      <c r="O184" s="42" cm="1">
        <f t="array" aca="1" ref="O184" ca="1">INDIRECT(""&amp;$E100 &amp; "!AX23")</f>
        <v>-0.16065518791442568</v>
      </c>
      <c r="P184" s="178" cm="1">
        <f t="array" aca="1" ref="P184" ca="1">INDIRECT(""&amp;$E100 &amp; "!AY23")</f>
        <v>-0.21851662502463087</v>
      </c>
      <c r="Q184" s="122" cm="1">
        <f t="array" aca="1" ref="Q184" ca="1">INDIRECT(""&amp;$E100 &amp; "!AZ23")</f>
        <v>0</v>
      </c>
      <c r="R184" s="171" cm="1">
        <f t="array" aca="1" ref="R184" ca="1">INDIRECT(""&amp;$E100 &amp; "!BA23")</f>
        <v>0</v>
      </c>
    </row>
    <row r="185" spans="4:18">
      <c r="D185" s="229"/>
      <c r="E185" s="226"/>
      <c r="F185" s="85" t="str" cm="1">
        <f t="array" aca="1" ref="F185" ca="1">INDIRECT(""&amp;$E100 &amp; "!AO25")</f>
        <v>Med</v>
      </c>
      <c r="G185" s="17" cm="1">
        <f t="array" aca="1" ref="G185" ca="1">INDIRECT(""&amp;$E100 &amp; "!AP25")</f>
        <v>-0.17317734760840275</v>
      </c>
      <c r="H185" s="177"/>
      <c r="I185" s="177"/>
      <c r="J185" s="177"/>
      <c r="K185" s="42" cm="1">
        <f t="array" aca="1" ref="K185" ca="1">INDIRECT(""&amp;$E100 &amp; "!AT25")</f>
        <v>-0.16210107584816524</v>
      </c>
      <c r="L185" s="177"/>
      <c r="M185" s="42" cm="1">
        <f t="array" aca="1" ref="M185" ca="1">INDIRECT(""&amp;$E100 &amp; "!AV25")</f>
        <v>-0.171324468205036</v>
      </c>
      <c r="N185" s="177"/>
      <c r="O185" s="42" cm="1">
        <f t="array" aca="1" ref="O185" ca="1">INDIRECT(""&amp;$E100 &amp; "!AX25")</f>
        <v>-0.23452520143195643</v>
      </c>
      <c r="P185" s="178"/>
      <c r="Q185" s="122" cm="1">
        <f t="array" aca="1" ref="Q185" ca="1">INDIRECT(""&amp;$E100 &amp; "!AZ25")</f>
        <v>0</v>
      </c>
      <c r="R185" s="171"/>
    </row>
    <row r="186" spans="4:18" ht="16" thickBot="1">
      <c r="D186" s="229"/>
      <c r="E186" s="227"/>
      <c r="F186" s="86" t="str" cm="1">
        <f t="array" aca="1" ref="F186" ca="1">INDIRECT(""&amp;$E100 &amp; "!AO27")</f>
        <v>Low</v>
      </c>
      <c r="G186" s="17" cm="1">
        <f t="array" aca="1" ref="G186" ca="1">INDIRECT(""&amp;$E100 &amp; "!AP27")</f>
        <v>-0.20866360810860629</v>
      </c>
      <c r="H186" s="177"/>
      <c r="I186" s="177"/>
      <c r="J186" s="177"/>
      <c r="K186" s="42" cm="1">
        <f t="array" aca="1" ref="K186" ca="1">INDIRECT(""&amp;$E100 &amp; "!AT27")</f>
        <v>-0.19468418875138693</v>
      </c>
      <c r="L186" s="177"/>
      <c r="M186" s="42" cm="1">
        <f t="array" aca="1" ref="M186" ca="1">INDIRECT(""&amp;$E100 &amp; "!AV27")</f>
        <v>-0.20826618889181603</v>
      </c>
      <c r="N186" s="177"/>
      <c r="O186" s="42" cm="1">
        <f t="array" aca="1" ref="O186" ca="1">INDIRECT(""&amp;$E100 &amp; "!Ax27")</f>
        <v>-0.35312624742873722</v>
      </c>
      <c r="P186" s="178"/>
      <c r="Q186" s="122" cm="1">
        <f t="array" aca="1" ref="Q186" ca="1">INDIRECT(""&amp;$E100 &amp; "!AZ27")</f>
        <v>0</v>
      </c>
      <c r="R186" s="171"/>
    </row>
    <row r="187" spans="4:18">
      <c r="D187" s="229"/>
      <c r="E187" s="225" t="str">
        <f>D20</f>
        <v>PierSeaside</v>
      </c>
      <c r="F187" s="84" t="str" cm="1">
        <f t="array" aca="1" ref="F187" ca="1">INDIRECT(""&amp;$E103 &amp; "!AO23")</f>
        <v>High</v>
      </c>
      <c r="G187" s="17" cm="1">
        <f t="array" aca="1" ref="G187" ca="1">INDIRECT(""&amp;$E103 &amp; "!AP23")</f>
        <v>-9.4875014516580758E-2</v>
      </c>
      <c r="H187" s="177" cm="1">
        <f t="array" aca="1" ref="H187" ca="1">INDIRECT(""&amp;$E103 &amp; "!AQ23")</f>
        <v>-0.15970979103514682</v>
      </c>
      <c r="I187" s="177" cm="1">
        <f t="array" aca="1" ref="I187" ca="1">INDIRECT(""&amp;$E103 &amp; "!AR23")</f>
        <v>-0.26388107481384948</v>
      </c>
      <c r="J187" s="177" cm="1">
        <f t="array" aca="1" ref="J187" ca="1">INDIRECT(""&amp;$E103 &amp; "!AS23")</f>
        <v>-0.32725570374145796</v>
      </c>
      <c r="K187" s="42" cm="1">
        <f t="array" aca="1" ref="K187" ca="1">INDIRECT(""&amp;$E103 &amp; "!AT23")</f>
        <v>-9.6025178415096835E-2</v>
      </c>
      <c r="L187" s="177" cm="1">
        <f t="array" aca="1" ref="L187" ca="1">INDIRECT(""&amp;$E103 &amp; "!AU23")</f>
        <v>-0.14573961265816204</v>
      </c>
      <c r="M187" s="42" cm="1">
        <f t="array" aca="1" ref="M187" ca="1">INDIRECT(""&amp;$E103 &amp; "!AV23")</f>
        <v>-9.7004921683157885E-2</v>
      </c>
      <c r="N187" s="177" cm="1">
        <f t="array" aca="1" ref="N187" ca="1">INDIRECT(""&amp;$E103 &amp; "!AW23")</f>
        <v>-0.15516524861205672</v>
      </c>
      <c r="O187" s="42" cm="1">
        <f t="array" aca="1" ref="O187" ca="1">INDIRECT(""&amp;$E103 &amp; "!AX23")</f>
        <v>-6.8509434346156861E-2</v>
      </c>
      <c r="P187" s="178" cm="1">
        <f t="array" aca="1" ref="P187" ca="1">INDIRECT(""&amp;$E103 &amp; "!AY23")</f>
        <v>-0.16016114039301887</v>
      </c>
      <c r="Q187" s="122" cm="1">
        <f t="array" aca="1" ref="Q187" ca="1">INDIRECT(""&amp;$E103 &amp; "!AZ23")</f>
        <v>0</v>
      </c>
      <c r="R187" s="171" cm="1">
        <f t="array" aca="1" ref="R187" ca="1">INDIRECT(""&amp;$E103 &amp; "!BA23")</f>
        <v>0</v>
      </c>
    </row>
    <row r="188" spans="4:18">
      <c r="D188" s="229"/>
      <c r="E188" s="226"/>
      <c r="F188" s="85" t="str" cm="1">
        <f t="array" aca="1" ref="F188" ca="1">INDIRECT(""&amp;$E103 &amp; "!AO25")</f>
        <v>Med</v>
      </c>
      <c r="G188" s="17" cm="1">
        <f t="array" aca="1" ref="G188" ca="1">INDIRECT(""&amp;$E103 &amp; "!AP25")</f>
        <v>-0.13015792401303949</v>
      </c>
      <c r="H188" s="177"/>
      <c r="I188" s="177"/>
      <c r="J188" s="177"/>
      <c r="K188" s="42" cm="1">
        <f t="array" aca="1" ref="K188" ca="1">INDIRECT(""&amp;$E103 &amp; "!AT25")</f>
        <v>-0.13206999433752442</v>
      </c>
      <c r="L188" s="177"/>
      <c r="M188" s="42" cm="1">
        <f t="array" aca="1" ref="M188" ca="1">INDIRECT(""&amp;$E103 &amp; "!AV25")</f>
        <v>-0.13423896246517941</v>
      </c>
      <c r="N188" s="177"/>
      <c r="O188" s="42" cm="1">
        <f t="array" aca="1" ref="O188" ca="1">INDIRECT(""&amp;$E103 &amp; "!AX25")</f>
        <v>-0.11973015531420761</v>
      </c>
      <c r="P188" s="178"/>
      <c r="Q188" s="122" cm="1">
        <f t="array" aca="1" ref="Q188" ca="1">INDIRECT(""&amp;$E103 &amp; "!AZ25")</f>
        <v>0</v>
      </c>
      <c r="R188" s="171"/>
    </row>
    <row r="189" spans="4:18" ht="16" thickBot="1">
      <c r="D189" s="229"/>
      <c r="E189" s="227"/>
      <c r="F189" s="86" t="str" cm="1">
        <f t="array" aca="1" ref="F189" ca="1">INDIRECT(""&amp;$E103 &amp; "!AO27")</f>
        <v>Low</v>
      </c>
      <c r="G189" s="17" cm="1">
        <f t="array" aca="1" ref="G189" ca="1">INDIRECT(""&amp;$E103 &amp; "!AP27")</f>
        <v>-0.18682858058435425</v>
      </c>
      <c r="H189" s="177"/>
      <c r="I189" s="177"/>
      <c r="J189" s="177"/>
      <c r="K189" s="42" cm="1">
        <f t="array" aca="1" ref="K189" ca="1">INDIRECT(""&amp;$E103 &amp; "!AT27")</f>
        <v>-0.18817953831290268</v>
      </c>
      <c r="L189" s="177"/>
      <c r="M189" s="42" cm="1">
        <f t="array" aca="1" ref="M189" ca="1">INDIRECT(""&amp;$E103 &amp; "!AV27")</f>
        <v>-0.19439272344757452</v>
      </c>
      <c r="N189" s="177"/>
      <c r="O189" s="42" cm="1">
        <f t="array" aca="1" ref="O189" ca="1">INDIRECT(""&amp;$E103 &amp; "!Ax27")</f>
        <v>-0.19406835078642215</v>
      </c>
      <c r="P189" s="178"/>
      <c r="Q189" s="122" cm="1">
        <f t="array" aca="1" ref="Q189" ca="1">INDIRECT(""&amp;$E103 &amp; "!AZ27")</f>
        <v>0</v>
      </c>
      <c r="R189" s="171"/>
    </row>
    <row r="190" spans="4:18">
      <c r="D190" s="229"/>
      <c r="E190" s="225" t="str">
        <f>D23</f>
        <v>Tango</v>
      </c>
      <c r="F190" s="84" t="str" cm="1">
        <f t="array" aca="1" ref="F190" ca="1">INDIRECT(""&amp;$E106 &amp; "!AO23")</f>
        <v>High</v>
      </c>
      <c r="G190" s="17" cm="1">
        <f t="array" aca="1" ref="G190" ca="1">INDIRECT(""&amp;$E106 &amp; "!AP23")</f>
        <v>-0.19184236000659693</v>
      </c>
      <c r="H190" s="177" cm="1">
        <f t="array" aca="1" ref="H190" ca="1">INDIRECT(""&amp;$E106 &amp; "!AQ23")</f>
        <v>-0.22603261179819745</v>
      </c>
      <c r="I190" s="177" cm="1">
        <f t="array" aca="1" ref="I190" ca="1">INDIRECT(""&amp;$E106 &amp; "!AR23")</f>
        <v>-0.26199000612409851</v>
      </c>
      <c r="J190" s="177" cm="1">
        <f t="array" aca="1" ref="J190" ca="1">INDIRECT(""&amp;$E106 &amp; "!AS23")</f>
        <v>-0.22801137700576046</v>
      </c>
      <c r="K190" s="42" cm="1">
        <f t="array" aca="1" ref="K190" ca="1">INDIRECT(""&amp;$E106 &amp; "!AT23")</f>
        <v>-0.18352349282316016</v>
      </c>
      <c r="L190" s="177" cm="1">
        <f t="array" aca="1" ref="L190" ca="1">INDIRECT(""&amp;$E106 &amp; "!AU23")</f>
        <v>-0.21149969209359698</v>
      </c>
      <c r="M190" s="42" cm="1">
        <f t="array" aca="1" ref="M190" ca="1">INDIRECT(""&amp;$E106 &amp; "!AV23")</f>
        <v>-0.19261865438806347</v>
      </c>
      <c r="N190" s="177" cm="1">
        <f t="array" aca="1" ref="N190" ca="1">INDIRECT(""&amp;$E106 &amp; "!AW23")</f>
        <v>-0.22758694874516883</v>
      </c>
      <c r="O190" s="42" cm="1">
        <f t="array" aca="1" ref="O190" ca="1">INDIRECT(""&amp;$E106 &amp; "!AX23")</f>
        <v>-0.22936094462530598</v>
      </c>
      <c r="P190" s="178" cm="1">
        <f t="array" aca="1" ref="P190" ca="1">INDIRECT(""&amp;$E106 &amp; "!AY23")</f>
        <v>-0.28751384568137794</v>
      </c>
      <c r="Q190" s="122" cm="1">
        <f t="array" aca="1" ref="Q190" ca="1">INDIRECT(""&amp;$E106 &amp; "!AZ23")</f>
        <v>0</v>
      </c>
      <c r="R190" s="171" cm="1">
        <f t="array" aca="1" ref="R190" ca="1">INDIRECT(""&amp;$E106 &amp; "!BA23")</f>
        <v>0</v>
      </c>
    </row>
    <row r="191" spans="4:18">
      <c r="D191" s="229"/>
      <c r="E191" s="226"/>
      <c r="F191" s="85" t="str" cm="1">
        <f t="array" aca="1" ref="F191" ca="1">INDIRECT(""&amp;$E106 &amp; "!AO25")</f>
        <v>Med</v>
      </c>
      <c r="G191" s="17" cm="1">
        <f t="array" aca="1" ref="G191" ca="1">INDIRECT(""&amp;$E106 &amp; "!AP25")</f>
        <v>-0.22218017001033841</v>
      </c>
      <c r="H191" s="177"/>
      <c r="I191" s="177"/>
      <c r="J191" s="177"/>
      <c r="K191" s="42" cm="1">
        <f t="array" aca="1" ref="K191" ca="1">INDIRECT(""&amp;$E106 &amp; "!AT25")</f>
        <v>-0.21466632342182079</v>
      </c>
      <c r="L191" s="177"/>
      <c r="M191" s="42" cm="1">
        <f t="array" aca="1" ref="M191" ca="1">INDIRECT(""&amp;$E106 &amp; "!AV25")</f>
        <v>-0.22676369701305987</v>
      </c>
      <c r="N191" s="177"/>
      <c r="O191" s="42" cm="1">
        <f t="array" aca="1" ref="O191" ca="1">INDIRECT(""&amp;$E106 &amp; "!AX25")</f>
        <v>-0.2834225632648667</v>
      </c>
      <c r="P191" s="178"/>
      <c r="Q191" s="122" cm="1">
        <f t="array" aca="1" ref="Q191" ca="1">INDIRECT(""&amp;$E106 &amp; "!AZ25")</f>
        <v>0</v>
      </c>
      <c r="R191" s="171"/>
    </row>
    <row r="192" spans="4:18" ht="16" thickBot="1">
      <c r="D192" s="229"/>
      <c r="E192" s="227"/>
      <c r="F192" s="86" t="str" cm="1">
        <f t="array" aca="1" ref="F192" ca="1">INDIRECT(""&amp;$E106 &amp; "!AO27")</f>
        <v>Low</v>
      </c>
      <c r="G192" s="17" cm="1">
        <f t="array" aca="1" ref="G192" ca="1">INDIRECT(""&amp;$E106 &amp; "!AP27")</f>
        <v>-0.24750486101663571</v>
      </c>
      <c r="H192" s="177"/>
      <c r="I192" s="177"/>
      <c r="J192" s="177"/>
      <c r="K192" s="42" cm="1">
        <f t="array" aca="1" ref="K192" ca="1">INDIRECT(""&amp;$E106 &amp; "!AT27")</f>
        <v>-0.24446312158303762</v>
      </c>
      <c r="L192" s="177"/>
      <c r="M192" s="42" cm="1">
        <f t="array" aca="1" ref="M192" ca="1">INDIRECT(""&amp;$E106 &amp; "!AV27")</f>
        <v>-0.25827289030916933</v>
      </c>
      <c r="N192" s="177"/>
      <c r="O192" s="42" cm="1">
        <f t="array" aca="1" ref="O192" ca="1">INDIRECT(""&amp;$E106 &amp; "!Ax27")</f>
        <v>-0.33426422843258941</v>
      </c>
      <c r="P192" s="178"/>
      <c r="Q192" s="122" cm="1">
        <f t="array" aca="1" ref="Q192" ca="1">INDIRECT(""&amp;$E106 &amp; "!AZ27")</f>
        <v>0</v>
      </c>
      <c r="R192" s="171"/>
    </row>
    <row r="193" spans="4:18">
      <c r="D193" s="229"/>
      <c r="E193" s="225" t="str">
        <f>D26</f>
        <v>Timelapse</v>
      </c>
      <c r="F193" s="84" t="str" cm="1">
        <f t="array" aca="1" ref="F193" ca="1">INDIRECT(""&amp;$E109 &amp; "!AO23")</f>
        <v>High</v>
      </c>
      <c r="G193" s="17" cm="1">
        <f t="array" aca="1" ref="G193" ca="1">INDIRECT(""&amp;$E109 &amp; "!AP23")</f>
        <v>-0.13420766990679744</v>
      </c>
      <c r="H193" s="177" cm="1">
        <f t="array" aca="1" ref="H193" ca="1">INDIRECT(""&amp;$E109 &amp; "!AQ23")</f>
        <v>-0.15191417187775713</v>
      </c>
      <c r="I193" s="177" cm="1">
        <f t="array" aca="1" ref="I193" ca="1">INDIRECT(""&amp;$E109 &amp; "!AR23")</f>
        <v>-0.35278413178755197</v>
      </c>
      <c r="J193" s="177" cm="1">
        <f t="array" aca="1" ref="J193" ca="1">INDIRECT(""&amp;$E109 &amp; "!AS23")</f>
        <v>-0.39261611371181482</v>
      </c>
      <c r="K193" s="42" cm="1">
        <f t="array" aca="1" ref="K193" ca="1">INDIRECT(""&amp;$E109 &amp; "!AT23")</f>
        <v>-0.12265833709971952</v>
      </c>
      <c r="L193" s="177" cm="1">
        <f t="array" aca="1" ref="L193" ca="1">INDIRECT(""&amp;$E109 &amp; "!AU23")</f>
        <v>-0.13680281699735619</v>
      </c>
      <c r="M193" s="42" cm="1">
        <f t="array" aca="1" ref="M193" ca="1">INDIRECT(""&amp;$E109 &amp; "!AV23")</f>
        <v>-0.12251852779667416</v>
      </c>
      <c r="N193" s="177" cm="1">
        <f t="array" aca="1" ref="N193" ca="1">INDIRECT(""&amp;$E109 &amp; "!AW23")</f>
        <v>-0.13644095906976295</v>
      </c>
      <c r="O193" s="42" cm="1">
        <f t="array" aca="1" ref="O193" ca="1">INDIRECT(""&amp;$E109 &amp; "!AX23")</f>
        <v>-0.13755823987299831</v>
      </c>
      <c r="P193" s="178" cm="1">
        <f t="array" aca="1" ref="P193" ca="1">INDIRECT(""&amp;$E109 &amp; "!AY23")</f>
        <v>-0.1354039514090436</v>
      </c>
      <c r="Q193" s="122" cm="1">
        <f t="array" aca="1" ref="Q193" ca="1">INDIRECT(""&amp;$E109 &amp; "!AZ23")</f>
        <v>0</v>
      </c>
      <c r="R193" s="171" cm="1">
        <f t="array" aca="1" ref="R193" ca="1">INDIRECT(""&amp;$E109 &amp; "!BA23")</f>
        <v>0</v>
      </c>
    </row>
    <row r="194" spans="4:18">
      <c r="D194" s="229"/>
      <c r="E194" s="226"/>
      <c r="F194" s="85" t="str" cm="1">
        <f t="array" aca="1" ref="F194" ca="1">INDIRECT(""&amp;$E109 &amp; "!AO25")</f>
        <v>Med</v>
      </c>
      <c r="G194" s="17" cm="1">
        <f t="array" aca="1" ref="G194" ca="1">INDIRECT(""&amp;$E109 &amp; "!AP25")</f>
        <v>-0.14317215909875292</v>
      </c>
      <c r="H194" s="177"/>
      <c r="I194" s="177"/>
      <c r="J194" s="177"/>
      <c r="K194" s="42" cm="1">
        <f t="array" aca="1" ref="K194" ca="1">INDIRECT(""&amp;$E109 &amp; "!AT25")</f>
        <v>-0.13259892367121118</v>
      </c>
      <c r="L194" s="177"/>
      <c r="M194" s="42" cm="1">
        <f t="array" aca="1" ref="M194" ca="1">INDIRECT(""&amp;$E109 &amp; "!AV25")</f>
        <v>-0.13325940163723315</v>
      </c>
      <c r="N194" s="177"/>
      <c r="O194" s="42" cm="1">
        <f t="array" aca="1" ref="O194" ca="1">INDIRECT(""&amp;$E109 &amp; "!AX25")</f>
        <v>-0.13512787736608622</v>
      </c>
      <c r="P194" s="178"/>
      <c r="Q194" s="122" cm="1">
        <f t="array" aca="1" ref="Q194" ca="1">INDIRECT(""&amp;$E109 &amp; "!AZ25")</f>
        <v>0</v>
      </c>
      <c r="R194" s="171"/>
    </row>
    <row r="195" spans="4:18" ht="16" thickBot="1">
      <c r="D195" s="229"/>
      <c r="E195" s="226"/>
      <c r="F195" s="106" t="str" cm="1">
        <f t="array" aca="1" ref="F195" ca="1">INDIRECT(""&amp;$E109 &amp; "!AO27")</f>
        <v>Low</v>
      </c>
      <c r="G195" s="49" cm="1">
        <f t="array" aca="1" ref="G195" ca="1">INDIRECT(""&amp;$E109 &amp; "!AP27")</f>
        <v>-0.1612798648941991</v>
      </c>
      <c r="H195" s="183"/>
      <c r="I195" s="183"/>
      <c r="J195" s="183"/>
      <c r="K195" s="102" cm="1">
        <f t="array" aca="1" ref="K195" ca="1">INDIRECT(""&amp;$E109 &amp; "!AT27")</f>
        <v>-0.15027385083669476</v>
      </c>
      <c r="L195" s="183"/>
      <c r="M195" s="102" cm="1">
        <f t="array" aca="1" ref="M195" ca="1">INDIRECT(""&amp;$E109 &amp; "!AV27")</f>
        <v>-0.14905449824440875</v>
      </c>
      <c r="N195" s="183"/>
      <c r="O195" s="102" cm="1">
        <f t="array" aca="1" ref="O195" ca="1">INDIRECT(""&amp;$E109 &amp; "!Ax27")</f>
        <v>-0.1354162861683843</v>
      </c>
      <c r="P195" s="184"/>
      <c r="Q195" s="127" cm="1">
        <f t="array" aca="1" ref="Q195" ca="1">INDIRECT(""&amp;$E109 &amp; "!AZ27")</f>
        <v>0</v>
      </c>
      <c r="R195" s="172"/>
    </row>
    <row r="196" spans="4:18">
      <c r="D196" s="229"/>
      <c r="E196" s="225" t="s">
        <v>98</v>
      </c>
      <c r="F196" s="84" t="s">
        <v>27</v>
      </c>
      <c r="G196" s="44">
        <f ca="1">AVERAGE(G172,G175,G178,G181,G184,G187,G190,G193)</f>
        <v>-0.15398928986604166</v>
      </c>
      <c r="H196" s="192">
        <f ca="1">AVERAGE(H172:H195)</f>
        <v>-0.18680904255564246</v>
      </c>
      <c r="I196" s="192">
        <f ca="1">AVERAGE(I172:I195)</f>
        <v>-0.27480658003594016</v>
      </c>
      <c r="J196" s="192">
        <f ca="1">AVERAGE(J172:J195)</f>
        <v>-0.28606492192291078</v>
      </c>
      <c r="K196" s="56">
        <f ca="1">AVERAGE(K172,K175,K178,K181,K184,K187,K190,K193)</f>
        <v>-0.14728780628216714</v>
      </c>
      <c r="L196" s="192">
        <f ca="1">AVERAGE(L172:L195)</f>
        <v>-0.17379826735456616</v>
      </c>
      <c r="M196" s="56">
        <f ca="1">AVERAGE(M172,M175,M178,M181,M184,M187,M190,M193)</f>
        <v>-0.15505245014754077</v>
      </c>
      <c r="N196" s="192">
        <f ca="1">AVERAGE(N172:N195)</f>
        <v>-0.18556563255445413</v>
      </c>
      <c r="O196" s="56">
        <f ca="1">AVERAGE(O172,O175,O178,O181,O184,O187,O190,O193)</f>
        <v>-0.16804833685411524</v>
      </c>
      <c r="P196" s="194">
        <f ca="1">AVERAGE(P172:P195)</f>
        <v>-0.22270172669334809</v>
      </c>
      <c r="Q196" s="121">
        <f ca="1">SUM(Q172,Q175,Q178,Q181,Q184,Q187,Q190,Q193)</f>
        <v>0</v>
      </c>
      <c r="R196" s="170">
        <f ca="1">SUM(R172:R195)</f>
        <v>0</v>
      </c>
    </row>
    <row r="197" spans="4:18">
      <c r="D197" s="229"/>
      <c r="E197" s="226"/>
      <c r="F197" s="85" t="s">
        <v>28</v>
      </c>
      <c r="G197" s="17">
        <f ca="1">AVERAGE(G173,G176,G179,G182,G185,G188,G191,G194)</f>
        <v>-0.18071417295995848</v>
      </c>
      <c r="H197" s="177"/>
      <c r="I197" s="177"/>
      <c r="J197" s="177"/>
      <c r="K197" s="42">
        <f ca="1">AVERAGE(K173,K176,K179,K182,K185,K188,K191,K194)</f>
        <v>-0.17403755796051618</v>
      </c>
      <c r="L197" s="177"/>
      <c r="M197" s="42">
        <f ca="1">AVERAGE(M173,M176,M179,M182,M185,M188,M191,M194)</f>
        <v>-0.18339784445543056</v>
      </c>
      <c r="N197" s="177"/>
      <c r="O197" s="42">
        <f ca="1">AVERAGE(O173,O176,O179,O182,O185,O188,O191,O194)</f>
        <v>-0.21342743150142307</v>
      </c>
      <c r="P197" s="178"/>
      <c r="Q197" s="122">
        <f ca="1">SUM(Q173,Q176,Q179,Q182,Q185,Q188,Q191,Q194)</f>
        <v>0</v>
      </c>
      <c r="R197" s="171"/>
    </row>
    <row r="198" spans="4:18" ht="16" thickBot="1">
      <c r="D198" s="230"/>
      <c r="E198" s="227"/>
      <c r="F198" s="86" t="s">
        <v>29</v>
      </c>
      <c r="G198" s="47">
        <f ca="1">AVERAGE(G174,G177,G180,G183,G186,G189,G192,G195)</f>
        <v>-0.2100087650173707</v>
      </c>
      <c r="H198" s="193"/>
      <c r="I198" s="193"/>
      <c r="J198" s="193"/>
      <c r="K198" s="57">
        <f ca="1">AVERAGE(K174,K177,K180,K183,K186,K189,K192,K195)</f>
        <v>-0.20491249994757932</v>
      </c>
      <c r="L198" s="193"/>
      <c r="M198" s="57">
        <f ca="1">AVERAGE(M174,M177,M180,M183,M186,M189,M192,M195)</f>
        <v>-0.21565614085441714</v>
      </c>
      <c r="N198" s="193"/>
      <c r="O198" s="57">
        <f ca="1">AVERAGE(O174,O177,O180,O183,O186,O189,O192,O195)</f>
        <v>-0.27055315046750295</v>
      </c>
      <c r="P198" s="195"/>
      <c r="Q198" s="123">
        <f ca="1">SUM(Q174,Q177,Q180,Q183,Q186,Q189,Q192,Q195)</f>
        <v>0</v>
      </c>
      <c r="R198" s="221"/>
    </row>
    <row r="199" spans="4:18" ht="16" thickBot="1">
      <c r="D199" s="88"/>
      <c r="E199" s="89"/>
      <c r="F199" s="113"/>
      <c r="G199" s="103"/>
      <c r="H199" s="83"/>
      <c r="I199" s="83"/>
      <c r="J199" s="83"/>
      <c r="K199" s="101"/>
      <c r="L199" s="83"/>
      <c r="M199" s="101"/>
      <c r="N199" s="83"/>
      <c r="O199" s="101"/>
      <c r="P199" s="114"/>
    </row>
    <row r="200" spans="4:18">
      <c r="D200" s="228" t="str">
        <f>BoxingPractice!A29</f>
        <v>960x540</v>
      </c>
      <c r="E200" s="225" t="str">
        <f>D5</f>
        <v>BoxingPractice</v>
      </c>
      <c r="F200" s="84" t="str" cm="1">
        <f t="array" aca="1" ref="F200" ca="1">INDIRECT(""&amp;$E88 &amp; "!AO29")</f>
        <v>High</v>
      </c>
      <c r="G200" s="44" cm="1">
        <f t="array" aca="1" ref="G200" ca="1">INDIRECT(""&amp;$E88 &amp; "!AP29")</f>
        <v>-0.14886504318742755</v>
      </c>
      <c r="H200" s="192" cm="1">
        <f t="array" aca="1" ref="H200" ca="1">INDIRECT(""&amp;$E88 &amp; "!AQ29")</f>
        <v>-0.19115347772929492</v>
      </c>
      <c r="I200" s="192" cm="1">
        <f t="array" aca="1" ref="I200" ca="1">INDIRECT(""&amp;$E88 &amp; "!AR29")</f>
        <v>-0.24180905170514033</v>
      </c>
      <c r="J200" s="192" cm="1">
        <f t="array" aca="1" ref="J200" ca="1">INDIRECT(""&amp;$E88 &amp; "!AS29")</f>
        <v>-0.29183387984903808</v>
      </c>
      <c r="K200" s="56" cm="1">
        <f t="array" aca="1" ref="K200" ca="1">INDIRECT(""&amp;$E88 &amp; "!AT29")</f>
        <v>-0.14223725536259102</v>
      </c>
      <c r="L200" s="192" cm="1">
        <f t="array" aca="1" ref="L200" ca="1">INDIRECT(""&amp;$E88 &amp; "!AU29")</f>
        <v>-0.17202054783993392</v>
      </c>
      <c r="M200" s="56" cm="1">
        <f t="array" aca="1" ref="M200" ca="1">INDIRECT(""&amp;$E88 &amp; "!AV29")</f>
        <v>-0.14441952982954365</v>
      </c>
      <c r="N200" s="192" cm="1">
        <f t="array" aca="1" ref="N200" ca="1">INDIRECT(""&amp;$E88 &amp; "!AW29")</f>
        <v>-0.1843296647585636</v>
      </c>
      <c r="O200" s="56" cm="1">
        <f t="array" aca="1" ref="O200" ca="1">INDIRECT(""&amp;$E88 &amp; "!AX29")</f>
        <v>-0.15336497344342004</v>
      </c>
      <c r="P200" s="194" cm="1">
        <f t="array" aca="1" ref="P200" ca="1">INDIRECT(""&amp;$E88 &amp; "!AY29")</f>
        <v>-0.21600166386219921</v>
      </c>
      <c r="Q200" s="121" cm="1">
        <f t="array" aca="1" ref="Q200" ca="1">INDIRECT(""&amp;$E88 &amp; "!AZ29")</f>
        <v>0</v>
      </c>
      <c r="R200" s="170" cm="1">
        <f t="array" aca="1" ref="R200" ca="1">INDIRECT(""&amp;$E88 &amp; "!BA29")</f>
        <v>0</v>
      </c>
    </row>
    <row r="201" spans="4:18">
      <c r="D201" s="229"/>
      <c r="E201" s="226"/>
      <c r="F201" s="85" t="str" cm="1">
        <f t="array" aca="1" ref="F201" ca="1">INDIRECT(""&amp;$E88 &amp; "!AO31")</f>
        <v>Med</v>
      </c>
      <c r="G201" s="17" cm="1">
        <f t="array" aca="1" ref="G201" ca="1">INDIRECT(""&amp;$E88 &amp; "!AP31")</f>
        <v>-0.17928154435927346</v>
      </c>
      <c r="H201" s="177"/>
      <c r="I201" s="177"/>
      <c r="J201" s="177"/>
      <c r="K201" s="42" cm="1">
        <f t="array" aca="1" ref="K201" ca="1">INDIRECT(""&amp;$E88 &amp; "!AT31")</f>
        <v>-0.16913086643755326</v>
      </c>
      <c r="L201" s="177"/>
      <c r="M201" s="42" cm="1">
        <f t="array" aca="1" ref="M201" ca="1">INDIRECT(""&amp;$E88 &amp; "!AV31")</f>
        <v>-0.17497719258160471</v>
      </c>
      <c r="N201" s="177"/>
      <c r="O201" s="42" cm="1">
        <f t="array" aca="1" ref="O201" ca="1">INDIRECT(""&amp;$E88 &amp; "!AX31")</f>
        <v>-0.20046866452586842</v>
      </c>
      <c r="P201" s="178"/>
      <c r="Q201" s="122" cm="1">
        <f t="array" aca="1" ref="Q201" ca="1">INDIRECT(""&amp;$E88 &amp; "!AZ31")</f>
        <v>0</v>
      </c>
      <c r="R201" s="171"/>
    </row>
    <row r="202" spans="4:18" ht="16" thickBot="1">
      <c r="D202" s="229"/>
      <c r="E202" s="227"/>
      <c r="F202" s="86" t="str" cm="1">
        <f t="array" aca="1" ref="F202" ca="1">INDIRECT(""&amp;$E88 &amp; "!AO33")</f>
        <v>Low</v>
      </c>
      <c r="G202" s="17" cm="1">
        <f t="array" aca="1" ref="G202" ca="1">INDIRECT(""&amp;$E88 &amp; "!AP33")</f>
        <v>-0.2103088393471656</v>
      </c>
      <c r="H202" s="177"/>
      <c r="I202" s="177"/>
      <c r="J202" s="177"/>
      <c r="K202" s="42" cm="1">
        <f t="array" aca="1" ref="K202" ca="1">INDIRECT(""&amp;$E88 &amp; "!AT33")</f>
        <v>-0.20004415474633064</v>
      </c>
      <c r="L202" s="177"/>
      <c r="M202" s="42" cm="1">
        <f t="array" aca="1" ref="M202" ca="1">INDIRECT(""&amp;$E88 &amp; "!AV33")</f>
        <v>-0.20942519738974574</v>
      </c>
      <c r="N202" s="177"/>
      <c r="O202" s="42" cm="1">
        <f t="array" aca="1" ref="O202" ca="1">INDIRECT(""&amp;$E88 &amp; "!Ax33")</f>
        <v>-0.25428402866576305</v>
      </c>
      <c r="P202" s="178"/>
      <c r="Q202" s="122" cm="1">
        <f t="array" aca="1" ref="Q202" ca="1">INDIRECT(""&amp;$E88 &amp; "!AZ33")</f>
        <v>0</v>
      </c>
      <c r="R202" s="171"/>
    </row>
    <row r="203" spans="4:18">
      <c r="D203" s="229"/>
      <c r="E203" s="225" t="str">
        <f>D8</f>
        <v>CrossWalk</v>
      </c>
      <c r="F203" s="84" t="str" cm="1">
        <f t="array" aca="1" ref="F203" ca="1">INDIRECT(""&amp;$E91 &amp; "!AO29")</f>
        <v>High</v>
      </c>
      <c r="G203" s="17" cm="1">
        <f t="array" aca="1" ref="G203" ca="1">INDIRECT(""&amp;$E91 &amp; "!AP29")</f>
        <v>-0.18029248068823589</v>
      </c>
      <c r="H203" s="177" cm="1">
        <f t="array" aca="1" ref="H203" ca="1">INDIRECT(""&amp;$E91 &amp; "!AQ29")</f>
        <v>-0.20987760449460713</v>
      </c>
      <c r="I203" s="177" cm="1">
        <f t="array" aca="1" ref="I203" ca="1">INDIRECT(""&amp;$E91 &amp; "!AR29")</f>
        <v>-0.26429676507689148</v>
      </c>
      <c r="J203" s="177" cm="1">
        <f t="array" aca="1" ref="J203" ca="1">INDIRECT(""&amp;$E91 &amp; "!AS29")</f>
        <v>-0.24920766055680055</v>
      </c>
      <c r="K203" s="42" cm="1">
        <f t="array" aca="1" ref="K203" ca="1">INDIRECT(""&amp;$E91 &amp; "!AT29")</f>
        <v>-0.17390071952225461</v>
      </c>
      <c r="L203" s="177" cm="1">
        <f t="array" aca="1" ref="L203" ca="1">INDIRECT(""&amp;$E91 &amp; "!AU29")</f>
        <v>-0.2027777817083124</v>
      </c>
      <c r="M203" s="42" cm="1">
        <f t="array" aca="1" ref="M203" ca="1">INDIRECT(""&amp;$E91 &amp; "!AV29")</f>
        <v>-0.19018405203299049</v>
      </c>
      <c r="N203" s="177" cm="1">
        <f t="array" aca="1" ref="N203" ca="1">INDIRECT(""&amp;$E91 &amp; "!AW29")</f>
        <v>-0.22158375869323343</v>
      </c>
      <c r="O203" s="42" cm="1">
        <f t="array" aca="1" ref="O203" ca="1">INDIRECT(""&amp;$E91 &amp; "!AX29")</f>
        <v>-0.23044178827576123</v>
      </c>
      <c r="P203" s="178" cm="1">
        <f t="array" aca="1" ref="P203" ca="1">INDIRECT(""&amp;$E91 &amp; "!AY29")</f>
        <v>-0.28818238525229056</v>
      </c>
      <c r="Q203" s="122" cm="1">
        <f t="array" aca="1" ref="Q203" ca="1">INDIRECT(""&amp;$E91 &amp; "!AZ29")</f>
        <v>0</v>
      </c>
      <c r="R203" s="171" cm="1">
        <f t="array" aca="1" ref="R203" ca="1">INDIRECT(""&amp;$E91 &amp; "!BA29")</f>
        <v>0</v>
      </c>
    </row>
    <row r="204" spans="4:18">
      <c r="D204" s="229"/>
      <c r="E204" s="226"/>
      <c r="F204" s="85" t="str" cm="1">
        <f t="array" aca="1" ref="F204" ca="1">INDIRECT(""&amp;$E91 &amp; "!AO31")</f>
        <v>Med</v>
      </c>
      <c r="G204" s="17" cm="1">
        <f t="array" aca="1" ref="G204" ca="1">INDIRECT(""&amp;$E91 &amp; "!AP31")</f>
        <v>-0.20374357096295603</v>
      </c>
      <c r="H204" s="177"/>
      <c r="I204" s="177"/>
      <c r="J204" s="177"/>
      <c r="K204" s="42" cm="1">
        <f t="array" aca="1" ref="K204" ca="1">INDIRECT(""&amp;$E91 &amp; "!AT31")</f>
        <v>-0.20462007918420766</v>
      </c>
      <c r="L204" s="177"/>
      <c r="M204" s="42" cm="1">
        <f t="array" aca="1" ref="M204" ca="1">INDIRECT(""&amp;$E91 &amp; "!AV31")</f>
        <v>-0.21907027401394519</v>
      </c>
      <c r="N204" s="177"/>
      <c r="O204" s="42" cm="1">
        <f t="array" aca="1" ref="O204" ca="1">INDIRECT(""&amp;$E91 &amp; "!AX31")</f>
        <v>-0.28334035341708774</v>
      </c>
      <c r="P204" s="178"/>
      <c r="Q204" s="122" cm="1">
        <f t="array" aca="1" ref="Q204" ca="1">INDIRECT(""&amp;$E91 &amp; "!AZ31")</f>
        <v>0</v>
      </c>
      <c r="R204" s="171"/>
    </row>
    <row r="205" spans="4:18" ht="16" thickBot="1">
      <c r="D205" s="229"/>
      <c r="E205" s="227"/>
      <c r="F205" s="86" t="str" cm="1">
        <f t="array" aca="1" ref="F205" ca="1">INDIRECT(""&amp;$E91 &amp; "!AO33")</f>
        <v>Low</v>
      </c>
      <c r="G205" s="17" cm="1">
        <f t="array" aca="1" ref="G205" ca="1">INDIRECT(""&amp;$E91 &amp; "!AP33")</f>
        <v>-0.22891989852728278</v>
      </c>
      <c r="H205" s="177"/>
      <c r="I205" s="177"/>
      <c r="J205" s="177"/>
      <c r="K205" s="42" cm="1">
        <f t="array" aca="1" ref="K205" ca="1">INDIRECT(""&amp;$E91 &amp; "!AT33")</f>
        <v>-0.23806298305334583</v>
      </c>
      <c r="L205" s="177"/>
      <c r="M205" s="42" cm="1">
        <f t="array" aca="1" ref="M205" ca="1">INDIRECT(""&amp;$E91 &amp; "!AV33")</f>
        <v>-0.24962497147894169</v>
      </c>
      <c r="N205" s="177"/>
      <c r="O205" s="42" cm="1">
        <f t="array" aca="1" ref="O205" ca="1">INDIRECT(""&amp;$E91 &amp; "!Ax33")</f>
        <v>-0.3423296211618243</v>
      </c>
      <c r="P205" s="178"/>
      <c r="Q205" s="122" cm="1">
        <f t="array" aca="1" ref="Q205" ca="1">INDIRECT(""&amp;$E91 &amp; "!AZ33")</f>
        <v>0</v>
      </c>
      <c r="R205" s="171"/>
    </row>
    <row r="206" spans="4:18">
      <c r="D206" s="229"/>
      <c r="E206" s="225" t="str">
        <f>D11</f>
        <v>FoodMarket2</v>
      </c>
      <c r="F206" s="84" t="str" cm="1">
        <f t="array" aca="1" ref="F206" ca="1">INDIRECT(""&amp;$E94 &amp; "!AO29")</f>
        <v>High</v>
      </c>
      <c r="G206" s="17" cm="1">
        <f t="array" aca="1" ref="G206" ca="1">INDIRECT(""&amp;$E94 &amp; "!AP29")</f>
        <v>-0.17254208258126313</v>
      </c>
      <c r="H206" s="177" cm="1">
        <f t="array" aca="1" ref="H206" ca="1">INDIRECT(""&amp;$E94 &amp; "!AQ29")</f>
        <v>-0.20482900214911515</v>
      </c>
      <c r="I206" s="177" cm="1">
        <f t="array" aca="1" ref="I206" ca="1">INDIRECT(""&amp;$E94 &amp; "!AR29")</f>
        <v>-0.26918386586791676</v>
      </c>
      <c r="J206" s="177" cm="1">
        <f t="array" aca="1" ref="J206" ca="1">INDIRECT(""&amp;$E94 &amp; "!AS29")</f>
        <v>-0.21412214560424137</v>
      </c>
      <c r="K206" s="42" cm="1">
        <f t="array" aca="1" ref="K206" ca="1">INDIRECT(""&amp;$E94 &amp; "!AT29")</f>
        <v>-0.16239846751810005</v>
      </c>
      <c r="L206" s="177" cm="1">
        <f t="array" aca="1" ref="L206" ca="1">INDIRECT(""&amp;$E94 &amp; "!AU29")</f>
        <v>-0.19228401485622826</v>
      </c>
      <c r="M206" s="42" cm="1">
        <f t="array" aca="1" ref="M206" ca="1">INDIRECT(""&amp;$E94 &amp; "!AV29")</f>
        <v>-0.17369280106700336</v>
      </c>
      <c r="N206" s="177" cm="1">
        <f t="array" aca="1" ref="N206" ca="1">INDIRECT(""&amp;$E94 &amp; "!AW29")</f>
        <v>-0.20731505901781466</v>
      </c>
      <c r="O206" s="42" cm="1">
        <f t="array" aca="1" ref="O206" ca="1">INDIRECT(""&amp;$E94 &amp; "!AX29")</f>
        <v>-0.17059420344579335</v>
      </c>
      <c r="P206" s="178" cm="1">
        <f t="array" aca="1" ref="P206" ca="1">INDIRECT(""&amp;$E94 &amp; "!AY29")</f>
        <v>-0.24280168863028728</v>
      </c>
      <c r="Q206" s="122" cm="1">
        <f t="array" aca="1" ref="Q206" ca="1">INDIRECT(""&amp;$E94 &amp; "!AZ29")</f>
        <v>0</v>
      </c>
      <c r="R206" s="171" cm="1">
        <f t="array" aca="1" ref="R206" ca="1">INDIRECT(""&amp;$E94 &amp; "!BA29")</f>
        <v>0</v>
      </c>
    </row>
    <row r="207" spans="4:18">
      <c r="D207" s="229"/>
      <c r="E207" s="226"/>
      <c r="F207" s="85" t="str" cm="1">
        <f t="array" aca="1" ref="F207" ca="1">INDIRECT(""&amp;$E94 &amp; "!AO31")</f>
        <v>Med</v>
      </c>
      <c r="G207" s="17" cm="1">
        <f t="array" aca="1" ref="G207" ca="1">INDIRECT(""&amp;$E94 &amp; "!AP31")</f>
        <v>-0.20059865374891372</v>
      </c>
      <c r="H207" s="177"/>
      <c r="I207" s="177"/>
      <c r="J207" s="177"/>
      <c r="K207" s="42" cm="1">
        <f t="array" aca="1" ref="K207" ca="1">INDIRECT(""&amp;$E94 &amp; "!AT31")</f>
        <v>-0.19373799067552611</v>
      </c>
      <c r="L207" s="177"/>
      <c r="M207" s="42" cm="1">
        <f t="array" aca="1" ref="M207" ca="1">INDIRECT(""&amp;$E94 &amp; "!AV31")</f>
        <v>-0.20545518306654376</v>
      </c>
      <c r="N207" s="177"/>
      <c r="O207" s="42" cm="1">
        <f t="array" aca="1" ref="O207" ca="1">INDIRECT(""&amp;$E94 &amp; "!AX31")</f>
        <v>-0.2295535821327912</v>
      </c>
      <c r="P207" s="178"/>
      <c r="Q207" s="122" cm="1">
        <f t="array" aca="1" ref="Q207" ca="1">INDIRECT(""&amp;$E94 &amp; "!AZ31")</f>
        <v>0</v>
      </c>
      <c r="R207" s="171"/>
    </row>
    <row r="208" spans="4:18" ht="16" thickBot="1">
      <c r="D208" s="229"/>
      <c r="E208" s="227"/>
      <c r="F208" s="86" t="str" cm="1">
        <f t="array" aca="1" ref="F208" ca="1">INDIRECT(""&amp;$E94 &amp; "!AO33")</f>
        <v>Low</v>
      </c>
      <c r="G208" s="17" cm="1">
        <f t="array" aca="1" ref="G208" ca="1">INDIRECT(""&amp;$E94 &amp; "!AP33")</f>
        <v>-0.22733509071960922</v>
      </c>
      <c r="H208" s="177"/>
      <c r="I208" s="177"/>
      <c r="J208" s="177"/>
      <c r="K208" s="42" cm="1">
        <f t="array" aca="1" ref="K208" ca="1">INDIRECT(""&amp;$E94 &amp; "!AT33")</f>
        <v>-0.22764564663377485</v>
      </c>
      <c r="L208" s="177"/>
      <c r="M208" s="42" cm="1">
        <f t="array" aca="1" ref="M208" ca="1">INDIRECT(""&amp;$E94 &amp; "!AV33")</f>
        <v>-0.23943294537394377</v>
      </c>
      <c r="N208" s="177"/>
      <c r="O208" s="42" cm="1">
        <f t="array" aca="1" ref="O208" ca="1">INDIRECT(""&amp;$E94 &amp; "!Ax33")</f>
        <v>-0.31058601819978793</v>
      </c>
      <c r="P208" s="178"/>
      <c r="Q208" s="122" cm="1">
        <f t="array" aca="1" ref="Q208" ca="1">INDIRECT(""&amp;$E94 &amp; "!AZ33")</f>
        <v>0</v>
      </c>
      <c r="R208" s="171"/>
    </row>
    <row r="209" spans="4:18">
      <c r="D209" s="229"/>
      <c r="E209" s="225" t="str">
        <f>D14</f>
        <v>Neon1224</v>
      </c>
      <c r="F209" s="84" t="str" cm="1">
        <f t="array" aca="1" ref="F209" ca="1">INDIRECT(""&amp;$E97 &amp; "!AO29")</f>
        <v>High</v>
      </c>
      <c r="G209" s="17" cm="1">
        <f t="array" aca="1" ref="G209" ca="1">INDIRECT(""&amp;$E97 &amp; "!AP29")</f>
        <v>-0.13123530495058155</v>
      </c>
      <c r="H209" s="177" cm="1">
        <f t="array" aca="1" ref="H209" ca="1">INDIRECT(""&amp;$E97 &amp; "!AQ29")</f>
        <v>-0.15201039782700521</v>
      </c>
      <c r="I209" s="177" cm="1">
        <f t="array" aca="1" ref="I209" ca="1">INDIRECT(""&amp;$E97 &amp; "!AR29")</f>
        <v>-0.12288064090166106</v>
      </c>
      <c r="J209" s="177" cm="1">
        <f t="array" aca="1" ref="J209" ca="1">INDIRECT(""&amp;$E97 &amp; "!AS29")</f>
        <v>-0.13685924943578542</v>
      </c>
      <c r="K209" s="42" cm="1">
        <f t="array" aca="1" ref="K209" ca="1">INDIRECT(""&amp;$E97 &amp; "!AT29")</f>
        <v>-0.13112044403414314</v>
      </c>
      <c r="L209" s="177" cm="1">
        <f t="array" aca="1" ref="L209" ca="1">INDIRECT(""&amp;$E97 &amp; "!AU29")</f>
        <v>-0.14478865035775268</v>
      </c>
      <c r="M209" s="42" cm="1">
        <f t="array" aca="1" ref="M209" ca="1">INDIRECT(""&amp;$E97 &amp; "!AV29")</f>
        <v>-0.13954379271848016</v>
      </c>
      <c r="N209" s="177" cm="1">
        <f t="array" aca="1" ref="N209" ca="1">INDIRECT(""&amp;$E97 &amp; "!AW29")</f>
        <v>-0.15627542836601849</v>
      </c>
      <c r="O209" s="42" cm="1">
        <f t="array" aca="1" ref="O209" ca="1">INDIRECT(""&amp;$E97 &amp; "!AX29")</f>
        <v>-0.13274606283061452</v>
      </c>
      <c r="P209" s="178" cm="1">
        <f t="array" aca="1" ref="P209" ca="1">INDIRECT(""&amp;$E97 &amp; "!AY29")</f>
        <v>-0.17027343190004929</v>
      </c>
      <c r="Q209" s="122" cm="1">
        <f t="array" aca="1" ref="Q209" ca="1">INDIRECT(""&amp;$E97 &amp; "!AZ29")</f>
        <v>0</v>
      </c>
      <c r="R209" s="171" cm="1">
        <f t="array" aca="1" ref="R209" ca="1">INDIRECT(""&amp;$E97 &amp; "!BA29")</f>
        <v>0</v>
      </c>
    </row>
    <row r="210" spans="4:18">
      <c r="D210" s="229"/>
      <c r="E210" s="226"/>
      <c r="F210" s="85" t="str" cm="1">
        <f t="array" aca="1" ref="F210" ca="1">INDIRECT(""&amp;$E97 &amp; "!AO31")</f>
        <v>Med</v>
      </c>
      <c r="G210" s="17" cm="1">
        <f t="array" aca="1" ref="G210" ca="1">INDIRECT(""&amp;$E97 &amp; "!AP31")</f>
        <v>-0.1506604514611577</v>
      </c>
      <c r="H210" s="177"/>
      <c r="I210" s="177"/>
      <c r="J210" s="177"/>
      <c r="K210" s="42" cm="1">
        <f t="array" aca="1" ref="K210" ca="1">INDIRECT(""&amp;$E97 &amp; "!AT31")</f>
        <v>-0.1488979693193454</v>
      </c>
      <c r="L210" s="177"/>
      <c r="M210" s="42" cm="1">
        <f t="array" aca="1" ref="M210" ca="1">INDIRECT(""&amp;$E97 &amp; "!AV31")</f>
        <v>-0.1590233775613169</v>
      </c>
      <c r="N210" s="177"/>
      <c r="O210" s="42" cm="1">
        <f t="array" aca="1" ref="O210" ca="1">INDIRECT(""&amp;$E97 &amp; "!AX31")</f>
        <v>-0.17037989904512196</v>
      </c>
      <c r="P210" s="178"/>
      <c r="Q210" s="122" cm="1">
        <f t="array" aca="1" ref="Q210" ca="1">INDIRECT(""&amp;$E97 &amp; "!AZ31")</f>
        <v>0</v>
      </c>
      <c r="R210" s="171"/>
    </row>
    <row r="211" spans="4:18" ht="16" thickBot="1">
      <c r="D211" s="229"/>
      <c r="E211" s="227"/>
      <c r="F211" s="86" t="str" cm="1">
        <f t="array" aca="1" ref="F211" ca="1">INDIRECT(""&amp;$E97 &amp; "!AO33")</f>
        <v>Low</v>
      </c>
      <c r="G211" s="17" cm="1">
        <f t="array" aca="1" ref="G211" ca="1">INDIRECT(""&amp;$E97 &amp; "!AP33")</f>
        <v>-0.1685254523140981</v>
      </c>
      <c r="H211" s="177"/>
      <c r="I211" s="177"/>
      <c r="J211" s="177"/>
      <c r="K211" s="42" cm="1">
        <f t="array" aca="1" ref="K211" ca="1">INDIRECT(""&amp;$E97 &amp; "!AT33")</f>
        <v>-0.16501064220373918</v>
      </c>
      <c r="L211" s="177"/>
      <c r="M211" s="42" cm="1">
        <f t="array" aca="1" ref="M211" ca="1">INDIRECT(""&amp;$E97 &amp; "!AV33")</f>
        <v>-0.17669551923177695</v>
      </c>
      <c r="N211" s="177"/>
      <c r="O211" s="42" cm="1">
        <f t="array" aca="1" ref="O211" ca="1">INDIRECT(""&amp;$E97 &amp; "!Ax33")</f>
        <v>-0.21355816276145867</v>
      </c>
      <c r="P211" s="178"/>
      <c r="Q211" s="122" cm="1">
        <f t="array" aca="1" ref="Q211" ca="1">INDIRECT(""&amp;$E97 &amp; "!AZ33")</f>
        <v>0</v>
      </c>
      <c r="R211" s="171"/>
    </row>
    <row r="212" spans="4:18">
      <c r="D212" s="229"/>
      <c r="E212" s="225" t="str">
        <f>D17</f>
        <v>NocturneDance</v>
      </c>
      <c r="F212" s="84" t="str" cm="1">
        <f t="array" aca="1" ref="F212" ca="1">INDIRECT(""&amp;$E100 &amp; "!AO29")</f>
        <v>High</v>
      </c>
      <c r="G212" s="17" cm="1">
        <f t="array" aca="1" ref="G212" ca="1">INDIRECT(""&amp;$E100 &amp; "!AP29")</f>
        <v>-0.14996712739497742</v>
      </c>
      <c r="H212" s="177" cm="1">
        <f t="array" aca="1" ref="H212" ca="1">INDIRECT(""&amp;$E100 &amp; "!AQ29")</f>
        <v>-0.17659107475234137</v>
      </c>
      <c r="I212" s="177" cm="1">
        <f t="array" aca="1" ref="I212" ca="1">INDIRECT(""&amp;$E100 &amp; "!AR29")</f>
        <v>-0.38450983311361542</v>
      </c>
      <c r="J212" s="177" cm="1">
        <f t="array" aca="1" ref="J212" ca="1">INDIRECT(""&amp;$E100 &amp; "!AS29")</f>
        <v>-0.38521510586853058</v>
      </c>
      <c r="K212" s="42" cm="1">
        <f t="array" aca="1" ref="K212" ca="1">INDIRECT(""&amp;$E100 &amp; "!AT29")</f>
        <v>-0.14131248312577105</v>
      </c>
      <c r="L212" s="177" cm="1">
        <f t="array" aca="1" ref="L212" ca="1">INDIRECT(""&amp;$E100 &amp; "!AU29")</f>
        <v>-0.15815777713172341</v>
      </c>
      <c r="M212" s="42" cm="1">
        <f t="array" aca="1" ref="M212" ca="1">INDIRECT(""&amp;$E100 &amp; "!AV29")</f>
        <v>-0.1481280908753374</v>
      </c>
      <c r="N212" s="177" cm="1">
        <f t="array" aca="1" ref="N212" ca="1">INDIRECT(""&amp;$E100 &amp; "!AW29")</f>
        <v>-0.16523732886808329</v>
      </c>
      <c r="O212" s="42" cm="1">
        <f t="array" aca="1" ref="O212" ca="1">INDIRECT(""&amp;$E100 &amp; "!AX29")</f>
        <v>-0.17589243238476127</v>
      </c>
      <c r="P212" s="178" cm="1">
        <f t="array" aca="1" ref="P212" ca="1">INDIRECT(""&amp;$E100 &amp; "!AY29")</f>
        <v>-0.22350020129813186</v>
      </c>
      <c r="Q212" s="122" cm="1">
        <f t="array" aca="1" ref="Q212" ca="1">INDIRECT(""&amp;$E100 &amp; "!AZ29")</f>
        <v>0</v>
      </c>
      <c r="R212" s="171" cm="1">
        <f t="array" aca="1" ref="R212" ca="1">INDIRECT(""&amp;$E100 &amp; "!BA29")</f>
        <v>0</v>
      </c>
    </row>
    <row r="213" spans="4:18">
      <c r="D213" s="229"/>
      <c r="E213" s="226"/>
      <c r="F213" s="85" t="str" cm="1">
        <f t="array" aca="1" ref="F213" ca="1">INDIRECT(""&amp;$E100 &amp; "!AO31")</f>
        <v>Med</v>
      </c>
      <c r="G213" s="17" cm="1">
        <f t="array" aca="1" ref="G213" ca="1">INDIRECT(""&amp;$E100 &amp; "!AP31")</f>
        <v>-0.18061267117970381</v>
      </c>
      <c r="H213" s="177"/>
      <c r="I213" s="177"/>
      <c r="J213" s="177"/>
      <c r="K213" s="42" cm="1">
        <f t="array" aca="1" ref="K213" ca="1">INDIRECT(""&amp;$E100 &amp; "!AT31")</f>
        <v>-0.17437833931768776</v>
      </c>
      <c r="L213" s="177"/>
      <c r="M213" s="42" cm="1">
        <f t="array" aca="1" ref="M213" ca="1">INDIRECT(""&amp;$E100 &amp; "!AV31")</f>
        <v>-0.18103731508337362</v>
      </c>
      <c r="N213" s="177"/>
      <c r="O213" s="42" cm="1">
        <f t="array" aca="1" ref="O213" ca="1">INDIRECT(""&amp;$E100 &amp; "!AX31")</f>
        <v>-0.25036389115635449</v>
      </c>
      <c r="P213" s="178"/>
      <c r="Q213" s="122" cm="1">
        <f t="array" aca="1" ref="Q213" ca="1">INDIRECT(""&amp;$E100 &amp; "!AZ31")</f>
        <v>0</v>
      </c>
      <c r="R213" s="171"/>
    </row>
    <row r="214" spans="4:18" ht="16" thickBot="1">
      <c r="D214" s="229"/>
      <c r="E214" s="227"/>
      <c r="F214" s="86" t="str" cm="1">
        <f t="array" aca="1" ref="F214" ca="1">INDIRECT(""&amp;$E100 &amp; "!AO33")</f>
        <v>Low</v>
      </c>
      <c r="G214" s="17" cm="1">
        <f t="array" aca="1" ref="G214" ca="1">INDIRECT(""&amp;$E100 &amp; "!AP33")</f>
        <v>-0.21641151766135058</v>
      </c>
      <c r="H214" s="177"/>
      <c r="I214" s="177"/>
      <c r="J214" s="177"/>
      <c r="K214" s="42" cm="1">
        <f t="array" aca="1" ref="K214" ca="1">INDIRECT(""&amp;$E100 &amp; "!AT33")</f>
        <v>-0.20650618253476827</v>
      </c>
      <c r="L214" s="177"/>
      <c r="M214" s="42" cm="1">
        <f t="array" aca="1" ref="M214" ca="1">INDIRECT(""&amp;$E100 &amp; "!AV33")</f>
        <v>-0.22264743593937231</v>
      </c>
      <c r="N214" s="177"/>
      <c r="O214" s="42" cm="1">
        <f t="array" aca="1" ref="O214" ca="1">INDIRECT(""&amp;$E100 &amp; "!Ax33")</f>
        <v>-0.38068515176853013</v>
      </c>
      <c r="P214" s="178"/>
      <c r="Q214" s="122" cm="1">
        <f t="array" aca="1" ref="Q214" ca="1">INDIRECT(""&amp;$E100 &amp; "!AZ33")</f>
        <v>0</v>
      </c>
      <c r="R214" s="171"/>
    </row>
    <row r="215" spans="4:18">
      <c r="D215" s="229"/>
      <c r="E215" s="225" t="str">
        <f>D20</f>
        <v>PierSeaside</v>
      </c>
      <c r="F215" s="84" t="str" cm="1">
        <f t="array" aca="1" ref="F215" ca="1">INDIRECT(""&amp;$E103 &amp; "!AO29")</f>
        <v>High</v>
      </c>
      <c r="G215" s="17" cm="1">
        <f t="array" aca="1" ref="G215" ca="1">INDIRECT(""&amp;$E103 &amp; "!AP29")</f>
        <v>-7.9997034722648075E-2</v>
      </c>
      <c r="H215" s="177" cm="1">
        <f t="array" aca="1" ref="H215" ca="1">INDIRECT(""&amp;$E103 &amp; "!AQ29")</f>
        <v>-0.17531445976341598</v>
      </c>
      <c r="I215" s="177" cm="1">
        <f t="array" aca="1" ref="I215" ca="1">INDIRECT(""&amp;$E103 &amp; "!AR29")</f>
        <v>-0.24447896443528772</v>
      </c>
      <c r="J215" s="177" cm="1">
        <f t="array" aca="1" ref="J215" ca="1">INDIRECT(""&amp;$E103 &amp; "!AS29")</f>
        <v>-0.31785702976388586</v>
      </c>
      <c r="K215" s="42" cm="1">
        <f t="array" aca="1" ref="K215" ca="1">INDIRECT(""&amp;$E103 &amp; "!AT29")</f>
        <v>-9.2173003630954042E-2</v>
      </c>
      <c r="L215" s="177" cm="1">
        <f t="array" aca="1" ref="L215" ca="1">INDIRECT(""&amp;$E103 &amp; "!AU29")</f>
        <v>-0.15167393320091971</v>
      </c>
      <c r="M215" s="42" cm="1">
        <f t="array" aca="1" ref="M215" ca="1">INDIRECT(""&amp;$E103 &amp; "!AV29")</f>
        <v>-9.1670231148175629E-2</v>
      </c>
      <c r="N215" s="177" cm="1">
        <f t="array" aca="1" ref="N215" ca="1">INDIRECT(""&amp;$E103 &amp; "!AW29")</f>
        <v>-0.16936495846643451</v>
      </c>
      <c r="O215" s="42" cm="1">
        <f t="array" aca="1" ref="O215" ca="1">INDIRECT(""&amp;$E103 &amp; "!AX29")</f>
        <v>-5.9119302938606899E-2</v>
      </c>
      <c r="P215" s="178" cm="1">
        <f t="array" aca="1" ref="P215" ca="1">INDIRECT(""&amp;$E103 &amp; "!AY29")</f>
        <v>-0.17100268367156635</v>
      </c>
      <c r="Q215" s="122" cm="1">
        <f t="array" aca="1" ref="Q215" ca="1">INDIRECT(""&amp;$E103 &amp; "!AZ29")</f>
        <v>0</v>
      </c>
      <c r="R215" s="171" cm="1">
        <f t="array" aca="1" ref="R215" ca="1">INDIRECT(""&amp;$E103 &amp; "!BA29")</f>
        <v>0</v>
      </c>
    </row>
    <row r="216" spans="4:18">
      <c r="D216" s="229"/>
      <c r="E216" s="226"/>
      <c r="F216" s="85" t="str" cm="1">
        <f t="array" aca="1" ref="F216" ca="1">INDIRECT(""&amp;$E103 &amp; "!AO31")</f>
        <v>Med</v>
      </c>
      <c r="G216" s="17" cm="1">
        <f t="array" aca="1" ref="G216" ca="1">INDIRECT(""&amp;$E103 &amp; "!AP31")</f>
        <v>-0.13116746664790668</v>
      </c>
      <c r="H216" s="177"/>
      <c r="I216" s="177"/>
      <c r="J216" s="177"/>
      <c r="K216" s="42" cm="1">
        <f t="array" aca="1" ref="K216" ca="1">INDIRECT(""&amp;$E103 &amp; "!AT31")</f>
        <v>-0.13008484514182195</v>
      </c>
      <c r="L216" s="177"/>
      <c r="M216" s="42" cm="1">
        <f t="array" aca="1" ref="M216" ca="1">INDIRECT(""&amp;$E103 &amp; "!AV31")</f>
        <v>-0.13588561052826043</v>
      </c>
      <c r="N216" s="177"/>
      <c r="O216" s="42" cm="1">
        <f t="array" aca="1" ref="O216" ca="1">INDIRECT(""&amp;$E103 &amp; "!AX31")</f>
        <v>-0.12177379839852542</v>
      </c>
      <c r="P216" s="178"/>
      <c r="Q216" s="122" cm="1">
        <f t="array" aca="1" ref="Q216" ca="1">INDIRECT(""&amp;$E103 &amp; "!AZ31")</f>
        <v>0</v>
      </c>
      <c r="R216" s="171"/>
    </row>
    <row r="217" spans="4:18" ht="16" thickBot="1">
      <c r="D217" s="229"/>
      <c r="E217" s="227"/>
      <c r="F217" s="86" t="str" cm="1">
        <f t="array" aca="1" ref="F217" ca="1">INDIRECT(""&amp;$E103 &amp; "!AO33")</f>
        <v>Low</v>
      </c>
      <c r="G217" s="17" cm="1">
        <f t="array" aca="1" ref="G217" ca="1">INDIRECT(""&amp;$E103 &amp; "!AP33")</f>
        <v>-0.2055498385775788</v>
      </c>
      <c r="H217" s="177"/>
      <c r="I217" s="177"/>
      <c r="J217" s="177"/>
      <c r="K217" s="42" cm="1">
        <f t="array" aca="1" ref="K217" ca="1">INDIRECT(""&amp;$E103 &amp; "!AT33")</f>
        <v>-0.19711668021977702</v>
      </c>
      <c r="L217" s="177"/>
      <c r="M217" s="42" cm="1">
        <f t="array" aca="1" ref="M217" ca="1">INDIRECT(""&amp;$E103 &amp; "!AV33")</f>
        <v>-0.20922588465192526</v>
      </c>
      <c r="N217" s="177"/>
      <c r="O217" s="42" cm="1">
        <f t="array" aca="1" ref="O217" ca="1">INDIRECT(""&amp;$E103 &amp; "!Ax33")</f>
        <v>-0.21402288836552941</v>
      </c>
      <c r="P217" s="178"/>
      <c r="Q217" s="122" cm="1">
        <f t="array" aca="1" ref="Q217" ca="1">INDIRECT(""&amp;$E103 &amp; "!AZ33")</f>
        <v>0</v>
      </c>
      <c r="R217" s="171"/>
    </row>
    <row r="218" spans="4:18">
      <c r="D218" s="229"/>
      <c r="E218" s="225" t="str">
        <f>D23</f>
        <v>Tango</v>
      </c>
      <c r="F218" s="84" t="str" cm="1">
        <f t="array" aca="1" ref="F218" ca="1">INDIRECT(""&amp;$E106 &amp; "!AO29")</f>
        <v>High</v>
      </c>
      <c r="G218" s="17" cm="1">
        <f t="array" aca="1" ref="G218" ca="1">INDIRECT(""&amp;$E106 &amp; "!AP29")</f>
        <v>-0.17907495877462676</v>
      </c>
      <c r="H218" s="177" cm="1">
        <f t="array" aca="1" ref="H218" ca="1">INDIRECT(""&amp;$E106 &amp; "!AQ29")</f>
        <v>-0.20888783795914534</v>
      </c>
      <c r="I218" s="177" cm="1">
        <f t="array" aca="1" ref="I218" ca="1">INDIRECT(""&amp;$E106 &amp; "!AR29")</f>
        <v>-0.25269863472072329</v>
      </c>
      <c r="J218" s="177" cm="1">
        <f t="array" aca="1" ref="J218" ca="1">INDIRECT(""&amp;$E106 &amp; "!AS29")</f>
        <v>-0.20632575864634861</v>
      </c>
      <c r="K218" s="42" cm="1">
        <f t="array" aca="1" ref="K218" ca="1">INDIRECT(""&amp;$E106 &amp; "!AT29")</f>
        <v>-0.17546874284005276</v>
      </c>
      <c r="L218" s="177" cm="1">
        <f t="array" aca="1" ref="L218" ca="1">INDIRECT(""&amp;$E106 &amp; "!AU29")</f>
        <v>-0.19900051968861698</v>
      </c>
      <c r="M218" s="42" cm="1">
        <f t="array" aca="1" ref="M218" ca="1">INDIRECT(""&amp;$E106 &amp; "!AV29")</f>
        <v>-0.18213638171222812</v>
      </c>
      <c r="N218" s="177" cm="1">
        <f t="array" aca="1" ref="N218" ca="1">INDIRECT(""&amp;$E106 &amp; "!AW29")</f>
        <v>-0.21151927360790534</v>
      </c>
      <c r="O218" s="42" cm="1">
        <f t="array" aca="1" ref="O218" ca="1">INDIRECT(""&amp;$E106 &amp; "!AX29")</f>
        <v>-0.20793192667545035</v>
      </c>
      <c r="P218" s="178" cm="1">
        <f t="array" aca="1" ref="P218" ca="1">INDIRECT(""&amp;$E106 &amp; "!AY29")</f>
        <v>-0.27085487620694315</v>
      </c>
      <c r="Q218" s="122" cm="1">
        <f t="array" aca="1" ref="Q218" ca="1">INDIRECT(""&amp;$E106 &amp; "!AZ29")</f>
        <v>0</v>
      </c>
      <c r="R218" s="171" cm="1">
        <f t="array" aca="1" ref="R218" ca="1">INDIRECT(""&amp;$E106 &amp; "!BA29")</f>
        <v>0</v>
      </c>
    </row>
    <row r="219" spans="4:18">
      <c r="D219" s="229"/>
      <c r="E219" s="226"/>
      <c r="F219" s="85" t="str" cm="1">
        <f t="array" aca="1" ref="F219" ca="1">INDIRECT(""&amp;$E106 &amp; "!AO31")</f>
        <v>Med</v>
      </c>
      <c r="G219" s="17" cm="1">
        <f t="array" aca="1" ref="G219" ca="1">INDIRECT(""&amp;$E106 &amp; "!AP31")</f>
        <v>-0.20638904816753589</v>
      </c>
      <c r="H219" s="177"/>
      <c r="I219" s="177"/>
      <c r="J219" s="177"/>
      <c r="K219" s="42" cm="1">
        <f t="array" aca="1" ref="K219" ca="1">INDIRECT(""&amp;$E106 &amp; "!AT31")</f>
        <v>-0.20320475532622706</v>
      </c>
      <c r="L219" s="177"/>
      <c r="M219" s="42" cm="1">
        <f t="array" aca="1" ref="M219" ca="1">INDIRECT(""&amp;$E106 &amp; "!AV31")</f>
        <v>-0.21261693039768559</v>
      </c>
      <c r="N219" s="177"/>
      <c r="O219" s="42" cm="1">
        <f t="array" aca="1" ref="O219" ca="1">INDIRECT(""&amp;$E106 &amp; "!AX31")</f>
        <v>-0.27016867751126694</v>
      </c>
      <c r="P219" s="178"/>
      <c r="Q219" s="122" cm="1">
        <f t="array" aca="1" ref="Q219" ca="1">INDIRECT(""&amp;$E106 &amp; "!AZ31")</f>
        <v>0</v>
      </c>
      <c r="R219" s="171"/>
    </row>
    <row r="220" spans="4:18" ht="16" thickBot="1">
      <c r="D220" s="229"/>
      <c r="E220" s="227"/>
      <c r="F220" s="86" t="str" cm="1">
        <f t="array" aca="1" ref="F220" ca="1">INDIRECT(""&amp;$E106 &amp; "!AO33")</f>
        <v>Low</v>
      </c>
      <c r="G220" s="17" cm="1">
        <f t="array" aca="1" ref="G220" ca="1">INDIRECT(""&amp;$E106 &amp; "!AP33")</f>
        <v>-0.22931357944242947</v>
      </c>
      <c r="H220" s="177"/>
      <c r="I220" s="177"/>
      <c r="J220" s="177"/>
      <c r="K220" s="42" cm="1">
        <f t="array" aca="1" ref="K220" ca="1">INDIRECT(""&amp;$E106 &amp; "!AT33")</f>
        <v>-0.22920021704787452</v>
      </c>
      <c r="L220" s="177"/>
      <c r="M220" s="42" cm="1">
        <f t="array" aca="1" ref="M220" ca="1">INDIRECT(""&amp;$E106 &amp; "!AV33")</f>
        <v>-0.24014335518878249</v>
      </c>
      <c r="N220" s="177"/>
      <c r="O220" s="42" cm="1">
        <f t="array" aca="1" ref="O220" ca="1">INDIRECT(""&amp;$E106 &amp; "!Ax33")</f>
        <v>-0.32829137815497189</v>
      </c>
      <c r="P220" s="178"/>
      <c r="Q220" s="122" cm="1">
        <f t="array" aca="1" ref="Q220" ca="1">INDIRECT(""&amp;$E106 &amp; "!AZ33")</f>
        <v>0</v>
      </c>
      <c r="R220" s="171"/>
    </row>
    <row r="221" spans="4:18">
      <c r="D221" s="229"/>
      <c r="E221" s="225" t="str">
        <f>D26</f>
        <v>Timelapse</v>
      </c>
      <c r="F221" s="84" t="str" cm="1">
        <f t="array" aca="1" ref="F221" ca="1">INDIRECT(""&amp;$E109 &amp; "!AO29")</f>
        <v>High</v>
      </c>
      <c r="G221" s="17" cm="1">
        <f t="array" aca="1" ref="G221" ca="1">INDIRECT(""&amp;$E109 &amp; "!AP29")</f>
        <v>-0.12310726332905964</v>
      </c>
      <c r="H221" s="177" cm="1">
        <f t="array" aca="1" ref="H221" ca="1">INDIRECT(""&amp;$E109 &amp; "!AQ29")</f>
        <v>-0.15247071203819473</v>
      </c>
      <c r="I221" s="177" cm="1">
        <f t="array" aca="1" ref="I221" ca="1">INDIRECT(""&amp;$E109 &amp; "!AR29")</f>
        <v>-0.30838634216622884</v>
      </c>
      <c r="J221" s="177" cm="1">
        <f t="array" aca="1" ref="J221" ca="1">INDIRECT(""&amp;$E109 &amp; "!AS29")</f>
        <v>-0.37127480149325243</v>
      </c>
      <c r="K221" s="42" cm="1">
        <f t="array" aca="1" ref="K221" ca="1">INDIRECT(""&amp;$E109 &amp; "!AT29")</f>
        <v>-0.11475737225576343</v>
      </c>
      <c r="L221" s="177" cm="1">
        <f t="array" aca="1" ref="L221" ca="1">INDIRECT(""&amp;$E109 &amp; "!AU29")</f>
        <v>-0.1332387894755056</v>
      </c>
      <c r="M221" s="42" cm="1">
        <f t="array" aca="1" ref="M221" ca="1">INDIRECT(""&amp;$E109 &amp; "!AV29")</f>
        <v>-0.11267837752674714</v>
      </c>
      <c r="N221" s="177" cm="1">
        <f t="array" aca="1" ref="N221" ca="1">INDIRECT(""&amp;$E109 &amp; "!AW29")</f>
        <v>-0.1369357892163342</v>
      </c>
      <c r="O221" s="42" cm="1">
        <f t="array" aca="1" ref="O221" ca="1">INDIRECT(""&amp;$E109 &amp; "!AX29")</f>
        <v>-0.12687199329483234</v>
      </c>
      <c r="P221" s="178" cm="1">
        <f t="array" aca="1" ref="P221" ca="1">INDIRECT(""&amp;$E109 &amp; "!AY29")</f>
        <v>-0.13658185078005469</v>
      </c>
      <c r="Q221" s="122" cm="1">
        <f t="array" aca="1" ref="Q221" ca="1">INDIRECT(""&amp;$E109 &amp; "!AZ29")</f>
        <v>0</v>
      </c>
      <c r="R221" s="171" cm="1">
        <f t="array" aca="1" ref="R221" ca="1">INDIRECT(""&amp;$E109 &amp; "!BA29")</f>
        <v>0</v>
      </c>
    </row>
    <row r="222" spans="4:18">
      <c r="D222" s="229"/>
      <c r="E222" s="226"/>
      <c r="F222" s="85" t="str" cm="1">
        <f t="array" aca="1" ref="F222" ca="1">INDIRECT(""&amp;$E109 &amp; "!AO31")</f>
        <v>Med</v>
      </c>
      <c r="G222" s="17" cm="1">
        <f t="array" aca="1" ref="G222" ca="1">INDIRECT(""&amp;$E109 &amp; "!AP31")</f>
        <v>-0.13266913945964109</v>
      </c>
      <c r="H222" s="177"/>
      <c r="I222" s="177"/>
      <c r="J222" s="177"/>
      <c r="K222" s="42" cm="1">
        <f t="array" aca="1" ref="K222" ca="1">INDIRECT(""&amp;$E109 &amp; "!AT31")</f>
        <v>-0.12585588030465911</v>
      </c>
      <c r="L222" s="177"/>
      <c r="M222" s="42" cm="1">
        <f t="array" aca="1" ref="M222" ca="1">INDIRECT(""&amp;$E109 &amp; "!AV31")</f>
        <v>-0.12480847183717447</v>
      </c>
      <c r="N222" s="177"/>
      <c r="O222" s="42" cm="1">
        <f t="array" aca="1" ref="O222" ca="1">INDIRECT(""&amp;$E109 &amp; "!AX31")</f>
        <v>-0.1258556883308537</v>
      </c>
      <c r="P222" s="178"/>
      <c r="Q222" s="122" cm="1">
        <f t="array" aca="1" ref="Q222" ca="1">INDIRECT(""&amp;$E109 &amp; "!AZ31")</f>
        <v>0</v>
      </c>
      <c r="R222" s="171"/>
    </row>
    <row r="223" spans="4:18" ht="16" thickBot="1">
      <c r="D223" s="229"/>
      <c r="E223" s="226"/>
      <c r="F223" s="106" t="str" cm="1">
        <f t="array" aca="1" ref="F223" ca="1">INDIRECT(""&amp;$E109 &amp; "!AO33")</f>
        <v>Low</v>
      </c>
      <c r="G223" s="49" cm="1">
        <f t="array" aca="1" ref="G223" ca="1">INDIRECT(""&amp;$E109 &amp; "!AP33")</f>
        <v>-0.16330166664047752</v>
      </c>
      <c r="H223" s="183"/>
      <c r="I223" s="183"/>
      <c r="J223" s="183"/>
      <c r="K223" s="102" cm="1">
        <f t="array" aca="1" ref="K223" ca="1">INDIRECT(""&amp;$E109 &amp; "!AT33")</f>
        <v>-0.15053308115558339</v>
      </c>
      <c r="L223" s="183"/>
      <c r="M223" s="102" cm="1">
        <f t="array" aca="1" ref="M223" ca="1">INDIRECT(""&amp;$E109 &amp; "!AV33")</f>
        <v>-0.15281415180941071</v>
      </c>
      <c r="N223" s="183"/>
      <c r="O223" s="102" cm="1">
        <f t="array" aca="1" ref="O223" ca="1">INDIRECT(""&amp;$E109 &amp; "!Ax33")</f>
        <v>-0.14123218333882481</v>
      </c>
      <c r="P223" s="184"/>
      <c r="Q223" s="127" cm="1">
        <f t="array" aca="1" ref="Q223" ca="1">INDIRECT(""&amp;$E109 &amp; "!AZ33")</f>
        <v>0</v>
      </c>
      <c r="R223" s="172"/>
    </row>
    <row r="224" spans="4:18">
      <c r="D224" s="229"/>
      <c r="E224" s="225" t="s">
        <v>98</v>
      </c>
      <c r="F224" s="84" t="s">
        <v>27</v>
      </c>
      <c r="G224" s="44">
        <f ca="1">AVERAGE(G200,G203,G206,G209,G212,G215,G218,G221)</f>
        <v>-0.14563516195360249</v>
      </c>
      <c r="H224" s="192">
        <f ca="1">AVERAGE(H200:H223)</f>
        <v>-0.18389182083913996</v>
      </c>
      <c r="I224" s="192">
        <f ca="1">AVERAGE(I200:I223)</f>
        <v>-0.2610305122484331</v>
      </c>
      <c r="J224" s="192">
        <f ca="1">AVERAGE(J200:J223)</f>
        <v>-0.27158695390223536</v>
      </c>
      <c r="K224" s="56">
        <f ca="1">AVERAGE(K200,K203,K206,K209,K212,K215,K218,K221)</f>
        <v>-0.14167106103620375</v>
      </c>
      <c r="L224" s="192">
        <f ca="1">AVERAGE(L200:L223)</f>
        <v>-0.16924275178237411</v>
      </c>
      <c r="M224" s="56">
        <f ca="1">AVERAGE(M200,M203,M206,M209,M212,M215,M218,M221)</f>
        <v>-0.14780665711381324</v>
      </c>
      <c r="N224" s="192">
        <f ca="1">AVERAGE(N200:N223)</f>
        <v>-0.18157015762429846</v>
      </c>
      <c r="O224" s="56">
        <f ca="1">AVERAGE(O200,O203,O206,O209,O212,O215,O218,O221)</f>
        <v>-0.157120335411155</v>
      </c>
      <c r="P224" s="194">
        <f ca="1">AVERAGE(P200:P223)</f>
        <v>-0.2148998477001903</v>
      </c>
      <c r="Q224" s="121">
        <f ca="1">SUM(Q200,Q203,Q206,Q209,Q212,Q215,Q218,Q221)</f>
        <v>0</v>
      </c>
      <c r="R224" s="170">
        <f ca="1">SUM(R200:R223)</f>
        <v>0</v>
      </c>
    </row>
    <row r="225" spans="4:18">
      <c r="D225" s="229"/>
      <c r="E225" s="226"/>
      <c r="F225" s="85" t="s">
        <v>28</v>
      </c>
      <c r="G225" s="17">
        <f ca="1">AVERAGE(G201,G204,G207,G210,G213,G216,G219,G222)</f>
        <v>-0.17314031824838605</v>
      </c>
      <c r="H225" s="177"/>
      <c r="I225" s="177"/>
      <c r="J225" s="177"/>
      <c r="K225" s="42">
        <f ca="1">AVERAGE(K201,K204,K207,K210,K213,K216,K219,K222)</f>
        <v>-0.16873884071337852</v>
      </c>
      <c r="L225" s="177"/>
      <c r="M225" s="42">
        <f ca="1">AVERAGE(M201,M204,M207,M210,M213,M216,M219,M222)</f>
        <v>-0.17660929438373807</v>
      </c>
      <c r="N225" s="177"/>
      <c r="O225" s="42">
        <f ca="1">AVERAGE(O201,O204,O207,O210,O213,O216,O219,O222)</f>
        <v>-0.20648806931473374</v>
      </c>
      <c r="P225" s="178"/>
      <c r="Q225" s="122">
        <f ca="1">SUM(Q201,Q204,Q207,Q210,Q213,Q216,Q219,Q222)</f>
        <v>0</v>
      </c>
      <c r="R225" s="171"/>
    </row>
    <row r="226" spans="4:18" ht="16" thickBot="1">
      <c r="D226" s="230"/>
      <c r="E226" s="227"/>
      <c r="F226" s="86" t="s">
        <v>29</v>
      </c>
      <c r="G226" s="47">
        <f ca="1">AVERAGE(G202,G205,G208,G211,G214,G217,G220,G223)</f>
        <v>-0.20620823540374905</v>
      </c>
      <c r="H226" s="193"/>
      <c r="I226" s="193"/>
      <c r="J226" s="193"/>
      <c r="K226" s="57">
        <f ca="1">AVERAGE(K202,K205,K208,K211,K214,K217,K220,K223)</f>
        <v>-0.20176494844939924</v>
      </c>
      <c r="L226" s="193"/>
      <c r="M226" s="57">
        <f ca="1">AVERAGE(M202,M205,M208,M211,M214,M217,M220,M223)</f>
        <v>-0.21250118263298734</v>
      </c>
      <c r="N226" s="193"/>
      <c r="O226" s="57">
        <f ca="1">AVERAGE(O202,O205,O208,O211,O214,O217,O220,O223)</f>
        <v>-0.27312367905208623</v>
      </c>
      <c r="P226" s="195"/>
      <c r="Q226" s="123">
        <f ca="1">SUM(Q202,Q205,Q208,Q211,Q214,Q217,Q220,Q223)</f>
        <v>0</v>
      </c>
      <c r="R226" s="221"/>
    </row>
    <row r="227" spans="4:18" ht="16" thickBot="1">
      <c r="D227" s="88"/>
      <c r="E227" s="89"/>
      <c r="F227" s="113"/>
      <c r="G227" s="103"/>
      <c r="H227" s="83"/>
      <c r="I227" s="83"/>
      <c r="J227" s="83"/>
      <c r="K227" s="101"/>
      <c r="L227" s="83"/>
      <c r="M227" s="101"/>
      <c r="N227" s="83"/>
      <c r="O227" s="101"/>
      <c r="P227" s="114"/>
    </row>
    <row r="228" spans="4:18">
      <c r="D228" s="228" t="str">
        <f>BoxingPractice!A35</f>
        <v>640x360</v>
      </c>
      <c r="E228" s="225" t="str">
        <f>D5</f>
        <v>BoxingPractice</v>
      </c>
      <c r="F228" s="84" t="str" cm="1">
        <f t="array" aca="1" ref="F228" ca="1">INDIRECT(""&amp;$E88 &amp; "!AO35")</f>
        <v>High</v>
      </c>
      <c r="G228" s="44" cm="1">
        <f t="array" aca="1" ref="G228" ca="1">INDIRECT(""&amp;$E88 &amp; "!AP35")</f>
        <v>-0.13779764024848007</v>
      </c>
      <c r="H228" s="192" cm="1">
        <f t="array" aca="1" ref="H228" ca="1">INDIRECT(""&amp;$E88 &amp; "!AQ35")</f>
        <v>-0.2003353443030802</v>
      </c>
      <c r="I228" s="192" cm="1">
        <f t="array" aca="1" ref="I228" ca="1">INDIRECT(""&amp;$E88 &amp; "!AR35")</f>
        <v>-0.2614897244457568</v>
      </c>
      <c r="J228" s="192" cm="1">
        <f t="array" aca="1" ref="J228" ca="1">INDIRECT(""&amp;$E88 &amp; "!AS35")</f>
        <v>-0.29784513493249343</v>
      </c>
      <c r="K228" s="56" cm="1">
        <f t="array" aca="1" ref="K228" ca="1">INDIRECT(""&amp;$E88 &amp; "!AT35")</f>
        <v>-0.13432820605936791</v>
      </c>
      <c r="L228" s="192" cm="1">
        <f t="array" aca="1" ref="L228" ca="1">INDIRECT(""&amp;$E88 &amp; "!AU35")</f>
        <v>-0.17815821304400914</v>
      </c>
      <c r="M228" s="56" cm="1">
        <f t="array" aca="1" ref="M228" ca="1">INDIRECT(""&amp;$E88 &amp; "!AV35")</f>
        <v>-0.13711750507116471</v>
      </c>
      <c r="N228" s="192" cm="1">
        <f t="array" aca="1" ref="N228" ca="1">INDIRECT(""&amp;$E88 &amp; "!AW35")</f>
        <v>-0.19320673109074082</v>
      </c>
      <c r="O228" s="56" cm="1">
        <f t="array" aca="1" ref="O228" ca="1">INDIRECT(""&amp;$E88 &amp; "!AX35")</f>
        <v>-0.12724060904321965</v>
      </c>
      <c r="P228" s="194" cm="1">
        <f t="array" aca="1" ref="P228" ca="1">INDIRECT(""&amp;$E88 &amp; "!AY35")</f>
        <v>-0.18905457512563628</v>
      </c>
      <c r="Q228" s="121" cm="1">
        <f t="array" aca="1" ref="Q228" ca="1">INDIRECT(""&amp;$E88 &amp; "!AZ35")</f>
        <v>0</v>
      </c>
      <c r="R228" s="170" cm="1">
        <f t="array" aca="1" ref="R228" ca="1">INDIRECT(""&amp;$E88 &amp; "!BA35")</f>
        <v>0</v>
      </c>
    </row>
    <row r="229" spans="4:18">
      <c r="D229" s="229"/>
      <c r="E229" s="226"/>
      <c r="F229" s="85" t="str" cm="1">
        <f t="array" aca="1" ref="F229" ca="1">INDIRECT(""&amp;$E88 &amp; "!AO37")</f>
        <v>Med</v>
      </c>
      <c r="G229" s="17" cm="1">
        <f t="array" aca="1" ref="G229" ca="1">INDIRECT(""&amp;$E88 &amp; "!AP37")</f>
        <v>-0.17831465664549706</v>
      </c>
      <c r="H229" s="177"/>
      <c r="I229" s="177"/>
      <c r="J229" s="177"/>
      <c r="K229" s="42" cm="1">
        <f t="array" aca="1" ref="K229" ca="1">INDIRECT(""&amp;$E88 &amp; "!AT37")</f>
        <v>-0.17144355714937498</v>
      </c>
      <c r="L229" s="177"/>
      <c r="M229" s="42" cm="1">
        <f t="array" aca="1" ref="M229" ca="1">INDIRECT(""&amp;$E88 &amp; "!AV37")</f>
        <v>-0.17750002857935832</v>
      </c>
      <c r="N229" s="177"/>
      <c r="O229" s="42" cm="1">
        <f t="array" aca="1" ref="O229" ca="1">INDIRECT(""&amp;$E88 &amp; "!AX37")</f>
        <v>-0.18348710743321073</v>
      </c>
      <c r="P229" s="178"/>
      <c r="Q229" s="122" cm="1">
        <f t="array" aca="1" ref="Q229" ca="1">INDIRECT(""&amp;$E88 &amp; "!AZ37")</f>
        <v>0</v>
      </c>
      <c r="R229" s="171"/>
    </row>
    <row r="230" spans="4:18" ht="16" thickBot="1">
      <c r="D230" s="229"/>
      <c r="E230" s="227"/>
      <c r="F230" s="86" t="str" cm="1">
        <f t="array" aca="1" ref="F230" ca="1">INDIRECT(""&amp;$E88 &amp; "!AO39")</f>
        <v>Low</v>
      </c>
      <c r="G230" s="17" cm="1">
        <f t="array" aca="1" ref="G230" ca="1">INDIRECT(""&amp;$E88 &amp; "!AP39")</f>
        <v>-0.22292242141394858</v>
      </c>
      <c r="H230" s="177"/>
      <c r="I230" s="177"/>
      <c r="J230" s="177"/>
      <c r="K230" s="42" cm="1">
        <f t="array" aca="1" ref="K230" ca="1">INDIRECT(""&amp;$E88 &amp; "!AT39")</f>
        <v>-0.21777155047434549</v>
      </c>
      <c r="L230" s="177"/>
      <c r="M230" s="42" cm="1">
        <f t="array" aca="1" ref="M230" ca="1">INDIRECT(""&amp;$E88 &amp; "!AV39")</f>
        <v>-0.22445017395597522</v>
      </c>
      <c r="N230" s="177"/>
      <c r="O230" s="42" cm="1">
        <f t="array" aca="1" ref="O230" ca="1">INDIRECT(""&amp;$E88 &amp; "!Ax39")</f>
        <v>-0.23853607798466303</v>
      </c>
      <c r="P230" s="178"/>
      <c r="Q230" s="122" cm="1">
        <f t="array" aca="1" ref="Q230" ca="1">INDIRECT(""&amp;$E88 &amp; "!AZ39")</f>
        <v>0</v>
      </c>
      <c r="R230" s="171"/>
    </row>
    <row r="231" spans="4:18">
      <c r="D231" s="229"/>
      <c r="E231" s="225" t="str">
        <f>D8</f>
        <v>CrossWalk</v>
      </c>
      <c r="F231" s="84" t="str" cm="1">
        <f t="array" aca="1" ref="F231" ca="1">INDIRECT(""&amp;$E91 &amp; "!AO35")</f>
        <v>High</v>
      </c>
      <c r="G231" s="17" cm="1">
        <f t="array" aca="1" ref="G231" ca="1">INDIRECT(""&amp;$E91 &amp; "!AP35")</f>
        <v>-0.17781485345099568</v>
      </c>
      <c r="H231" s="177" cm="1">
        <f t="array" aca="1" ref="H231" ca="1">INDIRECT(""&amp;$E91 &amp; "!AQ35")</f>
        <v>-0.21551879420147901</v>
      </c>
      <c r="I231" s="177" cm="1">
        <f t="array" aca="1" ref="I231" ca="1">INDIRECT(""&amp;$E91 &amp; "!AR35")</f>
        <v>-0.26150459577697316</v>
      </c>
      <c r="J231" s="177" cm="1">
        <f t="array" aca="1" ref="J231" ca="1">INDIRECT(""&amp;$E91 &amp; "!AS35")</f>
        <v>-0.25192884987248521</v>
      </c>
      <c r="K231" s="42" cm="1">
        <f t="array" aca="1" ref="K231" ca="1">INDIRECT(""&amp;$E91 &amp; "!AT35")</f>
        <v>-0.18000447525268037</v>
      </c>
      <c r="L231" s="177" cm="1">
        <f t="array" aca="1" ref="L231" ca="1">INDIRECT(""&amp;$E91 &amp; "!AU35")</f>
        <v>-0.21223672211365441</v>
      </c>
      <c r="M231" s="42" cm="1">
        <f t="array" aca="1" ref="M231" ca="1">INDIRECT(""&amp;$E91 &amp; "!AV35")</f>
        <v>-0.19039161220965306</v>
      </c>
      <c r="N231" s="177" cm="1">
        <f t="array" aca="1" ref="N231" ca="1">INDIRECT(""&amp;$E91 &amp; "!AW35")</f>
        <v>-0.22774920646350338</v>
      </c>
      <c r="O231" s="42" cm="1">
        <f t="array" aca="1" ref="O231" ca="1">INDIRECT(""&amp;$E91 &amp; "!AX35")</f>
        <v>-0.2212147103157599</v>
      </c>
      <c r="P231" s="178" cm="1">
        <f t="array" aca="1" ref="P231" ca="1">INDIRECT(""&amp;$E91 &amp; "!AY35")</f>
        <v>-0.27836761726543457</v>
      </c>
      <c r="Q231" s="122" cm="1">
        <f t="array" aca="1" ref="Q231" ca="1">INDIRECT(""&amp;$E91 &amp; "!AZ35")</f>
        <v>0</v>
      </c>
      <c r="R231" s="171" cm="1">
        <f t="array" aca="1" ref="R231" ca="1">INDIRECT(""&amp;$E91 &amp; "!BA35")</f>
        <v>0</v>
      </c>
    </row>
    <row r="232" spans="4:18">
      <c r="D232" s="229"/>
      <c r="E232" s="226"/>
      <c r="F232" s="85" t="str" cm="1">
        <f t="array" aca="1" ref="F232" ca="1">INDIRECT(""&amp;$E91 &amp; "!AO37")</f>
        <v>Med</v>
      </c>
      <c r="G232" s="17" cm="1">
        <f t="array" aca="1" ref="G232" ca="1">INDIRECT(""&amp;$E91 &amp; "!AP37")</f>
        <v>-0.20735890223154119</v>
      </c>
      <c r="H232" s="177"/>
      <c r="I232" s="177"/>
      <c r="J232" s="177"/>
      <c r="K232" s="42" cm="1">
        <f t="array" aca="1" ref="K232" ca="1">INDIRECT(""&amp;$E91 &amp; "!AT37")</f>
        <v>-0.21637278889692424</v>
      </c>
      <c r="L232" s="177"/>
      <c r="M232" s="42" cm="1">
        <f t="array" aca="1" ref="M232" ca="1">INDIRECT(""&amp;$E91 &amp; "!AV37")</f>
        <v>-0.22635905580847204</v>
      </c>
      <c r="N232" s="177"/>
      <c r="O232" s="42" cm="1">
        <f t="array" aca="1" ref="O232" ca="1">INDIRECT(""&amp;$E91 &amp; "!AX37")</f>
        <v>-0.29130050519058015</v>
      </c>
      <c r="P232" s="178"/>
      <c r="Q232" s="122" cm="1">
        <f t="array" aca="1" ref="Q232" ca="1">INDIRECT(""&amp;$E91 &amp; "!AZ37")</f>
        <v>0</v>
      </c>
      <c r="R232" s="171"/>
    </row>
    <row r="233" spans="4:18" ht="16" thickBot="1">
      <c r="D233" s="229"/>
      <c r="E233" s="227"/>
      <c r="F233" s="86" t="str" cm="1">
        <f t="array" aca="1" ref="F233" ca="1">INDIRECT(""&amp;$E91 &amp; "!AO39")</f>
        <v>Low</v>
      </c>
      <c r="G233" s="17" cm="1">
        <f t="array" aca="1" ref="G233" ca="1">INDIRECT(""&amp;$E91 &amp; "!AP39")</f>
        <v>-0.24056419471982893</v>
      </c>
      <c r="H233" s="177"/>
      <c r="I233" s="177"/>
      <c r="J233" s="177"/>
      <c r="K233" s="42" cm="1">
        <f t="array" aca="1" ref="K233" ca="1">INDIRECT(""&amp;$E91 &amp; "!AT39")</f>
        <v>-0.25451230070706499</v>
      </c>
      <c r="L233" s="177"/>
      <c r="M233" s="42" cm="1">
        <f t="array" aca="1" ref="M233" ca="1">INDIRECT(""&amp;$E91 &amp; "!AV39")</f>
        <v>-0.26362098676679213</v>
      </c>
      <c r="N233" s="177"/>
      <c r="O233" s="42" cm="1">
        <f t="array" aca="1" ref="O233" ca="1">INDIRECT(""&amp;$E91 &amp; "!Ax39")</f>
        <v>-0.36506377500966392</v>
      </c>
      <c r="P233" s="178"/>
      <c r="Q233" s="122" cm="1">
        <f t="array" aca="1" ref="Q233" ca="1">INDIRECT(""&amp;$E91 &amp; "!AZ39")</f>
        <v>0</v>
      </c>
      <c r="R233" s="171"/>
    </row>
    <row r="234" spans="4:18">
      <c r="D234" s="229"/>
      <c r="E234" s="225" t="str">
        <f>D11</f>
        <v>FoodMarket2</v>
      </c>
      <c r="F234" s="84" t="str" cm="1">
        <f t="array" aca="1" ref="F234" ca="1">INDIRECT(""&amp;$E94 &amp; "!AO35")</f>
        <v>High</v>
      </c>
      <c r="G234" s="17" cm="1">
        <f t="array" aca="1" ref="G234" ca="1">INDIRECT(""&amp;$E94 &amp; "!AP35")</f>
        <v>-0.16898734600023546</v>
      </c>
      <c r="H234" s="177" cm="1">
        <f t="array" aca="1" ref="H234" ca="1">INDIRECT(""&amp;$E94 &amp; "!AQ35")</f>
        <v>-0.21280107751424193</v>
      </c>
      <c r="I234" s="177" cm="1">
        <f t="array" aca="1" ref="I234" ca="1">INDIRECT(""&amp;$E94 &amp; "!AR35")</f>
        <v>-0.25584123082707955</v>
      </c>
      <c r="J234" s="177" cm="1">
        <f t="array" aca="1" ref="J234" ca="1">INDIRECT(""&amp;$E94 &amp; "!AS35")</f>
        <v>-0.21746317914557167</v>
      </c>
      <c r="K234" s="42" cm="1">
        <f t="array" aca="1" ref="K234" ca="1">INDIRECT(""&amp;$E94 &amp; "!AT35")</f>
        <v>-0.1624928034793528</v>
      </c>
      <c r="L234" s="177" cm="1">
        <f t="array" aca="1" ref="L234" ca="1">INDIRECT(""&amp;$E94 &amp; "!AU35")</f>
        <v>-0.19843920181972596</v>
      </c>
      <c r="M234" s="42" cm="1">
        <f t="array" aca="1" ref="M234" ca="1">INDIRECT(""&amp;$E94 &amp; "!AV35")</f>
        <v>-0.17154321793944105</v>
      </c>
      <c r="N234" s="177" cm="1">
        <f t="array" aca="1" ref="N234" ca="1">INDIRECT(""&amp;$E94 &amp; "!AW35")</f>
        <v>-0.21321098319854981</v>
      </c>
      <c r="O234" s="42" cm="1">
        <f t="array" aca="1" ref="O234" ca="1">INDIRECT(""&amp;$E94 &amp; "!AX35")</f>
        <v>-0.15583751859044837</v>
      </c>
      <c r="P234" s="178" cm="1">
        <f t="array" aca="1" ref="P234" ca="1">INDIRECT(""&amp;$E94 &amp; "!AY35")</f>
        <v>-0.23512455527563914</v>
      </c>
      <c r="Q234" s="122" cm="1">
        <f t="array" aca="1" ref="Q234" ca="1">INDIRECT(""&amp;$E94 &amp; "!AZ35")</f>
        <v>0</v>
      </c>
      <c r="R234" s="171" cm="1">
        <f t="array" aca="1" ref="R234" ca="1">INDIRECT(""&amp;$E94 &amp; "!BA35")</f>
        <v>0</v>
      </c>
    </row>
    <row r="235" spans="4:18">
      <c r="D235" s="229"/>
      <c r="E235" s="226"/>
      <c r="F235" s="85" t="str" cm="1">
        <f t="array" aca="1" ref="F235" ca="1">INDIRECT(""&amp;$E94 &amp; "!AO37")</f>
        <v>Med</v>
      </c>
      <c r="G235" s="17" cm="1">
        <f t="array" aca="1" ref="G235" ca="1">INDIRECT(""&amp;$E94 &amp; "!AP37")</f>
        <v>-0.20253248714155392</v>
      </c>
      <c r="H235" s="177"/>
      <c r="I235" s="177"/>
      <c r="J235" s="177"/>
      <c r="K235" s="42" cm="1">
        <f t="array" aca="1" ref="K235" ca="1">INDIRECT(""&amp;$E94 &amp; "!AT37")</f>
        <v>-0.19875810722627474</v>
      </c>
      <c r="L235" s="177"/>
      <c r="M235" s="42" cm="1">
        <f t="array" aca="1" ref="M235" ca="1">INDIRECT(""&amp;$E94 &amp; "!AV37")</f>
        <v>-0.2071871415507528</v>
      </c>
      <c r="N235" s="177"/>
      <c r="O235" s="42" cm="1">
        <f t="array" aca="1" ref="O235" ca="1">INDIRECT(""&amp;$E94 &amp; "!AX37")</f>
        <v>-0.22180225515687957</v>
      </c>
      <c r="P235" s="178"/>
      <c r="Q235" s="122" cm="1">
        <f t="array" aca="1" ref="Q235" ca="1">INDIRECT(""&amp;$E94 &amp; "!AZ37")</f>
        <v>0</v>
      </c>
      <c r="R235" s="171"/>
    </row>
    <row r="236" spans="4:18" ht="16" thickBot="1">
      <c r="D236" s="229"/>
      <c r="E236" s="227"/>
      <c r="F236" s="86" t="str" cm="1">
        <f t="array" aca="1" ref="F236" ca="1">INDIRECT(""&amp;$E94 &amp; "!AO39")</f>
        <v>Low</v>
      </c>
      <c r="G236" s="17" cm="1">
        <f t="array" aca="1" ref="G236" ca="1">INDIRECT(""&amp;$E94 &amp; "!AP39")</f>
        <v>-0.23675115749566877</v>
      </c>
      <c r="H236" s="177"/>
      <c r="I236" s="177"/>
      <c r="J236" s="177"/>
      <c r="K236" s="42" cm="1">
        <f t="array" aca="1" ref="K236" ca="1">INDIRECT(""&amp;$E94 &amp; "!AT39")</f>
        <v>-0.2384612566781712</v>
      </c>
      <c r="L236" s="177"/>
      <c r="M236" s="42" cm="1">
        <f t="array" aca="1" ref="M236" ca="1">INDIRECT(""&amp;$E94 &amp; "!AV39")</f>
        <v>-0.24653502489405055</v>
      </c>
      <c r="N236" s="177"/>
      <c r="O236" s="42" cm="1">
        <f t="array" aca="1" ref="O236" ca="1">INDIRECT(""&amp;$E94 &amp; "!Ax39")</f>
        <v>-0.33242080011039132</v>
      </c>
      <c r="P236" s="178"/>
      <c r="Q236" s="122" cm="1">
        <f t="array" aca="1" ref="Q236" ca="1">INDIRECT(""&amp;$E94 &amp; "!AZ39")</f>
        <v>0</v>
      </c>
      <c r="R236" s="171"/>
    </row>
    <row r="237" spans="4:18">
      <c r="D237" s="229"/>
      <c r="E237" s="225" t="str">
        <f>D14</f>
        <v>Neon1224</v>
      </c>
      <c r="F237" s="84" t="str" cm="1">
        <f t="array" aca="1" ref="F237" ca="1">INDIRECT(""&amp;$E97 &amp; "!AO35")</f>
        <v>High</v>
      </c>
      <c r="G237" s="17" cm="1">
        <f t="array" aca="1" ref="G237" ca="1">INDIRECT(""&amp;$E97 &amp; "!AP35")</f>
        <v>-0.11589583456592756</v>
      </c>
      <c r="H237" s="177" cm="1">
        <f t="array" aca="1" ref="H237" ca="1">INDIRECT(""&amp;$E97 &amp; "!AQ35")</f>
        <v>-0.13649273213678015</v>
      </c>
      <c r="I237" s="177" cm="1">
        <f t="array" aca="1" ref="I237" ca="1">INDIRECT(""&amp;$E97 &amp; "!AR35")</f>
        <v>-0.10832437948543228</v>
      </c>
      <c r="J237" s="177" cm="1">
        <f t="array" aca="1" ref="J237" ca="1">INDIRECT(""&amp;$E97 &amp; "!AS35")</f>
        <v>-0.12577627887670018</v>
      </c>
      <c r="K237" s="42" cm="1">
        <f t="array" aca="1" ref="K237" ca="1">INDIRECT(""&amp;$E97 &amp; "!AT35")</f>
        <v>-0.11857211281519264</v>
      </c>
      <c r="L237" s="177" cm="1">
        <f t="array" aca="1" ref="L237" ca="1">INDIRECT(""&amp;$E97 &amp; "!AU35")</f>
        <v>-0.13123992920854111</v>
      </c>
      <c r="M237" s="42" cm="1">
        <f t="array" aca="1" ref="M237" ca="1">INDIRECT(""&amp;$E97 &amp; "!AV35")</f>
        <v>-0.12418371724844812</v>
      </c>
      <c r="N237" s="177" cm="1">
        <f t="array" aca="1" ref="N237" ca="1">INDIRECT(""&amp;$E97 &amp; "!AW35")</f>
        <v>-0.1400478971805923</v>
      </c>
      <c r="O237" s="42" cm="1">
        <f t="array" aca="1" ref="O237" ca="1">INDIRECT(""&amp;$E97 &amp; "!AX35")</f>
        <v>-0.12869009793727637</v>
      </c>
      <c r="P237" s="178" cm="1">
        <f t="array" aca="1" ref="P237" ca="1">INDIRECT(""&amp;$E97 &amp; "!AY35")</f>
        <v>-0.15596917683203693</v>
      </c>
      <c r="Q237" s="122" cm="1">
        <f t="array" aca="1" ref="Q237" ca="1">INDIRECT(""&amp;$E97 &amp; "!AZ35")</f>
        <v>0</v>
      </c>
      <c r="R237" s="171" cm="1">
        <f t="array" aca="1" ref="R237" ca="1">INDIRECT(""&amp;$E97 &amp; "!BA35")</f>
        <v>0</v>
      </c>
    </row>
    <row r="238" spans="4:18">
      <c r="D238" s="229"/>
      <c r="E238" s="226"/>
      <c r="F238" s="85" t="str" cm="1">
        <f t="array" aca="1" ref="F238" ca="1">INDIRECT(""&amp;$E97 &amp; "!AO37")</f>
        <v>Med</v>
      </c>
      <c r="G238" s="17" cm="1">
        <f t="array" aca="1" ref="G238" ca="1">INDIRECT(""&amp;$E97 &amp; "!AP37")</f>
        <v>-0.13509280065901919</v>
      </c>
      <c r="H238" s="177"/>
      <c r="I238" s="177"/>
      <c r="J238" s="177"/>
      <c r="K238" s="42" cm="1">
        <f t="array" aca="1" ref="K238" ca="1">INDIRECT(""&amp;$E97 &amp; "!AT37")</f>
        <v>-0.13433544276978027</v>
      </c>
      <c r="L238" s="177"/>
      <c r="M238" s="42" cm="1">
        <f t="array" aca="1" ref="M238" ca="1">INDIRECT(""&amp;$E97 &amp; "!AV37")</f>
        <v>-0.14149830544312447</v>
      </c>
      <c r="N238" s="177"/>
      <c r="O238" s="42" cm="1">
        <f t="array" aca="1" ref="O238" ca="1">INDIRECT(""&amp;$E97 &amp; "!AX37")</f>
        <v>-0.17949699657446072</v>
      </c>
      <c r="P238" s="178"/>
      <c r="Q238" s="122" cm="1">
        <f t="array" aca="1" ref="Q238" ca="1">INDIRECT(""&amp;$E97 &amp; "!AZ37")</f>
        <v>0</v>
      </c>
      <c r="R238" s="171"/>
    </row>
    <row r="239" spans="4:18" ht="16" thickBot="1">
      <c r="D239" s="229"/>
      <c r="E239" s="227"/>
      <c r="F239" s="86" t="str" cm="1">
        <f t="array" aca="1" ref="F239" ca="1">INDIRECT(""&amp;$E97 &amp; "!AO39")</f>
        <v>Low</v>
      </c>
      <c r="G239" s="17" cm="1">
        <f t="array" aca="1" ref="G239" ca="1">INDIRECT(""&amp;$E97 &amp; "!AP39")</f>
        <v>-0.15138409775246209</v>
      </c>
      <c r="H239" s="177"/>
      <c r="I239" s="177"/>
      <c r="J239" s="177"/>
      <c r="K239" s="42" cm="1">
        <f t="array" aca="1" ref="K239" ca="1">INDIRECT(""&amp;$E97 &amp; "!AT39")</f>
        <v>-0.15131015815874715</v>
      </c>
      <c r="L239" s="177"/>
      <c r="M239" s="42" cm="1">
        <f t="array" aca="1" ref="M239" ca="1">INDIRECT(""&amp;$E97 &amp; "!AV39")</f>
        <v>-0.1587285118989975</v>
      </c>
      <c r="N239" s="177"/>
      <c r="O239" s="42" cm="1">
        <f t="array" aca="1" ref="O239" ca="1">INDIRECT(""&amp;$E97 &amp; "!Ax39")</f>
        <v>-0.23549204718516625</v>
      </c>
      <c r="P239" s="178"/>
      <c r="Q239" s="122" cm="1">
        <f t="array" aca="1" ref="Q239" ca="1">INDIRECT(""&amp;$E97 &amp; "!AZ39")</f>
        <v>0</v>
      </c>
      <c r="R239" s="171"/>
    </row>
    <row r="240" spans="4:18">
      <c r="D240" s="229"/>
      <c r="E240" s="225" t="str">
        <f>D17</f>
        <v>NocturneDance</v>
      </c>
      <c r="F240" s="84" t="str" cm="1">
        <f t="array" aca="1" ref="F240" ca="1">INDIRECT(""&amp;$E100 &amp; "!AO35")</f>
        <v>High</v>
      </c>
      <c r="G240" s="17" cm="1">
        <f t="array" aca="1" ref="G240" ca="1">INDIRECT(""&amp;$E100 &amp; "!AP35")</f>
        <v>-0.16033041801913062</v>
      </c>
      <c r="H240" s="177" cm="1">
        <f t="array" aca="1" ref="H240" ca="1">INDIRECT(""&amp;$E100 &amp; "!AQ35")</f>
        <v>-0.20825876557548728</v>
      </c>
      <c r="I240" s="177" cm="1">
        <f t="array" aca="1" ref="I240" ca="1">INDIRECT(""&amp;$E100 &amp; "!AR35")</f>
        <v>-0.37139878425756989</v>
      </c>
      <c r="J240" s="177" cm="1">
        <f t="array" aca="1" ref="J240" ca="1">INDIRECT(""&amp;$E100 &amp; "!AS35")</f>
        <v>-0.35226386225287998</v>
      </c>
      <c r="K240" s="42" cm="1">
        <f t="array" aca="1" ref="K240" ca="1">INDIRECT(""&amp;$E100 &amp; "!AT35")</f>
        <v>-0.15643083427278359</v>
      </c>
      <c r="L240" s="177" cm="1">
        <f t="array" aca="1" ref="L240" ca="1">INDIRECT(""&amp;$E100 &amp; "!AU35")</f>
        <v>-0.18136058127234111</v>
      </c>
      <c r="M240" s="42" cm="1">
        <f t="array" aca="1" ref="M240" ca="1">INDIRECT(""&amp;$E100 &amp; "!AV35")</f>
        <v>-0.16383261472883737</v>
      </c>
      <c r="N240" s="177" cm="1">
        <f t="array" aca="1" ref="N240" ca="1">INDIRECT(""&amp;$E100 &amp; "!AW35")</f>
        <v>-0.19050367552077663</v>
      </c>
      <c r="O240" s="42" cm="1">
        <f t="array" aca="1" ref="O240" ca="1">INDIRECT(""&amp;$E100 &amp; "!AX35")</f>
        <v>-0.18403677379337757</v>
      </c>
      <c r="P240" s="178" cm="1">
        <f t="array" aca="1" ref="P240" ca="1">INDIRECT(""&amp;$E100 &amp; "!AY35")</f>
        <v>-0.20256167505955547</v>
      </c>
      <c r="Q240" s="122" cm="1">
        <f t="array" aca="1" ref="Q240" ca="1">INDIRECT(""&amp;$E100 &amp; "!AZ35")</f>
        <v>0</v>
      </c>
      <c r="R240" s="171" cm="1">
        <f t="array" aca="1" ref="R240" ca="1">INDIRECT(""&amp;$E100 &amp; "!BA35")</f>
        <v>0</v>
      </c>
    </row>
    <row r="241" spans="4:18">
      <c r="D241" s="229"/>
      <c r="E241" s="226"/>
      <c r="F241" s="85" t="str" cm="1">
        <f t="array" aca="1" ref="F241" ca="1">INDIRECT(""&amp;$E100 &amp; "!AO37")</f>
        <v>Med</v>
      </c>
      <c r="G241" s="17" cm="1">
        <f t="array" aca="1" ref="G241" ca="1">INDIRECT(""&amp;$E100 &amp; "!AP37")</f>
        <v>-0.19862696654862422</v>
      </c>
      <c r="H241" s="177"/>
      <c r="I241" s="177"/>
      <c r="J241" s="177"/>
      <c r="K241" s="42" cm="1">
        <f t="array" aca="1" ref="K241" ca="1">INDIRECT(""&amp;$E100 &amp; "!AT37")</f>
        <v>-0.19763364627142954</v>
      </c>
      <c r="L241" s="177"/>
      <c r="M241" s="42" cm="1">
        <f t="array" aca="1" ref="M241" ca="1">INDIRECT(""&amp;$E100 &amp; "!AV37")</f>
        <v>-0.20964345891839631</v>
      </c>
      <c r="N241" s="177"/>
      <c r="O241" s="42" cm="1">
        <f t="array" aca="1" ref="O241" ca="1">INDIRECT(""&amp;$E100 &amp; "!AX37")</f>
        <v>-0.26865249774081346</v>
      </c>
      <c r="P241" s="178"/>
      <c r="Q241" s="122" cm="1">
        <f t="array" aca="1" ref="Q241" ca="1">INDIRECT(""&amp;$E100 &amp; "!AZ37")</f>
        <v>0</v>
      </c>
      <c r="R241" s="171"/>
    </row>
    <row r="242" spans="4:18" ht="16" thickBot="1">
      <c r="D242" s="229"/>
      <c r="E242" s="227"/>
      <c r="F242" s="86" t="str" cm="1">
        <f t="array" aca="1" ref="F242" ca="1">INDIRECT(""&amp;$E100 &amp; "!AO39")</f>
        <v>Low</v>
      </c>
      <c r="G242" s="17" cm="1">
        <f t="array" aca="1" ref="G242" ca="1">INDIRECT(""&amp;$E100 &amp; "!AP39")</f>
        <v>-0.27701764499181158</v>
      </c>
      <c r="H242" s="177"/>
      <c r="I242" s="177"/>
      <c r="J242" s="177"/>
      <c r="K242" s="42" cm="1">
        <f t="array" aca="1" ref="K242" ca="1">INDIRECT(""&amp;$E100 &amp; "!AT39")</f>
        <v>-0.26669098654084811</v>
      </c>
      <c r="L242" s="177"/>
      <c r="M242" s="42" cm="1">
        <f t="array" aca="1" ref="M242" ca="1">INDIRECT(""&amp;$E100 &amp; "!AV39")</f>
        <v>-0.27639418205121002</v>
      </c>
      <c r="N242" s="177"/>
      <c r="O242" s="42" cm="1">
        <f t="array" aca="1" ref="O242" ca="1">INDIRECT(""&amp;$E100 &amp; "!Ax39")</f>
        <v>-0.39225144371350007</v>
      </c>
      <c r="P242" s="178"/>
      <c r="Q242" s="122" cm="1">
        <f t="array" aca="1" ref="Q242" ca="1">INDIRECT(""&amp;$E100 &amp; "!AZ39")</f>
        <v>0</v>
      </c>
      <c r="R242" s="171"/>
    </row>
    <row r="243" spans="4:18">
      <c r="D243" s="229"/>
      <c r="E243" s="225" t="str">
        <f>D20</f>
        <v>PierSeaside</v>
      </c>
      <c r="F243" s="84" t="str" cm="1">
        <f t="array" aca="1" ref="F243" ca="1">INDIRECT(""&amp;$E103 &amp; "!AO35")</f>
        <v>High</v>
      </c>
      <c r="G243" s="17" cm="1">
        <f t="array" aca="1" ref="G243" ca="1">INDIRECT(""&amp;$E103 &amp; "!AP35")</f>
        <v>-9.4304296777451557E-2</v>
      </c>
      <c r="H243" s="177" cm="1">
        <f t="array" aca="1" ref="H243" ca="1">INDIRECT(""&amp;$E103 &amp; "!AQ35")</f>
        <v>-0.22494384608355222</v>
      </c>
      <c r="I243" s="177" cm="1">
        <f t="array" aca="1" ref="I243" ca="1">INDIRECT(""&amp;$E103 &amp; "!AR35")</f>
        <v>-0.27756430348400551</v>
      </c>
      <c r="J243" s="177" cm="1">
        <f t="array" aca="1" ref="J243" ca="1">INDIRECT(""&amp;$E103 &amp; "!AS35")</f>
        <v>-0.34151893402718025</v>
      </c>
      <c r="K243" s="42" cm="1">
        <f t="array" aca="1" ref="K243" ca="1">INDIRECT(""&amp;$E103 &amp; "!AT35")</f>
        <v>-9.8112136121605742E-2</v>
      </c>
      <c r="L243" s="177" cm="1">
        <f t="array" aca="1" ref="L243" ca="1">INDIRECT(""&amp;$E103 &amp; "!AU35")</f>
        <v>-0.19025912175018933</v>
      </c>
      <c r="M243" s="42" cm="1">
        <f t="array" aca="1" ref="M243" ca="1">INDIRECT(""&amp;$E103 &amp; "!AV35")</f>
        <v>-0.10138669805179101</v>
      </c>
      <c r="N243" s="177" cm="1">
        <f t="array" aca="1" ref="N243" ca="1">INDIRECT(""&amp;$E103 &amp; "!AW35")</f>
        <v>-0.21542017065408814</v>
      </c>
      <c r="O243" s="42" cm="1">
        <f t="array" aca="1" ref="O243" ca="1">INDIRECT(""&amp;$E103 &amp; "!AX35")</f>
        <v>-6.8984217253121427E-2</v>
      </c>
      <c r="P243" s="178" cm="1">
        <f t="array" aca="1" ref="P243" ca="1">INDIRECT(""&amp;$E103 &amp; "!AY35")</f>
        <v>-0.17864321172422715</v>
      </c>
      <c r="Q243" s="122" cm="1">
        <f t="array" aca="1" ref="Q243" ca="1">INDIRECT(""&amp;$E103 &amp; "!AZ35")</f>
        <v>0</v>
      </c>
      <c r="R243" s="171" cm="1">
        <f t="array" aca="1" ref="R243" ca="1">INDIRECT(""&amp;$E103 &amp; "!BA35")</f>
        <v>0</v>
      </c>
    </row>
    <row r="244" spans="4:18">
      <c r="D244" s="229"/>
      <c r="E244" s="226"/>
      <c r="F244" s="85" t="str" cm="1">
        <f t="array" aca="1" ref="F244" ca="1">INDIRECT(""&amp;$E103 &amp; "!AO37")</f>
        <v>Med</v>
      </c>
      <c r="G244" s="17" cm="1">
        <f t="array" aca="1" ref="G244" ca="1">INDIRECT(""&amp;$E103 &amp; "!AP37")</f>
        <v>-0.16597518678760026</v>
      </c>
      <c r="H244" s="177"/>
      <c r="I244" s="177"/>
      <c r="J244" s="177"/>
      <c r="K244" s="42" cm="1">
        <f t="array" aca="1" ref="K244" ca="1">INDIRECT(""&amp;$E103 &amp; "!AT37")</f>
        <v>-0.16253123328417729</v>
      </c>
      <c r="L244" s="177"/>
      <c r="M244" s="42" cm="1">
        <f t="array" aca="1" ref="M244" ca="1">INDIRECT(""&amp;$E103 &amp; "!AV37")</f>
        <v>-0.17157019395488415</v>
      </c>
      <c r="N244" s="177"/>
      <c r="O244" s="42" cm="1">
        <f t="array" aca="1" ref="O244" ca="1">INDIRECT(""&amp;$E103 &amp; "!AX37")</f>
        <v>-0.14407730577156708</v>
      </c>
      <c r="P244" s="178"/>
      <c r="Q244" s="122" cm="1">
        <f t="array" aca="1" ref="Q244" ca="1">INDIRECT(""&amp;$E103 &amp; "!AZ37")</f>
        <v>0</v>
      </c>
      <c r="R244" s="171"/>
    </row>
    <row r="245" spans="4:18" ht="16" thickBot="1">
      <c r="D245" s="229"/>
      <c r="E245" s="227"/>
      <c r="F245" s="86" t="str" cm="1">
        <f t="array" aca="1" ref="F245" ca="1">INDIRECT(""&amp;$E103 &amp; "!AO39")</f>
        <v>Low</v>
      </c>
      <c r="G245" s="17" cm="1">
        <f t="array" aca="1" ref="G245" ca="1">INDIRECT(""&amp;$E103 &amp; "!AP39")</f>
        <v>-0.25501124665128205</v>
      </c>
      <c r="H245" s="177"/>
      <c r="I245" s="177"/>
      <c r="J245" s="177"/>
      <c r="K245" s="42" cm="1">
        <f t="array" aca="1" ref="K245" ca="1">INDIRECT(""&amp;$E103 &amp; "!AT39")</f>
        <v>-0.24879522509744412</v>
      </c>
      <c r="L245" s="177"/>
      <c r="M245" s="42" cm="1">
        <f t="array" aca="1" ref="M245" ca="1">INDIRECT(""&amp;$E103 &amp; "!AV39")</f>
        <v>-0.25842313869084965</v>
      </c>
      <c r="N245" s="177"/>
      <c r="O245" s="42" cm="1">
        <f t="array" aca="1" ref="O245" ca="1">INDIRECT(""&amp;$E103 &amp; "!Ax39")</f>
        <v>-0.24079693482867803</v>
      </c>
      <c r="P245" s="178"/>
      <c r="Q245" s="122" cm="1">
        <f t="array" aca="1" ref="Q245" ca="1">INDIRECT(""&amp;$E103 &amp; "!AZ39")</f>
        <v>0</v>
      </c>
      <c r="R245" s="171"/>
    </row>
    <row r="246" spans="4:18">
      <c r="D246" s="229"/>
      <c r="E246" s="225" t="str">
        <f>D23</f>
        <v>Tango</v>
      </c>
      <c r="F246" s="84" t="str" cm="1">
        <f t="array" aca="1" ref="F246" ca="1">INDIRECT(""&amp;$E106 &amp; "!AO35")</f>
        <v>High</v>
      </c>
      <c r="G246" s="17" cm="1">
        <f t="array" aca="1" ref="G246" ca="1">INDIRECT(""&amp;$E106 &amp; "!AP35")</f>
        <v>-0.16800522508286175</v>
      </c>
      <c r="H246" s="177" cm="1">
        <f t="array" aca="1" ref="H246" ca="1">INDIRECT(""&amp;$E106 &amp; "!AQ35")</f>
        <v>-0.20933240959985744</v>
      </c>
      <c r="I246" s="177" cm="1">
        <f t="array" aca="1" ref="I246" ca="1">INDIRECT(""&amp;$E106 &amp; "!AR35")</f>
        <v>-0.2753307263740199</v>
      </c>
      <c r="J246" s="177" cm="1">
        <f t="array" aca="1" ref="J246" ca="1">INDIRECT(""&amp;$E106 &amp; "!AS35")</f>
        <v>-0.21121933955314209</v>
      </c>
      <c r="K246" s="42" cm="1">
        <f t="array" aca="1" ref="K246" ca="1">INDIRECT(""&amp;$E106 &amp; "!AT35")</f>
        <v>-0.16777275307290795</v>
      </c>
      <c r="L246" s="177" cm="1">
        <f t="array" aca="1" ref="L246" ca="1">INDIRECT(""&amp;$E106 &amp; "!AU35")</f>
        <v>-0.20117868658805971</v>
      </c>
      <c r="M246" s="42" cm="1">
        <f t="array" aca="1" ref="M246" ca="1">INDIRECT(""&amp;$E106 &amp; "!AV35")</f>
        <v>-0.17236257553031831</v>
      </c>
      <c r="N246" s="177" cm="1">
        <f t="array" aca="1" ref="N246" ca="1">INDIRECT(""&amp;$E106 &amp; "!AW35")</f>
        <v>-0.21355004415273926</v>
      </c>
      <c r="O246" s="42" cm="1">
        <f t="array" aca="1" ref="O246" ca="1">INDIRECT(""&amp;$E106 &amp; "!AX35")</f>
        <v>-0.18075213447554017</v>
      </c>
      <c r="P246" s="178" cm="1">
        <f t="array" aca="1" ref="P246" ca="1">INDIRECT(""&amp;$E106 &amp; "!AY35")</f>
        <v>-0.26128017316749019</v>
      </c>
      <c r="Q246" s="122" cm="1">
        <f t="array" aca="1" ref="Q246" ca="1">INDIRECT(""&amp;$E106 &amp; "!AZ35")</f>
        <v>0</v>
      </c>
      <c r="R246" s="171" cm="1">
        <f t="array" aca="1" ref="R246" ca="1">INDIRECT(""&amp;$E106 &amp; "!BA35")</f>
        <v>0</v>
      </c>
    </row>
    <row r="247" spans="4:18">
      <c r="D247" s="229"/>
      <c r="E247" s="226"/>
      <c r="F247" s="85" t="str" cm="1">
        <f t="array" aca="1" ref="F247" ca="1">INDIRECT(""&amp;$E106 &amp; "!AO37")</f>
        <v>Med</v>
      </c>
      <c r="G247" s="17" cm="1">
        <f t="array" aca="1" ref="G247" ca="1">INDIRECT(""&amp;$E106 &amp; "!AP37")</f>
        <v>-0.20232996796065517</v>
      </c>
      <c r="H247" s="177"/>
      <c r="I247" s="177"/>
      <c r="J247" s="177"/>
      <c r="K247" s="42" cm="1">
        <f t="array" aca="1" ref="K247" ca="1">INDIRECT(""&amp;$E106 &amp; "!AT37")</f>
        <v>-0.20434876515012834</v>
      </c>
      <c r="L247" s="177"/>
      <c r="M247" s="42" cm="1">
        <f t="array" aca="1" ref="M247" ca="1">INDIRECT(""&amp;$E106 &amp; "!AV37")</f>
        <v>-0.2121267397116593</v>
      </c>
      <c r="N247" s="177"/>
      <c r="O247" s="42" cm="1">
        <f t="array" aca="1" ref="O247" ca="1">INDIRECT(""&amp;$E106 &amp; "!AX37")</f>
        <v>-0.25211816567999301</v>
      </c>
      <c r="P247" s="178"/>
      <c r="Q247" s="122" cm="1">
        <f t="array" aca="1" ref="Q247" ca="1">INDIRECT(""&amp;$E106 &amp; "!AZ37")</f>
        <v>0</v>
      </c>
      <c r="R247" s="171"/>
    </row>
    <row r="248" spans="4:18" ht="16" thickBot="1">
      <c r="D248" s="229"/>
      <c r="E248" s="227"/>
      <c r="F248" s="86" t="str" cm="1">
        <f t="array" aca="1" ref="F248" ca="1">INDIRECT(""&amp;$E106 &amp; "!AO39")</f>
        <v>Low</v>
      </c>
      <c r="G248" s="17" cm="1">
        <f t="array" aca="1" ref="G248" ca="1">INDIRECT(""&amp;$E106 &amp; "!AP39")</f>
        <v>-0.23642546016589028</v>
      </c>
      <c r="H248" s="177"/>
      <c r="I248" s="177"/>
      <c r="J248" s="177"/>
      <c r="K248" s="42" cm="1">
        <f t="array" aca="1" ref="K248" ca="1">INDIRECT(""&amp;$E106 &amp; "!AT39")</f>
        <v>-0.24385922869274401</v>
      </c>
      <c r="L248" s="177"/>
      <c r="M248" s="42" cm="1">
        <f t="array" aca="1" ref="M248" ca="1">INDIRECT(""&amp;$E106 &amp; "!AV39")</f>
        <v>-0.25309008598374305</v>
      </c>
      <c r="N248" s="177"/>
      <c r="O248" s="42" cm="1">
        <f t="array" aca="1" ref="O248" ca="1">INDIRECT(""&amp;$E106 &amp; "!Ax39")</f>
        <v>-0.35519334863197471</v>
      </c>
      <c r="P248" s="178"/>
      <c r="Q248" s="122" cm="1">
        <f t="array" aca="1" ref="Q248" ca="1">INDIRECT(""&amp;$E106 &amp; "!AZ39")</f>
        <v>0</v>
      </c>
      <c r="R248" s="171"/>
    </row>
    <row r="249" spans="4:18">
      <c r="D249" s="229"/>
      <c r="E249" s="225" t="str">
        <f>D26</f>
        <v>Timelapse</v>
      </c>
      <c r="F249" s="84" t="str" cm="1">
        <f t="array" aca="1" ref="F249" ca="1">INDIRECT(""&amp;$E109 &amp; "!AO35")</f>
        <v>High</v>
      </c>
      <c r="G249" s="17" cm="1">
        <f t="array" aca="1" ref="G249" ca="1">INDIRECT(""&amp;$E109 &amp; "!AP35")</f>
        <v>-0.1163484347132131</v>
      </c>
      <c r="H249" s="177" cm="1">
        <f t="array" aca="1" ref="H249" ca="1">INDIRECT(""&amp;$E109 &amp; "!AQ35")</f>
        <v>-0.15366476982346033</v>
      </c>
      <c r="I249" s="177" cm="1">
        <f t="array" aca="1" ref="I249" ca="1">INDIRECT(""&amp;$E109 &amp; "!AR35")</f>
        <v>-0.24656194874038129</v>
      </c>
      <c r="J249" s="177" cm="1">
        <f t="array" aca="1" ref="J249" ca="1">INDIRECT(""&amp;$E109 &amp; "!AS35")</f>
        <v>-0.34072318172056137</v>
      </c>
      <c r="K249" s="42" cm="1">
        <f t="array" aca="1" ref="K249" ca="1">INDIRECT(""&amp;$E109 &amp; "!AT35")</f>
        <v>-0.1080738178345777</v>
      </c>
      <c r="L249" s="177" cm="1">
        <f t="array" aca="1" ref="L249" ca="1">INDIRECT(""&amp;$E109 &amp; "!AU35")</f>
        <v>-0.13258715606485938</v>
      </c>
      <c r="M249" s="42" cm="1">
        <f t="array" aca="1" ref="M249" ca="1">INDIRECT(""&amp;$E109 &amp; "!AV35")</f>
        <v>-0.10669726765593923</v>
      </c>
      <c r="N249" s="177" cm="1">
        <f t="array" aca="1" ref="N249" ca="1">INDIRECT(""&amp;$E109 &amp; "!AW35")</f>
        <v>-0.13892255413181398</v>
      </c>
      <c r="O249" s="42" cm="1">
        <f t="array" aca="1" ref="O249" ca="1">INDIRECT(""&amp;$E109 &amp; "!AX35")</f>
        <v>-0.10379504891279401</v>
      </c>
      <c r="P249" s="178" cm="1">
        <f t="array" aca="1" ref="P249" ca="1">INDIRECT(""&amp;$E109 &amp; "!AY35")</f>
        <v>-0.13916550200337385</v>
      </c>
      <c r="Q249" s="122" cm="1">
        <f t="array" aca="1" ref="Q249" ca="1">INDIRECT(""&amp;$E109 &amp; "!AZ35")</f>
        <v>0</v>
      </c>
      <c r="R249" s="171" cm="1">
        <f t="array" aca="1" ref="R249" ca="1">INDIRECT(""&amp;$E109 &amp; "!BA35")</f>
        <v>0</v>
      </c>
    </row>
    <row r="250" spans="4:18">
      <c r="D250" s="229"/>
      <c r="E250" s="226"/>
      <c r="F250" s="85" t="str" cm="1">
        <f t="array" aca="1" ref="F250" ca="1">INDIRECT(""&amp;$E109 &amp; "!AO37")</f>
        <v>Med</v>
      </c>
      <c r="G250" s="17" cm="1">
        <f t="array" aca="1" ref="G250" ca="1">INDIRECT(""&amp;$E109 &amp; "!AP37")</f>
        <v>-0.13054063404319394</v>
      </c>
      <c r="H250" s="177"/>
      <c r="I250" s="177"/>
      <c r="J250" s="177"/>
      <c r="K250" s="42" cm="1">
        <f t="array" aca="1" ref="K250" ca="1">INDIRECT(""&amp;$E109 &amp; "!AT37")</f>
        <v>-0.12197421432941091</v>
      </c>
      <c r="L250" s="177"/>
      <c r="M250" s="42" cm="1">
        <f t="array" aca="1" ref="M250" ca="1">INDIRECT(""&amp;$E109 &amp; "!AV37")</f>
        <v>-0.12229846061054583</v>
      </c>
      <c r="N250" s="177"/>
      <c r="O250" s="42" cm="1">
        <f t="array" aca="1" ref="O250" ca="1">INDIRECT(""&amp;$E109 &amp; "!AX37")</f>
        <v>-0.12191229608266074</v>
      </c>
      <c r="P250" s="178"/>
      <c r="Q250" s="122" cm="1">
        <f t="array" aca="1" ref="Q250" ca="1">INDIRECT(""&amp;$E109 &amp; "!AZ37")</f>
        <v>0</v>
      </c>
      <c r="R250" s="171"/>
    </row>
    <row r="251" spans="4:18" ht="16" thickBot="1">
      <c r="D251" s="229"/>
      <c r="E251" s="226"/>
      <c r="F251" s="106" t="str" cm="1">
        <f t="array" aca="1" ref="F251" ca="1">INDIRECT(""&amp;$E109 &amp; "!AO39")</f>
        <v>Low</v>
      </c>
      <c r="G251" s="49" cm="1">
        <f t="array" aca="1" ref="G251" ca="1">INDIRECT(""&amp;$E109 &amp; "!AP39")</f>
        <v>-0.16501651974682452</v>
      </c>
      <c r="H251" s="183"/>
      <c r="I251" s="183"/>
      <c r="J251" s="183"/>
      <c r="K251" s="102" cm="1">
        <f t="array" aca="1" ref="K251" ca="1">INDIRECT(""&amp;$E109 &amp; "!AT39")</f>
        <v>-0.15378172917149335</v>
      </c>
      <c r="L251" s="183"/>
      <c r="M251" s="102" cm="1">
        <f t="array" aca="1" ref="M251" ca="1">INDIRECT(""&amp;$E109 &amp; "!AV39")</f>
        <v>-0.15633937747225568</v>
      </c>
      <c r="N251" s="183"/>
      <c r="O251" s="102" cm="1">
        <f t="array" aca="1" ref="O251" ca="1">INDIRECT(""&amp;$E109 &amp; "!Ax39")</f>
        <v>-0.16495251187457705</v>
      </c>
      <c r="P251" s="184"/>
      <c r="Q251" s="127" cm="1">
        <f t="array" aca="1" ref="Q251" ca="1">INDIRECT(""&amp;$E109 &amp; "!AZ39")</f>
        <v>0</v>
      </c>
      <c r="R251" s="172"/>
    </row>
    <row r="252" spans="4:18">
      <c r="D252" s="229"/>
      <c r="E252" s="225" t="s">
        <v>98</v>
      </c>
      <c r="F252" s="84" t="s">
        <v>27</v>
      </c>
      <c r="G252" s="44">
        <f ca="1">AVERAGE(G228,G231,G234,G237,G240,G243,G246,G249)</f>
        <v>-0.14243550610728697</v>
      </c>
      <c r="H252" s="192">
        <f ca="1">AVERAGE(H228:H251)</f>
        <v>-0.19516846740474234</v>
      </c>
      <c r="I252" s="192">
        <f ca="1">AVERAGE(I228:I251)</f>
        <v>-0.2572519616739023</v>
      </c>
      <c r="J252" s="192">
        <f ca="1">AVERAGE(J228:J251)</f>
        <v>-0.26734234504762677</v>
      </c>
      <c r="K252" s="56">
        <f ca="1">AVERAGE(K228,K231,K234,K237,K240,K243,K246,K249)</f>
        <v>-0.1407233923635586</v>
      </c>
      <c r="L252" s="192">
        <f ca="1">AVERAGE(L228:L251)</f>
        <v>-0.17818245148267253</v>
      </c>
      <c r="M252" s="56">
        <f ca="1">AVERAGE(M228,M231,M234,M237,M240,M243,M246,M249)</f>
        <v>-0.14593940105444911</v>
      </c>
      <c r="N252" s="192">
        <f ca="1">AVERAGE(N228:N251)</f>
        <v>-0.19157640779910054</v>
      </c>
      <c r="O252" s="56">
        <f ca="1">AVERAGE(O228,O231,O234,O237,O240,O243,O246,O249)</f>
        <v>-0.14631888879019217</v>
      </c>
      <c r="P252" s="194">
        <f ca="1">AVERAGE(P228:P251)</f>
        <v>-0.20502081080667417</v>
      </c>
      <c r="Q252" s="121">
        <f ca="1">SUM(Q228,Q231,Q234,Q237,Q240,Q243,Q246,Q249)</f>
        <v>0</v>
      </c>
      <c r="R252" s="170">
        <f ca="1">SUM(R228:R251)</f>
        <v>0</v>
      </c>
    </row>
    <row r="253" spans="4:18">
      <c r="D253" s="229"/>
      <c r="E253" s="226"/>
      <c r="F253" s="85" t="s">
        <v>28</v>
      </c>
      <c r="G253" s="17">
        <f ca="1">AVERAGE(G229,G232,G235,G238,G241,G244,G247,G250)</f>
        <v>-0.1775964502522106</v>
      </c>
      <c r="H253" s="177"/>
      <c r="I253" s="177"/>
      <c r="J253" s="177"/>
      <c r="K253" s="42">
        <f ca="1">AVERAGE(K229,K232,K235,K238,K241,K244,K247,K250)</f>
        <v>-0.17592471938468754</v>
      </c>
      <c r="L253" s="177"/>
      <c r="M253" s="42">
        <f ca="1">AVERAGE(M229,M232,M235,M238,M241,M244,M247,M250)</f>
        <v>-0.18352292307214912</v>
      </c>
      <c r="N253" s="177"/>
      <c r="O253" s="42">
        <f ca="1">AVERAGE(O229,O232,O235,O238,O241,O244,O247,O250)</f>
        <v>-0.20785589120377068</v>
      </c>
      <c r="P253" s="178"/>
      <c r="Q253" s="122">
        <f ca="1">SUM(Q229,Q232,Q235,Q238,Q241,Q244,Q247,Q250)</f>
        <v>0</v>
      </c>
      <c r="R253" s="171"/>
    </row>
    <row r="254" spans="4:18" ht="16" thickBot="1">
      <c r="D254" s="230"/>
      <c r="E254" s="227"/>
      <c r="F254" s="86" t="s">
        <v>29</v>
      </c>
      <c r="G254" s="47">
        <f ca="1">AVERAGE(G230,G233,G236,G239,G242,G245,G248,G251)</f>
        <v>-0.22313659286721463</v>
      </c>
      <c r="H254" s="193"/>
      <c r="I254" s="193"/>
      <c r="J254" s="193"/>
      <c r="K254" s="57">
        <f ca="1">AVERAGE(K230,K233,K236,K239,K242,K245,K248,K251)</f>
        <v>-0.22189780444010732</v>
      </c>
      <c r="L254" s="193"/>
      <c r="M254" s="57">
        <f ca="1">AVERAGE(M230,M233,M236,M239,M242,M245,M248,M251)</f>
        <v>-0.22969768521423423</v>
      </c>
      <c r="N254" s="193"/>
      <c r="O254" s="57">
        <f ca="1">AVERAGE(O230,O233,O236,O239,O242,O245,O248,O251)</f>
        <v>-0.2905883674173268</v>
      </c>
      <c r="P254" s="195"/>
      <c r="Q254" s="123">
        <f ca="1">SUM(Q230,Q233,Q236,Q239,Q242,Q245,Q248,Q251)</f>
        <v>0</v>
      </c>
      <c r="R254" s="221"/>
    </row>
  </sheetData>
  <mergeCells count="762">
    <mergeCell ref="E35:AA35"/>
    <mergeCell ref="Y60:Y62"/>
    <mergeCell ref="Y63:Y65"/>
    <mergeCell ref="Z36:AA36"/>
    <mergeCell ref="Z37:AA37"/>
    <mergeCell ref="AA39:AA41"/>
    <mergeCell ref="AA42:AA44"/>
    <mergeCell ref="AA45:AA47"/>
    <mergeCell ref="AA48:AA50"/>
    <mergeCell ref="AA51:AA53"/>
    <mergeCell ref="AA54:AA56"/>
    <mergeCell ref="AA57:AA59"/>
    <mergeCell ref="AA60:AA62"/>
    <mergeCell ref="AA63:AA65"/>
    <mergeCell ref="X36:Y36"/>
    <mergeCell ref="X37:Y37"/>
    <mergeCell ref="Y39:Y41"/>
    <mergeCell ref="Y42:Y44"/>
    <mergeCell ref="Y45:Y47"/>
    <mergeCell ref="Y48:Y50"/>
    <mergeCell ref="Y51:Y53"/>
    <mergeCell ref="Y54:Y56"/>
    <mergeCell ref="Y57:Y59"/>
    <mergeCell ref="W63:W65"/>
    <mergeCell ref="E70:H70"/>
    <mergeCell ref="I70:J70"/>
    <mergeCell ref="K70:L70"/>
    <mergeCell ref="M70:N70"/>
    <mergeCell ref="E69:N69"/>
    <mergeCell ref="D69:D71"/>
    <mergeCell ref="E1:V1"/>
    <mergeCell ref="S63:S65"/>
    <mergeCell ref="T63:T65"/>
    <mergeCell ref="U63:U65"/>
    <mergeCell ref="V63:V65"/>
    <mergeCell ref="D63:D65"/>
    <mergeCell ref="D60:D62"/>
    <mergeCell ref="S57:S59"/>
    <mergeCell ref="T57:T59"/>
    <mergeCell ref="U57:U59"/>
    <mergeCell ref="V57:V59"/>
    <mergeCell ref="D57:D59"/>
    <mergeCell ref="S51:S53"/>
    <mergeCell ref="T51:T53"/>
    <mergeCell ref="U51:U53"/>
    <mergeCell ref="V51:V53"/>
    <mergeCell ref="D51:D53"/>
    <mergeCell ref="I63:I65"/>
    <mergeCell ref="K63:K65"/>
    <mergeCell ref="M63:M65"/>
    <mergeCell ref="O63:O65"/>
    <mergeCell ref="Q63:Q65"/>
    <mergeCell ref="G63:G65"/>
    <mergeCell ref="U60:U62"/>
    <mergeCell ref="V60:V62"/>
    <mergeCell ref="W60:W62"/>
    <mergeCell ref="M60:M62"/>
    <mergeCell ref="O60:O62"/>
    <mergeCell ref="Q60:Q62"/>
    <mergeCell ref="S60:S62"/>
    <mergeCell ref="T60:T62"/>
    <mergeCell ref="G60:G62"/>
    <mergeCell ref="I60:I62"/>
    <mergeCell ref="K60:K62"/>
    <mergeCell ref="W57:W59"/>
    <mergeCell ref="I57:I59"/>
    <mergeCell ref="K57:K59"/>
    <mergeCell ref="M57:M59"/>
    <mergeCell ref="O57:O59"/>
    <mergeCell ref="Q57:Q59"/>
    <mergeCell ref="G57:G59"/>
    <mergeCell ref="U54:U56"/>
    <mergeCell ref="V54:V56"/>
    <mergeCell ref="W54:W56"/>
    <mergeCell ref="M54:M56"/>
    <mergeCell ref="O54:O56"/>
    <mergeCell ref="Q54:Q56"/>
    <mergeCell ref="S54:S56"/>
    <mergeCell ref="T54:T56"/>
    <mergeCell ref="G54:G56"/>
    <mergeCell ref="I54:I56"/>
    <mergeCell ref="K54:K56"/>
    <mergeCell ref="W51:W53"/>
    <mergeCell ref="I51:I53"/>
    <mergeCell ref="K51:K53"/>
    <mergeCell ref="M51:M53"/>
    <mergeCell ref="O51:O53"/>
    <mergeCell ref="Q51:Q53"/>
    <mergeCell ref="G51:G53"/>
    <mergeCell ref="U48:U50"/>
    <mergeCell ref="V48:V50"/>
    <mergeCell ref="W48:W50"/>
    <mergeCell ref="K48:K50"/>
    <mergeCell ref="M48:M50"/>
    <mergeCell ref="O48:O50"/>
    <mergeCell ref="Q48:Q50"/>
    <mergeCell ref="S48:S50"/>
    <mergeCell ref="T48:T50"/>
    <mergeCell ref="G48:G50"/>
    <mergeCell ref="I48:I50"/>
    <mergeCell ref="V45:V47"/>
    <mergeCell ref="W45:W47"/>
    <mergeCell ref="D48:D50"/>
    <mergeCell ref="O45:O47"/>
    <mergeCell ref="Q45:Q47"/>
    <mergeCell ref="S45:S47"/>
    <mergeCell ref="T45:T47"/>
    <mergeCell ref="U45:U47"/>
    <mergeCell ref="G45:G47"/>
    <mergeCell ref="I45:I47"/>
    <mergeCell ref="K45:K47"/>
    <mergeCell ref="M45:M47"/>
    <mergeCell ref="G42:G44"/>
    <mergeCell ref="U39:U41"/>
    <mergeCell ref="V39:V41"/>
    <mergeCell ref="W39:W41"/>
    <mergeCell ref="D42:D44"/>
    <mergeCell ref="M39:M41"/>
    <mergeCell ref="O39:O41"/>
    <mergeCell ref="Q39:Q41"/>
    <mergeCell ref="S39:S41"/>
    <mergeCell ref="T39:T41"/>
    <mergeCell ref="G39:G41"/>
    <mergeCell ref="I39:I41"/>
    <mergeCell ref="K39:K41"/>
    <mergeCell ref="S42:S44"/>
    <mergeCell ref="T42:T44"/>
    <mergeCell ref="U42:U44"/>
    <mergeCell ref="V42:V44"/>
    <mergeCell ref="W42:W44"/>
    <mergeCell ref="I42:I44"/>
    <mergeCell ref="K42:K44"/>
    <mergeCell ref="M42:M44"/>
    <mergeCell ref="O42:O44"/>
    <mergeCell ref="Q42:Q44"/>
    <mergeCell ref="R37:W37"/>
    <mergeCell ref="D39:D41"/>
    <mergeCell ref="H37:I37"/>
    <mergeCell ref="J37:K37"/>
    <mergeCell ref="L37:M37"/>
    <mergeCell ref="N37:O37"/>
    <mergeCell ref="P37:Q37"/>
    <mergeCell ref="E2:V2"/>
    <mergeCell ref="D1:D4"/>
    <mergeCell ref="D35:D38"/>
    <mergeCell ref="F36:G36"/>
    <mergeCell ref="H36:I36"/>
    <mergeCell ref="J36:K36"/>
    <mergeCell ref="L36:M36"/>
    <mergeCell ref="N36:O36"/>
    <mergeCell ref="P36:Q36"/>
    <mergeCell ref="R36:W36"/>
    <mergeCell ref="F37:G37"/>
    <mergeCell ref="D29:D31"/>
    <mergeCell ref="G29:G31"/>
    <mergeCell ref="H29:H31"/>
    <mergeCell ref="I29:I31"/>
    <mergeCell ref="J29:J31"/>
    <mergeCell ref="K29:K31"/>
    <mergeCell ref="L29:L31"/>
    <mergeCell ref="M29:M31"/>
    <mergeCell ref="R3:V3"/>
    <mergeCell ref="G3:K3"/>
    <mergeCell ref="A40:B40"/>
    <mergeCell ref="A48:B49"/>
    <mergeCell ref="A56:B57"/>
    <mergeCell ref="K8:K10"/>
    <mergeCell ref="D45:D47"/>
    <mergeCell ref="D54:D56"/>
    <mergeCell ref="A33:B33"/>
    <mergeCell ref="V26:V28"/>
    <mergeCell ref="N29:N31"/>
    <mergeCell ref="O29:O31"/>
    <mergeCell ref="P29:P31"/>
    <mergeCell ref="Q29:Q31"/>
    <mergeCell ref="R29:R31"/>
    <mergeCell ref="S29:S31"/>
    <mergeCell ref="T29:T31"/>
    <mergeCell ref="U29:U31"/>
    <mergeCell ref="V29:V31"/>
    <mergeCell ref="T26:T28"/>
    <mergeCell ref="U26:U28"/>
    <mergeCell ref="O26:O28"/>
    <mergeCell ref="Q26:Q28"/>
    <mergeCell ref="R26:R28"/>
    <mergeCell ref="S26:S28"/>
    <mergeCell ref="I26:I28"/>
    <mergeCell ref="J26:J28"/>
    <mergeCell ref="L26:L28"/>
    <mergeCell ref="M26:M28"/>
    <mergeCell ref="N26:N28"/>
    <mergeCell ref="K26:K28"/>
    <mergeCell ref="I23:I25"/>
    <mergeCell ref="J23:J25"/>
    <mergeCell ref="L23:L25"/>
    <mergeCell ref="M23:M25"/>
    <mergeCell ref="N23:N25"/>
    <mergeCell ref="O23:O25"/>
    <mergeCell ref="P23:P25"/>
    <mergeCell ref="K23:K25"/>
    <mergeCell ref="P26:P28"/>
    <mergeCell ref="U23:U25"/>
    <mergeCell ref="T20:T22"/>
    <mergeCell ref="U20:U22"/>
    <mergeCell ref="V20:V22"/>
    <mergeCell ref="O20:O22"/>
    <mergeCell ref="P20:P22"/>
    <mergeCell ref="Q20:Q22"/>
    <mergeCell ref="R20:R22"/>
    <mergeCell ref="S20:S22"/>
    <mergeCell ref="V23:V25"/>
    <mergeCell ref="J17:J19"/>
    <mergeCell ref="L17:L19"/>
    <mergeCell ref="M17:M19"/>
    <mergeCell ref="N17:N19"/>
    <mergeCell ref="K20:K22"/>
    <mergeCell ref="Q23:Q25"/>
    <mergeCell ref="R23:R25"/>
    <mergeCell ref="S23:S25"/>
    <mergeCell ref="T23:T25"/>
    <mergeCell ref="I14:I16"/>
    <mergeCell ref="J14:J16"/>
    <mergeCell ref="L14:L16"/>
    <mergeCell ref="M14:M16"/>
    <mergeCell ref="N14:N16"/>
    <mergeCell ref="O14:O16"/>
    <mergeCell ref="P14:P16"/>
    <mergeCell ref="Q14:Q16"/>
    <mergeCell ref="R14:R16"/>
    <mergeCell ref="I5:I7"/>
    <mergeCell ref="J5:J7"/>
    <mergeCell ref="L5:L7"/>
    <mergeCell ref="M5:M7"/>
    <mergeCell ref="N5:N7"/>
    <mergeCell ref="Q11:Q13"/>
    <mergeCell ref="R11:R13"/>
    <mergeCell ref="S11:S13"/>
    <mergeCell ref="T11:T13"/>
    <mergeCell ref="M8:M10"/>
    <mergeCell ref="N8:N10"/>
    <mergeCell ref="T5:T7"/>
    <mergeCell ref="I8:I10"/>
    <mergeCell ref="J8:J10"/>
    <mergeCell ref="T8:T10"/>
    <mergeCell ref="O8:O10"/>
    <mergeCell ref="P8:P10"/>
    <mergeCell ref="Q8:Q10"/>
    <mergeCell ref="R8:R10"/>
    <mergeCell ref="S8:S10"/>
    <mergeCell ref="I11:I13"/>
    <mergeCell ref="J11:J13"/>
    <mergeCell ref="L11:L13"/>
    <mergeCell ref="M11:M13"/>
    <mergeCell ref="U5:U7"/>
    <mergeCell ref="O5:O7"/>
    <mergeCell ref="P5:P7"/>
    <mergeCell ref="Q5:Q7"/>
    <mergeCell ref="R5:R7"/>
    <mergeCell ref="S5:S7"/>
    <mergeCell ref="K14:K16"/>
    <mergeCell ref="V11:V13"/>
    <mergeCell ref="K11:K13"/>
    <mergeCell ref="V5:V7"/>
    <mergeCell ref="K5:K7"/>
    <mergeCell ref="L8:L10"/>
    <mergeCell ref="U11:U13"/>
    <mergeCell ref="U8:U10"/>
    <mergeCell ref="V8:V10"/>
    <mergeCell ref="N11:N13"/>
    <mergeCell ref="O11:O13"/>
    <mergeCell ref="P11:P13"/>
    <mergeCell ref="V14:V16"/>
    <mergeCell ref="S14:S16"/>
    <mergeCell ref="T14:T16"/>
    <mergeCell ref="U14:U16"/>
    <mergeCell ref="D23:D25"/>
    <mergeCell ref="D26:D28"/>
    <mergeCell ref="G5:G7"/>
    <mergeCell ref="H5:H7"/>
    <mergeCell ref="G8:G10"/>
    <mergeCell ref="H8:H10"/>
    <mergeCell ref="G20:G22"/>
    <mergeCell ref="H20:H22"/>
    <mergeCell ref="G26:G28"/>
    <mergeCell ref="H26:H28"/>
    <mergeCell ref="D11:D13"/>
    <mergeCell ref="D5:D7"/>
    <mergeCell ref="D8:D10"/>
    <mergeCell ref="D14:D16"/>
    <mergeCell ref="D17:D19"/>
    <mergeCell ref="G11:G13"/>
    <mergeCell ref="H11:H13"/>
    <mergeCell ref="G14:G16"/>
    <mergeCell ref="H14:H16"/>
    <mergeCell ref="G23:G25"/>
    <mergeCell ref="H23:H25"/>
    <mergeCell ref="E84:E87"/>
    <mergeCell ref="D84:D87"/>
    <mergeCell ref="F87:G87"/>
    <mergeCell ref="F85:J85"/>
    <mergeCell ref="M85:N85"/>
    <mergeCell ref="O85:P85"/>
    <mergeCell ref="V17:V19"/>
    <mergeCell ref="K17:K19"/>
    <mergeCell ref="O17:O19"/>
    <mergeCell ref="P17:P19"/>
    <mergeCell ref="Q17:Q19"/>
    <mergeCell ref="R17:R19"/>
    <mergeCell ref="S17:S19"/>
    <mergeCell ref="T17:T19"/>
    <mergeCell ref="U17:U19"/>
    <mergeCell ref="I20:I22"/>
    <mergeCell ref="J20:J22"/>
    <mergeCell ref="L20:L22"/>
    <mergeCell ref="M20:M22"/>
    <mergeCell ref="N20:N22"/>
    <mergeCell ref="G17:G19"/>
    <mergeCell ref="H17:H19"/>
    <mergeCell ref="I17:I19"/>
    <mergeCell ref="D20:D22"/>
    <mergeCell ref="P88:P90"/>
    <mergeCell ref="E88:E90"/>
    <mergeCell ref="E91:E93"/>
    <mergeCell ref="H91:H93"/>
    <mergeCell ref="I91:I93"/>
    <mergeCell ref="J91:J93"/>
    <mergeCell ref="L91:L93"/>
    <mergeCell ref="N91:N93"/>
    <mergeCell ref="P91:P93"/>
    <mergeCell ref="H94:H96"/>
    <mergeCell ref="I94:I96"/>
    <mergeCell ref="E94:E96"/>
    <mergeCell ref="J94:J96"/>
    <mergeCell ref="L94:L96"/>
    <mergeCell ref="N94:N96"/>
    <mergeCell ref="H88:H90"/>
    <mergeCell ref="I88:I90"/>
    <mergeCell ref="J88:J90"/>
    <mergeCell ref="L88:L90"/>
    <mergeCell ref="N88:N90"/>
    <mergeCell ref="H97:H99"/>
    <mergeCell ref="I97:I99"/>
    <mergeCell ref="J97:J99"/>
    <mergeCell ref="L97:L99"/>
    <mergeCell ref="N97:N99"/>
    <mergeCell ref="P97:P99"/>
    <mergeCell ref="E100:E102"/>
    <mergeCell ref="H100:H102"/>
    <mergeCell ref="I100:I102"/>
    <mergeCell ref="J100:J102"/>
    <mergeCell ref="L100:L102"/>
    <mergeCell ref="N100:N102"/>
    <mergeCell ref="P100:P102"/>
    <mergeCell ref="E109:E111"/>
    <mergeCell ref="H109:H111"/>
    <mergeCell ref="I109:I111"/>
    <mergeCell ref="J109:J111"/>
    <mergeCell ref="L109:L111"/>
    <mergeCell ref="N109:N111"/>
    <mergeCell ref="P109:P111"/>
    <mergeCell ref="K85:L85"/>
    <mergeCell ref="E103:E105"/>
    <mergeCell ref="H103:H105"/>
    <mergeCell ref="I103:I105"/>
    <mergeCell ref="J103:J105"/>
    <mergeCell ref="L103:L105"/>
    <mergeCell ref="N103:N105"/>
    <mergeCell ref="P103:P105"/>
    <mergeCell ref="E106:E108"/>
    <mergeCell ref="H106:H108"/>
    <mergeCell ref="I106:I108"/>
    <mergeCell ref="J106:J108"/>
    <mergeCell ref="L106:L108"/>
    <mergeCell ref="N106:N108"/>
    <mergeCell ref="P106:P108"/>
    <mergeCell ref="P94:P96"/>
    <mergeCell ref="E97:E99"/>
    <mergeCell ref="N122:N124"/>
    <mergeCell ref="P122:P124"/>
    <mergeCell ref="E125:E127"/>
    <mergeCell ref="H125:H127"/>
    <mergeCell ref="I125:I127"/>
    <mergeCell ref="J125:J127"/>
    <mergeCell ref="L125:L127"/>
    <mergeCell ref="N125:N127"/>
    <mergeCell ref="P125:P127"/>
    <mergeCell ref="H131:H133"/>
    <mergeCell ref="I131:I133"/>
    <mergeCell ref="J131:J133"/>
    <mergeCell ref="L131:L133"/>
    <mergeCell ref="N131:N133"/>
    <mergeCell ref="P131:P133"/>
    <mergeCell ref="E116:E118"/>
    <mergeCell ref="H116:H118"/>
    <mergeCell ref="I116:I118"/>
    <mergeCell ref="J116:J118"/>
    <mergeCell ref="L116:L118"/>
    <mergeCell ref="N116:N118"/>
    <mergeCell ref="P116:P118"/>
    <mergeCell ref="E119:E121"/>
    <mergeCell ref="H119:H121"/>
    <mergeCell ref="I119:I121"/>
    <mergeCell ref="J119:J121"/>
    <mergeCell ref="L119:L121"/>
    <mergeCell ref="N119:N121"/>
    <mergeCell ref="P119:P121"/>
    <mergeCell ref="E122:E124"/>
    <mergeCell ref="H122:H124"/>
    <mergeCell ref="I122:I124"/>
    <mergeCell ref="J122:J124"/>
    <mergeCell ref="P134:P136"/>
    <mergeCell ref="D88:D114"/>
    <mergeCell ref="D116:D142"/>
    <mergeCell ref="E140:E142"/>
    <mergeCell ref="H140:H142"/>
    <mergeCell ref="I140:I142"/>
    <mergeCell ref="J140:J142"/>
    <mergeCell ref="L140:L142"/>
    <mergeCell ref="N140:N142"/>
    <mergeCell ref="P140:P142"/>
    <mergeCell ref="E137:E139"/>
    <mergeCell ref="H137:H139"/>
    <mergeCell ref="I137:I139"/>
    <mergeCell ref="J137:J139"/>
    <mergeCell ref="L137:L139"/>
    <mergeCell ref="N137:N139"/>
    <mergeCell ref="P137:P139"/>
    <mergeCell ref="E112:E114"/>
    <mergeCell ref="E128:E130"/>
    <mergeCell ref="H128:H130"/>
    <mergeCell ref="I128:I130"/>
    <mergeCell ref="J128:J130"/>
    <mergeCell ref="L128:L130"/>
    <mergeCell ref="N128:N130"/>
    <mergeCell ref="E131:E133"/>
    <mergeCell ref="D144:D170"/>
    <mergeCell ref="E144:E146"/>
    <mergeCell ref="H144:H146"/>
    <mergeCell ref="I144:I146"/>
    <mergeCell ref="J144:J146"/>
    <mergeCell ref="L144:L146"/>
    <mergeCell ref="N144:N146"/>
    <mergeCell ref="P144:P146"/>
    <mergeCell ref="E147:E149"/>
    <mergeCell ref="H147:H149"/>
    <mergeCell ref="I147:I149"/>
    <mergeCell ref="J147:J149"/>
    <mergeCell ref="L147:L149"/>
    <mergeCell ref="N147:N149"/>
    <mergeCell ref="P147:P149"/>
    <mergeCell ref="E150:E152"/>
    <mergeCell ref="H150:H152"/>
    <mergeCell ref="E134:E136"/>
    <mergeCell ref="H134:H136"/>
    <mergeCell ref="I134:I136"/>
    <mergeCell ref="J134:J136"/>
    <mergeCell ref="L134:L136"/>
    <mergeCell ref="N134:N136"/>
    <mergeCell ref="I150:I152"/>
    <mergeCell ref="J150:J152"/>
    <mergeCell ref="L150:L152"/>
    <mergeCell ref="N150:N152"/>
    <mergeCell ref="P150:P152"/>
    <mergeCell ref="E153:E155"/>
    <mergeCell ref="H153:H155"/>
    <mergeCell ref="I153:I155"/>
    <mergeCell ref="J153:J155"/>
    <mergeCell ref="L153:L155"/>
    <mergeCell ref="N153:N155"/>
    <mergeCell ref="P153:P155"/>
    <mergeCell ref="E156:E158"/>
    <mergeCell ref="H156:H158"/>
    <mergeCell ref="I156:I158"/>
    <mergeCell ref="J156:J158"/>
    <mergeCell ref="L156:L158"/>
    <mergeCell ref="N156:N158"/>
    <mergeCell ref="P156:P158"/>
    <mergeCell ref="E159:E161"/>
    <mergeCell ref="H159:H161"/>
    <mergeCell ref="I159:I161"/>
    <mergeCell ref="J159:J161"/>
    <mergeCell ref="L159:L161"/>
    <mergeCell ref="N159:N161"/>
    <mergeCell ref="P159:P161"/>
    <mergeCell ref="E162:E164"/>
    <mergeCell ref="H162:H164"/>
    <mergeCell ref="I162:I164"/>
    <mergeCell ref="J162:J164"/>
    <mergeCell ref="L162:L164"/>
    <mergeCell ref="N162:N164"/>
    <mergeCell ref="P162:P164"/>
    <mergeCell ref="E165:E167"/>
    <mergeCell ref="H165:H167"/>
    <mergeCell ref="I165:I167"/>
    <mergeCell ref="J165:J167"/>
    <mergeCell ref="L165:L167"/>
    <mergeCell ref="N165:N167"/>
    <mergeCell ref="P165:P167"/>
    <mergeCell ref="E168:E170"/>
    <mergeCell ref="H168:H170"/>
    <mergeCell ref="I168:I170"/>
    <mergeCell ref="J168:J170"/>
    <mergeCell ref="L168:L170"/>
    <mergeCell ref="N168:N170"/>
    <mergeCell ref="P168:P170"/>
    <mergeCell ref="D172:D198"/>
    <mergeCell ref="E172:E174"/>
    <mergeCell ref="E175:E177"/>
    <mergeCell ref="E178:E180"/>
    <mergeCell ref="E181:E183"/>
    <mergeCell ref="E184:E186"/>
    <mergeCell ref="E187:E189"/>
    <mergeCell ref="E190:E192"/>
    <mergeCell ref="E193:E195"/>
    <mergeCell ref="E196:E198"/>
    <mergeCell ref="J172:J174"/>
    <mergeCell ref="L172:L174"/>
    <mergeCell ref="N172:N174"/>
    <mergeCell ref="P172:P174"/>
    <mergeCell ref="J175:J177"/>
    <mergeCell ref="L175:L177"/>
    <mergeCell ref="N175:N177"/>
    <mergeCell ref="P175:P177"/>
    <mergeCell ref="J178:J180"/>
    <mergeCell ref="L178:L180"/>
    <mergeCell ref="N178:N180"/>
    <mergeCell ref="P178:P180"/>
    <mergeCell ref="J181:J183"/>
    <mergeCell ref="L181:L183"/>
    <mergeCell ref="N181:N183"/>
    <mergeCell ref="P181:P183"/>
    <mergeCell ref="J184:J186"/>
    <mergeCell ref="L184:L186"/>
    <mergeCell ref="N184:N186"/>
    <mergeCell ref="P184:P186"/>
    <mergeCell ref="J187:J189"/>
    <mergeCell ref="L187:L189"/>
    <mergeCell ref="N187:N189"/>
    <mergeCell ref="P187:P189"/>
    <mergeCell ref="J190:J192"/>
    <mergeCell ref="L190:L192"/>
    <mergeCell ref="N190:N192"/>
    <mergeCell ref="P190:P192"/>
    <mergeCell ref="J193:J195"/>
    <mergeCell ref="L193:L195"/>
    <mergeCell ref="N193:N195"/>
    <mergeCell ref="P193:P195"/>
    <mergeCell ref="J196:J198"/>
    <mergeCell ref="L196:L198"/>
    <mergeCell ref="N196:N198"/>
    <mergeCell ref="P196:P198"/>
    <mergeCell ref="H172:H174"/>
    <mergeCell ref="I172:I174"/>
    <mergeCell ref="H175:H177"/>
    <mergeCell ref="I175:I177"/>
    <mergeCell ref="H178:H180"/>
    <mergeCell ref="I178:I180"/>
    <mergeCell ref="H181:H183"/>
    <mergeCell ref="I181:I183"/>
    <mergeCell ref="H184:H186"/>
    <mergeCell ref="I184:I186"/>
    <mergeCell ref="H187:H189"/>
    <mergeCell ref="I187:I189"/>
    <mergeCell ref="H190:H192"/>
    <mergeCell ref="I190:I192"/>
    <mergeCell ref="H193:H195"/>
    <mergeCell ref="I193:I195"/>
    <mergeCell ref="H196:H198"/>
    <mergeCell ref="I196:I198"/>
    <mergeCell ref="D200:D226"/>
    <mergeCell ref="E224:E226"/>
    <mergeCell ref="H224:H226"/>
    <mergeCell ref="I224:I226"/>
    <mergeCell ref="E200:E202"/>
    <mergeCell ref="H200:H202"/>
    <mergeCell ref="I200:I202"/>
    <mergeCell ref="E206:E208"/>
    <mergeCell ref="H206:H208"/>
    <mergeCell ref="I206:I208"/>
    <mergeCell ref="E212:E214"/>
    <mergeCell ref="H212:H214"/>
    <mergeCell ref="I212:I214"/>
    <mergeCell ref="E218:E220"/>
    <mergeCell ref="H218:H220"/>
    <mergeCell ref="I218:I220"/>
    <mergeCell ref="J224:J226"/>
    <mergeCell ref="L224:L226"/>
    <mergeCell ref="N224:N226"/>
    <mergeCell ref="P224:P226"/>
    <mergeCell ref="D228:D254"/>
    <mergeCell ref="E252:E254"/>
    <mergeCell ref="H252:H254"/>
    <mergeCell ref="I252:I254"/>
    <mergeCell ref="J252:J254"/>
    <mergeCell ref="L252:L254"/>
    <mergeCell ref="N252:N254"/>
    <mergeCell ref="P252:P254"/>
    <mergeCell ref="E228:E230"/>
    <mergeCell ref="H228:H230"/>
    <mergeCell ref="I228:I230"/>
    <mergeCell ref="J228:J230"/>
    <mergeCell ref="L228:L230"/>
    <mergeCell ref="N228:N230"/>
    <mergeCell ref="P228:P230"/>
    <mergeCell ref="E231:E233"/>
    <mergeCell ref="H231:H233"/>
    <mergeCell ref="I231:I233"/>
    <mergeCell ref="J231:J233"/>
    <mergeCell ref="L231:L233"/>
    <mergeCell ref="J200:J202"/>
    <mergeCell ref="L200:L202"/>
    <mergeCell ref="N200:N202"/>
    <mergeCell ref="P200:P202"/>
    <mergeCell ref="E203:E205"/>
    <mergeCell ref="H203:H205"/>
    <mergeCell ref="I203:I205"/>
    <mergeCell ref="J203:J205"/>
    <mergeCell ref="L203:L205"/>
    <mergeCell ref="N203:N205"/>
    <mergeCell ref="P203:P205"/>
    <mergeCell ref="J206:J208"/>
    <mergeCell ref="L206:L208"/>
    <mergeCell ref="N206:N208"/>
    <mergeCell ref="P206:P208"/>
    <mergeCell ref="E209:E211"/>
    <mergeCell ref="H209:H211"/>
    <mergeCell ref="I209:I211"/>
    <mergeCell ref="J209:J211"/>
    <mergeCell ref="L209:L211"/>
    <mergeCell ref="N209:N211"/>
    <mergeCell ref="P209:P211"/>
    <mergeCell ref="J212:J214"/>
    <mergeCell ref="L212:L214"/>
    <mergeCell ref="N212:N214"/>
    <mergeCell ref="P212:P214"/>
    <mergeCell ref="E215:E217"/>
    <mergeCell ref="H215:H217"/>
    <mergeCell ref="I215:I217"/>
    <mergeCell ref="J215:J217"/>
    <mergeCell ref="L215:L217"/>
    <mergeCell ref="N215:N217"/>
    <mergeCell ref="P215:P217"/>
    <mergeCell ref="J218:J220"/>
    <mergeCell ref="L218:L220"/>
    <mergeCell ref="N218:N220"/>
    <mergeCell ref="P218:P220"/>
    <mergeCell ref="E221:E223"/>
    <mergeCell ref="H221:H223"/>
    <mergeCell ref="I221:I223"/>
    <mergeCell ref="J221:J223"/>
    <mergeCell ref="L221:L223"/>
    <mergeCell ref="N221:N223"/>
    <mergeCell ref="P221:P223"/>
    <mergeCell ref="N231:N233"/>
    <mergeCell ref="P231:P233"/>
    <mergeCell ref="E234:E236"/>
    <mergeCell ref="H234:H236"/>
    <mergeCell ref="I234:I236"/>
    <mergeCell ref="J234:J236"/>
    <mergeCell ref="L234:L236"/>
    <mergeCell ref="N234:N236"/>
    <mergeCell ref="P234:P236"/>
    <mergeCell ref="E237:E239"/>
    <mergeCell ref="H237:H239"/>
    <mergeCell ref="I237:I239"/>
    <mergeCell ref="J237:J239"/>
    <mergeCell ref="L237:L239"/>
    <mergeCell ref="N237:N239"/>
    <mergeCell ref="P237:P239"/>
    <mergeCell ref="E240:E242"/>
    <mergeCell ref="H240:H242"/>
    <mergeCell ref="I240:I242"/>
    <mergeCell ref="J240:J242"/>
    <mergeCell ref="L240:L242"/>
    <mergeCell ref="N240:N242"/>
    <mergeCell ref="P240:P242"/>
    <mergeCell ref="E249:E251"/>
    <mergeCell ref="H249:H251"/>
    <mergeCell ref="I249:I251"/>
    <mergeCell ref="J249:J251"/>
    <mergeCell ref="L249:L251"/>
    <mergeCell ref="N249:N251"/>
    <mergeCell ref="P249:P251"/>
    <mergeCell ref="E243:E245"/>
    <mergeCell ref="H243:H245"/>
    <mergeCell ref="I243:I245"/>
    <mergeCell ref="J243:J245"/>
    <mergeCell ref="L243:L245"/>
    <mergeCell ref="N243:N245"/>
    <mergeCell ref="P243:P245"/>
    <mergeCell ref="E246:E248"/>
    <mergeCell ref="H246:H248"/>
    <mergeCell ref="I246:I248"/>
    <mergeCell ref="J246:J248"/>
    <mergeCell ref="L246:L248"/>
    <mergeCell ref="N246:N248"/>
    <mergeCell ref="P246:P248"/>
    <mergeCell ref="R112:R114"/>
    <mergeCell ref="F84:R84"/>
    <mergeCell ref="R116:R118"/>
    <mergeCell ref="R119:R121"/>
    <mergeCell ref="R122:R124"/>
    <mergeCell ref="R125:R127"/>
    <mergeCell ref="R128:R130"/>
    <mergeCell ref="Q85:R85"/>
    <mergeCell ref="R88:R90"/>
    <mergeCell ref="R91:R93"/>
    <mergeCell ref="R94:R96"/>
    <mergeCell ref="R97:R99"/>
    <mergeCell ref="R100:R102"/>
    <mergeCell ref="R103:R105"/>
    <mergeCell ref="R106:R108"/>
    <mergeCell ref="R109:R111"/>
    <mergeCell ref="P112:P114"/>
    <mergeCell ref="N112:N114"/>
    <mergeCell ref="L112:L114"/>
    <mergeCell ref="J112:J114"/>
    <mergeCell ref="I112:I114"/>
    <mergeCell ref="H112:H114"/>
    <mergeCell ref="P128:P130"/>
    <mergeCell ref="L122:L124"/>
    <mergeCell ref="R252:R254"/>
    <mergeCell ref="R144:R146"/>
    <mergeCell ref="R147:R149"/>
    <mergeCell ref="R150:R152"/>
    <mergeCell ref="R153:R155"/>
    <mergeCell ref="R156:R158"/>
    <mergeCell ref="R159:R161"/>
    <mergeCell ref="R162:R164"/>
    <mergeCell ref="R165:R167"/>
    <mergeCell ref="R172:R174"/>
    <mergeCell ref="R175:R177"/>
    <mergeCell ref="R178:R180"/>
    <mergeCell ref="R181:R183"/>
    <mergeCell ref="R184:R186"/>
    <mergeCell ref="R187:R189"/>
    <mergeCell ref="R190:R192"/>
    <mergeCell ref="R193:R195"/>
    <mergeCell ref="A29:B29"/>
    <mergeCell ref="R231:R233"/>
    <mergeCell ref="R234:R236"/>
    <mergeCell ref="R237:R239"/>
    <mergeCell ref="R240:R242"/>
    <mergeCell ref="R243:R245"/>
    <mergeCell ref="R246:R248"/>
    <mergeCell ref="R249:R251"/>
    <mergeCell ref="R200:R202"/>
    <mergeCell ref="R203:R205"/>
    <mergeCell ref="R206:R208"/>
    <mergeCell ref="R209:R211"/>
    <mergeCell ref="R212:R214"/>
    <mergeCell ref="R215:R217"/>
    <mergeCell ref="R218:R220"/>
    <mergeCell ref="R221:R223"/>
    <mergeCell ref="R228:R230"/>
    <mergeCell ref="R131:R133"/>
    <mergeCell ref="R134:R136"/>
    <mergeCell ref="R137:R139"/>
    <mergeCell ref="R140:R142"/>
    <mergeCell ref="R168:R170"/>
    <mergeCell ref="R196:R198"/>
    <mergeCell ref="R224:R226"/>
  </mergeCells>
  <conditionalFormatting sqref="G88">
    <cfRule type="cellIs" dxfId="4641" priority="1253" stopIfTrue="1" operator="greaterThan">
      <formula>0.03</formula>
    </cfRule>
    <cfRule type="cellIs" dxfId="4640" priority="1254" stopIfTrue="1" operator="lessThan">
      <formula>-0.03</formula>
    </cfRule>
  </conditionalFormatting>
  <conditionalFormatting sqref="Y45">
    <cfRule type="cellIs" dxfId="4639" priority="641" stopIfTrue="1" operator="greaterThan">
      <formula>0.03</formula>
    </cfRule>
    <cfRule type="cellIs" dxfId="4638" priority="642" stopIfTrue="1" operator="lessThan">
      <formula>-0.03</formula>
    </cfRule>
  </conditionalFormatting>
  <conditionalFormatting sqref="Y42">
    <cfRule type="cellIs" dxfId="4637" priority="653" stopIfTrue="1" operator="greaterThan">
      <formula>0.03</formula>
    </cfRule>
    <cfRule type="cellIs" dxfId="4636" priority="654" stopIfTrue="1" operator="lessThan">
      <formula>-0.03</formula>
    </cfRule>
  </conditionalFormatting>
  <conditionalFormatting sqref="Y51">
    <cfRule type="cellIs" dxfId="4635" priority="617" stopIfTrue="1" operator="greaterThan">
      <formula>0.03</formula>
    </cfRule>
    <cfRule type="cellIs" dxfId="4634" priority="618" stopIfTrue="1" operator="lessThan">
      <formula>-0.03</formula>
    </cfRule>
  </conditionalFormatting>
  <conditionalFormatting sqref="Y57">
    <cfRule type="cellIs" dxfId="4633" priority="593" stopIfTrue="1" operator="greaterThan">
      <formula>0.03</formula>
    </cfRule>
    <cfRule type="cellIs" dxfId="4632" priority="594" stopIfTrue="1" operator="lessThan">
      <formula>-0.03</formula>
    </cfRule>
  </conditionalFormatting>
  <conditionalFormatting sqref="Y60">
    <cfRule type="cellIs" dxfId="4631" priority="581" stopIfTrue="1" operator="greaterThan">
      <formula>0.03</formula>
    </cfRule>
    <cfRule type="cellIs" dxfId="4630" priority="582" stopIfTrue="1" operator="lessThan">
      <formula>-0.03</formula>
    </cfRule>
  </conditionalFormatting>
  <conditionalFormatting sqref="F7 F10 F13 F16 F19 F22 F25 F28 F31">
    <cfRule type="cellIs" dxfId="4629" priority="561" stopIfTrue="1" operator="greaterThan">
      <formula>0.03</formula>
    </cfRule>
    <cfRule type="cellIs" dxfId="4628" priority="562" stopIfTrue="1" operator="lessThan">
      <formula>-0.03</formula>
    </cfRule>
  </conditionalFormatting>
  <conditionalFormatting sqref="M88:M254">
    <cfRule type="cellIs" dxfId="4627" priority="539" stopIfTrue="1" operator="greaterThan">
      <formula>0.03</formula>
    </cfRule>
    <cfRule type="cellIs" dxfId="4626" priority="540" stopIfTrue="1" operator="lessThan">
      <formula>-0.03</formula>
    </cfRule>
  </conditionalFormatting>
  <conditionalFormatting sqref="H39:H40 H42:H43 H45:H46 H48:H49 H51:H52 H54:H55 H57:H58 H60:H61 H63:H64">
    <cfRule type="cellIs" dxfId="4625" priority="519" stopIfTrue="1" operator="greaterThan">
      <formula>0.03</formula>
    </cfRule>
    <cfRule type="cellIs" dxfId="4624" priority="520" stopIfTrue="1" operator="lessThan">
      <formula>-0.03</formula>
    </cfRule>
  </conditionalFormatting>
  <conditionalFormatting sqref="G255:G258">
    <cfRule type="cellIs" dxfId="4623" priority="731" stopIfTrue="1" operator="greaterThan">
      <formula>0.03</formula>
    </cfRule>
    <cfRule type="cellIs" dxfId="4622" priority="732" stopIfTrue="1" operator="lessThan">
      <formula>-0.03</formula>
    </cfRule>
  </conditionalFormatting>
  <conditionalFormatting sqref="L39:L40 L42:L43 L45:L46 L48:L49 L51:L52 L54:L55 L57:L58 L60:L61 L63:L64">
    <cfRule type="cellIs" dxfId="4621" priority="499" stopIfTrue="1" operator="greaterThan">
      <formula>0.03</formula>
    </cfRule>
    <cfRule type="cellIs" dxfId="4620" priority="500" stopIfTrue="1" operator="lessThan">
      <formula>-0.03</formula>
    </cfRule>
  </conditionalFormatting>
  <conditionalFormatting sqref="K255:K258">
    <cfRule type="cellIs" dxfId="4619" priority="729" stopIfTrue="1" operator="greaterThan">
      <formula>0.03</formula>
    </cfRule>
    <cfRule type="cellIs" dxfId="4618" priority="730" stopIfTrue="1" operator="lessThan">
      <formula>-0.03</formula>
    </cfRule>
  </conditionalFormatting>
  <conditionalFormatting sqref="M255:M258">
    <cfRule type="cellIs" dxfId="4617" priority="727" stopIfTrue="1" operator="greaterThan">
      <formula>0.03</formula>
    </cfRule>
    <cfRule type="cellIs" dxfId="4616" priority="728" stopIfTrue="1" operator="lessThan">
      <formula>-0.03</formula>
    </cfRule>
  </conditionalFormatting>
  <conditionalFormatting sqref="O255 O257:O258">
    <cfRule type="cellIs" dxfId="4615" priority="715" stopIfTrue="1" operator="greaterThan">
      <formula>0.03</formula>
    </cfRule>
    <cfRule type="cellIs" dxfId="4614" priority="716" stopIfTrue="1" operator="lessThan">
      <formula>-0.03</formula>
    </cfRule>
  </conditionalFormatting>
  <conditionalFormatting sqref="O80">
    <cfRule type="cellIs" dxfId="4613" priority="712" stopIfTrue="1" operator="lessThan">
      <formula>1</formula>
    </cfRule>
  </conditionalFormatting>
  <conditionalFormatting sqref="E80:O80">
    <cfRule type="cellIs" dxfId="4612" priority="710" stopIfTrue="1" operator="greaterThan">
      <formula>2</formula>
    </cfRule>
    <cfRule type="cellIs" dxfId="4611" priority="711" stopIfTrue="1" operator="lessThan">
      <formula>0.5</formula>
    </cfRule>
  </conditionalFormatting>
  <conditionalFormatting sqref="O72:O79">
    <cfRule type="cellIs" dxfId="4610" priority="709" stopIfTrue="1" operator="lessThan">
      <formula>1</formula>
    </cfRule>
  </conditionalFormatting>
  <conditionalFormatting sqref="E72:O79">
    <cfRule type="cellIs" dxfId="4609" priority="707" stopIfTrue="1" operator="greaterThan">
      <formula>2</formula>
    </cfRule>
    <cfRule type="cellIs" dxfId="4608" priority="708" stopIfTrue="1" operator="lessThan">
      <formula>0.5</formula>
    </cfRule>
  </conditionalFormatting>
  <conditionalFormatting sqref="H41 H44 H47 H50 H53 H56 H59 H62 H65">
    <cfRule type="cellIs" dxfId="4607" priority="515" stopIfTrue="1" operator="greaterThan">
      <formula>0.03</formula>
    </cfRule>
    <cfRule type="cellIs" dxfId="4606" priority="516" stopIfTrue="1" operator="lessThan">
      <formula>-0.03</formula>
    </cfRule>
  </conditionalFormatting>
  <conditionalFormatting sqref="Y39">
    <cfRule type="cellIs" dxfId="4605" priority="705" stopIfTrue="1" operator="greaterThan">
      <formula>0.03</formula>
    </cfRule>
    <cfRule type="cellIs" dxfId="4604" priority="706" stopIfTrue="1" operator="lessThan">
      <formula>-0.03</formula>
    </cfRule>
  </conditionalFormatting>
  <conditionalFormatting sqref="Y63">
    <cfRule type="cellIs" dxfId="4603" priority="689" stopIfTrue="1" operator="greaterThan">
      <formula>0.03</formula>
    </cfRule>
    <cfRule type="cellIs" dxfId="4602" priority="690" stopIfTrue="1" operator="lessThan">
      <formula>-0.03</formula>
    </cfRule>
  </conditionalFormatting>
  <conditionalFormatting sqref="N41 N44 N47 N50 N53 N56 N59 N62 N65">
    <cfRule type="cellIs" dxfId="4601" priority="485" stopIfTrue="1" operator="greaterThan">
      <formula>0.03</formula>
    </cfRule>
    <cfRule type="cellIs" dxfId="4600" priority="486" stopIfTrue="1" operator="lessThan">
      <formula>-0.03</formula>
    </cfRule>
  </conditionalFormatting>
  <conditionalFormatting sqref="G89:G254">
    <cfRule type="cellIs" dxfId="4599" priority="547" stopIfTrue="1" operator="greaterThan">
      <formula>0.03</formula>
    </cfRule>
    <cfRule type="cellIs" dxfId="4598" priority="548" stopIfTrue="1" operator="lessThan">
      <formula>-0.03</formula>
    </cfRule>
  </conditionalFormatting>
  <conditionalFormatting sqref="R39:R40 R42:R43 R45:R46 R48:R49 R51:R52 R54:R55 R57:R58 R60:R61 R63:R64">
    <cfRule type="cellIs" dxfId="4597" priority="469" stopIfTrue="1" operator="greaterThan">
      <formula>0.03</formula>
    </cfRule>
    <cfRule type="cellIs" dxfId="4596" priority="470" stopIfTrue="1" operator="lessThan">
      <formula>-0.03</formula>
    </cfRule>
  </conditionalFormatting>
  <conditionalFormatting sqref="P41 P44 P47 P50 P53 P56 P59 P62 P65">
    <cfRule type="cellIs" dxfId="4595" priority="475" stopIfTrue="1" operator="greaterThan">
      <formula>0.03</formula>
    </cfRule>
    <cfRule type="cellIs" dxfId="4594" priority="476" stopIfTrue="1" operator="lessThan">
      <formula>-0.03</formula>
    </cfRule>
  </conditionalFormatting>
  <conditionalFormatting sqref="O88:O254">
    <cfRule type="cellIs" dxfId="4593" priority="535" stopIfTrue="1" operator="greaterThan">
      <formula>0.03</formula>
    </cfRule>
    <cfRule type="cellIs" dxfId="4592" priority="536" stopIfTrue="1" operator="lessThan">
      <formula>-0.03</formula>
    </cfRule>
  </conditionalFormatting>
  <conditionalFormatting sqref="X39:X40 X42:X43 X45:X46 X48:X49 X51:X52 X54:X55 X57:X58 X60:X61 X63:X64">
    <cfRule type="cellIs" dxfId="4591" priority="459" stopIfTrue="1" operator="greaterThan">
      <formula>0.03</formula>
    </cfRule>
    <cfRule type="cellIs" dxfId="4590" priority="460" stopIfTrue="1" operator="lessThan">
      <formula>-0.03</formula>
    </cfRule>
  </conditionalFormatting>
  <conditionalFormatting sqref="Y48">
    <cfRule type="cellIs" dxfId="4589" priority="629" stopIfTrue="1" operator="greaterThan">
      <formula>0.03</formula>
    </cfRule>
    <cfRule type="cellIs" dxfId="4588" priority="630" stopIfTrue="1" operator="lessThan">
      <formula>-0.03</formula>
    </cfRule>
  </conditionalFormatting>
  <conditionalFormatting sqref="Z41 Z44 Z47 Z50 Z53 Z56 Z59 Z62 Z65">
    <cfRule type="cellIs" dxfId="4587" priority="445" stopIfTrue="1" operator="greaterThan">
      <formula>0.03</formula>
    </cfRule>
    <cfRule type="cellIs" dxfId="4586" priority="446" stopIfTrue="1" operator="lessThan">
      <formula>-0.03</formula>
    </cfRule>
  </conditionalFormatting>
  <conditionalFormatting sqref="Z39:Z40 Z42:Z43 Z45:Z46 Z48:Z49 Z51:Z52 Z54:Z55 Z57:Z58 Z60:Z61 Z63:Z64">
    <cfRule type="cellIs" dxfId="4585" priority="449" stopIfTrue="1" operator="greaterThan">
      <formula>0.03</formula>
    </cfRule>
    <cfRule type="cellIs" dxfId="4584" priority="450" stopIfTrue="1" operator="lessThan">
      <formula>-0.03</formula>
    </cfRule>
  </conditionalFormatting>
  <conditionalFormatting sqref="G8 G11 G14 G17 G20 G23 G26 G29">
    <cfRule type="cellIs" dxfId="4583" priority="433" stopIfTrue="1" operator="greaterThan">
      <formula>0.03</formula>
    </cfRule>
    <cfRule type="cellIs" dxfId="4582" priority="434" stopIfTrue="1" operator="lessThan">
      <formula>-0.03</formula>
    </cfRule>
  </conditionalFormatting>
  <conditionalFormatting sqref="Y54">
    <cfRule type="cellIs" dxfId="4581" priority="605" stopIfTrue="1" operator="greaterThan">
      <formula>0.03</formula>
    </cfRule>
    <cfRule type="cellIs" dxfId="4580" priority="606" stopIfTrue="1" operator="lessThan">
      <formula>-0.03</formula>
    </cfRule>
  </conditionalFormatting>
  <conditionalFormatting sqref="G39 G42 G45 G48 G51 G54 G57 G60 G63">
    <cfRule type="cellIs" dxfId="4579" priority="421" stopIfTrue="1" operator="greaterThan">
      <formula>0.03</formula>
    </cfRule>
    <cfRule type="cellIs" dxfId="4578" priority="422" stopIfTrue="1" operator="lessThan">
      <formula>-0.03</formula>
    </cfRule>
  </conditionalFormatting>
  <conditionalFormatting sqref="I5:V5 I8:V8 I11:V11 I14:V14 I17:V17 I20:V20 I23:V23 I26:V26 I29:V29">
    <cfRule type="cellIs" dxfId="4577" priority="425" stopIfTrue="1" operator="greaterThan">
      <formula>0.03</formula>
    </cfRule>
    <cfRule type="cellIs" dxfId="4576" priority="426" stopIfTrue="1" operator="lessThan">
      <formula>-0.03</formula>
    </cfRule>
  </conditionalFormatting>
  <conditionalFormatting sqref="M39 M42 M45 M48 M51 M54 M57 M60 M63">
    <cfRule type="cellIs" dxfId="4575" priority="409" stopIfTrue="1" operator="greaterThan">
      <formula>0.03</formula>
    </cfRule>
    <cfRule type="cellIs" dxfId="4574" priority="410" stopIfTrue="1" operator="lessThan">
      <formula>-0.03</formula>
    </cfRule>
  </conditionalFormatting>
  <conditionalFormatting sqref="K39 K42 K45 K48 K51 K54 K57 K60 K63">
    <cfRule type="cellIs" dxfId="4573" priority="413" stopIfTrue="1" operator="greaterThan">
      <formula>0.03</formula>
    </cfRule>
    <cfRule type="cellIs" dxfId="4572" priority="414" stopIfTrue="1" operator="lessThan">
      <formula>-0.03</formula>
    </cfRule>
  </conditionalFormatting>
  <conditionalFormatting sqref="F5:F6 F8:F9 F11:F12 F14:F15 F17:F18 F20:F21 F23:F24 F26:F27 F29:F30">
    <cfRule type="cellIs" dxfId="4571" priority="565" stopIfTrue="1" operator="greaterThan">
      <formula>0.03</formula>
    </cfRule>
    <cfRule type="cellIs" dxfId="4570" priority="566" stopIfTrue="1" operator="lessThan">
      <formula>-0.03</formula>
    </cfRule>
  </conditionalFormatting>
  <conditionalFormatting sqref="F5 F8 F11 F14 F17 F20 F23 F26 F29">
    <cfRule type="cellIs" dxfId="4569" priority="569" stopIfTrue="1" operator="greaterThan">
      <formula>0</formula>
    </cfRule>
    <cfRule type="cellIs" dxfId="4568" priority="570" stopIfTrue="1" operator="lessThan">
      <formula>0</formula>
    </cfRule>
  </conditionalFormatting>
  <conditionalFormatting sqref="F6 F9 F12 F15 F18 F21 F24 F27 F30">
    <cfRule type="cellIs" dxfId="4567" priority="567" stopIfTrue="1" operator="lessThan">
      <formula>0</formula>
    </cfRule>
    <cfRule type="cellIs" dxfId="4566" priority="568" stopIfTrue="1" operator="greaterThan">
      <formula>0</formula>
    </cfRule>
  </conditionalFormatting>
  <conditionalFormatting sqref="F7 F10 F13 F16 F19 F22 F25 F28 F31">
    <cfRule type="cellIs" dxfId="4565" priority="564" stopIfTrue="1" operator="greaterThan">
      <formula>0</formula>
    </cfRule>
  </conditionalFormatting>
  <conditionalFormatting sqref="F7 F10 F13 F16 F19 F22 F25 F28 F31">
    <cfRule type="cellIs" dxfId="4564" priority="563" stopIfTrue="1" operator="lessThan">
      <formula>0</formula>
    </cfRule>
  </conditionalFormatting>
  <conditionalFormatting sqref="N200 N203 N206 N209 N212 N215 N218 N221 N224">
    <cfRule type="cellIs" dxfId="4563" priority="317" stopIfTrue="1" operator="greaterThan">
      <formula>0.03</formula>
    </cfRule>
    <cfRule type="cellIs" dxfId="4562" priority="318" stopIfTrue="1" operator="lessThan">
      <formula>-0.03</formula>
    </cfRule>
  </conditionalFormatting>
  <conditionalFormatting sqref="P200 P203 P206 P209 P212 P215 P218 P221 P224">
    <cfRule type="cellIs" dxfId="4561" priority="313" stopIfTrue="1" operator="greaterThan">
      <formula>0.03</formula>
    </cfRule>
    <cfRule type="cellIs" dxfId="4560" priority="314" stopIfTrue="1" operator="lessThan">
      <formula>-0.03</formula>
    </cfRule>
  </conditionalFormatting>
  <conditionalFormatting sqref="P200 P203 P206 P209 P212 P215 P218 P221 P224">
    <cfRule type="cellIs" dxfId="4559" priority="316" stopIfTrue="1" operator="greaterThan">
      <formula>0</formula>
    </cfRule>
  </conditionalFormatting>
  <conditionalFormatting sqref="P200 P203 P206 P209 P212 P215 P218 P221 P224">
    <cfRule type="cellIs" dxfId="4558" priority="315" stopIfTrue="1" operator="lessThan">
      <formula>0</formula>
    </cfRule>
  </conditionalFormatting>
  <conditionalFormatting sqref="G89:G254">
    <cfRule type="cellIs" dxfId="4557" priority="549" stopIfTrue="1" operator="greaterThan">
      <formula>0</formula>
    </cfRule>
    <cfRule type="cellIs" dxfId="4556" priority="550" stopIfTrue="1" operator="lessThan">
      <formula>0</formula>
    </cfRule>
  </conditionalFormatting>
  <conditionalFormatting sqref="K88:K254">
    <cfRule type="cellIs" dxfId="4555" priority="543" stopIfTrue="1" operator="greaterThan">
      <formula>0.03</formula>
    </cfRule>
    <cfRule type="cellIs" dxfId="4554" priority="544" stopIfTrue="1" operator="lessThan">
      <formula>-0.03</formula>
    </cfRule>
  </conditionalFormatting>
  <conditionalFormatting sqref="K88:K254">
    <cfRule type="cellIs" dxfId="4553" priority="545" stopIfTrue="1" operator="greaterThan">
      <formula>0</formula>
    </cfRule>
    <cfRule type="cellIs" dxfId="4552" priority="546" stopIfTrue="1" operator="lessThan">
      <formula>0</formula>
    </cfRule>
  </conditionalFormatting>
  <conditionalFormatting sqref="M88:M254">
    <cfRule type="cellIs" dxfId="4551" priority="541" stopIfTrue="1" operator="greaterThan">
      <formula>0</formula>
    </cfRule>
    <cfRule type="cellIs" dxfId="4550" priority="542" stopIfTrue="1" operator="lessThan">
      <formula>0</formula>
    </cfRule>
  </conditionalFormatting>
  <conditionalFormatting sqref="O88:O254">
    <cfRule type="cellIs" dxfId="4549" priority="537" stopIfTrue="1" operator="greaterThan">
      <formula>0</formula>
    </cfRule>
    <cfRule type="cellIs" dxfId="4548" priority="538" stopIfTrue="1" operator="lessThan">
      <formula>0</formula>
    </cfRule>
  </conditionalFormatting>
  <conditionalFormatting sqref="F39:F40 F42:F43 F45:F46 F48:F49 F51:F52 F54:F55 F57:F58 F60:F61 F63:F64">
    <cfRule type="cellIs" dxfId="4547" priority="529" stopIfTrue="1" operator="greaterThan">
      <formula>0.03</formula>
    </cfRule>
    <cfRule type="cellIs" dxfId="4546" priority="530" stopIfTrue="1" operator="lessThan">
      <formula>-0.03</formula>
    </cfRule>
  </conditionalFormatting>
  <conditionalFormatting sqref="F39 F42 F45 F48 F51 F54 F57 F60 F63">
    <cfRule type="cellIs" dxfId="4545" priority="533" stopIfTrue="1" operator="greaterThan">
      <formula>0</formula>
    </cfRule>
    <cfRule type="cellIs" dxfId="4544" priority="534" stopIfTrue="1" operator="lessThan">
      <formula>0</formula>
    </cfRule>
  </conditionalFormatting>
  <conditionalFormatting sqref="F40 F43 F46 F49 F52 F55 F58 F61 F64">
    <cfRule type="cellIs" dxfId="4543" priority="531" stopIfTrue="1" operator="lessThan">
      <formula>0</formula>
    </cfRule>
    <cfRule type="cellIs" dxfId="4542" priority="532" stopIfTrue="1" operator="greaterThan">
      <formula>0</formula>
    </cfRule>
  </conditionalFormatting>
  <conditionalFormatting sqref="F41 F44 F47 F50 F53 F56 F59 F62 F65">
    <cfRule type="cellIs" dxfId="4541" priority="525" stopIfTrue="1" operator="greaterThan">
      <formula>0.03</formula>
    </cfRule>
    <cfRule type="cellIs" dxfId="4540" priority="526" stopIfTrue="1" operator="lessThan">
      <formula>-0.03</formula>
    </cfRule>
  </conditionalFormatting>
  <conditionalFormatting sqref="F41 F44 F47 F50 F53 F56 F59 F62 F65">
    <cfRule type="cellIs" dxfId="4539" priority="528" stopIfTrue="1" operator="greaterThan">
      <formula>0</formula>
    </cfRule>
  </conditionalFormatting>
  <conditionalFormatting sqref="F41 F44 F47 F50 F53 F56 F59 F62 F65">
    <cfRule type="cellIs" dxfId="4538" priority="527" stopIfTrue="1" operator="lessThan">
      <formula>0</formula>
    </cfRule>
  </conditionalFormatting>
  <conditionalFormatting sqref="H39 H42 H45 H48 H51 H54 H57 H60 H63">
    <cfRule type="cellIs" dxfId="4537" priority="523" stopIfTrue="1" operator="greaterThan">
      <formula>0</formula>
    </cfRule>
    <cfRule type="cellIs" dxfId="4536" priority="524" stopIfTrue="1" operator="lessThan">
      <formula>0</formula>
    </cfRule>
  </conditionalFormatting>
  <conditionalFormatting sqref="H40 H43 H46 H49 H52 H55 H58 H61 H64">
    <cfRule type="cellIs" dxfId="4535" priority="521" stopIfTrue="1" operator="lessThan">
      <formula>0</formula>
    </cfRule>
    <cfRule type="cellIs" dxfId="4534" priority="522" stopIfTrue="1" operator="greaterThan">
      <formula>0</formula>
    </cfRule>
  </conditionalFormatting>
  <conditionalFormatting sqref="H41 H44 H47 H50 H53 H56 H59 H62 H65">
    <cfRule type="cellIs" dxfId="4533" priority="518" stopIfTrue="1" operator="greaterThan">
      <formula>0</formula>
    </cfRule>
  </conditionalFormatting>
  <conditionalFormatting sqref="H41 H44 H47 H50 H53 H56 H59 H62 H65">
    <cfRule type="cellIs" dxfId="4532" priority="517" stopIfTrue="1" operator="lessThan">
      <formula>0</formula>
    </cfRule>
  </conditionalFormatting>
  <conditionalFormatting sqref="J39:J40 J42:J43 J45:J46 J48:J49 J51:J52 J54:J55 J57:J58 J60:J61 J63:J64">
    <cfRule type="cellIs" dxfId="4531" priority="509" stopIfTrue="1" operator="greaterThan">
      <formula>0.03</formula>
    </cfRule>
    <cfRule type="cellIs" dxfId="4530" priority="510" stopIfTrue="1" operator="lessThan">
      <formula>-0.03</formula>
    </cfRule>
  </conditionalFormatting>
  <conditionalFormatting sqref="J39 J42 J45 J48 J51 J54 J57 J60 J63">
    <cfRule type="cellIs" dxfId="4529" priority="513" stopIfTrue="1" operator="greaterThan">
      <formula>0</formula>
    </cfRule>
    <cfRule type="cellIs" dxfId="4528" priority="514" stopIfTrue="1" operator="lessThan">
      <formula>0</formula>
    </cfRule>
  </conditionalFormatting>
  <conditionalFormatting sqref="J40 J43 J46 J49 J52 J55 J58 J61 J64">
    <cfRule type="cellIs" dxfId="4527" priority="511" stopIfTrue="1" operator="lessThan">
      <formula>0</formula>
    </cfRule>
    <cfRule type="cellIs" dxfId="4526" priority="512" stopIfTrue="1" operator="greaterThan">
      <formula>0</formula>
    </cfRule>
  </conditionalFormatting>
  <conditionalFormatting sqref="J41 J44 J47 J50 J53 J56 J59 J62 J65">
    <cfRule type="cellIs" dxfId="4525" priority="505" stopIfTrue="1" operator="greaterThan">
      <formula>0.03</formula>
    </cfRule>
    <cfRule type="cellIs" dxfId="4524" priority="506" stopIfTrue="1" operator="lessThan">
      <formula>-0.03</formula>
    </cfRule>
  </conditionalFormatting>
  <conditionalFormatting sqref="J41 J44 J47 J50 J53 J56 J59 J62 J65">
    <cfRule type="cellIs" dxfId="4523" priority="508" stopIfTrue="1" operator="greaterThan">
      <formula>0</formula>
    </cfRule>
  </conditionalFormatting>
  <conditionalFormatting sqref="J41 J44 J47 J50 J53 J56 J59 J62 J65">
    <cfRule type="cellIs" dxfId="4522" priority="507" stopIfTrue="1" operator="lessThan">
      <formula>0</formula>
    </cfRule>
  </conditionalFormatting>
  <conditionalFormatting sqref="L39 L42 L45 L48 L51 L54 L57 L60 L63">
    <cfRule type="cellIs" dxfId="4521" priority="503" stopIfTrue="1" operator="greaterThan">
      <formula>0</formula>
    </cfRule>
    <cfRule type="cellIs" dxfId="4520" priority="504" stopIfTrue="1" operator="lessThan">
      <formula>0</formula>
    </cfRule>
  </conditionalFormatting>
  <conditionalFormatting sqref="L40 L43 L46 L49 L52 L55 L58 L61 L64">
    <cfRule type="cellIs" dxfId="4519" priority="501" stopIfTrue="1" operator="lessThan">
      <formula>0</formula>
    </cfRule>
    <cfRule type="cellIs" dxfId="4518" priority="502" stopIfTrue="1" operator="greaterThan">
      <formula>0</formula>
    </cfRule>
  </conditionalFormatting>
  <conditionalFormatting sqref="L41 L44 L47 L50 L53 L56 L59 L62 L65">
    <cfRule type="cellIs" dxfId="4517" priority="495" stopIfTrue="1" operator="greaterThan">
      <formula>0.03</formula>
    </cfRule>
    <cfRule type="cellIs" dxfId="4516" priority="496" stopIfTrue="1" operator="lessThan">
      <formula>-0.03</formula>
    </cfRule>
  </conditionalFormatting>
  <conditionalFormatting sqref="L41 L44 L47 L50 L53 L56 L59 L62 L65">
    <cfRule type="cellIs" dxfId="4515" priority="498" stopIfTrue="1" operator="greaterThan">
      <formula>0</formula>
    </cfRule>
  </conditionalFormatting>
  <conditionalFormatting sqref="L41 L44 L47 L50 L53 L56 L59 L62 L65">
    <cfRule type="cellIs" dxfId="4514" priority="497" stopIfTrue="1" operator="lessThan">
      <formula>0</formula>
    </cfRule>
  </conditionalFormatting>
  <conditionalFormatting sqref="N39:N40 N42:N43 N45:N46 N48:N49 N51:N52 N54:N55 N57:N58 N60:N61 N63:N64">
    <cfRule type="cellIs" dxfId="4513" priority="489" stopIfTrue="1" operator="greaterThan">
      <formula>0.03</formula>
    </cfRule>
    <cfRule type="cellIs" dxfId="4512" priority="490" stopIfTrue="1" operator="lessThan">
      <formula>-0.03</formula>
    </cfRule>
  </conditionalFormatting>
  <conditionalFormatting sqref="N39 N42 N45 N48 N51 N54 N57 N60 N63">
    <cfRule type="cellIs" dxfId="4511" priority="493" stopIfTrue="1" operator="greaterThan">
      <formula>0</formula>
    </cfRule>
    <cfRule type="cellIs" dxfId="4510" priority="494" stopIfTrue="1" operator="lessThan">
      <formula>0</formula>
    </cfRule>
  </conditionalFormatting>
  <conditionalFormatting sqref="N40 N43 N46 N49 N52 N55 N58 N61 N64">
    <cfRule type="cellIs" dxfId="4509" priority="491" stopIfTrue="1" operator="lessThan">
      <formula>0</formula>
    </cfRule>
    <cfRule type="cellIs" dxfId="4508" priority="492" stopIfTrue="1" operator="greaterThan">
      <formula>0</formula>
    </cfRule>
  </conditionalFormatting>
  <conditionalFormatting sqref="N41 N44 N47 N50 N53 N56 N59 N62 N65">
    <cfRule type="cellIs" dxfId="4507" priority="488" stopIfTrue="1" operator="greaterThan">
      <formula>0</formula>
    </cfRule>
  </conditionalFormatting>
  <conditionalFormatting sqref="N41 N44 N47 N50 N53 N56 N59 N62 N65">
    <cfRule type="cellIs" dxfId="4506" priority="487" stopIfTrue="1" operator="lessThan">
      <formula>0</formula>
    </cfRule>
  </conditionalFormatting>
  <conditionalFormatting sqref="P39:P40 P42:P43 P45:P46 P48:P49 P51:P52 P54:P55 P57:P58 P60:P61 P63:P64">
    <cfRule type="cellIs" dxfId="4505" priority="479" stopIfTrue="1" operator="greaterThan">
      <formula>0.03</formula>
    </cfRule>
    <cfRule type="cellIs" dxfId="4504" priority="480" stopIfTrue="1" operator="lessThan">
      <formula>-0.03</formula>
    </cfRule>
  </conditionalFormatting>
  <conditionalFormatting sqref="P39 P42 P45 P48 P51 P54 P57 P60 P63">
    <cfRule type="cellIs" dxfId="4503" priority="483" stopIfTrue="1" operator="greaterThan">
      <formula>0</formula>
    </cfRule>
    <cfRule type="cellIs" dxfId="4502" priority="484" stopIfTrue="1" operator="lessThan">
      <formula>0</formula>
    </cfRule>
  </conditionalFormatting>
  <conditionalFormatting sqref="P40 P43 P46 P49 P52 P55 P58 P61 P64">
    <cfRule type="cellIs" dxfId="4501" priority="481" stopIfTrue="1" operator="lessThan">
      <formula>0</formula>
    </cfRule>
    <cfRule type="cellIs" dxfId="4500" priority="482" stopIfTrue="1" operator="greaterThan">
      <formula>0</formula>
    </cfRule>
  </conditionalFormatting>
  <conditionalFormatting sqref="P41 P44 P47 P50 P53 P56 P59 P62 P65">
    <cfRule type="cellIs" dxfId="4499" priority="478" stopIfTrue="1" operator="greaterThan">
      <formula>0</formula>
    </cfRule>
  </conditionalFormatting>
  <conditionalFormatting sqref="P41 P44 P47 P50 P53 P56 P59 P62 P65">
    <cfRule type="cellIs" dxfId="4498" priority="477" stopIfTrue="1" operator="lessThan">
      <formula>0</formula>
    </cfRule>
  </conditionalFormatting>
  <conditionalFormatting sqref="R39 R42 R45 R48 R51 R54 R57 R60 R63">
    <cfRule type="cellIs" dxfId="4497" priority="473" stopIfTrue="1" operator="greaterThan">
      <formula>0</formula>
    </cfRule>
    <cfRule type="cellIs" dxfId="4496" priority="474" stopIfTrue="1" operator="lessThan">
      <formula>0</formula>
    </cfRule>
  </conditionalFormatting>
  <conditionalFormatting sqref="R40 R43 R46 R49 R52 R55 R58 R61 R64">
    <cfRule type="cellIs" dxfId="4495" priority="471" stopIfTrue="1" operator="lessThan">
      <formula>0</formula>
    </cfRule>
    <cfRule type="cellIs" dxfId="4494" priority="472" stopIfTrue="1" operator="greaterThan">
      <formula>0</formula>
    </cfRule>
  </conditionalFormatting>
  <conditionalFormatting sqref="R41 R44 R47 R50 R53 R56 R59 R62 R65">
    <cfRule type="cellIs" dxfId="4493" priority="465" stopIfTrue="1" operator="greaterThan">
      <formula>0.03</formula>
    </cfRule>
    <cfRule type="cellIs" dxfId="4492" priority="466" stopIfTrue="1" operator="lessThan">
      <formula>-0.03</formula>
    </cfRule>
  </conditionalFormatting>
  <conditionalFormatting sqref="R41 R44 R47 R50 R53 R56 R59 R62 R65">
    <cfRule type="cellIs" dxfId="4491" priority="468" stopIfTrue="1" operator="greaterThan">
      <formula>0</formula>
    </cfRule>
  </conditionalFormatting>
  <conditionalFormatting sqref="R41 R44 R47 R50 R53 R56 R59 R62 R65">
    <cfRule type="cellIs" dxfId="4490" priority="467" stopIfTrue="1" operator="lessThan">
      <formula>0</formula>
    </cfRule>
  </conditionalFormatting>
  <conditionalFormatting sqref="X39 X42 X45 X48 X51 X54 X57 X60 X63">
    <cfRule type="cellIs" dxfId="4489" priority="463" stopIfTrue="1" operator="greaterThan">
      <formula>0</formula>
    </cfRule>
    <cfRule type="cellIs" dxfId="4488" priority="464" stopIfTrue="1" operator="lessThan">
      <formula>0</formula>
    </cfRule>
  </conditionalFormatting>
  <conditionalFormatting sqref="X40 X43 X46 X49 X52 X55 X58 X61 X64">
    <cfRule type="cellIs" dxfId="4487" priority="461" stopIfTrue="1" operator="lessThan">
      <formula>0</formula>
    </cfRule>
    <cfRule type="cellIs" dxfId="4486" priority="462" stopIfTrue="1" operator="greaterThan">
      <formula>0</formula>
    </cfRule>
  </conditionalFormatting>
  <conditionalFormatting sqref="X41 X44 X47 X50 X53 X56 X59 X62 X65">
    <cfRule type="cellIs" dxfId="4485" priority="455" stopIfTrue="1" operator="greaterThan">
      <formula>0.03</formula>
    </cfRule>
    <cfRule type="cellIs" dxfId="4484" priority="456" stopIfTrue="1" operator="lessThan">
      <formula>-0.03</formula>
    </cfRule>
  </conditionalFormatting>
  <conditionalFormatting sqref="X41 X44 X47 X50 X53 X56 X59 X62 X65">
    <cfRule type="cellIs" dxfId="4483" priority="458" stopIfTrue="1" operator="greaterThan">
      <formula>0</formula>
    </cfRule>
  </conditionalFormatting>
  <conditionalFormatting sqref="X41 X44 X47 X50 X53 X56 X59 X62 X65">
    <cfRule type="cellIs" dxfId="4482" priority="457" stopIfTrue="1" operator="lessThan">
      <formula>0</formula>
    </cfRule>
  </conditionalFormatting>
  <conditionalFormatting sqref="Z39 Z42 Z45 Z48 Z51 Z54 Z57 Z60 Z63">
    <cfRule type="cellIs" dxfId="4481" priority="453" stopIfTrue="1" operator="greaterThan">
      <formula>0</formula>
    </cfRule>
    <cfRule type="cellIs" dxfId="4480" priority="454" stopIfTrue="1" operator="lessThan">
      <formula>0</formula>
    </cfRule>
  </conditionalFormatting>
  <conditionalFormatting sqref="Z40 Z43 Z46 Z49 Z52 Z55 Z58 Z61 Z64">
    <cfRule type="cellIs" dxfId="4479" priority="451" stopIfTrue="1" operator="lessThan">
      <formula>0</formula>
    </cfRule>
    <cfRule type="cellIs" dxfId="4478" priority="452" stopIfTrue="1" operator="greaterThan">
      <formula>0</formula>
    </cfRule>
  </conditionalFormatting>
  <conditionalFormatting sqref="Z41 Z44 Z47 Z50 Z53 Z56 Z59 Z62 Z65">
    <cfRule type="cellIs" dxfId="4477" priority="448" stopIfTrue="1" operator="greaterThan">
      <formula>0</formula>
    </cfRule>
  </conditionalFormatting>
  <conditionalFormatting sqref="Z41 Z44 Z47 Z50 Z53 Z56 Z59 Z62 Z65">
    <cfRule type="cellIs" dxfId="4476" priority="447" stopIfTrue="1" operator="lessThan">
      <formula>0</formula>
    </cfRule>
  </conditionalFormatting>
  <conditionalFormatting sqref="G5">
    <cfRule type="cellIs" dxfId="4475" priority="441" stopIfTrue="1" operator="greaterThan">
      <formula>0.03</formula>
    </cfRule>
    <cfRule type="cellIs" dxfId="4474" priority="442" stopIfTrue="1" operator="lessThan">
      <formula>-0.03</formula>
    </cfRule>
  </conditionalFormatting>
  <conditionalFormatting sqref="G5">
    <cfRule type="cellIs" dxfId="4473" priority="444" stopIfTrue="1" operator="greaterThan">
      <formula>0</formula>
    </cfRule>
  </conditionalFormatting>
  <conditionalFormatting sqref="G5">
    <cfRule type="cellIs" dxfId="4472" priority="443" stopIfTrue="1" operator="lessThan">
      <formula>0</formula>
    </cfRule>
  </conditionalFormatting>
  <conditionalFormatting sqref="L228 L231 L234 L237 L240 L243 L246 L249 L252">
    <cfRule type="cellIs" dxfId="4471" priority="305" stopIfTrue="1" operator="greaterThan">
      <formula>0.03</formula>
    </cfRule>
    <cfRule type="cellIs" dxfId="4470" priority="306" stopIfTrue="1" operator="lessThan">
      <formula>-0.03</formula>
    </cfRule>
  </conditionalFormatting>
  <conditionalFormatting sqref="L228 L231 L234 L237 L240 L243 L246 L249 L252">
    <cfRule type="cellIs" dxfId="4469" priority="308" stopIfTrue="1" operator="greaterThan">
      <formula>0</formula>
    </cfRule>
  </conditionalFormatting>
  <conditionalFormatting sqref="L228 L231 L234 L237 L240 L243 L246 L249 L252">
    <cfRule type="cellIs" dxfId="4468" priority="307" stopIfTrue="1" operator="lessThan">
      <formula>0</formula>
    </cfRule>
  </conditionalFormatting>
  <conditionalFormatting sqref="G8 G11 G14 G17 G20 G23 G26 G29">
    <cfRule type="cellIs" dxfId="4467" priority="436" stopIfTrue="1" operator="greaterThan">
      <formula>0</formula>
    </cfRule>
  </conditionalFormatting>
  <conditionalFormatting sqref="G8 G11 G14 G17 G20 G23 G26 G29">
    <cfRule type="cellIs" dxfId="4466" priority="435" stopIfTrue="1" operator="lessThan">
      <formula>0</formula>
    </cfRule>
  </conditionalFormatting>
  <conditionalFormatting sqref="H5 H8 H11 H14 H17 H20 H23 H26 H29">
    <cfRule type="cellIs" dxfId="4465" priority="429" stopIfTrue="1" operator="greaterThan">
      <formula>0.03</formula>
    </cfRule>
    <cfRule type="cellIs" dxfId="4464" priority="430" stopIfTrue="1" operator="lessThan">
      <formula>-0.03</formula>
    </cfRule>
  </conditionalFormatting>
  <conditionalFormatting sqref="H5 H8 H11 H14 H17 H20 H23 H26 H29">
    <cfRule type="cellIs" dxfId="4463" priority="432" stopIfTrue="1" operator="greaterThan">
      <formula>0</formula>
    </cfRule>
  </conditionalFormatting>
  <conditionalFormatting sqref="H5 H8 H11 H14 H17 H20 H23 H26 H29">
    <cfRule type="cellIs" dxfId="4462" priority="431" stopIfTrue="1" operator="lessThan">
      <formula>0</formula>
    </cfRule>
  </conditionalFormatting>
  <conditionalFormatting sqref="I5:V5 I8:V8 I11:V11 I14:V14 I17:V17 I20:V20 I23:V23 I26:V26 I29:V29">
    <cfRule type="cellIs" dxfId="4461" priority="428" stopIfTrue="1" operator="greaterThan">
      <formula>0</formula>
    </cfRule>
  </conditionalFormatting>
  <conditionalFormatting sqref="I5:V5 I8:V8 I11:V11 I14:V14 I17:V17 I20:V20 I23:V23 I26:V26 I29:V29">
    <cfRule type="cellIs" dxfId="4460" priority="427" stopIfTrue="1" operator="lessThan">
      <formula>0</formula>
    </cfRule>
  </conditionalFormatting>
  <conditionalFormatting sqref="G39 G42 G45 G48 G51 G54 G57 G60 G63">
    <cfRule type="cellIs" dxfId="4459" priority="424" stopIfTrue="1" operator="greaterThan">
      <formula>0</formula>
    </cfRule>
  </conditionalFormatting>
  <conditionalFormatting sqref="G39 G42 G45 G48 G51 G54 G57 G60 G63">
    <cfRule type="cellIs" dxfId="4458" priority="423" stopIfTrue="1" operator="lessThan">
      <formula>0</formula>
    </cfRule>
  </conditionalFormatting>
  <conditionalFormatting sqref="I39 I42 I45 I48 I51 I54 I57 I60 I63">
    <cfRule type="cellIs" dxfId="4457" priority="417" stopIfTrue="1" operator="greaterThan">
      <formula>0.03</formula>
    </cfRule>
    <cfRule type="cellIs" dxfId="4456" priority="418" stopIfTrue="1" operator="lessThan">
      <formula>-0.03</formula>
    </cfRule>
  </conditionalFormatting>
  <conditionalFormatting sqref="I39 I42 I45 I48 I51 I54 I57 I60 I63">
    <cfRule type="cellIs" dxfId="4455" priority="420" stopIfTrue="1" operator="greaterThan">
      <formula>0</formula>
    </cfRule>
  </conditionalFormatting>
  <conditionalFormatting sqref="I39 I42 I45 I48 I51 I54 I57 I60 I63">
    <cfRule type="cellIs" dxfId="4454" priority="419" stopIfTrue="1" operator="lessThan">
      <formula>0</formula>
    </cfRule>
  </conditionalFormatting>
  <conditionalFormatting sqref="K39 K42 K45 K48 K51 K54 K57 K60 K63">
    <cfRule type="cellIs" dxfId="4453" priority="416" stopIfTrue="1" operator="greaterThan">
      <formula>0</formula>
    </cfRule>
  </conditionalFormatting>
  <conditionalFormatting sqref="K39 K42 K45 K48 K51 K54 K57 K60 K63">
    <cfRule type="cellIs" dxfId="4452" priority="415" stopIfTrue="1" operator="lessThan">
      <formula>0</formula>
    </cfRule>
  </conditionalFormatting>
  <conditionalFormatting sqref="M39 M42 M45 M48 M51 M54 M57 M60 M63">
    <cfRule type="cellIs" dxfId="4451" priority="412" stopIfTrue="1" operator="greaterThan">
      <formula>0</formula>
    </cfRule>
  </conditionalFormatting>
  <conditionalFormatting sqref="M39 M42 M45 M48 M51 M54 M57 M60 M63">
    <cfRule type="cellIs" dxfId="4450" priority="411" stopIfTrue="1" operator="lessThan">
      <formula>0</formula>
    </cfRule>
  </conditionalFormatting>
  <conditionalFormatting sqref="O39 O42 O45 O48 O51 O54 O57 O60 O63">
    <cfRule type="cellIs" dxfId="4449" priority="405" stopIfTrue="1" operator="greaterThan">
      <formula>0.03</formula>
    </cfRule>
    <cfRule type="cellIs" dxfId="4448" priority="406" stopIfTrue="1" operator="lessThan">
      <formula>-0.03</formula>
    </cfRule>
  </conditionalFormatting>
  <conditionalFormatting sqref="O39 O42 O45 O48 O51 O54 O57 O60 O63">
    <cfRule type="cellIs" dxfId="4447" priority="408" stopIfTrue="1" operator="greaterThan">
      <formula>0</formula>
    </cfRule>
  </conditionalFormatting>
  <conditionalFormatting sqref="O39 O42 O45 O48 O51 O54 O57 O60 O63">
    <cfRule type="cellIs" dxfId="4446" priority="407" stopIfTrue="1" operator="lessThan">
      <formula>0</formula>
    </cfRule>
  </conditionalFormatting>
  <conditionalFormatting sqref="Q39 Q42 Q45 Q48 Q51 Q54 Q57 Q60 Q63">
    <cfRule type="cellIs" dxfId="4445" priority="401" stopIfTrue="1" operator="greaterThan">
      <formula>0.03</formula>
    </cfRule>
    <cfRule type="cellIs" dxfId="4444" priority="402" stopIfTrue="1" operator="lessThan">
      <formula>-0.03</formula>
    </cfRule>
  </conditionalFormatting>
  <conditionalFormatting sqref="Q39 Q42 Q45 Q48 Q51 Q54 Q57 Q60 Q63">
    <cfRule type="cellIs" dxfId="4443" priority="404" stopIfTrue="1" operator="greaterThan">
      <formula>0</formula>
    </cfRule>
  </conditionalFormatting>
  <conditionalFormatting sqref="Q39 Q42 Q45 Q48 Q51 Q54 Q57 Q60 Q63">
    <cfRule type="cellIs" dxfId="4442" priority="403" stopIfTrue="1" operator="lessThan">
      <formula>0</formula>
    </cfRule>
  </conditionalFormatting>
  <conditionalFormatting sqref="S39:W39 S42:W42 S45:W45 S48:W48 S51:W51 S54:W54 S57:W57 S60:W60 S63:W63">
    <cfRule type="cellIs" dxfId="4441" priority="397" stopIfTrue="1" operator="greaterThan">
      <formula>0.03</formula>
    </cfRule>
    <cfRule type="cellIs" dxfId="4440" priority="398" stopIfTrue="1" operator="lessThan">
      <formula>-0.03</formula>
    </cfRule>
  </conditionalFormatting>
  <conditionalFormatting sqref="S39:W39 S42:W42 S45:W45 S48:W48 S51:W51 S54:W54 S57:W57 S60:W60 S63:W63">
    <cfRule type="cellIs" dxfId="4439" priority="400" stopIfTrue="1" operator="greaterThan">
      <formula>0</formula>
    </cfRule>
  </conditionalFormatting>
  <conditionalFormatting sqref="S39:W39 S42:W42 S45:W45 S48:W48 S51:W51 S54:W54 S57:W57 S60:W60 S63:W63">
    <cfRule type="cellIs" dxfId="4438" priority="399" stopIfTrue="1" operator="lessThan">
      <formula>0</formula>
    </cfRule>
  </conditionalFormatting>
  <conditionalFormatting sqref="AA39 AA42 AA45 AA48 AA51 AA54 AA57 AA60 AA63">
    <cfRule type="cellIs" dxfId="4437" priority="393" stopIfTrue="1" operator="greaterThan">
      <formula>0.03</formula>
    </cfRule>
    <cfRule type="cellIs" dxfId="4436" priority="394" stopIfTrue="1" operator="lessThan">
      <formula>-0.03</formula>
    </cfRule>
  </conditionalFormatting>
  <conditionalFormatting sqref="AA39 AA42 AA45 AA48 AA51 AA54 AA57 AA60 AA63">
    <cfRule type="cellIs" dxfId="4435" priority="396" stopIfTrue="1" operator="greaterThan">
      <formula>0</formula>
    </cfRule>
  </conditionalFormatting>
  <conditionalFormatting sqref="AA39 AA42 AA45 AA48 AA51 AA54 AA57 AA60 AA63">
    <cfRule type="cellIs" dxfId="4434" priority="395" stopIfTrue="1" operator="lessThan">
      <formula>0</formula>
    </cfRule>
  </conditionalFormatting>
  <conditionalFormatting sqref="P228 P231 P234 P237 P240 P243 P246 P249 P252">
    <cfRule type="cellIs" dxfId="4433" priority="297" stopIfTrue="1" operator="greaterThan">
      <formula>0.03</formula>
    </cfRule>
    <cfRule type="cellIs" dxfId="4432" priority="298" stopIfTrue="1" operator="lessThan">
      <formula>-0.03</formula>
    </cfRule>
  </conditionalFormatting>
  <conditionalFormatting sqref="H88:J88 H91:J91 H94:J94 H97:J97 H100:J100 H103:J103 H106:J106 H109:J109 H112:J112">
    <cfRule type="cellIs" dxfId="4431" priority="389" stopIfTrue="1" operator="greaterThan">
      <formula>0.03</formula>
    </cfRule>
    <cfRule type="cellIs" dxfId="4430" priority="390" stopIfTrue="1" operator="lessThan">
      <formula>-0.03</formula>
    </cfRule>
  </conditionalFormatting>
  <conditionalFormatting sqref="H88:J88 H91:J91 H94:J94 H97:J97 H100:J100 H103:J103 H106:J106 H109:J109 H112:J112">
    <cfRule type="cellIs" dxfId="4429" priority="392" stopIfTrue="1" operator="greaterThan">
      <formula>0</formula>
    </cfRule>
  </conditionalFormatting>
  <conditionalFormatting sqref="H88:J88 H91:J91 H94:J94 H97:J97 H100:J100 H103:J103 H106:J106 H109:J109 H112:J112">
    <cfRule type="cellIs" dxfId="4428" priority="391" stopIfTrue="1" operator="lessThan">
      <formula>0</formula>
    </cfRule>
  </conditionalFormatting>
  <conditionalFormatting sqref="L88 L91 L94 L97 L100 L103 L106 L109 L112">
    <cfRule type="cellIs" dxfId="4427" priority="385" stopIfTrue="1" operator="greaterThan">
      <formula>0.03</formula>
    </cfRule>
    <cfRule type="cellIs" dxfId="4426" priority="386" stopIfTrue="1" operator="lessThan">
      <formula>-0.03</formula>
    </cfRule>
  </conditionalFormatting>
  <conditionalFormatting sqref="L88 L91 L94 L97 L100 L103 L106 L109 L112">
    <cfRule type="cellIs" dxfId="4425" priority="388" stopIfTrue="1" operator="greaterThan">
      <formula>0</formula>
    </cfRule>
  </conditionalFormatting>
  <conditionalFormatting sqref="L88 L91 L94 L97 L100 L103 L106 L109 L112">
    <cfRule type="cellIs" dxfId="4424" priority="387" stopIfTrue="1" operator="lessThan">
      <formula>0</formula>
    </cfRule>
  </conditionalFormatting>
  <conditionalFormatting sqref="N88 N91 N94 N97 N100 N103 N106 N109 N112">
    <cfRule type="cellIs" dxfId="4423" priority="381" stopIfTrue="1" operator="greaterThan">
      <formula>0.03</formula>
    </cfRule>
    <cfRule type="cellIs" dxfId="4422" priority="382" stopIfTrue="1" operator="lessThan">
      <formula>-0.03</formula>
    </cfRule>
  </conditionalFormatting>
  <conditionalFormatting sqref="N88 N91 N94 N97 N100 N103 N106 N109 N112">
    <cfRule type="cellIs" dxfId="4421" priority="384" stopIfTrue="1" operator="greaterThan">
      <formula>0</formula>
    </cfRule>
  </conditionalFormatting>
  <conditionalFormatting sqref="N88 N91 N94 N97 N100 N103 N106 N109 N112">
    <cfRule type="cellIs" dxfId="4420" priority="383" stopIfTrue="1" operator="lessThan">
      <formula>0</formula>
    </cfRule>
  </conditionalFormatting>
  <conditionalFormatting sqref="P88 P91 P94 P97 P100 P103 P106 P109 P112">
    <cfRule type="cellIs" dxfId="4419" priority="377" stopIfTrue="1" operator="greaterThan">
      <formula>0.03</formula>
    </cfRule>
    <cfRule type="cellIs" dxfId="4418" priority="378" stopIfTrue="1" operator="lessThan">
      <formula>-0.03</formula>
    </cfRule>
  </conditionalFormatting>
  <conditionalFormatting sqref="P88 P91 P94 P97 P100 P103 P106 P109 P112">
    <cfRule type="cellIs" dxfId="4417" priority="380" stopIfTrue="1" operator="greaterThan">
      <formula>0</formula>
    </cfRule>
  </conditionalFormatting>
  <conditionalFormatting sqref="P88 P91 P94 P97 P100 P103 P106 P109 P112">
    <cfRule type="cellIs" dxfId="4416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15" priority="373" stopIfTrue="1" operator="greaterThan">
      <formula>0.03</formula>
    </cfRule>
    <cfRule type="cellIs" dxfId="4414" priority="374" stopIfTrue="1" operator="lessThan">
      <formula>-0.03</formula>
    </cfRule>
  </conditionalFormatting>
  <conditionalFormatting sqref="H116:J116 H119:J119 H122:J122 H125:J125 H128:J128 H131:J131 H134:J134 H137:J137 H140:J140">
    <cfRule type="cellIs" dxfId="4413" priority="376" stopIfTrue="1" operator="greaterThan">
      <formula>0</formula>
    </cfRule>
  </conditionalFormatting>
  <conditionalFormatting sqref="H116:J116 H119:J119 H122:J122 H125:J125 H128:J128 H131:J131 H134:J134 H137:J137 H140:J140">
    <cfRule type="cellIs" dxfId="4412" priority="375" stopIfTrue="1" operator="lessThan">
      <formula>0</formula>
    </cfRule>
  </conditionalFormatting>
  <conditionalFormatting sqref="L116 L119 L122 L125 L128 L131 L134 L137 L140">
    <cfRule type="cellIs" dxfId="4411" priority="369" stopIfTrue="1" operator="greaterThan">
      <formula>0.03</formula>
    </cfRule>
    <cfRule type="cellIs" dxfId="4410" priority="370" stopIfTrue="1" operator="lessThan">
      <formula>-0.03</formula>
    </cfRule>
  </conditionalFormatting>
  <conditionalFormatting sqref="L116 L119 L122 L125 L128 L131 L134 L137 L140">
    <cfRule type="cellIs" dxfId="4409" priority="372" stopIfTrue="1" operator="greaterThan">
      <formula>0</formula>
    </cfRule>
  </conditionalFormatting>
  <conditionalFormatting sqref="L116 L119 L122 L125 L128 L131 L134 L137 L140">
    <cfRule type="cellIs" dxfId="4408" priority="371" stopIfTrue="1" operator="lessThan">
      <formula>0</formula>
    </cfRule>
  </conditionalFormatting>
  <conditionalFormatting sqref="N116 N119 N122 N125 N128 N131 N134 N137 N140">
    <cfRule type="cellIs" dxfId="4407" priority="365" stopIfTrue="1" operator="greaterThan">
      <formula>0.03</formula>
    </cfRule>
    <cfRule type="cellIs" dxfId="4406" priority="366" stopIfTrue="1" operator="lessThan">
      <formula>-0.03</formula>
    </cfRule>
  </conditionalFormatting>
  <conditionalFormatting sqref="N116 N119 N122 N125 N128 N131 N134 N137 N140">
    <cfRule type="cellIs" dxfId="4405" priority="368" stopIfTrue="1" operator="greaterThan">
      <formula>0</formula>
    </cfRule>
  </conditionalFormatting>
  <conditionalFormatting sqref="N116 N119 N122 N125 N128 N131 N134 N137 N140">
    <cfRule type="cellIs" dxfId="4404" priority="367" stopIfTrue="1" operator="lessThan">
      <formula>0</formula>
    </cfRule>
  </conditionalFormatting>
  <conditionalFormatting sqref="P119 P122 P125 P128 P131 P134 P137 P140">
    <cfRule type="cellIs" dxfId="4403" priority="361" stopIfTrue="1" operator="greaterThan">
      <formula>0.03</formula>
    </cfRule>
    <cfRule type="cellIs" dxfId="4402" priority="362" stopIfTrue="1" operator="lessThan">
      <formula>-0.03</formula>
    </cfRule>
  </conditionalFormatting>
  <conditionalFormatting sqref="P119 P122 P125 P128 P131 P134 P137 P140">
    <cfRule type="cellIs" dxfId="4401" priority="364" stopIfTrue="1" operator="greaterThan">
      <formula>0</formula>
    </cfRule>
  </conditionalFormatting>
  <conditionalFormatting sqref="P119 P122 P125 P128 P131 P134 P137 P140">
    <cfRule type="cellIs" dxfId="4400" priority="363" stopIfTrue="1" operator="lessThan">
      <formula>0</formula>
    </cfRule>
  </conditionalFormatting>
  <conditionalFormatting sqref="H144:J144 H147:J147 H150:J150 H153:J153 H156:J156 H159:J159 H162:J162 H165:J165 H168:J168">
    <cfRule type="cellIs" dxfId="4399" priority="357" stopIfTrue="1" operator="greaterThan">
      <formula>0.03</formula>
    </cfRule>
    <cfRule type="cellIs" dxfId="4398" priority="358" stopIfTrue="1" operator="lessThan">
      <formula>-0.03</formula>
    </cfRule>
  </conditionalFormatting>
  <conditionalFormatting sqref="H144:J144 H147:J147 H150:J150 H153:J153 H156:J156 H159:J159 H162:J162 H165:J165 H168:J168">
    <cfRule type="cellIs" dxfId="4397" priority="360" stopIfTrue="1" operator="greaterThan">
      <formula>0</formula>
    </cfRule>
  </conditionalFormatting>
  <conditionalFormatting sqref="H144:J144 H147:J147 H150:J150 H153:J153 H156:J156 H159:J159 H162:J162 H165:J165 H168:J168">
    <cfRule type="cellIs" dxfId="4396" priority="359" stopIfTrue="1" operator="lessThan">
      <formula>0</formula>
    </cfRule>
  </conditionalFormatting>
  <conditionalFormatting sqref="L144 L147 L150 L153 L156 L159 L162 L165 L168">
    <cfRule type="cellIs" dxfId="4395" priority="353" stopIfTrue="1" operator="greaterThan">
      <formula>0.03</formula>
    </cfRule>
    <cfRule type="cellIs" dxfId="4394" priority="354" stopIfTrue="1" operator="lessThan">
      <formula>-0.03</formula>
    </cfRule>
  </conditionalFormatting>
  <conditionalFormatting sqref="L144 L147 L150 L153 L156 L159 L162 L165 L168">
    <cfRule type="cellIs" dxfId="4393" priority="356" stopIfTrue="1" operator="greaterThan">
      <formula>0</formula>
    </cfRule>
  </conditionalFormatting>
  <conditionalFormatting sqref="L144 L147 L150 L153 L156 L159 L162 L165 L168">
    <cfRule type="cellIs" dxfId="4392" priority="355" stopIfTrue="1" operator="lessThan">
      <formula>0</formula>
    </cfRule>
  </conditionalFormatting>
  <conditionalFormatting sqref="N144 N147 N150 N153 N156 N159 N162 N165 N168">
    <cfRule type="cellIs" dxfId="4391" priority="349" stopIfTrue="1" operator="greaterThan">
      <formula>0.03</formula>
    </cfRule>
    <cfRule type="cellIs" dxfId="4390" priority="350" stopIfTrue="1" operator="lessThan">
      <formula>-0.03</formula>
    </cfRule>
  </conditionalFormatting>
  <conditionalFormatting sqref="N144 N147 N150 N153 N156 N159 N162 N165 N168">
    <cfRule type="cellIs" dxfId="4389" priority="352" stopIfTrue="1" operator="greaterThan">
      <formula>0</formula>
    </cfRule>
  </conditionalFormatting>
  <conditionalFormatting sqref="N144 N147 N150 N153 N156 N159 N162 N165 N168">
    <cfRule type="cellIs" dxfId="4388" priority="351" stopIfTrue="1" operator="lessThan">
      <formula>0</formula>
    </cfRule>
  </conditionalFormatting>
  <conditionalFormatting sqref="P144 P147 P150 P153 P156 P159 P162 P165 P168">
    <cfRule type="cellIs" dxfId="4387" priority="345" stopIfTrue="1" operator="greaterThan">
      <formula>0.03</formula>
    </cfRule>
    <cfRule type="cellIs" dxfId="4386" priority="346" stopIfTrue="1" operator="lessThan">
      <formula>-0.03</formula>
    </cfRule>
  </conditionalFormatting>
  <conditionalFormatting sqref="P144 P147 P150 P153 P156 P159 P162 P165 P168">
    <cfRule type="cellIs" dxfId="4385" priority="348" stopIfTrue="1" operator="greaterThan">
      <formula>0</formula>
    </cfRule>
  </conditionalFormatting>
  <conditionalFormatting sqref="P144 P147 P150 P153 P156 P159 P162 P165 P168">
    <cfRule type="cellIs" dxfId="4384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83" priority="341" stopIfTrue="1" operator="greaterThan">
      <formula>0.03</formula>
    </cfRule>
    <cfRule type="cellIs" dxfId="4382" priority="342" stopIfTrue="1" operator="lessThan">
      <formula>-0.03</formula>
    </cfRule>
  </conditionalFormatting>
  <conditionalFormatting sqref="H172:J172 H175:J175 H178:J178 H181:J181 H184:J184 H187:J187 H190:J190 H193:J193 H196:J196">
    <cfRule type="cellIs" dxfId="4381" priority="344" stopIfTrue="1" operator="greaterThan">
      <formula>0</formula>
    </cfRule>
  </conditionalFormatting>
  <conditionalFormatting sqref="H172:J172 H175:J175 H178:J178 H181:J181 H184:J184 H187:J187 H190:J190 H193:J193 H196:J196">
    <cfRule type="cellIs" dxfId="4380" priority="343" stopIfTrue="1" operator="lessThan">
      <formula>0</formula>
    </cfRule>
  </conditionalFormatting>
  <conditionalFormatting sqref="L172 L175 L178 L181 L184 L187 L190 L193 L196">
    <cfRule type="cellIs" dxfId="4379" priority="337" stopIfTrue="1" operator="greaterThan">
      <formula>0.03</formula>
    </cfRule>
    <cfRule type="cellIs" dxfId="4378" priority="338" stopIfTrue="1" operator="lessThan">
      <formula>-0.03</formula>
    </cfRule>
  </conditionalFormatting>
  <conditionalFormatting sqref="L172 L175 L178 L181 L184 L187 L190 L193 L196">
    <cfRule type="cellIs" dxfId="4377" priority="340" stopIfTrue="1" operator="greaterThan">
      <formula>0</formula>
    </cfRule>
  </conditionalFormatting>
  <conditionalFormatting sqref="L172 L175 L178 L181 L184 L187 L190 L193 L196">
    <cfRule type="cellIs" dxfId="4376" priority="339" stopIfTrue="1" operator="lessThan">
      <formula>0</formula>
    </cfRule>
  </conditionalFormatting>
  <conditionalFormatting sqref="N172 N175 N178 N181 N184 N187 N190 N193 N196">
    <cfRule type="cellIs" dxfId="4375" priority="333" stopIfTrue="1" operator="greaterThan">
      <formula>0.03</formula>
    </cfRule>
    <cfRule type="cellIs" dxfId="4374" priority="334" stopIfTrue="1" operator="lessThan">
      <formula>-0.03</formula>
    </cfRule>
  </conditionalFormatting>
  <conditionalFormatting sqref="N172 N175 N178 N181 N184 N187 N190 N193 N196">
    <cfRule type="cellIs" dxfId="4373" priority="336" stopIfTrue="1" operator="greaterThan">
      <formula>0</formula>
    </cfRule>
  </conditionalFormatting>
  <conditionalFormatting sqref="N172 N175 N178 N181 N184 N187 N190 N193 N196">
    <cfRule type="cellIs" dxfId="4372" priority="335" stopIfTrue="1" operator="lessThan">
      <formula>0</formula>
    </cfRule>
  </conditionalFormatting>
  <conditionalFormatting sqref="P172 P175 P178 P181 P184 P187 P190 P193 P196">
    <cfRule type="cellIs" dxfId="4371" priority="329" stopIfTrue="1" operator="greaterThan">
      <formula>0.03</formula>
    </cfRule>
    <cfRule type="cellIs" dxfId="4370" priority="330" stopIfTrue="1" operator="lessThan">
      <formula>-0.03</formula>
    </cfRule>
  </conditionalFormatting>
  <conditionalFormatting sqref="P172 P175 P178 P181 P184 P187 P190 P193 P196">
    <cfRule type="cellIs" dxfId="4369" priority="332" stopIfTrue="1" operator="greaterThan">
      <formula>0</formula>
    </cfRule>
  </conditionalFormatting>
  <conditionalFormatting sqref="P172 P175 P178 P181 P184 P187 P190 P193 P196">
    <cfRule type="cellIs" dxfId="4368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67" priority="325" stopIfTrue="1" operator="greaterThan">
      <formula>0.03</formula>
    </cfRule>
    <cfRule type="cellIs" dxfId="4366" priority="326" stopIfTrue="1" operator="lessThan">
      <formula>-0.03</formula>
    </cfRule>
  </conditionalFormatting>
  <conditionalFormatting sqref="H200:J200 H203:J203 H206:J206 H209:J209 H212:J212 H215:J215 H218:J218 H221:J221 H224:J224">
    <cfRule type="cellIs" dxfId="4365" priority="328" stopIfTrue="1" operator="greaterThan">
      <formula>0</formula>
    </cfRule>
  </conditionalFormatting>
  <conditionalFormatting sqref="H200:J200 H203:J203 H206:J206 H209:J209 H212:J212 H215:J215 H218:J218 H221:J221 H224:J224">
    <cfRule type="cellIs" dxfId="4364" priority="327" stopIfTrue="1" operator="lessThan">
      <formula>0</formula>
    </cfRule>
  </conditionalFormatting>
  <conditionalFormatting sqref="L200 L203 L206 L209 L212 L215 L218 L221 L224">
    <cfRule type="cellIs" dxfId="4363" priority="321" stopIfTrue="1" operator="greaterThan">
      <formula>0.03</formula>
    </cfRule>
    <cfRule type="cellIs" dxfId="4362" priority="322" stopIfTrue="1" operator="lessThan">
      <formula>-0.03</formula>
    </cfRule>
  </conditionalFormatting>
  <conditionalFormatting sqref="L200 L203 L206 L209 L212 L215 L218 L221 L224">
    <cfRule type="cellIs" dxfId="4361" priority="324" stopIfTrue="1" operator="greaterThan">
      <formula>0</formula>
    </cfRule>
  </conditionalFormatting>
  <conditionalFormatting sqref="L200 L203 L206 L209 L212 L215 L218 L221 L224">
    <cfRule type="cellIs" dxfId="4360" priority="323" stopIfTrue="1" operator="lessThan">
      <formula>0</formula>
    </cfRule>
  </conditionalFormatting>
  <conditionalFormatting sqref="N200 N203 N206 N209 N212 N215 N218 N221 N224">
    <cfRule type="cellIs" dxfId="4359" priority="320" stopIfTrue="1" operator="greaterThan">
      <formula>0</formula>
    </cfRule>
  </conditionalFormatting>
  <conditionalFormatting sqref="N200 N203 N206 N209 N212 N215 N218 N221 N224">
    <cfRule type="cellIs" dxfId="4358" priority="319" stopIfTrue="1" operator="lessThan">
      <formula>0</formula>
    </cfRule>
  </conditionalFormatting>
  <conditionalFormatting sqref="H228:J228 H231:J231 H234:J234 H237:J237 H240:J240 H243:J243 H246:J246 H249:J249 H252:J252">
    <cfRule type="cellIs" dxfId="4357" priority="309" stopIfTrue="1" operator="greaterThan">
      <formula>0.03</formula>
    </cfRule>
    <cfRule type="cellIs" dxfId="4356" priority="310" stopIfTrue="1" operator="lessThan">
      <formula>-0.03</formula>
    </cfRule>
  </conditionalFormatting>
  <conditionalFormatting sqref="H228:J228 H231:J231 H234:J234 H237:J237 H240:J240 H243:J243 H246:J246 H249:J249 H252:J252">
    <cfRule type="cellIs" dxfId="4355" priority="312" stopIfTrue="1" operator="greaterThan">
      <formula>0</formula>
    </cfRule>
  </conditionalFormatting>
  <conditionalFormatting sqref="H228:J228 H231:J231 H234:J234 H237:J237 H240:J240 H243:J243 H246:J246 H249:J249 H252:J252">
    <cfRule type="cellIs" dxfId="4354" priority="311" stopIfTrue="1" operator="lessThan">
      <formula>0</formula>
    </cfRule>
  </conditionalFormatting>
  <conditionalFormatting sqref="N228 N231 N234 N237 N240 N243 N246 N249 N252">
    <cfRule type="cellIs" dxfId="4353" priority="301" stopIfTrue="1" operator="greaterThan">
      <formula>0.03</formula>
    </cfRule>
    <cfRule type="cellIs" dxfId="4352" priority="302" stopIfTrue="1" operator="lessThan">
      <formula>-0.03</formula>
    </cfRule>
  </conditionalFormatting>
  <conditionalFormatting sqref="N228 N231 N234 N237 N240 N243 N246 N249 N252">
    <cfRule type="cellIs" dxfId="4351" priority="304" stopIfTrue="1" operator="greaterThan">
      <formula>0</formula>
    </cfRule>
  </conditionalFormatting>
  <conditionalFormatting sqref="N228 N231 N234 N237 N240 N243 N246 N249 N252">
    <cfRule type="cellIs" dxfId="4350" priority="303" stopIfTrue="1" operator="lessThan">
      <formula>0</formula>
    </cfRule>
  </conditionalFormatting>
  <conditionalFormatting sqref="P228 P231 P234 P237 P240 P243 P246 P249 P252">
    <cfRule type="cellIs" dxfId="4349" priority="300" stopIfTrue="1" operator="greaterThan">
      <formula>0</formula>
    </cfRule>
  </conditionalFormatting>
  <conditionalFormatting sqref="P228 P231 P234 P237 P240 P243 P246 P249 P252">
    <cfRule type="cellIs" dxfId="4348" priority="299" stopIfTrue="1" operator="lessThan">
      <formula>0</formula>
    </cfRule>
  </conditionalFormatting>
  <conditionalFormatting sqref="Q88:Q90">
    <cfRule type="cellIs" dxfId="4347" priority="293" stopIfTrue="1" operator="greaterThan">
      <formula>0.03</formula>
    </cfRule>
    <cfRule type="cellIs" dxfId="4346" priority="294" stopIfTrue="1" operator="lessThan">
      <formula>-0.03</formula>
    </cfRule>
  </conditionalFormatting>
  <conditionalFormatting sqref="Q88:Q90">
    <cfRule type="cellIs" dxfId="4345" priority="295" stopIfTrue="1" operator="greaterThan">
      <formula>0</formula>
    </cfRule>
    <cfRule type="cellIs" dxfId="4344" priority="296" stopIfTrue="1" operator="lessThan">
      <formula>0</formula>
    </cfRule>
  </conditionalFormatting>
  <conditionalFormatting sqref="R88">
    <cfRule type="cellIs" dxfId="4343" priority="289" stopIfTrue="1" operator="greaterThan">
      <formula>0.03</formula>
    </cfRule>
    <cfRule type="cellIs" dxfId="4342" priority="290" stopIfTrue="1" operator="lessThan">
      <formula>-0.03</formula>
    </cfRule>
  </conditionalFormatting>
  <conditionalFormatting sqref="R88">
    <cfRule type="cellIs" dxfId="4341" priority="292" stopIfTrue="1" operator="greaterThan">
      <formula>0</formula>
    </cfRule>
  </conditionalFormatting>
  <conditionalFormatting sqref="R88">
    <cfRule type="cellIs" dxfId="4340" priority="291" stopIfTrue="1" operator="lessThan">
      <formula>0</formula>
    </cfRule>
  </conditionalFormatting>
  <conditionalFormatting sqref="Q91:Q93">
    <cfRule type="cellIs" dxfId="4339" priority="285" stopIfTrue="1" operator="greaterThan">
      <formula>0.03</formula>
    </cfRule>
    <cfRule type="cellIs" dxfId="4338" priority="286" stopIfTrue="1" operator="lessThan">
      <formula>-0.03</formula>
    </cfRule>
  </conditionalFormatting>
  <conditionalFormatting sqref="Q91:Q93">
    <cfRule type="cellIs" dxfId="4337" priority="287" stopIfTrue="1" operator="greaterThan">
      <formula>0</formula>
    </cfRule>
    <cfRule type="cellIs" dxfId="4336" priority="288" stopIfTrue="1" operator="lessThan">
      <formula>0</formula>
    </cfRule>
  </conditionalFormatting>
  <conditionalFormatting sqref="R91">
    <cfRule type="cellIs" dxfId="4335" priority="281" stopIfTrue="1" operator="greaterThan">
      <formula>0.03</formula>
    </cfRule>
    <cfRule type="cellIs" dxfId="4334" priority="282" stopIfTrue="1" operator="lessThan">
      <formula>-0.03</formula>
    </cfRule>
  </conditionalFormatting>
  <conditionalFormatting sqref="R91">
    <cfRule type="cellIs" dxfId="4333" priority="284" stopIfTrue="1" operator="greaterThan">
      <formula>0</formula>
    </cfRule>
  </conditionalFormatting>
  <conditionalFormatting sqref="R91">
    <cfRule type="cellIs" dxfId="4332" priority="283" stopIfTrue="1" operator="lessThan">
      <formula>0</formula>
    </cfRule>
  </conditionalFormatting>
  <conditionalFormatting sqref="Q94:Q96">
    <cfRule type="cellIs" dxfId="4331" priority="277" stopIfTrue="1" operator="greaterThan">
      <formula>0.03</formula>
    </cfRule>
    <cfRule type="cellIs" dxfId="4330" priority="278" stopIfTrue="1" operator="lessThan">
      <formula>-0.03</formula>
    </cfRule>
  </conditionalFormatting>
  <conditionalFormatting sqref="Q94:Q96">
    <cfRule type="cellIs" dxfId="4329" priority="279" stopIfTrue="1" operator="greaterThan">
      <formula>0</formula>
    </cfRule>
    <cfRule type="cellIs" dxfId="4328" priority="280" stopIfTrue="1" operator="lessThan">
      <formula>0</formula>
    </cfRule>
  </conditionalFormatting>
  <conditionalFormatting sqref="R94">
    <cfRule type="cellIs" dxfId="4327" priority="273" stopIfTrue="1" operator="greaterThan">
      <formula>0.03</formula>
    </cfRule>
    <cfRule type="cellIs" dxfId="4326" priority="274" stopIfTrue="1" operator="lessThan">
      <formula>-0.03</formula>
    </cfRule>
  </conditionalFormatting>
  <conditionalFormatting sqref="R94">
    <cfRule type="cellIs" dxfId="4325" priority="276" stopIfTrue="1" operator="greaterThan">
      <formula>0</formula>
    </cfRule>
  </conditionalFormatting>
  <conditionalFormatting sqref="R94">
    <cfRule type="cellIs" dxfId="4324" priority="275" stopIfTrue="1" operator="lessThan">
      <formula>0</formula>
    </cfRule>
  </conditionalFormatting>
  <conditionalFormatting sqref="Q97:Q99">
    <cfRule type="cellIs" dxfId="4323" priority="269" stopIfTrue="1" operator="greaterThan">
      <formula>0.03</formula>
    </cfRule>
    <cfRule type="cellIs" dxfId="4322" priority="270" stopIfTrue="1" operator="lessThan">
      <formula>-0.03</formula>
    </cfRule>
  </conditionalFormatting>
  <conditionalFormatting sqref="Q97:Q99">
    <cfRule type="cellIs" dxfId="4321" priority="271" stopIfTrue="1" operator="greaterThan">
      <formula>0</formula>
    </cfRule>
    <cfRule type="cellIs" dxfId="4320" priority="272" stopIfTrue="1" operator="lessThan">
      <formula>0</formula>
    </cfRule>
  </conditionalFormatting>
  <conditionalFormatting sqref="R97">
    <cfRule type="cellIs" dxfId="4319" priority="265" stopIfTrue="1" operator="greaterThan">
      <formula>0.03</formula>
    </cfRule>
    <cfRule type="cellIs" dxfId="4318" priority="266" stopIfTrue="1" operator="lessThan">
      <formula>-0.03</formula>
    </cfRule>
  </conditionalFormatting>
  <conditionalFormatting sqref="R97">
    <cfRule type="cellIs" dxfId="4317" priority="268" stopIfTrue="1" operator="greaterThan">
      <formula>0</formula>
    </cfRule>
  </conditionalFormatting>
  <conditionalFormatting sqref="R97">
    <cfRule type="cellIs" dxfId="4316" priority="267" stopIfTrue="1" operator="lessThan">
      <formula>0</formula>
    </cfRule>
  </conditionalFormatting>
  <conditionalFormatting sqref="Q100:Q102">
    <cfRule type="cellIs" dxfId="4315" priority="261" stopIfTrue="1" operator="greaterThan">
      <formula>0.03</formula>
    </cfRule>
    <cfRule type="cellIs" dxfId="4314" priority="262" stopIfTrue="1" operator="lessThan">
      <formula>-0.03</formula>
    </cfRule>
  </conditionalFormatting>
  <conditionalFormatting sqref="Q100:Q102">
    <cfRule type="cellIs" dxfId="4313" priority="263" stopIfTrue="1" operator="greaterThan">
      <formula>0</formula>
    </cfRule>
    <cfRule type="cellIs" dxfId="4312" priority="264" stopIfTrue="1" operator="lessThan">
      <formula>0</formula>
    </cfRule>
  </conditionalFormatting>
  <conditionalFormatting sqref="R100">
    <cfRule type="cellIs" dxfId="4311" priority="257" stopIfTrue="1" operator="greaterThan">
      <formula>0.03</formula>
    </cfRule>
    <cfRule type="cellIs" dxfId="4310" priority="258" stopIfTrue="1" operator="lessThan">
      <formula>-0.03</formula>
    </cfRule>
  </conditionalFormatting>
  <conditionalFormatting sqref="R100">
    <cfRule type="cellIs" dxfId="4309" priority="260" stopIfTrue="1" operator="greaterThan">
      <formula>0</formula>
    </cfRule>
  </conditionalFormatting>
  <conditionalFormatting sqref="R100">
    <cfRule type="cellIs" dxfId="4308" priority="259" stopIfTrue="1" operator="lessThan">
      <formula>0</formula>
    </cfRule>
  </conditionalFormatting>
  <conditionalFormatting sqref="Q103:Q105">
    <cfRule type="cellIs" dxfId="4307" priority="253" stopIfTrue="1" operator="greaterThan">
      <formula>0.03</formula>
    </cfRule>
    <cfRule type="cellIs" dxfId="4306" priority="254" stopIfTrue="1" operator="lessThan">
      <formula>-0.03</formula>
    </cfRule>
  </conditionalFormatting>
  <conditionalFormatting sqref="Q103:Q105">
    <cfRule type="cellIs" dxfId="4305" priority="255" stopIfTrue="1" operator="greaterThan">
      <formula>0</formula>
    </cfRule>
    <cfRule type="cellIs" dxfId="4304" priority="256" stopIfTrue="1" operator="lessThan">
      <formula>0</formula>
    </cfRule>
  </conditionalFormatting>
  <conditionalFormatting sqref="R103">
    <cfRule type="cellIs" dxfId="4303" priority="249" stopIfTrue="1" operator="greaterThan">
      <formula>0.03</formula>
    </cfRule>
    <cfRule type="cellIs" dxfId="4302" priority="250" stopIfTrue="1" operator="lessThan">
      <formula>-0.03</formula>
    </cfRule>
  </conditionalFormatting>
  <conditionalFormatting sqref="R103">
    <cfRule type="cellIs" dxfId="4301" priority="252" stopIfTrue="1" operator="greaterThan">
      <formula>0</formula>
    </cfRule>
  </conditionalFormatting>
  <conditionalFormatting sqref="R103">
    <cfRule type="cellIs" dxfId="4300" priority="251" stopIfTrue="1" operator="lessThan">
      <formula>0</formula>
    </cfRule>
  </conditionalFormatting>
  <conditionalFormatting sqref="Q106:Q108">
    <cfRule type="cellIs" dxfId="4299" priority="245" stopIfTrue="1" operator="greaterThan">
      <formula>0.03</formula>
    </cfRule>
    <cfRule type="cellIs" dxfId="4298" priority="246" stopIfTrue="1" operator="lessThan">
      <formula>-0.03</formula>
    </cfRule>
  </conditionalFormatting>
  <conditionalFormatting sqref="Q106:Q108">
    <cfRule type="cellIs" dxfId="4297" priority="247" stopIfTrue="1" operator="greaterThan">
      <formula>0</formula>
    </cfRule>
    <cfRule type="cellIs" dxfId="4296" priority="248" stopIfTrue="1" operator="lessThan">
      <formula>0</formula>
    </cfRule>
  </conditionalFormatting>
  <conditionalFormatting sqref="R106">
    <cfRule type="cellIs" dxfId="4295" priority="241" stopIfTrue="1" operator="greaterThan">
      <formula>0.03</formula>
    </cfRule>
    <cfRule type="cellIs" dxfId="4294" priority="242" stopIfTrue="1" operator="lessThan">
      <formula>-0.03</formula>
    </cfRule>
  </conditionalFormatting>
  <conditionalFormatting sqref="R106">
    <cfRule type="cellIs" dxfId="4293" priority="244" stopIfTrue="1" operator="greaterThan">
      <formula>0</formula>
    </cfRule>
  </conditionalFormatting>
  <conditionalFormatting sqref="R106">
    <cfRule type="cellIs" dxfId="4292" priority="243" stopIfTrue="1" operator="lessThan">
      <formula>0</formula>
    </cfRule>
  </conditionalFormatting>
  <conditionalFormatting sqref="Q109:Q111">
    <cfRule type="cellIs" dxfId="4291" priority="237" stopIfTrue="1" operator="greaterThan">
      <formula>0.03</formula>
    </cfRule>
    <cfRule type="cellIs" dxfId="4290" priority="238" stopIfTrue="1" operator="lessThan">
      <formula>-0.03</formula>
    </cfRule>
  </conditionalFormatting>
  <conditionalFormatting sqref="Q109:Q111">
    <cfRule type="cellIs" dxfId="4289" priority="239" stopIfTrue="1" operator="greaterThan">
      <formula>0</formula>
    </cfRule>
    <cfRule type="cellIs" dxfId="4288" priority="240" stopIfTrue="1" operator="lessThan">
      <formula>0</formula>
    </cfRule>
  </conditionalFormatting>
  <conditionalFormatting sqref="R109">
    <cfRule type="cellIs" dxfId="4287" priority="233" stopIfTrue="1" operator="greaterThan">
      <formula>0.03</formula>
    </cfRule>
    <cfRule type="cellIs" dxfId="4286" priority="234" stopIfTrue="1" operator="lessThan">
      <formula>-0.03</formula>
    </cfRule>
  </conditionalFormatting>
  <conditionalFormatting sqref="R109">
    <cfRule type="cellIs" dxfId="4285" priority="236" stopIfTrue="1" operator="greaterThan">
      <formula>0</formula>
    </cfRule>
  </conditionalFormatting>
  <conditionalFormatting sqref="R109">
    <cfRule type="cellIs" dxfId="4284" priority="235" stopIfTrue="1" operator="lessThan">
      <formula>0</formula>
    </cfRule>
  </conditionalFormatting>
  <conditionalFormatting sqref="Q112:Q114">
    <cfRule type="cellIs" dxfId="4283" priority="221" stopIfTrue="1" operator="greaterThan">
      <formula>0.03</formula>
    </cfRule>
    <cfRule type="cellIs" dxfId="4282" priority="222" stopIfTrue="1" operator="lessThan">
      <formula>-0.03</formula>
    </cfRule>
  </conditionalFormatting>
  <conditionalFormatting sqref="Q112:Q114">
    <cfRule type="cellIs" dxfId="4281" priority="223" stopIfTrue="1" operator="greaterThan">
      <formula>0</formula>
    </cfRule>
    <cfRule type="cellIs" dxfId="4280" priority="224" stopIfTrue="1" operator="lessThan">
      <formula>0</formula>
    </cfRule>
  </conditionalFormatting>
  <conditionalFormatting sqref="R112">
    <cfRule type="cellIs" dxfId="4279" priority="217" stopIfTrue="1" operator="greaterThan">
      <formula>0.03</formula>
    </cfRule>
    <cfRule type="cellIs" dxfId="4278" priority="218" stopIfTrue="1" operator="lessThan">
      <formula>-0.03</formula>
    </cfRule>
  </conditionalFormatting>
  <conditionalFormatting sqref="R112">
    <cfRule type="cellIs" dxfId="4277" priority="220" stopIfTrue="1" operator="greaterThan">
      <formula>0</formula>
    </cfRule>
  </conditionalFormatting>
  <conditionalFormatting sqref="R112">
    <cfRule type="cellIs" dxfId="4276" priority="219" stopIfTrue="1" operator="lessThan">
      <formula>0</formula>
    </cfRule>
  </conditionalFormatting>
  <conditionalFormatting sqref="Q140:Q142">
    <cfRule type="cellIs" dxfId="4275" priority="149" stopIfTrue="1" operator="greaterThan">
      <formula>0.03</formula>
    </cfRule>
    <cfRule type="cellIs" dxfId="4274" priority="150" stopIfTrue="1" operator="lessThan">
      <formula>-0.03</formula>
    </cfRule>
  </conditionalFormatting>
  <conditionalFormatting sqref="Q140:Q142">
    <cfRule type="cellIs" dxfId="4273" priority="151" stopIfTrue="1" operator="greaterThan">
      <formula>0</formula>
    </cfRule>
    <cfRule type="cellIs" dxfId="4272" priority="152" stopIfTrue="1" operator="lessThan">
      <formula>0</formula>
    </cfRule>
  </conditionalFormatting>
  <conditionalFormatting sqref="R140">
    <cfRule type="cellIs" dxfId="4271" priority="145" stopIfTrue="1" operator="greaterThan">
      <formula>0.03</formula>
    </cfRule>
    <cfRule type="cellIs" dxfId="4270" priority="146" stopIfTrue="1" operator="lessThan">
      <formula>-0.03</formula>
    </cfRule>
  </conditionalFormatting>
  <conditionalFormatting sqref="R140">
    <cfRule type="cellIs" dxfId="4269" priority="148" stopIfTrue="1" operator="greaterThan">
      <formula>0</formula>
    </cfRule>
  </conditionalFormatting>
  <conditionalFormatting sqref="R140">
    <cfRule type="cellIs" dxfId="4268" priority="147" stopIfTrue="1" operator="lessThan">
      <formula>0</formula>
    </cfRule>
  </conditionalFormatting>
  <conditionalFormatting sqref="Q116:Q118">
    <cfRule type="cellIs" dxfId="4267" priority="141" stopIfTrue="1" operator="greaterThan">
      <formula>0.03</formula>
    </cfRule>
    <cfRule type="cellIs" dxfId="4266" priority="142" stopIfTrue="1" operator="lessThan">
      <formula>-0.03</formula>
    </cfRule>
  </conditionalFormatting>
  <conditionalFormatting sqref="Q116:Q118">
    <cfRule type="cellIs" dxfId="4265" priority="143" stopIfTrue="1" operator="greaterThan">
      <formula>0</formula>
    </cfRule>
    <cfRule type="cellIs" dxfId="4264" priority="144" stopIfTrue="1" operator="lessThan">
      <formula>0</formula>
    </cfRule>
  </conditionalFormatting>
  <conditionalFormatting sqref="P116">
    <cfRule type="cellIs" dxfId="4263" priority="133" stopIfTrue="1" operator="greaterThan">
      <formula>0.03</formula>
    </cfRule>
    <cfRule type="cellIs" dxfId="4262" priority="134" stopIfTrue="1" operator="lessThan">
      <formula>-0.03</formula>
    </cfRule>
  </conditionalFormatting>
  <conditionalFormatting sqref="P116">
    <cfRule type="cellIs" dxfId="4261" priority="136" stopIfTrue="1" operator="greaterThan">
      <formula>0</formula>
    </cfRule>
  </conditionalFormatting>
  <conditionalFormatting sqref="P116">
    <cfRule type="cellIs" dxfId="4260" priority="135" stopIfTrue="1" operator="lessThan">
      <formula>0</formula>
    </cfRule>
  </conditionalFormatting>
  <conditionalFormatting sqref="R116">
    <cfRule type="cellIs" dxfId="4259" priority="129" stopIfTrue="1" operator="greaterThan">
      <formula>0.03</formula>
    </cfRule>
    <cfRule type="cellIs" dxfId="4258" priority="130" stopIfTrue="1" operator="lessThan">
      <formula>-0.03</formula>
    </cfRule>
  </conditionalFormatting>
  <conditionalFormatting sqref="R116">
    <cfRule type="cellIs" dxfId="4257" priority="132" stopIfTrue="1" operator="greaterThan">
      <formula>0</formula>
    </cfRule>
  </conditionalFormatting>
  <conditionalFormatting sqref="R116">
    <cfRule type="cellIs" dxfId="4256" priority="131" stopIfTrue="1" operator="lessThan">
      <formula>0</formula>
    </cfRule>
  </conditionalFormatting>
  <conditionalFormatting sqref="Q119:Q121">
    <cfRule type="cellIs" dxfId="4255" priority="125" stopIfTrue="1" operator="greaterThan">
      <formula>0.03</formula>
    </cfRule>
    <cfRule type="cellIs" dxfId="4254" priority="126" stopIfTrue="1" operator="lessThan">
      <formula>-0.03</formula>
    </cfRule>
  </conditionalFormatting>
  <conditionalFormatting sqref="Q119:Q121">
    <cfRule type="cellIs" dxfId="4253" priority="127" stopIfTrue="1" operator="greaterThan">
      <formula>0</formula>
    </cfRule>
    <cfRule type="cellIs" dxfId="4252" priority="128" stopIfTrue="1" operator="lessThan">
      <formula>0</formula>
    </cfRule>
  </conditionalFormatting>
  <conditionalFormatting sqref="R119">
    <cfRule type="cellIs" dxfId="4251" priority="121" stopIfTrue="1" operator="greaterThan">
      <formula>0.03</formula>
    </cfRule>
    <cfRule type="cellIs" dxfId="4250" priority="122" stopIfTrue="1" operator="lessThan">
      <formula>-0.03</formula>
    </cfRule>
  </conditionalFormatting>
  <conditionalFormatting sqref="R119">
    <cfRule type="cellIs" dxfId="4249" priority="124" stopIfTrue="1" operator="greaterThan">
      <formula>0</formula>
    </cfRule>
  </conditionalFormatting>
  <conditionalFormatting sqref="R119">
    <cfRule type="cellIs" dxfId="4248" priority="123" stopIfTrue="1" operator="lessThan">
      <formula>0</formula>
    </cfRule>
  </conditionalFormatting>
  <conditionalFormatting sqref="Q122:Q124">
    <cfRule type="cellIs" dxfId="4247" priority="117" stopIfTrue="1" operator="greaterThan">
      <formula>0.03</formula>
    </cfRule>
    <cfRule type="cellIs" dxfId="4246" priority="118" stopIfTrue="1" operator="lessThan">
      <formula>-0.03</formula>
    </cfRule>
  </conditionalFormatting>
  <conditionalFormatting sqref="Q122:Q124">
    <cfRule type="cellIs" dxfId="4245" priority="119" stopIfTrue="1" operator="greaterThan">
      <formula>0</formula>
    </cfRule>
    <cfRule type="cellIs" dxfId="4244" priority="120" stopIfTrue="1" operator="lessThan">
      <formula>0</formula>
    </cfRule>
  </conditionalFormatting>
  <conditionalFormatting sqref="R122">
    <cfRule type="cellIs" dxfId="4243" priority="113" stopIfTrue="1" operator="greaterThan">
      <formula>0.03</formula>
    </cfRule>
    <cfRule type="cellIs" dxfId="4242" priority="114" stopIfTrue="1" operator="lessThan">
      <formula>-0.03</formula>
    </cfRule>
  </conditionalFormatting>
  <conditionalFormatting sqref="R122">
    <cfRule type="cellIs" dxfId="4241" priority="116" stopIfTrue="1" operator="greaterThan">
      <formula>0</formula>
    </cfRule>
  </conditionalFormatting>
  <conditionalFormatting sqref="R122">
    <cfRule type="cellIs" dxfId="4240" priority="115" stopIfTrue="1" operator="lessThan">
      <formula>0</formula>
    </cfRule>
  </conditionalFormatting>
  <conditionalFormatting sqref="Q125:Q127">
    <cfRule type="cellIs" dxfId="4239" priority="109" stopIfTrue="1" operator="greaterThan">
      <formula>0.03</formula>
    </cfRule>
    <cfRule type="cellIs" dxfId="4238" priority="110" stopIfTrue="1" operator="lessThan">
      <formula>-0.03</formula>
    </cfRule>
  </conditionalFormatting>
  <conditionalFormatting sqref="Q125:Q127">
    <cfRule type="cellIs" dxfId="4237" priority="111" stopIfTrue="1" operator="greaterThan">
      <formula>0</formula>
    </cfRule>
    <cfRule type="cellIs" dxfId="4236" priority="112" stopIfTrue="1" operator="lessThan">
      <formula>0</formula>
    </cfRule>
  </conditionalFormatting>
  <conditionalFormatting sqref="R125">
    <cfRule type="cellIs" dxfId="4235" priority="105" stopIfTrue="1" operator="greaterThan">
      <formula>0.03</formula>
    </cfRule>
    <cfRule type="cellIs" dxfId="4234" priority="106" stopIfTrue="1" operator="lessThan">
      <formula>-0.03</formula>
    </cfRule>
  </conditionalFormatting>
  <conditionalFormatting sqref="R125">
    <cfRule type="cellIs" dxfId="4233" priority="108" stopIfTrue="1" operator="greaterThan">
      <formula>0</formula>
    </cfRule>
  </conditionalFormatting>
  <conditionalFormatting sqref="R125">
    <cfRule type="cellIs" dxfId="4232" priority="107" stopIfTrue="1" operator="lessThan">
      <formula>0</formula>
    </cfRule>
  </conditionalFormatting>
  <conditionalFormatting sqref="Q128:Q130">
    <cfRule type="cellIs" dxfId="4231" priority="101" stopIfTrue="1" operator="greaterThan">
      <formula>0.03</formula>
    </cfRule>
    <cfRule type="cellIs" dxfId="4230" priority="102" stopIfTrue="1" operator="lessThan">
      <formula>-0.03</formula>
    </cfRule>
  </conditionalFormatting>
  <conditionalFormatting sqref="Q128:Q130">
    <cfRule type="cellIs" dxfId="4229" priority="103" stopIfTrue="1" operator="greaterThan">
      <formula>0</formula>
    </cfRule>
    <cfRule type="cellIs" dxfId="4228" priority="104" stopIfTrue="1" operator="lessThan">
      <formula>0</formula>
    </cfRule>
  </conditionalFormatting>
  <conditionalFormatting sqref="R128">
    <cfRule type="cellIs" dxfId="4227" priority="97" stopIfTrue="1" operator="greaterThan">
      <formula>0.03</formula>
    </cfRule>
    <cfRule type="cellIs" dxfId="4226" priority="98" stopIfTrue="1" operator="lessThan">
      <formula>-0.03</formula>
    </cfRule>
  </conditionalFormatting>
  <conditionalFormatting sqref="R128">
    <cfRule type="cellIs" dxfId="4225" priority="100" stopIfTrue="1" operator="greaterThan">
      <formula>0</formula>
    </cfRule>
  </conditionalFormatting>
  <conditionalFormatting sqref="R128">
    <cfRule type="cellIs" dxfId="4224" priority="99" stopIfTrue="1" operator="lessThan">
      <formula>0</formula>
    </cfRule>
  </conditionalFormatting>
  <conditionalFormatting sqref="Q131:Q133">
    <cfRule type="cellIs" dxfId="4223" priority="93" stopIfTrue="1" operator="greaterThan">
      <formula>0.03</formula>
    </cfRule>
    <cfRule type="cellIs" dxfId="4222" priority="94" stopIfTrue="1" operator="lessThan">
      <formula>-0.03</formula>
    </cfRule>
  </conditionalFormatting>
  <conditionalFormatting sqref="Q131:Q133">
    <cfRule type="cellIs" dxfId="4221" priority="95" stopIfTrue="1" operator="greaterThan">
      <formula>0</formula>
    </cfRule>
    <cfRule type="cellIs" dxfId="4220" priority="96" stopIfTrue="1" operator="lessThan">
      <formula>0</formula>
    </cfRule>
  </conditionalFormatting>
  <conditionalFormatting sqref="R131">
    <cfRule type="cellIs" dxfId="4219" priority="89" stopIfTrue="1" operator="greaterThan">
      <formula>0.03</formula>
    </cfRule>
    <cfRule type="cellIs" dxfId="4218" priority="90" stopIfTrue="1" operator="lessThan">
      <formula>-0.03</formula>
    </cfRule>
  </conditionalFormatting>
  <conditionalFormatting sqref="R131">
    <cfRule type="cellIs" dxfId="4217" priority="92" stopIfTrue="1" operator="greaterThan">
      <formula>0</formula>
    </cfRule>
  </conditionalFormatting>
  <conditionalFormatting sqref="R131">
    <cfRule type="cellIs" dxfId="4216" priority="91" stopIfTrue="1" operator="lessThan">
      <formula>0</formula>
    </cfRule>
  </conditionalFormatting>
  <conditionalFormatting sqref="Q134:Q136">
    <cfRule type="cellIs" dxfId="4215" priority="85" stopIfTrue="1" operator="greaterThan">
      <formula>0.03</formula>
    </cfRule>
    <cfRule type="cellIs" dxfId="4214" priority="86" stopIfTrue="1" operator="lessThan">
      <formula>-0.03</formula>
    </cfRule>
  </conditionalFormatting>
  <conditionalFormatting sqref="Q134:Q136">
    <cfRule type="cellIs" dxfId="4213" priority="87" stopIfTrue="1" operator="greaterThan">
      <formula>0</formula>
    </cfRule>
    <cfRule type="cellIs" dxfId="4212" priority="88" stopIfTrue="1" operator="lessThan">
      <formula>0</formula>
    </cfRule>
  </conditionalFormatting>
  <conditionalFormatting sqref="R134">
    <cfRule type="cellIs" dxfId="4211" priority="81" stopIfTrue="1" operator="greaterThan">
      <formula>0.03</formula>
    </cfRule>
    <cfRule type="cellIs" dxfId="4210" priority="82" stopIfTrue="1" operator="lessThan">
      <formula>-0.03</formula>
    </cfRule>
  </conditionalFormatting>
  <conditionalFormatting sqref="R134">
    <cfRule type="cellIs" dxfId="4209" priority="84" stopIfTrue="1" operator="greaterThan">
      <formula>0</formula>
    </cfRule>
  </conditionalFormatting>
  <conditionalFormatting sqref="R134">
    <cfRule type="cellIs" dxfId="4208" priority="83" stopIfTrue="1" operator="lessThan">
      <formula>0</formula>
    </cfRule>
  </conditionalFormatting>
  <conditionalFormatting sqref="Q137:Q139">
    <cfRule type="cellIs" dxfId="4207" priority="77" stopIfTrue="1" operator="greaterThan">
      <formula>0.03</formula>
    </cfRule>
    <cfRule type="cellIs" dxfId="4206" priority="78" stopIfTrue="1" operator="lessThan">
      <formula>-0.03</formula>
    </cfRule>
  </conditionalFormatting>
  <conditionalFormatting sqref="Q137:Q139">
    <cfRule type="cellIs" dxfId="4205" priority="79" stopIfTrue="1" operator="greaterThan">
      <formula>0</formula>
    </cfRule>
    <cfRule type="cellIs" dxfId="4204" priority="80" stopIfTrue="1" operator="lessThan">
      <formula>0</formula>
    </cfRule>
  </conditionalFormatting>
  <conditionalFormatting sqref="R137">
    <cfRule type="cellIs" dxfId="4203" priority="73" stopIfTrue="1" operator="greaterThan">
      <formula>0.03</formula>
    </cfRule>
    <cfRule type="cellIs" dxfId="4202" priority="74" stopIfTrue="1" operator="lessThan">
      <formula>-0.03</formula>
    </cfRule>
  </conditionalFormatting>
  <conditionalFormatting sqref="R137">
    <cfRule type="cellIs" dxfId="4201" priority="76" stopIfTrue="1" operator="greaterThan">
      <formula>0</formula>
    </cfRule>
  </conditionalFormatting>
  <conditionalFormatting sqref="R137">
    <cfRule type="cellIs" dxfId="4200" priority="75" stopIfTrue="1" operator="lessThan">
      <formula>0</formula>
    </cfRule>
  </conditionalFormatting>
  <conditionalFormatting sqref="Q168:Q170">
    <cfRule type="cellIs" dxfId="4199" priority="69" stopIfTrue="1" operator="greaterThan">
      <formula>0.03</formula>
    </cfRule>
    <cfRule type="cellIs" dxfId="4198" priority="70" stopIfTrue="1" operator="lessThan">
      <formula>-0.03</formula>
    </cfRule>
  </conditionalFormatting>
  <conditionalFormatting sqref="Q168:Q170">
    <cfRule type="cellIs" dxfId="4197" priority="71" stopIfTrue="1" operator="greaterThan">
      <formula>0</formula>
    </cfRule>
    <cfRule type="cellIs" dxfId="4196" priority="72" stopIfTrue="1" operator="lessThan">
      <formula>0</formula>
    </cfRule>
  </conditionalFormatting>
  <conditionalFormatting sqref="R168">
    <cfRule type="cellIs" dxfId="4195" priority="65" stopIfTrue="1" operator="greaterThan">
      <formula>0.03</formula>
    </cfRule>
    <cfRule type="cellIs" dxfId="4194" priority="66" stopIfTrue="1" operator="lessThan">
      <formula>-0.03</formula>
    </cfRule>
  </conditionalFormatting>
  <conditionalFormatting sqref="R168">
    <cfRule type="cellIs" dxfId="4193" priority="68" stopIfTrue="1" operator="greaterThan">
      <formula>0</formula>
    </cfRule>
  </conditionalFormatting>
  <conditionalFormatting sqref="R168">
    <cfRule type="cellIs" dxfId="4192" priority="67" stopIfTrue="1" operator="lessThan">
      <formula>0</formula>
    </cfRule>
  </conditionalFormatting>
  <conditionalFormatting sqref="Q196:Q198">
    <cfRule type="cellIs" dxfId="4191" priority="61" stopIfTrue="1" operator="greaterThan">
      <formula>0.03</formula>
    </cfRule>
    <cfRule type="cellIs" dxfId="4190" priority="62" stopIfTrue="1" operator="lessThan">
      <formula>-0.03</formula>
    </cfRule>
  </conditionalFormatting>
  <conditionalFormatting sqref="Q196:Q198">
    <cfRule type="cellIs" dxfId="4189" priority="63" stopIfTrue="1" operator="greaterThan">
      <formula>0</formula>
    </cfRule>
    <cfRule type="cellIs" dxfId="4188" priority="64" stopIfTrue="1" operator="lessThan">
      <formula>0</formula>
    </cfRule>
  </conditionalFormatting>
  <conditionalFormatting sqref="R196">
    <cfRule type="cellIs" dxfId="4187" priority="57" stopIfTrue="1" operator="greaterThan">
      <formula>0.03</formula>
    </cfRule>
    <cfRule type="cellIs" dxfId="4186" priority="58" stopIfTrue="1" operator="lessThan">
      <formula>-0.03</formula>
    </cfRule>
  </conditionalFormatting>
  <conditionalFormatting sqref="R196">
    <cfRule type="cellIs" dxfId="4185" priority="60" stopIfTrue="1" operator="greaterThan">
      <formula>0</formula>
    </cfRule>
  </conditionalFormatting>
  <conditionalFormatting sqref="R196">
    <cfRule type="cellIs" dxfId="4184" priority="59" stopIfTrue="1" operator="lessThan">
      <formula>0</formula>
    </cfRule>
  </conditionalFormatting>
  <conditionalFormatting sqref="Q224:Q226">
    <cfRule type="cellIs" dxfId="4183" priority="53" stopIfTrue="1" operator="greaterThan">
      <formula>0.03</formula>
    </cfRule>
    <cfRule type="cellIs" dxfId="4182" priority="54" stopIfTrue="1" operator="lessThan">
      <formula>-0.03</formula>
    </cfRule>
  </conditionalFormatting>
  <conditionalFormatting sqref="Q224:Q226">
    <cfRule type="cellIs" dxfId="4181" priority="55" stopIfTrue="1" operator="greaterThan">
      <formula>0</formula>
    </cfRule>
    <cfRule type="cellIs" dxfId="4180" priority="56" stopIfTrue="1" operator="lessThan">
      <formula>0</formula>
    </cfRule>
  </conditionalFormatting>
  <conditionalFormatting sqref="R224">
    <cfRule type="cellIs" dxfId="4179" priority="49" stopIfTrue="1" operator="greaterThan">
      <formula>0.03</formula>
    </cfRule>
    <cfRule type="cellIs" dxfId="4178" priority="50" stopIfTrue="1" operator="lessThan">
      <formula>-0.03</formula>
    </cfRule>
  </conditionalFormatting>
  <conditionalFormatting sqref="R224">
    <cfRule type="cellIs" dxfId="4177" priority="52" stopIfTrue="1" operator="greaterThan">
      <formula>0</formula>
    </cfRule>
  </conditionalFormatting>
  <conditionalFormatting sqref="R224">
    <cfRule type="cellIs" dxfId="4176" priority="51" stopIfTrue="1" operator="lessThan">
      <formula>0</formula>
    </cfRule>
  </conditionalFormatting>
  <conditionalFormatting sqref="Q252:Q254">
    <cfRule type="cellIs" dxfId="4175" priority="45" stopIfTrue="1" operator="greaterThan">
      <formula>0.03</formula>
    </cfRule>
    <cfRule type="cellIs" dxfId="4174" priority="46" stopIfTrue="1" operator="lessThan">
      <formula>-0.03</formula>
    </cfRule>
  </conditionalFormatting>
  <conditionalFormatting sqref="Q252:Q254">
    <cfRule type="cellIs" dxfId="4173" priority="47" stopIfTrue="1" operator="greaterThan">
      <formula>0</formula>
    </cfRule>
    <cfRule type="cellIs" dxfId="4172" priority="48" stopIfTrue="1" operator="lessThan">
      <formula>0</formula>
    </cfRule>
  </conditionalFormatting>
  <conditionalFormatting sqref="R252">
    <cfRule type="cellIs" dxfId="4171" priority="41" stopIfTrue="1" operator="greaterThan">
      <formula>0.03</formula>
    </cfRule>
    <cfRule type="cellIs" dxfId="4170" priority="42" stopIfTrue="1" operator="lessThan">
      <formula>-0.03</formula>
    </cfRule>
  </conditionalFormatting>
  <conditionalFormatting sqref="R252">
    <cfRule type="cellIs" dxfId="4169" priority="44" stopIfTrue="1" operator="greaterThan">
      <formula>0</formula>
    </cfRule>
  </conditionalFormatting>
  <conditionalFormatting sqref="R252">
    <cfRule type="cellIs" dxfId="4168" priority="43" stopIfTrue="1" operator="lessThan">
      <formula>0</formula>
    </cfRule>
  </conditionalFormatting>
  <conditionalFormatting sqref="Q144:Q167">
    <cfRule type="cellIs" dxfId="4167" priority="29" stopIfTrue="1" operator="greaterThan">
      <formula>0.03</formula>
    </cfRule>
    <cfRule type="cellIs" dxfId="4166" priority="30" stopIfTrue="1" operator="lessThan">
      <formula>-0.03</formula>
    </cfRule>
  </conditionalFormatting>
  <conditionalFormatting sqref="Q144:Q167">
    <cfRule type="cellIs" dxfId="4165" priority="31" stopIfTrue="1" operator="greaterThan">
      <formula>0</formula>
    </cfRule>
    <cfRule type="cellIs" dxfId="4164" priority="32" stopIfTrue="1" operator="lessThan">
      <formula>0</formula>
    </cfRule>
  </conditionalFormatting>
  <conditionalFormatting sqref="R144 R147 R150 R153 R156 R159 R162 R165">
    <cfRule type="cellIs" dxfId="4163" priority="25" stopIfTrue="1" operator="greaterThan">
      <formula>0.03</formula>
    </cfRule>
    <cfRule type="cellIs" dxfId="4162" priority="26" stopIfTrue="1" operator="lessThan">
      <formula>-0.03</formula>
    </cfRule>
  </conditionalFormatting>
  <conditionalFormatting sqref="R144 R147 R150 R153 R156 R159 R162 R165">
    <cfRule type="cellIs" dxfId="4161" priority="28" stopIfTrue="1" operator="greaterThan">
      <formula>0</formula>
    </cfRule>
  </conditionalFormatting>
  <conditionalFormatting sqref="R144 R147 R150 R153 R156 R159 R162 R165">
    <cfRule type="cellIs" dxfId="4160" priority="27" stopIfTrue="1" operator="lessThan">
      <formula>0</formula>
    </cfRule>
  </conditionalFormatting>
  <conditionalFormatting sqref="Q172:Q195">
    <cfRule type="cellIs" dxfId="4159" priority="21" stopIfTrue="1" operator="greaterThan">
      <formula>0.03</formula>
    </cfRule>
    <cfRule type="cellIs" dxfId="4158" priority="22" stopIfTrue="1" operator="lessThan">
      <formula>-0.03</formula>
    </cfRule>
  </conditionalFormatting>
  <conditionalFormatting sqref="Q172:Q195">
    <cfRule type="cellIs" dxfId="4157" priority="23" stopIfTrue="1" operator="greaterThan">
      <formula>0</formula>
    </cfRule>
    <cfRule type="cellIs" dxfId="4156" priority="24" stopIfTrue="1" operator="lessThan">
      <formula>0</formula>
    </cfRule>
  </conditionalFormatting>
  <conditionalFormatting sqref="R172 R175 R178 R181 R184 R187 R190 R193">
    <cfRule type="cellIs" dxfId="4155" priority="17" stopIfTrue="1" operator="greaterThan">
      <formula>0.03</formula>
    </cfRule>
    <cfRule type="cellIs" dxfId="4154" priority="18" stopIfTrue="1" operator="lessThan">
      <formula>-0.03</formula>
    </cfRule>
  </conditionalFormatting>
  <conditionalFormatting sqref="R172 R175 R178 R181 R184 R187 R190 R193">
    <cfRule type="cellIs" dxfId="4153" priority="20" stopIfTrue="1" operator="greaterThan">
      <formula>0</formula>
    </cfRule>
  </conditionalFormatting>
  <conditionalFormatting sqref="R172 R175 R178 R181 R184 R187 R190 R193">
    <cfRule type="cellIs" dxfId="4152" priority="19" stopIfTrue="1" operator="lessThan">
      <formula>0</formula>
    </cfRule>
  </conditionalFormatting>
  <conditionalFormatting sqref="Q200:Q223">
    <cfRule type="cellIs" dxfId="4151" priority="13" stopIfTrue="1" operator="greaterThan">
      <formula>0.03</formula>
    </cfRule>
    <cfRule type="cellIs" dxfId="4150" priority="14" stopIfTrue="1" operator="lessThan">
      <formula>-0.03</formula>
    </cfRule>
  </conditionalFormatting>
  <conditionalFormatting sqref="R200 R203 R206 R209 R212 R215 R218 R221">
    <cfRule type="cellIs" dxfId="4149" priority="9" stopIfTrue="1" operator="greaterThan">
      <formula>0.03</formula>
    </cfRule>
    <cfRule type="cellIs" dxfId="4148" priority="10" stopIfTrue="1" operator="lessThan">
      <formula>-0.03</formula>
    </cfRule>
  </conditionalFormatting>
  <conditionalFormatting sqref="R200 R203 R206 R209 R212 R215 R218 R221">
    <cfRule type="cellIs" dxfId="4147" priority="12" stopIfTrue="1" operator="greaterThan">
      <formula>0</formula>
    </cfRule>
  </conditionalFormatting>
  <conditionalFormatting sqref="R200 R203 R206 R209 R212 R215 R218 R221">
    <cfRule type="cellIs" dxfId="4146" priority="11" stopIfTrue="1" operator="lessThan">
      <formula>0</formula>
    </cfRule>
  </conditionalFormatting>
  <conditionalFormatting sqref="Q200:Q223">
    <cfRule type="cellIs" dxfId="4145" priority="15" stopIfTrue="1" operator="greaterThan">
      <formula>0</formula>
    </cfRule>
    <cfRule type="cellIs" dxfId="4144" priority="16" stopIfTrue="1" operator="lessThan">
      <formula>0</formula>
    </cfRule>
  </conditionalFormatting>
  <conditionalFormatting sqref="Q228:Q251">
    <cfRule type="cellIs" dxfId="4143" priority="5" stopIfTrue="1" operator="greaterThan">
      <formula>0.03</formula>
    </cfRule>
    <cfRule type="cellIs" dxfId="4142" priority="6" stopIfTrue="1" operator="lessThan">
      <formula>-0.03</formula>
    </cfRule>
  </conditionalFormatting>
  <conditionalFormatting sqref="Q228:Q251">
    <cfRule type="cellIs" dxfId="4141" priority="7" stopIfTrue="1" operator="greaterThan">
      <formula>0</formula>
    </cfRule>
    <cfRule type="cellIs" dxfId="4140" priority="8" stopIfTrue="1" operator="lessThan">
      <formula>0</formula>
    </cfRule>
  </conditionalFormatting>
  <conditionalFormatting sqref="R228 R231 R234 R237 R240 R243 R246 R249">
    <cfRule type="cellIs" dxfId="4139" priority="1" stopIfTrue="1" operator="greaterThan">
      <formula>0.03</formula>
    </cfRule>
    <cfRule type="cellIs" dxfId="4138" priority="2" stopIfTrue="1" operator="lessThan">
      <formula>-0.03</formula>
    </cfRule>
  </conditionalFormatting>
  <conditionalFormatting sqref="R228 R231 R234 R237 R240 R243 R246 R249">
    <cfRule type="cellIs" dxfId="4137" priority="4" stopIfTrue="1" operator="greaterThan">
      <formula>0</formula>
    </cfRule>
  </conditionalFormatting>
  <conditionalFormatting sqref="R228 R231 R234 R237 R240 R243 R246 R249">
    <cfRule type="cellIs" dxfId="4136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76A4-4C05-E64D-8F41-4B41F1EE4BA5}">
  <sheetPr codeName="Sheet10"/>
  <dimension ref="A1:CQ156"/>
  <sheetViews>
    <sheetView topLeftCell="A2" workbookViewId="0">
      <selection activeCell="C47" sqref="C47:C52"/>
    </sheetView>
  </sheetViews>
  <sheetFormatPr defaultColWidth="8.83203125" defaultRowHeight="15.5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6" width="10.1640625" style="67" customWidth="1"/>
    <col min="47" max="47" width="13.83203125" style="67" bestFit="1" customWidth="1"/>
    <col min="48" max="61" width="10.1640625" style="67" customWidth="1"/>
  </cols>
  <sheetData>
    <row r="1" spans="1:95" ht="16.5" customHeight="1">
      <c r="A1" t="s">
        <v>91</v>
      </c>
      <c r="AE1" s="67">
        <v>3</v>
      </c>
      <c r="AF1" s="67">
        <f>AE1+1</f>
        <v>4</v>
      </c>
      <c r="AG1" s="67">
        <f t="shared" ref="AG1:AR1" si="0">AF1+1</f>
        <v>5</v>
      </c>
      <c r="AH1" s="67">
        <f t="shared" si="0"/>
        <v>6</v>
      </c>
      <c r="AI1" s="67">
        <f t="shared" si="0"/>
        <v>7</v>
      </c>
      <c r="AJ1" s="67">
        <f>AI1+1</f>
        <v>8</v>
      </c>
      <c r="AK1" s="67">
        <f t="shared" si="0"/>
        <v>9</v>
      </c>
      <c r="AL1" s="67">
        <f t="shared" si="0"/>
        <v>10</v>
      </c>
      <c r="AM1" s="67">
        <f t="shared" si="0"/>
        <v>11</v>
      </c>
      <c r="AN1" s="67">
        <f t="shared" si="0"/>
        <v>12</v>
      </c>
      <c r="AO1" s="67">
        <f t="shared" si="0"/>
        <v>13</v>
      </c>
      <c r="AP1" s="67">
        <f t="shared" si="0"/>
        <v>14</v>
      </c>
      <c r="AQ1" s="67">
        <f t="shared" si="0"/>
        <v>15</v>
      </c>
      <c r="AR1" s="67">
        <f t="shared" si="0"/>
        <v>16</v>
      </c>
      <c r="AV1" s="67">
        <v>21</v>
      </c>
      <c r="AW1" s="67">
        <f>AV1+1</f>
        <v>22</v>
      </c>
      <c r="AX1" s="67">
        <f t="shared" ref="AX1:BI1" si="1">AW1+1</f>
        <v>23</v>
      </c>
      <c r="AY1" s="67">
        <f t="shared" si="1"/>
        <v>24</v>
      </c>
      <c r="AZ1" s="67">
        <f t="shared" si="1"/>
        <v>25</v>
      </c>
      <c r="BA1" s="67">
        <f>AZ1+1</f>
        <v>26</v>
      </c>
      <c r="BB1" s="67">
        <f t="shared" si="1"/>
        <v>27</v>
      </c>
      <c r="BC1" s="67">
        <f t="shared" si="1"/>
        <v>28</v>
      </c>
      <c r="BD1" s="67">
        <f t="shared" si="1"/>
        <v>29</v>
      </c>
      <c r="BE1" s="67">
        <f t="shared" si="1"/>
        <v>30</v>
      </c>
      <c r="BF1" s="67">
        <f t="shared" si="1"/>
        <v>31</v>
      </c>
      <c r="BG1" s="67">
        <f t="shared" si="1"/>
        <v>32</v>
      </c>
      <c r="BH1" s="67">
        <f t="shared" si="1"/>
        <v>33</v>
      </c>
      <c r="BI1" s="67">
        <f t="shared" si="1"/>
        <v>34</v>
      </c>
      <c r="BM1">
        <v>90</v>
      </c>
      <c r="BN1" s="67">
        <f>BM1+2</f>
        <v>92</v>
      </c>
      <c r="BO1" s="67">
        <f t="shared" ref="BO1" si="2">BN1+1</f>
        <v>93</v>
      </c>
      <c r="BP1" s="67">
        <f t="shared" ref="BP1" si="3">BO1+1</f>
        <v>94</v>
      </c>
      <c r="BQ1" s="67">
        <f t="shared" ref="BQ1" si="4">BP1+1</f>
        <v>95</v>
      </c>
      <c r="BR1" s="67">
        <f>BQ1+1</f>
        <v>96</v>
      </c>
      <c r="BS1" s="67">
        <f t="shared" ref="BS1" si="5">BR1+1</f>
        <v>97</v>
      </c>
      <c r="BT1" s="67">
        <f t="shared" ref="BT1" si="6">BS1+1</f>
        <v>98</v>
      </c>
      <c r="BU1" s="67">
        <f t="shared" ref="BU1" si="7">BT1+1</f>
        <v>99</v>
      </c>
      <c r="BV1" s="67">
        <f t="shared" ref="BV1" si="8">BU1+1</f>
        <v>100</v>
      </c>
      <c r="BW1" s="67">
        <f t="shared" ref="BW1" si="9">BV1+1</f>
        <v>101</v>
      </c>
      <c r="BX1" s="67">
        <f t="shared" ref="BX1" si="10">BW1+1</f>
        <v>102</v>
      </c>
      <c r="BY1" s="67">
        <f t="shared" ref="BY1" si="11">BX1+1</f>
        <v>103</v>
      </c>
      <c r="BZ1" s="67">
        <f t="shared" ref="BZ1" si="12">BY1+1</f>
        <v>104</v>
      </c>
      <c r="CD1">
        <v>130</v>
      </c>
      <c r="CE1" s="67">
        <f>CD1+2</f>
        <v>132</v>
      </c>
      <c r="CF1" s="67">
        <f t="shared" ref="CF1" si="13">CE1+1</f>
        <v>133</v>
      </c>
      <c r="CG1" s="67">
        <f t="shared" ref="CG1" si="14">CF1+1</f>
        <v>134</v>
      </c>
      <c r="CH1" s="67">
        <f t="shared" ref="CH1" si="15">CG1+1</f>
        <v>135</v>
      </c>
      <c r="CI1" s="67">
        <f>CH1+1</f>
        <v>136</v>
      </c>
      <c r="CJ1" s="67">
        <f t="shared" ref="CJ1" si="16">CI1+1</f>
        <v>137</v>
      </c>
      <c r="CK1" s="67">
        <f t="shared" ref="CK1" si="17">CJ1+1</f>
        <v>138</v>
      </c>
      <c r="CL1" s="67">
        <f t="shared" ref="CL1" si="18">CK1+1</f>
        <v>139</v>
      </c>
      <c r="CM1" s="67">
        <f t="shared" ref="CM1" si="19">CL1+1</f>
        <v>140</v>
      </c>
      <c r="CN1" s="67">
        <f t="shared" ref="CN1" si="20">CM1+1</f>
        <v>141</v>
      </c>
      <c r="CO1" s="67">
        <f t="shared" ref="CO1" si="21">CN1+1</f>
        <v>142</v>
      </c>
      <c r="CP1" s="67">
        <f t="shared" ref="CP1" si="22">CO1+1</f>
        <v>143</v>
      </c>
      <c r="CQ1" s="67">
        <f t="shared" ref="CQ1" si="23">CP1+1</f>
        <v>144</v>
      </c>
    </row>
    <row r="2" spans="1:95" ht="16.5" customHeight="1">
      <c r="AE2" s="68" t="s">
        <v>95</v>
      </c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 t="s">
        <v>96</v>
      </c>
      <c r="BM2" s="68" t="s">
        <v>85</v>
      </c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D2" s="68" t="s">
        <v>85</v>
      </c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</row>
    <row r="3" spans="1:95" ht="16.5" customHeight="1">
      <c r="B3" s="245" t="s">
        <v>68</v>
      </c>
      <c r="C3" s="245"/>
      <c r="D3" s="245"/>
      <c r="E3" s="245"/>
      <c r="F3" s="245"/>
      <c r="AE3" s="69" t="s">
        <v>93</v>
      </c>
      <c r="AF3" s="246" t="s">
        <v>13</v>
      </c>
      <c r="AG3" s="247"/>
      <c r="AH3" s="248"/>
      <c r="AI3" s="70"/>
      <c r="AJ3" s="69" t="s">
        <v>1</v>
      </c>
      <c r="AK3" s="69" t="s">
        <v>22</v>
      </c>
      <c r="AL3" s="69" t="s">
        <v>0</v>
      </c>
      <c r="AM3" s="69" t="s">
        <v>49</v>
      </c>
      <c r="AN3" s="69" t="s">
        <v>40</v>
      </c>
      <c r="AO3" s="69" t="s">
        <v>94</v>
      </c>
      <c r="AP3" s="246" t="s">
        <v>42</v>
      </c>
      <c r="AQ3" s="247"/>
      <c r="AR3" s="248"/>
      <c r="AS3" s="79"/>
      <c r="AT3" s="79"/>
      <c r="AU3" s="71"/>
      <c r="AV3" s="69" t="s">
        <v>93</v>
      </c>
      <c r="AW3" s="246" t="s">
        <v>13</v>
      </c>
      <c r="AX3" s="247"/>
      <c r="AY3" s="248"/>
      <c r="AZ3" s="70"/>
      <c r="BA3" s="69" t="s">
        <v>1</v>
      </c>
      <c r="BB3" s="69" t="s">
        <v>22</v>
      </c>
      <c r="BC3" s="69" t="s">
        <v>0</v>
      </c>
      <c r="BD3" s="69" t="s">
        <v>49</v>
      </c>
      <c r="BE3" s="69" t="s">
        <v>40</v>
      </c>
      <c r="BF3" s="69" t="s">
        <v>94</v>
      </c>
      <c r="BG3" s="246" t="s">
        <v>42</v>
      </c>
      <c r="BH3" s="247"/>
      <c r="BI3" s="248"/>
      <c r="BM3" s="69" t="s">
        <v>93</v>
      </c>
      <c r="BN3" s="246" t="s">
        <v>13</v>
      </c>
      <c r="BO3" s="247"/>
      <c r="BP3" s="248"/>
      <c r="BQ3" s="70"/>
      <c r="BR3" s="69" t="s">
        <v>1</v>
      </c>
      <c r="BS3" s="69" t="s">
        <v>22</v>
      </c>
      <c r="BT3" s="69" t="s">
        <v>0</v>
      </c>
      <c r="BU3" s="69" t="s">
        <v>49</v>
      </c>
      <c r="BV3" s="69" t="s">
        <v>40</v>
      </c>
      <c r="BW3" s="69" t="s">
        <v>94</v>
      </c>
      <c r="BX3" s="246" t="s">
        <v>42</v>
      </c>
      <c r="BY3" s="247"/>
      <c r="BZ3" s="248"/>
      <c r="CD3" s="69" t="s">
        <v>93</v>
      </c>
      <c r="CE3" s="246" t="s">
        <v>13</v>
      </c>
      <c r="CF3" s="247"/>
      <c r="CG3" s="248"/>
      <c r="CH3" s="70"/>
      <c r="CI3" s="69" t="s">
        <v>1</v>
      </c>
      <c r="CJ3" s="69" t="s">
        <v>22</v>
      </c>
      <c r="CK3" s="69" t="s">
        <v>0</v>
      </c>
      <c r="CL3" s="69" t="s">
        <v>49</v>
      </c>
      <c r="CM3" s="69" t="s">
        <v>40</v>
      </c>
      <c r="CN3" s="69" t="s">
        <v>94</v>
      </c>
      <c r="CO3" s="246" t="s">
        <v>42</v>
      </c>
      <c r="CP3" s="247"/>
      <c r="CQ3" s="248"/>
    </row>
    <row r="4" spans="1:95">
      <c r="AA4" s="78" t="str">
        <f>'Summary (Full)'!D72</f>
        <v>BoxingPractice</v>
      </c>
      <c r="AE4" s="69" t="s">
        <v>92</v>
      </c>
      <c r="AF4" s="69" t="s">
        <v>24</v>
      </c>
      <c r="AG4" s="69" t="s">
        <v>25</v>
      </c>
      <c r="AH4" s="69" t="s">
        <v>26</v>
      </c>
      <c r="AI4" s="69" t="s">
        <v>38</v>
      </c>
      <c r="AJ4" s="69" t="s">
        <v>24</v>
      </c>
      <c r="AK4" s="69" t="s">
        <v>24</v>
      </c>
      <c r="AL4" s="69" t="s">
        <v>24</v>
      </c>
      <c r="AM4" s="69" t="s">
        <v>24</v>
      </c>
      <c r="AN4" s="69" t="s">
        <v>24</v>
      </c>
      <c r="AO4" s="69" t="s">
        <v>24</v>
      </c>
      <c r="AP4" s="69" t="s">
        <v>24</v>
      </c>
      <c r="AQ4" s="69" t="s">
        <v>25</v>
      </c>
      <c r="AR4" s="69" t="s">
        <v>26</v>
      </c>
      <c r="AS4" s="79"/>
      <c r="AT4" s="79"/>
      <c r="AV4" s="69" t="s">
        <v>92</v>
      </c>
      <c r="AW4" s="69" t="s">
        <v>24</v>
      </c>
      <c r="AX4" s="69" t="s">
        <v>25</v>
      </c>
      <c r="AY4" s="69" t="s">
        <v>26</v>
      </c>
      <c r="AZ4" s="69" t="s">
        <v>38</v>
      </c>
      <c r="BA4" s="69" t="s">
        <v>24</v>
      </c>
      <c r="BB4" s="69" t="s">
        <v>24</v>
      </c>
      <c r="BC4" s="69" t="s">
        <v>24</v>
      </c>
      <c r="BD4" s="69" t="s">
        <v>24</v>
      </c>
      <c r="BE4" s="69" t="s">
        <v>24</v>
      </c>
      <c r="BF4" s="69" t="s">
        <v>24</v>
      </c>
      <c r="BG4" s="69" t="s">
        <v>24</v>
      </c>
      <c r="BH4" s="69" t="s">
        <v>25</v>
      </c>
      <c r="BI4" s="69" t="s">
        <v>26</v>
      </c>
      <c r="BM4" s="69" t="s">
        <v>92</v>
      </c>
      <c r="BN4" s="69" t="s">
        <v>24</v>
      </c>
      <c r="BO4" s="69" t="s">
        <v>25</v>
      </c>
      <c r="BP4" s="69" t="s">
        <v>26</v>
      </c>
      <c r="BQ4" s="69" t="s">
        <v>38</v>
      </c>
      <c r="BR4" s="69" t="s">
        <v>24</v>
      </c>
      <c r="BS4" s="69" t="s">
        <v>24</v>
      </c>
      <c r="BT4" s="69" t="s">
        <v>24</v>
      </c>
      <c r="BU4" s="69" t="s">
        <v>24</v>
      </c>
      <c r="BV4" s="69" t="s">
        <v>24</v>
      </c>
      <c r="BW4" s="69" t="s">
        <v>24</v>
      </c>
      <c r="BX4" s="69" t="s">
        <v>24</v>
      </c>
      <c r="BY4" s="69" t="s">
        <v>25</v>
      </c>
      <c r="BZ4" s="69" t="s">
        <v>26</v>
      </c>
      <c r="CD4" s="69" t="s">
        <v>92</v>
      </c>
      <c r="CE4" s="69" t="s">
        <v>24</v>
      </c>
      <c r="CF4" s="69" t="s">
        <v>25</v>
      </c>
      <c r="CG4" s="69" t="s">
        <v>26</v>
      </c>
      <c r="CH4" s="69" t="s">
        <v>38</v>
      </c>
      <c r="CI4" s="69" t="s">
        <v>24</v>
      </c>
      <c r="CJ4" s="69" t="s">
        <v>24</v>
      </c>
      <c r="CK4" s="69" t="s">
        <v>24</v>
      </c>
      <c r="CL4" s="69" t="s">
        <v>24</v>
      </c>
      <c r="CM4" s="69" t="s">
        <v>24</v>
      </c>
      <c r="CN4" s="69" t="s">
        <v>24</v>
      </c>
      <c r="CO4" s="69" t="s">
        <v>24</v>
      </c>
      <c r="CP4" s="69" t="s">
        <v>25</v>
      </c>
      <c r="CQ4" s="69" t="s">
        <v>26</v>
      </c>
    </row>
    <row r="5" spans="1:95">
      <c r="AA5" s="78" t="str">
        <f>'Summary (Full)'!D73</f>
        <v>CrossWalk</v>
      </c>
      <c r="AB5" s="249" t="s">
        <v>17</v>
      </c>
      <c r="AC5" s="244" t="str">
        <f>CONCATENATE(AB5," Reference")</f>
        <v>3840x2160 Reference</v>
      </c>
      <c r="AD5">
        <v>5</v>
      </c>
      <c r="AE5" s="73">
        <f t="shared" ref="AE5:AR14" ca="1" si="24">INDIRECT("'"&amp;$B$3&amp;"'!"&amp;ADDRESS($AD5,AE$1))</f>
        <v>38267.141473999996</v>
      </c>
      <c r="AF5" s="73">
        <f t="shared" ca="1" si="24"/>
        <v>44.306299000000003</v>
      </c>
      <c r="AG5" s="73">
        <f t="shared" ca="1" si="24"/>
        <v>48.227075999999997</v>
      </c>
      <c r="AH5" s="73">
        <f t="shared" ca="1" si="24"/>
        <v>47.557166000000002</v>
      </c>
      <c r="AI5" s="73">
        <f t="shared" ca="1" si="24"/>
        <v>44.754526750000004</v>
      </c>
      <c r="AJ5" s="73">
        <f t="shared" ca="1" si="24"/>
        <v>27.733103</v>
      </c>
      <c r="AK5" s="73">
        <f t="shared" ca="1" si="24"/>
        <v>22.053554999999999</v>
      </c>
      <c r="AL5" s="73">
        <f t="shared" ca="1" si="24"/>
        <v>99.976624000000001</v>
      </c>
      <c r="AM5" s="73">
        <f t="shared" ca="1" si="24"/>
        <v>99.971418</v>
      </c>
      <c r="AN5" s="73">
        <f t="shared" ca="1" si="24"/>
        <v>43.180163</v>
      </c>
      <c r="AO5" s="73">
        <f t="shared" ca="1" si="24"/>
        <v>46.291342</v>
      </c>
      <c r="AP5" s="73">
        <f t="shared" ca="1" si="24"/>
        <v>44.205317000000001</v>
      </c>
      <c r="AQ5" s="73">
        <f t="shared" ca="1" si="24"/>
        <v>48.090021999999998</v>
      </c>
      <c r="AR5" s="73">
        <f t="shared" ca="1" si="24"/>
        <v>47.413369000000003</v>
      </c>
      <c r="AU5" s="244" t="str">
        <f>CONCATENATE(AB5," Test")</f>
        <v>3840x2160 Test</v>
      </c>
      <c r="AV5" s="73">
        <f t="shared" ref="AV5:BI14" ca="1" si="25">INDIRECT("'"&amp;$B$3&amp;"'!"&amp;ADDRESS($AD5,AV$1))</f>
        <v>40000.576653999997</v>
      </c>
      <c r="AW5" s="73">
        <f t="shared" ca="1" si="25"/>
        <v>44.832943</v>
      </c>
      <c r="AX5" s="73">
        <f t="shared" ca="1" si="25"/>
        <v>48.727032999999999</v>
      </c>
      <c r="AY5" s="73">
        <f t="shared" ca="1" si="25"/>
        <v>48.061915999999997</v>
      </c>
      <c r="AZ5" s="73">
        <f t="shared" ca="1" si="25"/>
        <v>45.2781344375</v>
      </c>
      <c r="BA5" s="73">
        <f t="shared" ca="1" si="25"/>
        <v>28.384767</v>
      </c>
      <c r="BB5" s="73">
        <f t="shared" ca="1" si="25"/>
        <v>22.525015</v>
      </c>
      <c r="BC5" s="73">
        <f t="shared" ca="1" si="25"/>
        <v>99.976797000000005</v>
      </c>
      <c r="BD5" s="73">
        <f t="shared" ca="1" si="25"/>
        <v>99.972279</v>
      </c>
      <c r="BE5" s="73">
        <f t="shared" ca="1" si="25"/>
        <v>43.789524999999998</v>
      </c>
      <c r="BF5" s="73">
        <f t="shared" ca="1" si="25"/>
        <v>46.732250000000001</v>
      </c>
      <c r="BG5" s="73">
        <f t="shared" ca="1" si="25"/>
        <v>44.741878999999997</v>
      </c>
      <c r="BH5" s="73">
        <f t="shared" ca="1" si="25"/>
        <v>48.576040999999996</v>
      </c>
      <c r="BI5" s="73">
        <f t="shared" ca="1" si="25"/>
        <v>47.911454999999997</v>
      </c>
      <c r="BM5" s="73">
        <f t="shared" ref="BM5:BZ5" ca="1" si="26">IF(INDIRECT("'"&amp;$B$3&amp;"'!"&amp;ADDRESS($AD5,BM$1)),INDIRECT("'"&amp;$B$3&amp;"'!"&amp;ADDRESS($AD5,BM$1)),"")</f>
        <v>44.787213000000001</v>
      </c>
      <c r="BN5" s="73">
        <f t="shared" ca="1" si="26"/>
        <v>22.309225999999999</v>
      </c>
      <c r="BO5" s="73">
        <f t="shared" ca="1" si="26"/>
        <v>27.420435999999999</v>
      </c>
      <c r="BP5" s="73">
        <f t="shared" ca="1" si="26"/>
        <v>24.803213</v>
      </c>
      <c r="BQ5" s="73">
        <f t="shared" ca="1" si="26"/>
        <v>22.784550812500001</v>
      </c>
      <c r="BR5" s="73">
        <f t="shared" ca="1" si="26"/>
        <v>4.9848129999999999</v>
      </c>
      <c r="BS5" s="73">
        <f t="shared" ca="1" si="26"/>
        <v>5.5627579999999996</v>
      </c>
      <c r="BT5" s="73">
        <f t="shared" ca="1" si="26"/>
        <v>0.116337</v>
      </c>
      <c r="BU5" s="73">
        <f t="shared" ca="1" si="26"/>
        <v>0.118021</v>
      </c>
      <c r="BV5" s="73">
        <f t="shared" ca="1" si="26"/>
        <v>17.973960000000002</v>
      </c>
      <c r="BW5" s="73">
        <f t="shared" ca="1" si="26"/>
        <v>25.984179000000001</v>
      </c>
      <c r="BX5" s="73">
        <f t="shared" ca="1" si="26"/>
        <v>22.235966999999999</v>
      </c>
      <c r="BY5" s="73">
        <f t="shared" ca="1" si="26"/>
        <v>27.257259000000001</v>
      </c>
      <c r="BZ5" s="73">
        <f t="shared" ca="1" si="26"/>
        <v>24.533306</v>
      </c>
      <c r="CD5" s="73">
        <f t="shared" ref="CD5:CQ5" ca="1" si="27">IF(INDIRECT("'"&amp;$B$3&amp;"'!"&amp;ADDRESS($AD5,CD$1)),INDIRECT("'"&amp;$B$3&amp;"'!"&amp;ADDRESS($AD5,CD$1)),"")</f>
        <v>52.538845999999999</v>
      </c>
      <c r="CE5" s="73">
        <f t="shared" ca="1" si="27"/>
        <v>22.955148000000001</v>
      </c>
      <c r="CF5" s="73">
        <f t="shared" ca="1" si="27"/>
        <v>27.83858</v>
      </c>
      <c r="CG5" s="73">
        <f t="shared" ca="1" si="27"/>
        <v>25.384070000000001</v>
      </c>
      <c r="CH5" s="73">
        <f t="shared" ca="1" si="27"/>
        <v>23.412170124999999</v>
      </c>
      <c r="CI5" s="73">
        <f t="shared" ca="1" si="27"/>
        <v>5.3702730000000001</v>
      </c>
      <c r="CJ5" s="73">
        <f t="shared" ca="1" si="27"/>
        <v>5.9101499999999998</v>
      </c>
      <c r="CK5" s="73">
        <f t="shared" ca="1" si="27"/>
        <v>0.22084999999999999</v>
      </c>
      <c r="CL5" s="73">
        <f t="shared" ca="1" si="27"/>
        <v>0.218334</v>
      </c>
      <c r="CM5" s="73">
        <f t="shared" ca="1" si="27"/>
        <v>18.571919999999999</v>
      </c>
      <c r="CN5" s="73">
        <f t="shared" ca="1" si="27"/>
        <v>26.599218</v>
      </c>
      <c r="CO5" s="73">
        <f t="shared" ca="1" si="27"/>
        <v>22.880614000000001</v>
      </c>
      <c r="CP5" s="73">
        <f t="shared" ca="1" si="27"/>
        <v>27.693657000000002</v>
      </c>
      <c r="CQ5" s="73">
        <f t="shared" ca="1" si="27"/>
        <v>25.121123000000001</v>
      </c>
    </row>
    <row r="6" spans="1:95">
      <c r="AA6" s="78" t="str">
        <f>'Summary (Full)'!D74</f>
        <v>FoodMarket2</v>
      </c>
      <c r="AB6" s="249"/>
      <c r="AC6" s="244"/>
      <c r="AD6">
        <f>AD5+1</f>
        <v>6</v>
      </c>
      <c r="AE6" s="73">
        <f t="shared" ca="1" si="24"/>
        <v>17379.310536000001</v>
      </c>
      <c r="AF6" s="73">
        <f t="shared" ca="1" si="24"/>
        <v>41.048974999999999</v>
      </c>
      <c r="AG6" s="73">
        <f t="shared" ca="1" si="24"/>
        <v>45.288935000000002</v>
      </c>
      <c r="AH6" s="73">
        <f t="shared" ca="1" si="24"/>
        <v>44.441611999999999</v>
      </c>
      <c r="AI6" s="73">
        <f t="shared" ca="1" si="24"/>
        <v>41.526012312500001</v>
      </c>
      <c r="AJ6" s="73">
        <f t="shared" ca="1" si="24"/>
        <v>23.457471000000002</v>
      </c>
      <c r="AK6" s="73">
        <f t="shared" ca="1" si="24"/>
        <v>19.273692</v>
      </c>
      <c r="AL6" s="73">
        <f t="shared" ca="1" si="24"/>
        <v>98.859683000000004</v>
      </c>
      <c r="AM6" s="73">
        <f t="shared" ca="1" si="24"/>
        <v>97.807252000000005</v>
      </c>
      <c r="AN6" s="73">
        <f t="shared" ca="1" si="24"/>
        <v>39.211354</v>
      </c>
      <c r="AO6" s="73">
        <f t="shared" ca="1" si="24"/>
        <v>43.551088</v>
      </c>
      <c r="AP6" s="73">
        <f t="shared" ca="1" si="24"/>
        <v>40.917295000000003</v>
      </c>
      <c r="AQ6" s="73">
        <f t="shared" ca="1" si="24"/>
        <v>45.199581999999999</v>
      </c>
      <c r="AR6" s="73">
        <f t="shared" ca="1" si="24"/>
        <v>44.319664000000003</v>
      </c>
      <c r="AU6" s="244"/>
      <c r="AV6" s="73">
        <f t="shared" ca="1" si="25"/>
        <v>17710.952431999998</v>
      </c>
      <c r="AW6" s="73">
        <f t="shared" ca="1" si="25"/>
        <v>41.548276999999999</v>
      </c>
      <c r="AX6" s="73">
        <f t="shared" ca="1" si="25"/>
        <v>45.863880000000002</v>
      </c>
      <c r="AY6" s="73">
        <f t="shared" ca="1" si="25"/>
        <v>45.021262</v>
      </c>
      <c r="AZ6" s="73">
        <f t="shared" ca="1" si="25"/>
        <v>42.035063749999999</v>
      </c>
      <c r="BA6" s="73">
        <f t="shared" ca="1" si="25"/>
        <v>24.015194000000001</v>
      </c>
      <c r="BB6" s="73">
        <f t="shared" ca="1" si="25"/>
        <v>19.689903000000001</v>
      </c>
      <c r="BC6" s="73">
        <f t="shared" ca="1" si="25"/>
        <v>99.377741999999998</v>
      </c>
      <c r="BD6" s="73">
        <f t="shared" ca="1" si="25"/>
        <v>98.611551000000006</v>
      </c>
      <c r="BE6" s="73">
        <f t="shared" ca="1" si="25"/>
        <v>39.843879999999999</v>
      </c>
      <c r="BF6" s="73">
        <f t="shared" ca="1" si="25"/>
        <v>44.058221000000003</v>
      </c>
      <c r="BG6" s="73">
        <f t="shared" ca="1" si="25"/>
        <v>41.421041000000002</v>
      </c>
      <c r="BH6" s="73">
        <f t="shared" ca="1" si="25"/>
        <v>45.772579</v>
      </c>
      <c r="BI6" s="73">
        <f t="shared" ca="1" si="25"/>
        <v>44.900995999999999</v>
      </c>
      <c r="BM6" s="73">
        <f t="shared" ref="BM6:BM56" ca="1" si="28">IF(INDIRECT("'"&amp;$B$3&amp;"'!"&amp;ADDRESS($AD6,BM$1)),INDIRECT("'"&amp;$B$3&amp;"'!"&amp;ADDRESS($AD6,BM$1)),BM5)</f>
        <v>51.391902933179502</v>
      </c>
      <c r="BN6" s="73">
        <f t="shared" ref="BN6:BN56" ca="1" si="29">IF(INDIRECT("'"&amp;$B$3&amp;"'!"&amp;ADDRESS($AD6,BN$1)),INDIRECT("'"&amp;$B$3&amp;"'!"&amp;ADDRESS($AD6,BN$1)),BN5)</f>
        <v>22.595753249999998</v>
      </c>
      <c r="BO6" s="73">
        <f t="shared" ref="BO6:BO56" ca="1" si="30">IF(INDIRECT("'"&amp;$B$3&amp;"'!"&amp;ADDRESS($AD6,BO$1)),INDIRECT("'"&amp;$B$3&amp;"'!"&amp;ADDRESS($AD6,BO$1)),BO5)</f>
        <v>27.672306124999999</v>
      </c>
      <c r="BP6" s="73">
        <f t="shared" ref="BP6:BP56" ca="1" si="31">IF(INDIRECT("'"&amp;$B$3&amp;"'!"&amp;ADDRESS($AD6,BP$1)),INDIRECT("'"&amp;$B$3&amp;"'!"&amp;ADDRESS($AD6,BP$1)),BP5)</f>
        <v>25.062961999999999</v>
      </c>
      <c r="BQ6" s="73">
        <f t="shared" ref="BQ6:BQ56" ca="1" si="32">IF(INDIRECT("'"&amp;$B$3&amp;"'!"&amp;ADDRESS($AD6,BQ$1)),INDIRECT("'"&amp;$B$3&amp;"'!"&amp;ADDRESS($AD6,BQ$1)),BQ5)</f>
        <v>23.067238351562501</v>
      </c>
      <c r="BR6" s="73">
        <f t="shared" ref="BR6:BR56" ca="1" si="33">IF(INDIRECT("'"&amp;$B$3&amp;"'!"&amp;ADDRESS($AD6,BR$1)),INDIRECT("'"&amp;$B$3&amp;"'!"&amp;ADDRESS($AD6,BR$1)),BR5)</f>
        <v>5.1695449999999994</v>
      </c>
      <c r="BS6" s="73">
        <f t="shared" ref="BS6:BS56" ca="1" si="34">IF(INDIRECT("'"&amp;$B$3&amp;"'!"&amp;ADDRESS($AD6,BS$1)),INDIRECT("'"&amp;$B$3&amp;"'!"&amp;ADDRESS($AD6,BS$1)),BS5)</f>
        <v>5.7185903749999998</v>
      </c>
      <c r="BT6" s="73">
        <f t="shared" ref="BT6:BT56" ca="1" si="35">IF(INDIRECT("'"&amp;$B$3&amp;"'!"&amp;ADDRESS($AD6,BT$1)),INDIRECT("'"&amp;$B$3&amp;"'!"&amp;ADDRESS($AD6,BT$1)),BT5)</f>
        <v>0.23409187500000006</v>
      </c>
      <c r="BU6" s="73">
        <f t="shared" ref="BU6:BU56" ca="1" si="36">IF(INDIRECT("'"&amp;$B$3&amp;"'!"&amp;ADDRESS($AD6,BU$1)),INDIRECT("'"&amp;$B$3&amp;"'!"&amp;ADDRESS($AD6,BU$1)),BU5)</f>
        <v>0.23308675000000001</v>
      </c>
      <c r="BV6" s="73">
        <f t="shared" ref="BV6:BV56" ca="1" si="37">IF(INDIRECT("'"&amp;$B$3&amp;"'!"&amp;ADDRESS($AD6,BV$1)),INDIRECT("'"&amp;$B$3&amp;"'!"&amp;ADDRESS($AD6,BV$1)),BV5)</f>
        <v>18.239333625</v>
      </c>
      <c r="BW6" s="73">
        <f t="shared" ref="BW6:BW56" ca="1" si="38">IF(INDIRECT("'"&amp;$B$3&amp;"'!"&amp;ADDRESS($AD6,BW$1)),INDIRECT("'"&amp;$B$3&amp;"'!"&amp;ADDRESS($AD6,BW$1)),BW5)</f>
        <v>26.283864250000001</v>
      </c>
      <c r="BX6" s="73">
        <f t="shared" ref="BX6:BX56" ca="1" si="39">IF(INDIRECT("'"&amp;$B$3&amp;"'!"&amp;ADDRESS($AD6,BX$1)),INDIRECT("'"&amp;$B$3&amp;"'!"&amp;ADDRESS($AD6,BX$1)),BX5)</f>
        <v>22.52040775</v>
      </c>
      <c r="BY6" s="73">
        <f t="shared" ref="BY6:BY56" ca="1" si="40">IF(INDIRECT("'"&amp;$B$3&amp;"'!"&amp;ADDRESS($AD6,BY$1)),INDIRECT("'"&amp;$B$3&amp;"'!"&amp;ADDRESS($AD6,BY$1)),BY5)</f>
        <v>27.511516125</v>
      </c>
      <c r="BZ6" s="73">
        <f t="shared" ref="BZ6:BZ56" ca="1" si="41">IF(INDIRECT("'"&amp;$B$3&amp;"'!"&amp;ADDRESS($AD6,BZ$1)),INDIRECT("'"&amp;$B$3&amp;"'!"&amp;ADDRESS($AD6,BZ$1)),BZ5)</f>
        <v>24.794235624999999</v>
      </c>
      <c r="CD6" s="73">
        <f t="shared" ref="CD6:CD56" ca="1" si="42">IF(INDIRECT("'"&amp;$B$3&amp;"'!"&amp;ADDRESS($AD6,CD$1)),INDIRECT("'"&amp;$B$3&amp;"'!"&amp;ADDRESS($AD6,CD$1)),CD5)</f>
        <v>60.113526840683257</v>
      </c>
      <c r="CE6" s="73">
        <f t="shared" ref="CE6:CE69" ca="1" si="43">IF(INDIRECT("'"&amp;$B$3&amp;"'!"&amp;ADDRESS($AD6,CE$1)),INDIRECT("'"&amp;$B$3&amp;"'!"&amp;ADDRESS($AD6,CE$1)),CE5)</f>
        <v>23.255088000000001</v>
      </c>
      <c r="CF6" s="73">
        <f t="shared" ref="CF6:CF69" ca="1" si="44">IF(INDIRECT("'"&amp;$B$3&amp;"'!"&amp;ADDRESS($AD6,CF$1)),INDIRECT("'"&amp;$B$3&amp;"'!"&amp;ADDRESS($AD6,CF$1)),CF5)</f>
        <v>28.108999749999999</v>
      </c>
      <c r="CG6" s="73">
        <f t="shared" ref="CG6:CG69" ca="1" si="45">IF(INDIRECT("'"&amp;$B$3&amp;"'!"&amp;ADDRESS($AD6,CG$1)),INDIRECT("'"&amp;$B$3&amp;"'!"&amp;ADDRESS($AD6,CG$1)),CG5)</f>
        <v>25.663393125000002</v>
      </c>
      <c r="CH6" s="73">
        <f t="shared" ref="CH6:CH69" ca="1" si="46">IF(INDIRECT("'"&amp;$B$3&amp;"'!"&amp;ADDRESS($AD6,CH$1)),INDIRECT("'"&amp;$B$3&amp;"'!"&amp;ADDRESS($AD6,CH$1)),CH5)</f>
        <v>23.708976554687499</v>
      </c>
      <c r="CI6" s="73">
        <f t="shared" ref="CI6:CI69" ca="1" si="47">IF(INDIRECT("'"&amp;$B$3&amp;"'!"&amp;ADDRESS($AD6,CI$1)),INDIRECT("'"&amp;$B$3&amp;"'!"&amp;ADDRESS($AD6,CI$1)),CI5)</f>
        <v>5.5790422500000005</v>
      </c>
      <c r="CJ6" s="73">
        <f t="shared" ref="CJ6:CJ69" ca="1" si="48">IF(INDIRECT("'"&amp;$B$3&amp;"'!"&amp;ADDRESS($AD6,CJ$1)),INDIRECT("'"&amp;$B$3&amp;"'!"&amp;ADDRESS($AD6,CJ$1)),CJ5)</f>
        <v>6.0815583750000002</v>
      </c>
      <c r="CK6" s="73">
        <f t="shared" ref="CK6:CK69" ca="1" si="49">IF(INDIRECT("'"&amp;$B$3&amp;"'!"&amp;ADDRESS($AD6,CK$1)),INDIRECT("'"&amp;$B$3&amp;"'!"&amp;ADDRESS($AD6,CK$1)),CK5)</f>
        <v>0.49039437499999994</v>
      </c>
      <c r="CL6" s="73">
        <f t="shared" ref="CL6:CL69" ca="1" si="50">IF(INDIRECT("'"&amp;$B$3&amp;"'!"&amp;ADDRESS($AD6,CL$1)),INDIRECT("'"&amp;$B$3&amp;"'!"&amp;ADDRESS($AD6,CL$1)),CL5)</f>
        <v>0.47724825000000015</v>
      </c>
      <c r="CM6" s="73">
        <f t="shared" ref="CM6:CM69" ca="1" si="51">IF(INDIRECT("'"&amp;$B$3&amp;"'!"&amp;ADDRESS($AD6,CM$1)),INDIRECT("'"&amp;$B$3&amp;"'!"&amp;ADDRESS($AD6,CM$1)),CM5)</f>
        <v>18.852695375</v>
      </c>
      <c r="CN6" s="73">
        <f t="shared" ref="CN6:CN69" ca="1" si="52">IF(INDIRECT("'"&amp;$B$3&amp;"'!"&amp;ADDRESS($AD6,CN$1)),INDIRECT("'"&amp;$B$3&amp;"'!"&amp;ADDRESS($AD6,CN$1)),CN5)</f>
        <v>26.912462250000001</v>
      </c>
      <c r="CO6" s="73">
        <f t="shared" ref="CO6:CO69" ca="1" si="53">IF(INDIRECT("'"&amp;$B$3&amp;"'!"&amp;ADDRESS($AD6,CO$1)),INDIRECT("'"&amp;$B$3&amp;"'!"&amp;ADDRESS($AD6,CO$1)),CO5)</f>
        <v>23.178743375</v>
      </c>
      <c r="CP6" s="73">
        <f t="shared" ref="CP6:CP69" ca="1" si="54">IF(INDIRECT("'"&amp;$B$3&amp;"'!"&amp;ADDRESS($AD6,CP$1)),INDIRECT("'"&amp;$B$3&amp;"'!"&amp;ADDRESS($AD6,CP$1)),CP5)</f>
        <v>27.964714875000002</v>
      </c>
      <c r="CQ6" s="73">
        <f t="shared" ref="CQ6:CQ69" ca="1" si="55">IF(INDIRECT("'"&amp;$B$3&amp;"'!"&amp;ADDRESS($AD6,CQ$1)),INDIRECT("'"&amp;$B$3&amp;"'!"&amp;ADDRESS($AD6,CQ$1)),CQ5)</f>
        <v>25.402125125000001</v>
      </c>
    </row>
    <row r="7" spans="1:95">
      <c r="AA7" s="78" t="str">
        <f>'Summary (Full)'!D75</f>
        <v>Neon1224</v>
      </c>
      <c r="AB7" s="249"/>
      <c r="AC7" s="244"/>
      <c r="AD7">
        <f>AD6+1</f>
        <v>7</v>
      </c>
      <c r="AE7" s="73">
        <f t="shared" ca="1" si="24"/>
        <v>7897.6008609999999</v>
      </c>
      <c r="AF7" s="73">
        <f t="shared" ca="1" si="24"/>
        <v>37.953004</v>
      </c>
      <c r="AG7" s="73">
        <f t="shared" ca="1" si="24"/>
        <v>42.055827999999998</v>
      </c>
      <c r="AH7" s="73">
        <f t="shared" ca="1" si="24"/>
        <v>40.999586999999998</v>
      </c>
      <c r="AI7" s="73">
        <f t="shared" ca="1" si="24"/>
        <v>38.3998419375</v>
      </c>
      <c r="AJ7" s="73">
        <f t="shared" ca="1" si="24"/>
        <v>19.779301</v>
      </c>
      <c r="AK7" s="73">
        <f t="shared" ca="1" si="24"/>
        <v>16.707436999999999</v>
      </c>
      <c r="AL7" s="73">
        <f t="shared" ca="1" si="24"/>
        <v>88.220108999999994</v>
      </c>
      <c r="AM7" s="73">
        <f t="shared" ca="1" si="24"/>
        <v>85.871516</v>
      </c>
      <c r="AN7" s="73">
        <f t="shared" ca="1" si="24"/>
        <v>35.112625999999999</v>
      </c>
      <c r="AO7" s="73">
        <f t="shared" ca="1" si="24"/>
        <v>40.817042999999998</v>
      </c>
      <c r="AP7" s="73">
        <f t="shared" ca="1" si="24"/>
        <v>37.817636999999998</v>
      </c>
      <c r="AQ7" s="73">
        <f t="shared" ca="1" si="24"/>
        <v>41.945625</v>
      </c>
      <c r="AR7" s="73">
        <f t="shared" ca="1" si="24"/>
        <v>40.837221999999997</v>
      </c>
      <c r="AU7" s="244"/>
      <c r="AV7" s="73">
        <f t="shared" ca="1" si="25"/>
        <v>7953.0426500000003</v>
      </c>
      <c r="AW7" s="73">
        <f t="shared" ca="1" si="25"/>
        <v>38.639870999999999</v>
      </c>
      <c r="AX7" s="73">
        <f t="shared" ca="1" si="25"/>
        <v>42.863210000000002</v>
      </c>
      <c r="AY7" s="73">
        <f t="shared" ca="1" si="25"/>
        <v>41.826194000000001</v>
      </c>
      <c r="AZ7" s="73">
        <f t="shared" ca="1" si="25"/>
        <v>39.102974875000001</v>
      </c>
      <c r="BA7" s="73">
        <f t="shared" ca="1" si="25"/>
        <v>20.498145999999998</v>
      </c>
      <c r="BB7" s="73">
        <f t="shared" ca="1" si="25"/>
        <v>17.286377999999999</v>
      </c>
      <c r="BC7" s="73">
        <f t="shared" ca="1" si="25"/>
        <v>91.392443</v>
      </c>
      <c r="BD7" s="73">
        <f t="shared" ca="1" si="25"/>
        <v>89.099812999999997</v>
      </c>
      <c r="BE7" s="73">
        <f t="shared" ca="1" si="25"/>
        <v>36.001199</v>
      </c>
      <c r="BF7" s="73">
        <f t="shared" ca="1" si="25"/>
        <v>41.477522</v>
      </c>
      <c r="BG7" s="73">
        <f t="shared" ca="1" si="25"/>
        <v>38.516835</v>
      </c>
      <c r="BH7" s="73">
        <f t="shared" ca="1" si="25"/>
        <v>42.761799000000003</v>
      </c>
      <c r="BI7" s="73">
        <f t="shared" ca="1" si="25"/>
        <v>41.678452</v>
      </c>
      <c r="BM7" s="73">
        <f t="shared" ca="1" si="28"/>
        <v>58.970574639090479</v>
      </c>
      <c r="BN7" s="73">
        <f t="shared" ca="1" si="29"/>
        <v>22.8822805</v>
      </c>
      <c r="BO7" s="73">
        <f t="shared" ca="1" si="30"/>
        <v>27.924176249999999</v>
      </c>
      <c r="BP7" s="73">
        <f t="shared" ca="1" si="31"/>
        <v>25.322710999999998</v>
      </c>
      <c r="BQ7" s="73">
        <f t="shared" ca="1" si="32"/>
        <v>23.349925890625002</v>
      </c>
      <c r="BR7" s="73">
        <f t="shared" ca="1" si="33"/>
        <v>5.3542769999999997</v>
      </c>
      <c r="BS7" s="73">
        <f t="shared" ca="1" si="34"/>
        <v>5.8744227499999999</v>
      </c>
      <c r="BT7" s="73">
        <f t="shared" ca="1" si="35"/>
        <v>0.35184674999999999</v>
      </c>
      <c r="BU7" s="73">
        <f t="shared" ca="1" si="36"/>
        <v>0.34815250000000009</v>
      </c>
      <c r="BV7" s="73">
        <f t="shared" ca="1" si="37"/>
        <v>18.504707250000003</v>
      </c>
      <c r="BW7" s="73">
        <f t="shared" ca="1" si="38"/>
        <v>26.5835495</v>
      </c>
      <c r="BX7" s="73">
        <f t="shared" ca="1" si="39"/>
        <v>22.804848499999999</v>
      </c>
      <c r="BY7" s="73">
        <f t="shared" ca="1" si="40"/>
        <v>27.765773250000002</v>
      </c>
      <c r="BZ7" s="73">
        <f t="shared" ca="1" si="41"/>
        <v>25.055165250000002</v>
      </c>
      <c r="CD7" s="73">
        <f t="shared" ca="1" si="42"/>
        <v>68.780271824500133</v>
      </c>
      <c r="CE7" s="73">
        <f t="shared" ca="1" si="43"/>
        <v>23.555028</v>
      </c>
      <c r="CF7" s="73">
        <f t="shared" ca="1" si="44"/>
        <v>28.379419500000001</v>
      </c>
      <c r="CG7" s="73">
        <f t="shared" ca="1" si="45"/>
        <v>25.94271625</v>
      </c>
      <c r="CH7" s="73">
        <f t="shared" ca="1" si="46"/>
        <v>24.005782984374999</v>
      </c>
      <c r="CI7" s="73">
        <f t="shared" ca="1" si="47"/>
        <v>5.7878115000000001</v>
      </c>
      <c r="CJ7" s="73">
        <f t="shared" ca="1" si="48"/>
        <v>6.2529667499999997</v>
      </c>
      <c r="CK7" s="73">
        <f t="shared" ca="1" si="49"/>
        <v>0.75993874999999989</v>
      </c>
      <c r="CL7" s="73">
        <f t="shared" ca="1" si="50"/>
        <v>0.73616250000000005</v>
      </c>
      <c r="CM7" s="73">
        <f t="shared" ca="1" si="51"/>
        <v>19.133470750000001</v>
      </c>
      <c r="CN7" s="73">
        <f t="shared" ca="1" si="52"/>
        <v>27.225706500000001</v>
      </c>
      <c r="CO7" s="73">
        <f t="shared" ca="1" si="53"/>
        <v>23.476872750000002</v>
      </c>
      <c r="CP7" s="73">
        <f t="shared" ca="1" si="54"/>
        <v>28.235772750000002</v>
      </c>
      <c r="CQ7" s="73">
        <f t="shared" ca="1" si="55"/>
        <v>25.683127250000002</v>
      </c>
    </row>
    <row r="8" spans="1:95">
      <c r="AA8" s="78" t="str">
        <f>'Summary (Full)'!D76</f>
        <v>NocturneDance</v>
      </c>
      <c r="AB8" s="249"/>
      <c r="AC8" s="244"/>
      <c r="AD8">
        <f>AD7+1</f>
        <v>8</v>
      </c>
      <c r="AE8" s="73">
        <f t="shared" ca="1" si="24"/>
        <v>3646.7882890000001</v>
      </c>
      <c r="AF8" s="73">
        <f t="shared" ca="1" si="24"/>
        <v>34.755265999999999</v>
      </c>
      <c r="AG8" s="73">
        <f t="shared" ca="1" si="24"/>
        <v>38.749037999999999</v>
      </c>
      <c r="AH8" s="73">
        <f t="shared" ca="1" si="24"/>
        <v>37.390188000000002</v>
      </c>
      <c r="AI8" s="73">
        <f t="shared" ca="1" si="24"/>
        <v>35.169559374999999</v>
      </c>
      <c r="AJ8" s="73">
        <f t="shared" ca="1" si="24"/>
        <v>16.18356</v>
      </c>
      <c r="AK8" s="73">
        <f t="shared" ca="1" si="24"/>
        <v>14.106241000000001</v>
      </c>
      <c r="AL8" s="73">
        <f t="shared" ca="1" si="24"/>
        <v>68.895031000000003</v>
      </c>
      <c r="AM8" s="73">
        <f t="shared" ca="1" si="24"/>
        <v>66.599008999999995</v>
      </c>
      <c r="AN8" s="73">
        <f t="shared" ca="1" si="24"/>
        <v>31.039688999999999</v>
      </c>
      <c r="AO8" s="73">
        <f t="shared" ca="1" si="24"/>
        <v>37.853656999999998</v>
      </c>
      <c r="AP8" s="73">
        <f t="shared" ca="1" si="24"/>
        <v>34.607801000000002</v>
      </c>
      <c r="AQ8" s="73">
        <f t="shared" ca="1" si="24"/>
        <v>38.605249000000001</v>
      </c>
      <c r="AR8" s="73">
        <f t="shared" ca="1" si="24"/>
        <v>37.175668999999999</v>
      </c>
      <c r="AU8" s="244"/>
      <c r="AV8" s="73">
        <f t="shared" ca="1" si="25"/>
        <v>3673.1563820000001</v>
      </c>
      <c r="AW8" s="73">
        <f t="shared" ca="1" si="25"/>
        <v>35.668109000000001</v>
      </c>
      <c r="AX8" s="73">
        <f t="shared" ca="1" si="25"/>
        <v>39.579926999999998</v>
      </c>
      <c r="AY8" s="73">
        <f t="shared" ca="1" si="25"/>
        <v>38.346586000000002</v>
      </c>
      <c r="AZ8" s="73">
        <f t="shared" ca="1" si="25"/>
        <v>36.080002437499999</v>
      </c>
      <c r="BA8" s="73">
        <f t="shared" ca="1" si="25"/>
        <v>17.067703999999999</v>
      </c>
      <c r="BB8" s="73">
        <f t="shared" ca="1" si="25"/>
        <v>14.835511</v>
      </c>
      <c r="BC8" s="73">
        <f t="shared" ca="1" si="25"/>
        <v>75.007935000000003</v>
      </c>
      <c r="BD8" s="73">
        <f t="shared" ca="1" si="25"/>
        <v>72.507975000000002</v>
      </c>
      <c r="BE8" s="73">
        <f t="shared" ca="1" si="25"/>
        <v>32.108989000000001</v>
      </c>
      <c r="BF8" s="73">
        <f t="shared" ca="1" si="25"/>
        <v>38.657618999999997</v>
      </c>
      <c r="BG8" s="73">
        <f t="shared" ca="1" si="25"/>
        <v>35.538041</v>
      </c>
      <c r="BH8" s="73">
        <f t="shared" ca="1" si="25"/>
        <v>39.442428</v>
      </c>
      <c r="BI8" s="73">
        <f t="shared" ca="1" si="25"/>
        <v>38.150308000000003</v>
      </c>
      <c r="BM8" s="73">
        <f t="shared" ca="1" si="28"/>
        <v>67.666859462006485</v>
      </c>
      <c r="BN8" s="73">
        <f t="shared" ca="1" si="29"/>
        <v>23.168807749999999</v>
      </c>
      <c r="BO8" s="73">
        <f t="shared" ca="1" si="30"/>
        <v>28.176046374999999</v>
      </c>
      <c r="BP8" s="73">
        <f t="shared" ca="1" si="31"/>
        <v>25.582460000000001</v>
      </c>
      <c r="BQ8" s="73">
        <f t="shared" ca="1" si="32"/>
        <v>23.632613429687503</v>
      </c>
      <c r="BR8" s="73">
        <f t="shared" ca="1" si="33"/>
        <v>5.5390090000000001</v>
      </c>
      <c r="BS8" s="73">
        <f t="shared" ca="1" si="34"/>
        <v>6.030255125</v>
      </c>
      <c r="BT8" s="73">
        <f t="shared" ca="1" si="35"/>
        <v>0.46960162500000002</v>
      </c>
      <c r="BU8" s="73">
        <f t="shared" ca="1" si="36"/>
        <v>0.46321825000000005</v>
      </c>
      <c r="BV8" s="73">
        <f t="shared" ca="1" si="37"/>
        <v>18.770080875000001</v>
      </c>
      <c r="BW8" s="73">
        <f t="shared" ca="1" si="38"/>
        <v>26.88323475</v>
      </c>
      <c r="BX8" s="73">
        <f t="shared" ca="1" si="39"/>
        <v>23.08928925</v>
      </c>
      <c r="BY8" s="73">
        <f t="shared" ca="1" si="40"/>
        <v>28.020030375000001</v>
      </c>
      <c r="BZ8" s="73">
        <f t="shared" ca="1" si="41"/>
        <v>25.316094875000001</v>
      </c>
      <c r="CD8" s="73">
        <f t="shared" ca="1" si="42"/>
        <v>78.696527069353195</v>
      </c>
      <c r="CE8" s="73">
        <f t="shared" ca="1" si="43"/>
        <v>23.854968</v>
      </c>
      <c r="CF8" s="73">
        <f t="shared" ca="1" si="44"/>
        <v>28.649839249999999</v>
      </c>
      <c r="CG8" s="73">
        <f t="shared" ca="1" si="45"/>
        <v>26.222039375000001</v>
      </c>
      <c r="CH8" s="73">
        <f t="shared" ca="1" si="46"/>
        <v>24.302589414062499</v>
      </c>
      <c r="CI8" s="73">
        <f t="shared" ca="1" si="47"/>
        <v>5.9965807499999997</v>
      </c>
      <c r="CJ8" s="73">
        <f t="shared" ca="1" si="48"/>
        <v>6.4243751250000001</v>
      </c>
      <c r="CK8" s="73">
        <f t="shared" ca="1" si="49"/>
        <v>1.0294831250000001</v>
      </c>
      <c r="CL8" s="73">
        <f t="shared" ca="1" si="50"/>
        <v>0.99507674999999995</v>
      </c>
      <c r="CM8" s="73">
        <f t="shared" ca="1" si="51"/>
        <v>19.414246124999998</v>
      </c>
      <c r="CN8" s="73">
        <f t="shared" ca="1" si="52"/>
        <v>27.538950750000001</v>
      </c>
      <c r="CO8" s="73">
        <f t="shared" ca="1" si="53"/>
        <v>23.775002125</v>
      </c>
      <c r="CP8" s="73">
        <f t="shared" ca="1" si="54"/>
        <v>28.506830625000003</v>
      </c>
      <c r="CQ8" s="73">
        <f t="shared" ca="1" si="55"/>
        <v>25.964129375000002</v>
      </c>
    </row>
    <row r="9" spans="1:95">
      <c r="AA9" s="78" t="str">
        <f>'Summary (Full)'!D77</f>
        <v>PierSeaside</v>
      </c>
      <c r="AB9" s="249"/>
      <c r="AC9" s="244"/>
      <c r="AD9">
        <f>AD8+1</f>
        <v>9</v>
      </c>
      <c r="AE9" s="73">
        <f t="shared" ca="1" si="24"/>
        <v>1594.0182890000001</v>
      </c>
      <c r="AF9" s="73">
        <f t="shared" ca="1" si="24"/>
        <v>31.417397000000001</v>
      </c>
      <c r="AG9" s="73">
        <f t="shared" ca="1" si="24"/>
        <v>35.332588999999999</v>
      </c>
      <c r="AH9" s="73">
        <f t="shared" ca="1" si="24"/>
        <v>33.620071000000003</v>
      </c>
      <c r="AI9" s="73">
        <f t="shared" ca="1" si="24"/>
        <v>31.799763625000001</v>
      </c>
      <c r="AJ9" s="73">
        <f t="shared" ca="1" si="24"/>
        <v>12.578863999999999</v>
      </c>
      <c r="AK9" s="73">
        <f t="shared" ca="1" si="24"/>
        <v>11.460508000000001</v>
      </c>
      <c r="AL9" s="73">
        <f t="shared" ca="1" si="24"/>
        <v>44.681266999999998</v>
      </c>
      <c r="AM9" s="73">
        <f t="shared" ca="1" si="24"/>
        <v>42.957656999999998</v>
      </c>
      <c r="AN9" s="73">
        <f t="shared" ca="1" si="24"/>
        <v>27.095105</v>
      </c>
      <c r="AO9" s="73">
        <f t="shared" ca="1" si="24"/>
        <v>34.602038999999998</v>
      </c>
      <c r="AP9" s="73">
        <f t="shared" ca="1" si="24"/>
        <v>31.271747000000001</v>
      </c>
      <c r="AQ9" s="73">
        <f t="shared" ca="1" si="24"/>
        <v>35.166212000000002</v>
      </c>
      <c r="AR9" s="73">
        <f t="shared" ca="1" si="24"/>
        <v>33.362307999999999</v>
      </c>
      <c r="AU9" s="244"/>
      <c r="AV9" s="73">
        <f t="shared" ca="1" si="25"/>
        <v>1621.871052</v>
      </c>
      <c r="AW9" s="73">
        <f t="shared" ca="1" si="25"/>
        <v>32.426704000000001</v>
      </c>
      <c r="AX9" s="73">
        <f t="shared" ca="1" si="25"/>
        <v>36.113607999999999</v>
      </c>
      <c r="AY9" s="73">
        <f t="shared" ca="1" si="25"/>
        <v>34.562876000000003</v>
      </c>
      <c r="AZ9" s="73">
        <f t="shared" ca="1" si="25"/>
        <v>32.790646250000002</v>
      </c>
      <c r="BA9" s="73">
        <f t="shared" ca="1" si="25"/>
        <v>13.462277</v>
      </c>
      <c r="BB9" s="73">
        <f t="shared" ca="1" si="25"/>
        <v>12.221684</v>
      </c>
      <c r="BC9" s="73">
        <f t="shared" ca="1" si="25"/>
        <v>53.619781000000003</v>
      </c>
      <c r="BD9" s="73">
        <f t="shared" ca="1" si="25"/>
        <v>51.427388000000001</v>
      </c>
      <c r="BE9" s="73">
        <f t="shared" ca="1" si="25"/>
        <v>28.192347999999999</v>
      </c>
      <c r="BF9" s="73">
        <f t="shared" ca="1" si="25"/>
        <v>35.466576000000003</v>
      </c>
      <c r="BG9" s="73">
        <f t="shared" ca="1" si="25"/>
        <v>32.286456000000001</v>
      </c>
      <c r="BH9" s="73">
        <f t="shared" ca="1" si="25"/>
        <v>35.941529000000003</v>
      </c>
      <c r="BI9" s="73">
        <f t="shared" ca="1" si="25"/>
        <v>34.313693999999998</v>
      </c>
      <c r="BM9" s="73">
        <f t="shared" ca="1" si="28"/>
        <v>77.645569802803692</v>
      </c>
      <c r="BN9" s="73">
        <f t="shared" ca="1" si="29"/>
        <v>23.455334999999998</v>
      </c>
      <c r="BO9" s="73">
        <f t="shared" ca="1" si="30"/>
        <v>28.427916499999998</v>
      </c>
      <c r="BP9" s="73">
        <f t="shared" ca="1" si="31"/>
        <v>25.842209</v>
      </c>
      <c r="BQ9" s="73">
        <f t="shared" ca="1" si="32"/>
        <v>23.915300968750003</v>
      </c>
      <c r="BR9" s="73">
        <f t="shared" ca="1" si="33"/>
        <v>5.7237410000000004</v>
      </c>
      <c r="BS9" s="73">
        <f t="shared" ca="1" si="34"/>
        <v>6.1860874999999993</v>
      </c>
      <c r="BT9" s="73">
        <f t="shared" ca="1" si="35"/>
        <v>0.58735650000000006</v>
      </c>
      <c r="BU9" s="73">
        <f t="shared" ca="1" si="36"/>
        <v>0.57828400000000002</v>
      </c>
      <c r="BV9" s="73">
        <f t="shared" ca="1" si="37"/>
        <v>19.0354545</v>
      </c>
      <c r="BW9" s="73">
        <f t="shared" ca="1" si="38"/>
        <v>27.182920000000003</v>
      </c>
      <c r="BX9" s="73">
        <f t="shared" ca="1" si="39"/>
        <v>23.373730000000002</v>
      </c>
      <c r="BY9" s="73">
        <f t="shared" ca="1" si="40"/>
        <v>28.2742875</v>
      </c>
      <c r="BZ9" s="73">
        <f t="shared" ca="1" si="41"/>
        <v>25.5770245</v>
      </c>
      <c r="CD9" s="73">
        <f t="shared" ca="1" si="42"/>
        <v>90.04243816569786</v>
      </c>
      <c r="CE9" s="73">
        <f t="shared" ca="1" si="43"/>
        <v>24.154907999999999</v>
      </c>
      <c r="CF9" s="73">
        <f t="shared" ca="1" si="44"/>
        <v>28.920259000000001</v>
      </c>
      <c r="CG9" s="73">
        <f t="shared" ca="1" si="45"/>
        <v>26.501362499999999</v>
      </c>
      <c r="CH9" s="73">
        <f t="shared" ca="1" si="46"/>
        <v>24.599395843749999</v>
      </c>
      <c r="CI9" s="73">
        <f t="shared" ca="1" si="47"/>
        <v>6.2053500000000001</v>
      </c>
      <c r="CJ9" s="73">
        <f t="shared" ca="1" si="48"/>
        <v>6.5957834999999996</v>
      </c>
      <c r="CK9" s="73">
        <f t="shared" ca="1" si="49"/>
        <v>1.2990275</v>
      </c>
      <c r="CL9" s="73">
        <f t="shared" ca="1" si="50"/>
        <v>1.2539910000000001</v>
      </c>
      <c r="CM9" s="73">
        <f t="shared" ca="1" si="51"/>
        <v>19.695021499999999</v>
      </c>
      <c r="CN9" s="73">
        <f t="shared" ca="1" si="52"/>
        <v>27.852195000000002</v>
      </c>
      <c r="CO9" s="73">
        <f t="shared" ca="1" si="53"/>
        <v>24.073131500000002</v>
      </c>
      <c r="CP9" s="73">
        <f t="shared" ca="1" si="54"/>
        <v>28.777888500000003</v>
      </c>
      <c r="CQ9" s="73">
        <f t="shared" ca="1" si="55"/>
        <v>26.245131499999999</v>
      </c>
    </row>
    <row r="10" spans="1:95">
      <c r="AA10" s="78" t="str">
        <f>'Summary (Full)'!D78</f>
        <v>Tango</v>
      </c>
      <c r="AB10" s="249"/>
      <c r="AC10" s="244"/>
      <c r="AD10">
        <f>AD9+1</f>
        <v>10</v>
      </c>
      <c r="AE10" s="73">
        <f t="shared" ca="1" si="24"/>
        <v>670.48397799999998</v>
      </c>
      <c r="AF10" s="73">
        <f t="shared" ca="1" si="24"/>
        <v>28.287305</v>
      </c>
      <c r="AG10" s="73">
        <f t="shared" ca="1" si="24"/>
        <v>32.075530000000001</v>
      </c>
      <c r="AH10" s="73">
        <f t="shared" ca="1" si="24"/>
        <v>29.990169000000002</v>
      </c>
      <c r="AI10" s="73">
        <f t="shared" ca="1" si="24"/>
        <v>28.630498062499999</v>
      </c>
      <c r="AJ10" s="73">
        <f t="shared" ca="1" si="24"/>
        <v>9.4462109999999999</v>
      </c>
      <c r="AK10" s="73">
        <f t="shared" ca="1" si="24"/>
        <v>9.1192869999999999</v>
      </c>
      <c r="AL10" s="73">
        <f t="shared" ca="1" si="24"/>
        <v>22.764503000000001</v>
      </c>
      <c r="AM10" s="73">
        <f t="shared" ca="1" si="24"/>
        <v>21.667048000000001</v>
      </c>
      <c r="AN10" s="73">
        <f t="shared" ca="1" si="24"/>
        <v>23.675668999999999</v>
      </c>
      <c r="AO10" s="73">
        <f t="shared" ca="1" si="24"/>
        <v>31.29298</v>
      </c>
      <c r="AP10" s="73">
        <f t="shared" ca="1" si="24"/>
        <v>28.157917999999999</v>
      </c>
      <c r="AQ10" s="73">
        <f t="shared" ca="1" si="24"/>
        <v>31.890958000000001</v>
      </c>
      <c r="AR10" s="73">
        <f t="shared" ca="1" si="24"/>
        <v>29.705387000000002</v>
      </c>
      <c r="AU10" s="244"/>
      <c r="AV10" s="73">
        <f t="shared" ca="1" si="25"/>
        <v>692.26896199999999</v>
      </c>
      <c r="AW10" s="73">
        <f t="shared" ca="1" si="25"/>
        <v>29.266033</v>
      </c>
      <c r="AX10" s="73">
        <f t="shared" ca="1" si="25"/>
        <v>32.663792000000001</v>
      </c>
      <c r="AY10" s="73">
        <f t="shared" ca="1" si="25"/>
        <v>30.864867</v>
      </c>
      <c r="AZ10" s="73">
        <f t="shared" ca="1" si="25"/>
        <v>29.578320062500001</v>
      </c>
      <c r="BA10" s="73">
        <f t="shared" ca="1" si="25"/>
        <v>10.22132</v>
      </c>
      <c r="BB10" s="73">
        <f t="shared" ca="1" si="25"/>
        <v>9.8164999999999996</v>
      </c>
      <c r="BC10" s="73">
        <f t="shared" ca="1" si="25"/>
        <v>31.060772</v>
      </c>
      <c r="BD10" s="73">
        <f t="shared" ca="1" si="25"/>
        <v>29.636220000000002</v>
      </c>
      <c r="BE10" s="73">
        <f t="shared" ca="1" si="25"/>
        <v>24.666035000000001</v>
      </c>
      <c r="BF10" s="73">
        <f t="shared" ca="1" si="25"/>
        <v>32.132916999999999</v>
      </c>
      <c r="BG10" s="73">
        <f t="shared" ca="1" si="25"/>
        <v>29.136921000000001</v>
      </c>
      <c r="BH10" s="73">
        <f t="shared" ca="1" si="25"/>
        <v>32.476815000000002</v>
      </c>
      <c r="BI10" s="73">
        <f t="shared" ca="1" si="25"/>
        <v>30.592843999999999</v>
      </c>
      <c r="BM10" s="73">
        <f t="shared" ca="1" si="28"/>
        <v>89.095822651369232</v>
      </c>
      <c r="BN10" s="73">
        <f t="shared" ca="1" si="29"/>
        <v>23.741862250000001</v>
      </c>
      <c r="BO10" s="73">
        <f t="shared" ca="1" si="30"/>
        <v>28.679786624999998</v>
      </c>
      <c r="BP10" s="73">
        <f t="shared" ca="1" si="31"/>
        <v>26.101958</v>
      </c>
      <c r="BQ10" s="73">
        <f t="shared" ca="1" si="32"/>
        <v>24.1979885078125</v>
      </c>
      <c r="BR10" s="73">
        <f t="shared" ca="1" si="33"/>
        <v>5.9084729999999999</v>
      </c>
      <c r="BS10" s="73">
        <f t="shared" ca="1" si="34"/>
        <v>6.3419198749999994</v>
      </c>
      <c r="BT10" s="73">
        <f t="shared" ca="1" si="35"/>
        <v>0.70511137499999998</v>
      </c>
      <c r="BU10" s="73">
        <f t="shared" ca="1" si="36"/>
        <v>0.6933497500000001</v>
      </c>
      <c r="BV10" s="73">
        <f t="shared" ca="1" si="37"/>
        <v>19.300828124999999</v>
      </c>
      <c r="BW10" s="73">
        <f t="shared" ca="1" si="38"/>
        <v>27.482605250000002</v>
      </c>
      <c r="BX10" s="73">
        <f t="shared" ca="1" si="39"/>
        <v>23.65817075</v>
      </c>
      <c r="BY10" s="73">
        <f t="shared" ca="1" si="40"/>
        <v>28.528544624999999</v>
      </c>
      <c r="BZ10" s="73">
        <f t="shared" ca="1" si="41"/>
        <v>25.837954125</v>
      </c>
      <c r="CD10" s="73">
        <f t="shared" ca="1" si="42"/>
        <v>103.02412282664611</v>
      </c>
      <c r="CE10" s="73">
        <f t="shared" ca="1" si="43"/>
        <v>24.454848000000002</v>
      </c>
      <c r="CF10" s="73">
        <f t="shared" ca="1" si="44"/>
        <v>29.19067875</v>
      </c>
      <c r="CG10" s="73">
        <f t="shared" ca="1" si="45"/>
        <v>26.780685625</v>
      </c>
      <c r="CH10" s="73">
        <f t="shared" ca="1" si="46"/>
        <v>24.896202273437499</v>
      </c>
      <c r="CI10" s="73">
        <f t="shared" ca="1" si="47"/>
        <v>6.4141192500000006</v>
      </c>
      <c r="CJ10" s="73">
        <f t="shared" ca="1" si="48"/>
        <v>6.767191875</v>
      </c>
      <c r="CK10" s="73">
        <f t="shared" ca="1" si="49"/>
        <v>1.5685718749999999</v>
      </c>
      <c r="CL10" s="73">
        <f t="shared" ca="1" si="50"/>
        <v>1.5129052500000002</v>
      </c>
      <c r="CM10" s="73">
        <f t="shared" ca="1" si="51"/>
        <v>19.975796875</v>
      </c>
      <c r="CN10" s="73">
        <f t="shared" ca="1" si="52"/>
        <v>28.165439249999999</v>
      </c>
      <c r="CO10" s="73">
        <f t="shared" ca="1" si="53"/>
        <v>24.371260875000001</v>
      </c>
      <c r="CP10" s="73">
        <f t="shared" ca="1" si="54"/>
        <v>29.048946375</v>
      </c>
      <c r="CQ10" s="73">
        <f t="shared" ca="1" si="55"/>
        <v>26.526133625</v>
      </c>
    </row>
    <row r="11" spans="1:95">
      <c r="AA11" s="78" t="str">
        <f>'Summary (Full)'!D79</f>
        <v>Timelapse</v>
      </c>
      <c r="AB11" s="249" t="s">
        <v>18</v>
      </c>
      <c r="AC11" s="244" t="str">
        <f>CONCATENATE(AB11," Reference")</f>
        <v>2560x1440 Reference</v>
      </c>
      <c r="AD11">
        <v>11</v>
      </c>
      <c r="AE11" s="73">
        <f t="shared" ca="1" si="24"/>
        <v>22977.968493</v>
      </c>
      <c r="AF11" s="73">
        <f t="shared" ca="1" si="24"/>
        <v>41.860829000000003</v>
      </c>
      <c r="AG11" s="73">
        <f t="shared" ca="1" si="24"/>
        <v>46.554957000000002</v>
      </c>
      <c r="AH11" s="73">
        <f t="shared" ca="1" si="24"/>
        <v>45.763863999999998</v>
      </c>
      <c r="AI11" s="73">
        <f t="shared" ca="1" si="24"/>
        <v>42.398151687500004</v>
      </c>
      <c r="AJ11" s="73">
        <f t="shared" ca="1" si="24"/>
        <v>25.123177999999999</v>
      </c>
      <c r="AK11" s="73">
        <f t="shared" ca="1" si="24"/>
        <v>20.329287999999998</v>
      </c>
      <c r="AL11" s="73">
        <f t="shared" ca="1" si="24"/>
        <v>99.795024999999995</v>
      </c>
      <c r="AM11" s="73">
        <f t="shared" ca="1" si="24"/>
        <v>99.365283000000005</v>
      </c>
      <c r="AN11" s="73">
        <f t="shared" ca="1" si="24"/>
        <v>40.843435999999997</v>
      </c>
      <c r="AO11" s="73">
        <f t="shared" ca="1" si="24"/>
        <v>44.593038999999997</v>
      </c>
      <c r="AP11" s="73">
        <f t="shared" ca="1" si="24"/>
        <v>41.802475000000001</v>
      </c>
      <c r="AQ11" s="73">
        <f t="shared" ca="1" si="24"/>
        <v>46.461727000000003</v>
      </c>
      <c r="AR11" s="73">
        <f t="shared" ca="1" si="24"/>
        <v>45.645733</v>
      </c>
      <c r="AU11" s="244" t="str">
        <f>CONCATENATE(AB11," Test")</f>
        <v>2560x1440 Test</v>
      </c>
      <c r="AV11" s="73">
        <f t="shared" ca="1" si="25"/>
        <v>23599.406747000001</v>
      </c>
      <c r="AW11" s="73">
        <f t="shared" ca="1" si="25"/>
        <v>42.217348000000001</v>
      </c>
      <c r="AX11" s="73">
        <f t="shared" ca="1" si="25"/>
        <v>47.095748</v>
      </c>
      <c r="AY11" s="73">
        <f t="shared" ca="1" si="25"/>
        <v>46.283723999999999</v>
      </c>
      <c r="AZ11" s="73">
        <f t="shared" ca="1" si="25"/>
        <v>42.776396499999997</v>
      </c>
      <c r="BA11" s="73">
        <f t="shared" ca="1" si="25"/>
        <v>25.719702000000002</v>
      </c>
      <c r="BB11" s="73">
        <f t="shared" ca="1" si="25"/>
        <v>20.734010000000001</v>
      </c>
      <c r="BC11" s="73">
        <f t="shared" ca="1" si="25"/>
        <v>99.896332999999998</v>
      </c>
      <c r="BD11" s="73">
        <f t="shared" ca="1" si="25"/>
        <v>99.613811999999996</v>
      </c>
      <c r="BE11" s="73">
        <f t="shared" ca="1" si="25"/>
        <v>41.410291999999998</v>
      </c>
      <c r="BF11" s="73">
        <f t="shared" ca="1" si="25"/>
        <v>44.989877</v>
      </c>
      <c r="BG11" s="73">
        <f t="shared" ca="1" si="25"/>
        <v>42.166122999999999</v>
      </c>
      <c r="BH11" s="73">
        <f t="shared" ca="1" si="25"/>
        <v>46.999442000000002</v>
      </c>
      <c r="BI11" s="73">
        <f t="shared" ca="1" si="25"/>
        <v>46.168275999999999</v>
      </c>
      <c r="BM11" s="73">
        <f t="shared" ca="1" si="28"/>
        <v>102.23462374073019</v>
      </c>
      <c r="BN11" s="73">
        <f t="shared" ca="1" si="29"/>
        <v>24.028389499999999</v>
      </c>
      <c r="BO11" s="73">
        <f t="shared" ca="1" si="30"/>
        <v>28.931656749999998</v>
      </c>
      <c r="BP11" s="73">
        <f t="shared" ca="1" si="31"/>
        <v>26.361707000000003</v>
      </c>
      <c r="BQ11" s="73">
        <f t="shared" ca="1" si="32"/>
        <v>24.480676046875001</v>
      </c>
      <c r="BR11" s="73">
        <f t="shared" ca="1" si="33"/>
        <v>6.0932050000000002</v>
      </c>
      <c r="BS11" s="73">
        <f t="shared" ca="1" si="34"/>
        <v>6.4977522499999996</v>
      </c>
      <c r="BT11" s="73">
        <f t="shared" ca="1" si="35"/>
        <v>0.82286625000000002</v>
      </c>
      <c r="BU11" s="73">
        <f t="shared" ca="1" si="36"/>
        <v>0.80841550000000006</v>
      </c>
      <c r="BV11" s="73">
        <f t="shared" ca="1" si="37"/>
        <v>19.566201749999998</v>
      </c>
      <c r="BW11" s="73">
        <f t="shared" ca="1" si="38"/>
        <v>27.782290500000002</v>
      </c>
      <c r="BX11" s="73">
        <f t="shared" ca="1" si="39"/>
        <v>23.942611500000002</v>
      </c>
      <c r="BY11" s="73">
        <f t="shared" ca="1" si="40"/>
        <v>28.782801749999997</v>
      </c>
      <c r="BZ11" s="73">
        <f t="shared" ca="1" si="41"/>
        <v>26.098883749999999</v>
      </c>
      <c r="CD11" s="73">
        <f t="shared" ca="1" si="42"/>
        <v>117.87741536571718</v>
      </c>
      <c r="CE11" s="73">
        <f t="shared" ca="1" si="43"/>
        <v>24.754788000000001</v>
      </c>
      <c r="CF11" s="73">
        <f t="shared" ca="1" si="44"/>
        <v>29.461098499999999</v>
      </c>
      <c r="CG11" s="73">
        <f t="shared" ca="1" si="45"/>
        <v>27.060008750000001</v>
      </c>
      <c r="CH11" s="73">
        <f t="shared" ca="1" si="46"/>
        <v>25.193008703124999</v>
      </c>
      <c r="CI11" s="73">
        <f t="shared" ca="1" si="47"/>
        <v>6.6228885000000002</v>
      </c>
      <c r="CJ11" s="73">
        <f t="shared" ca="1" si="48"/>
        <v>6.9386002500000004</v>
      </c>
      <c r="CK11" s="73">
        <f t="shared" ca="1" si="49"/>
        <v>1.8381162500000001</v>
      </c>
      <c r="CL11" s="73">
        <f t="shared" ca="1" si="50"/>
        <v>1.7718195000000001</v>
      </c>
      <c r="CM11" s="73">
        <f t="shared" ca="1" si="51"/>
        <v>20.256572249999998</v>
      </c>
      <c r="CN11" s="73">
        <f t="shared" ca="1" si="52"/>
        <v>28.478683499999999</v>
      </c>
      <c r="CO11" s="73">
        <f t="shared" ca="1" si="53"/>
        <v>24.669390249999999</v>
      </c>
      <c r="CP11" s="73">
        <f t="shared" ca="1" si="54"/>
        <v>29.32000425</v>
      </c>
      <c r="CQ11" s="73">
        <f t="shared" ca="1" si="55"/>
        <v>26.80713575</v>
      </c>
    </row>
    <row r="12" spans="1:95">
      <c r="AA12" s="78"/>
      <c r="AB12" s="249"/>
      <c r="AC12" s="244"/>
      <c r="AD12">
        <v>12</v>
      </c>
      <c r="AE12" s="73">
        <f t="shared" ca="1" si="24"/>
        <v>10804.841313000001</v>
      </c>
      <c r="AF12" s="73">
        <f t="shared" ca="1" si="24"/>
        <v>39.215680999999996</v>
      </c>
      <c r="AG12" s="73">
        <f t="shared" ca="1" si="24"/>
        <v>43.632379999999998</v>
      </c>
      <c r="AH12" s="73">
        <f t="shared" ca="1" si="24"/>
        <v>42.642184999999998</v>
      </c>
      <c r="AI12" s="73">
        <f t="shared" ca="1" si="24"/>
        <v>39.705881187499998</v>
      </c>
      <c r="AJ12" s="73">
        <f t="shared" ca="1" si="24"/>
        <v>21.419846</v>
      </c>
      <c r="AK12" s="73">
        <f t="shared" ca="1" si="24"/>
        <v>17.869548999999999</v>
      </c>
      <c r="AL12" s="73">
        <f t="shared" ca="1" si="24"/>
        <v>94.244456</v>
      </c>
      <c r="AM12" s="73">
        <f t="shared" ca="1" si="24"/>
        <v>92.291096999999993</v>
      </c>
      <c r="AN12" s="73">
        <f t="shared" ca="1" si="24"/>
        <v>36.994695</v>
      </c>
      <c r="AO12" s="73">
        <f t="shared" ca="1" si="24"/>
        <v>42.103875000000002</v>
      </c>
      <c r="AP12" s="73">
        <f t="shared" ca="1" si="24"/>
        <v>39.117016</v>
      </c>
      <c r="AQ12" s="73">
        <f t="shared" ca="1" si="24"/>
        <v>43.538544999999999</v>
      </c>
      <c r="AR12" s="73">
        <f t="shared" ca="1" si="24"/>
        <v>42.504755000000003</v>
      </c>
      <c r="AU12" s="244"/>
      <c r="AV12" s="73">
        <f t="shared" ca="1" si="25"/>
        <v>10906.990241</v>
      </c>
      <c r="AW12" s="73">
        <f t="shared" ca="1" si="25"/>
        <v>39.708671000000002</v>
      </c>
      <c r="AX12" s="73">
        <f t="shared" ca="1" si="25"/>
        <v>44.301735000000001</v>
      </c>
      <c r="AY12" s="73">
        <f t="shared" ca="1" si="25"/>
        <v>43.299446000000003</v>
      </c>
      <c r="AZ12" s="73">
        <f t="shared" ca="1" si="25"/>
        <v>40.220160937500005</v>
      </c>
      <c r="BA12" s="73">
        <f t="shared" ca="1" si="25"/>
        <v>21.998697</v>
      </c>
      <c r="BB12" s="73">
        <f t="shared" ca="1" si="25"/>
        <v>18.320191999999999</v>
      </c>
      <c r="BC12" s="73">
        <f t="shared" ca="1" si="25"/>
        <v>95.969426999999996</v>
      </c>
      <c r="BD12" s="73">
        <f t="shared" ca="1" si="25"/>
        <v>94.168177</v>
      </c>
      <c r="BE12" s="73">
        <f t="shared" ca="1" si="25"/>
        <v>37.684131999999998</v>
      </c>
      <c r="BF12" s="73">
        <f t="shared" ca="1" si="25"/>
        <v>42.650077000000003</v>
      </c>
      <c r="BG12" s="73">
        <f t="shared" ca="1" si="25"/>
        <v>39.620316000000003</v>
      </c>
      <c r="BH12" s="73">
        <f t="shared" ca="1" si="25"/>
        <v>44.211649000000001</v>
      </c>
      <c r="BI12" s="73">
        <f t="shared" ca="1" si="25"/>
        <v>43.170819000000002</v>
      </c>
      <c r="BM12" s="73">
        <f t="shared" ca="1" si="28"/>
        <v>117.31098024995954</v>
      </c>
      <c r="BN12" s="73">
        <f t="shared" ca="1" si="29"/>
        <v>24.314916750000002</v>
      </c>
      <c r="BO12" s="73">
        <f t="shared" ca="1" si="30"/>
        <v>29.183526874999998</v>
      </c>
      <c r="BP12" s="73">
        <f t="shared" ca="1" si="31"/>
        <v>26.621456000000002</v>
      </c>
      <c r="BQ12" s="73">
        <f t="shared" ca="1" si="32"/>
        <v>24.763363585937501</v>
      </c>
      <c r="BR12" s="73">
        <f t="shared" ca="1" si="33"/>
        <v>6.2779369999999997</v>
      </c>
      <c r="BS12" s="73">
        <f t="shared" ca="1" si="34"/>
        <v>6.6535846249999997</v>
      </c>
      <c r="BT12" s="73">
        <f t="shared" ca="1" si="35"/>
        <v>0.94062112499999995</v>
      </c>
      <c r="BU12" s="73">
        <f t="shared" ca="1" si="36"/>
        <v>0.92348125000000014</v>
      </c>
      <c r="BV12" s="73">
        <f t="shared" ca="1" si="37"/>
        <v>19.831575375</v>
      </c>
      <c r="BW12" s="73">
        <f t="shared" ca="1" si="38"/>
        <v>28.081975750000002</v>
      </c>
      <c r="BX12" s="73">
        <f t="shared" ca="1" si="39"/>
        <v>24.22705225</v>
      </c>
      <c r="BY12" s="73">
        <f t="shared" ca="1" si="40"/>
        <v>29.037058875</v>
      </c>
      <c r="BZ12" s="73">
        <f t="shared" ca="1" si="41"/>
        <v>26.359813375000002</v>
      </c>
      <c r="CD12" s="73">
        <f t="shared" ca="1" si="42"/>
        <v>146.68416431293332</v>
      </c>
      <c r="CE12" s="73">
        <f t="shared" ca="1" si="43"/>
        <v>25.275069375000001</v>
      </c>
      <c r="CF12" s="73">
        <f t="shared" ca="1" si="44"/>
        <v>29.803329999999999</v>
      </c>
      <c r="CG12" s="73">
        <f t="shared" ca="1" si="45"/>
        <v>27.441049500000002</v>
      </c>
      <c r="CH12" s="73">
        <f t="shared" ca="1" si="46"/>
        <v>25.693459421874998</v>
      </c>
      <c r="CI12" s="73">
        <f t="shared" ca="1" si="47"/>
        <v>7.0113310000000002</v>
      </c>
      <c r="CJ12" s="73">
        <f t="shared" ca="1" si="48"/>
        <v>7.2641257499999998</v>
      </c>
      <c r="CK12" s="73">
        <f t="shared" ca="1" si="49"/>
        <v>5.3665833749999994</v>
      </c>
      <c r="CL12" s="73">
        <f t="shared" ca="1" si="50"/>
        <v>5.0909074999999993</v>
      </c>
      <c r="CM12" s="73">
        <f t="shared" ca="1" si="51"/>
        <v>20.75752275</v>
      </c>
      <c r="CN12" s="73">
        <f t="shared" ca="1" si="52"/>
        <v>28.914845250000003</v>
      </c>
      <c r="CO12" s="73">
        <f t="shared" ca="1" si="53"/>
        <v>25.18260025</v>
      </c>
      <c r="CP12" s="73">
        <f t="shared" ca="1" si="54"/>
        <v>29.655277375000001</v>
      </c>
      <c r="CQ12" s="73">
        <f t="shared" ca="1" si="55"/>
        <v>27.182771500000001</v>
      </c>
    </row>
    <row r="13" spans="1:95">
      <c r="AA13" s="72"/>
      <c r="AB13" s="249"/>
      <c r="AC13" s="244"/>
      <c r="AD13">
        <v>13</v>
      </c>
      <c r="AE13" s="73">
        <f t="shared" ca="1" si="24"/>
        <v>4974.202413</v>
      </c>
      <c r="AF13" s="73">
        <f t="shared" ca="1" si="24"/>
        <v>36.193483999999998</v>
      </c>
      <c r="AG13" s="73">
        <f t="shared" ca="1" si="24"/>
        <v>40.405149000000002</v>
      </c>
      <c r="AH13" s="73">
        <f t="shared" ca="1" si="24"/>
        <v>39.199900999999997</v>
      </c>
      <c r="AI13" s="73">
        <f t="shared" ca="1" si="24"/>
        <v>36.644614124999997</v>
      </c>
      <c r="AJ13" s="73">
        <f t="shared" ca="1" si="24"/>
        <v>17.812577000000001</v>
      </c>
      <c r="AK13" s="73">
        <f t="shared" ca="1" si="24"/>
        <v>15.307788</v>
      </c>
      <c r="AL13" s="73">
        <f t="shared" ca="1" si="24"/>
        <v>78.346564999999998</v>
      </c>
      <c r="AM13" s="73">
        <f t="shared" ca="1" si="24"/>
        <v>75.912768</v>
      </c>
      <c r="AN13" s="73">
        <f t="shared" ca="1" si="24"/>
        <v>32.895093000000003</v>
      </c>
      <c r="AO13" s="73">
        <f t="shared" ca="1" si="24"/>
        <v>39.353535999999998</v>
      </c>
      <c r="AP13" s="73">
        <f t="shared" ca="1" si="24"/>
        <v>36.064368000000002</v>
      </c>
      <c r="AQ13" s="73">
        <f t="shared" ca="1" si="24"/>
        <v>40.280377999999999</v>
      </c>
      <c r="AR13" s="73">
        <f t="shared" ca="1" si="24"/>
        <v>39.018393000000003</v>
      </c>
      <c r="AU13" s="244"/>
      <c r="AV13" s="73">
        <f t="shared" ca="1" si="25"/>
        <v>5062.3751629999997</v>
      </c>
      <c r="AW13" s="73">
        <f t="shared" ca="1" si="25"/>
        <v>36.953465000000001</v>
      </c>
      <c r="AX13" s="73">
        <f t="shared" ca="1" si="25"/>
        <v>41.264538000000002</v>
      </c>
      <c r="AY13" s="73">
        <f t="shared" ca="1" si="25"/>
        <v>40.071644999999997</v>
      </c>
      <c r="AZ13" s="73">
        <f t="shared" ca="1" si="25"/>
        <v>37.417793312500002</v>
      </c>
      <c r="BA13" s="73">
        <f t="shared" ca="1" si="25"/>
        <v>18.627590999999999</v>
      </c>
      <c r="BB13" s="73">
        <f t="shared" ca="1" si="25"/>
        <v>15.951601999999999</v>
      </c>
      <c r="BC13" s="73">
        <f t="shared" ca="1" si="25"/>
        <v>82.867144999999994</v>
      </c>
      <c r="BD13" s="73">
        <f t="shared" ca="1" si="25"/>
        <v>80.358272999999997</v>
      </c>
      <c r="BE13" s="73">
        <f t="shared" ca="1" si="25"/>
        <v>33.849348999999997</v>
      </c>
      <c r="BF13" s="73">
        <f t="shared" ca="1" si="25"/>
        <v>40.080603000000004</v>
      </c>
      <c r="BG13" s="73">
        <f t="shared" ca="1" si="25"/>
        <v>36.840522</v>
      </c>
      <c r="BH13" s="73">
        <f t="shared" ca="1" si="25"/>
        <v>41.149313999999997</v>
      </c>
      <c r="BI13" s="73">
        <f t="shared" ca="1" si="25"/>
        <v>39.906067999999998</v>
      </c>
      <c r="BM13" s="73">
        <f t="shared" ca="1" si="28"/>
        <v>152.77473239061891</v>
      </c>
      <c r="BN13" s="73">
        <f t="shared" ca="1" si="29"/>
        <v>24.930062500000002</v>
      </c>
      <c r="BO13" s="73">
        <f t="shared" ca="1" si="30"/>
        <v>29.721624499999997</v>
      </c>
      <c r="BP13" s="73">
        <f t="shared" ca="1" si="31"/>
        <v>27.201880250000002</v>
      </c>
      <c r="BQ13" s="73">
        <f t="shared" ca="1" si="32"/>
        <v>25.371523734375</v>
      </c>
      <c r="BR13" s="73">
        <f t="shared" ca="1" si="33"/>
        <v>6.740434875</v>
      </c>
      <c r="BS13" s="73">
        <f t="shared" ca="1" si="34"/>
        <v>7.02357575</v>
      </c>
      <c r="BT13" s="73">
        <f t="shared" ca="1" si="35"/>
        <v>1.976816125</v>
      </c>
      <c r="BU13" s="73">
        <f t="shared" ca="1" si="36"/>
        <v>1.9083796250000002</v>
      </c>
      <c r="BV13" s="73">
        <f t="shared" ca="1" si="37"/>
        <v>20.411829124999997</v>
      </c>
      <c r="BW13" s="73">
        <f t="shared" ca="1" si="38"/>
        <v>28.7140515</v>
      </c>
      <c r="BX13" s="73">
        <f t="shared" ca="1" si="39"/>
        <v>24.840401375000003</v>
      </c>
      <c r="BY13" s="73">
        <f t="shared" ca="1" si="40"/>
        <v>29.578275249999997</v>
      </c>
      <c r="BZ13" s="73">
        <f t="shared" ca="1" si="41"/>
        <v>26.944149500000002</v>
      </c>
      <c r="CD13" s="73">
        <f t="shared" ca="1" si="42"/>
        <v>166.86403971986539</v>
      </c>
      <c r="CE13" s="73">
        <f t="shared" ca="1" si="43"/>
        <v>25.609825499999999</v>
      </c>
      <c r="CF13" s="73">
        <f t="shared" ca="1" si="44"/>
        <v>30.095672999999998</v>
      </c>
      <c r="CG13" s="73">
        <f t="shared" ca="1" si="45"/>
        <v>27.765844999999999</v>
      </c>
      <c r="CH13" s="73">
        <f t="shared" ca="1" si="46"/>
        <v>26.024942187499999</v>
      </c>
      <c r="CI13" s="73">
        <f t="shared" ca="1" si="47"/>
        <v>7.2746659999999999</v>
      </c>
      <c r="CJ13" s="73">
        <f t="shared" ca="1" si="48"/>
        <v>7.4723309999999996</v>
      </c>
      <c r="CK13" s="73">
        <f t="shared" ca="1" si="49"/>
        <v>6.5830924999999993</v>
      </c>
      <c r="CL13" s="73">
        <f t="shared" ca="1" si="50"/>
        <v>6.2409539999999994</v>
      </c>
      <c r="CM13" s="73">
        <f t="shared" ca="1" si="51"/>
        <v>21.080098</v>
      </c>
      <c r="CN13" s="73">
        <f t="shared" ca="1" si="52"/>
        <v>29.254800000000003</v>
      </c>
      <c r="CO13" s="73">
        <f t="shared" ca="1" si="53"/>
        <v>25.516044000000001</v>
      </c>
      <c r="CP13" s="73">
        <f t="shared" ca="1" si="54"/>
        <v>29.947081500000003</v>
      </c>
      <c r="CQ13" s="73">
        <f t="shared" ca="1" si="55"/>
        <v>27.508994999999999</v>
      </c>
    </row>
    <row r="14" spans="1:95">
      <c r="AA14" s="72"/>
      <c r="AB14" s="249"/>
      <c r="AC14" s="244"/>
      <c r="AD14">
        <v>14</v>
      </c>
      <c r="AE14" s="73">
        <f t="shared" ca="1" si="24"/>
        <v>2242.0053790000002</v>
      </c>
      <c r="AF14" s="73">
        <f t="shared" ca="1" si="24"/>
        <v>32.993445999999999</v>
      </c>
      <c r="AG14" s="73">
        <f t="shared" ca="1" si="24"/>
        <v>37.138044999999998</v>
      </c>
      <c r="AH14" s="73">
        <f t="shared" ca="1" si="24"/>
        <v>35.625937</v>
      </c>
      <c r="AI14" s="73">
        <f t="shared" ca="1" si="24"/>
        <v>33.417014124999994</v>
      </c>
      <c r="AJ14" s="73">
        <f t="shared" ca="1" si="24"/>
        <v>14.250678000000001</v>
      </c>
      <c r="AK14" s="73">
        <f t="shared" ca="1" si="24"/>
        <v>12.709761</v>
      </c>
      <c r="AL14" s="73">
        <f t="shared" ca="1" si="24"/>
        <v>56.841389999999997</v>
      </c>
      <c r="AM14" s="73">
        <f t="shared" ca="1" si="24"/>
        <v>54.716391999999999</v>
      </c>
      <c r="AN14" s="73">
        <f t="shared" ca="1" si="24"/>
        <v>28.939126999999999</v>
      </c>
      <c r="AO14" s="73">
        <f t="shared" ca="1" si="24"/>
        <v>36.357455999999999</v>
      </c>
      <c r="AP14" s="73">
        <f t="shared" ca="1" si="24"/>
        <v>32.848022999999998</v>
      </c>
      <c r="AQ14" s="73">
        <f t="shared" ca="1" si="24"/>
        <v>36.987206</v>
      </c>
      <c r="AR14" s="73">
        <f t="shared" ca="1" si="24"/>
        <v>35.393717000000002</v>
      </c>
      <c r="AU14" s="244"/>
      <c r="AV14" s="73">
        <f t="shared" ca="1" si="25"/>
        <v>2301.8329359999998</v>
      </c>
      <c r="AW14" s="73">
        <f t="shared" ca="1" si="25"/>
        <v>33.914853000000001</v>
      </c>
      <c r="AX14" s="73">
        <f t="shared" ca="1" si="25"/>
        <v>38.021430000000002</v>
      </c>
      <c r="AY14" s="73">
        <f t="shared" ca="1" si="25"/>
        <v>36.604216000000001</v>
      </c>
      <c r="AZ14" s="73">
        <f t="shared" ca="1" si="25"/>
        <v>34.339599249999999</v>
      </c>
      <c r="BA14" s="73">
        <f t="shared" ca="1" si="25"/>
        <v>15.175584000000001</v>
      </c>
      <c r="BB14" s="73">
        <f t="shared" ca="1" si="25"/>
        <v>13.448235</v>
      </c>
      <c r="BC14" s="73">
        <f t="shared" ca="1" si="25"/>
        <v>63.728198999999996</v>
      </c>
      <c r="BD14" s="73">
        <f t="shared" ca="1" si="25"/>
        <v>61.390613000000002</v>
      </c>
      <c r="BE14" s="73">
        <f t="shared" ca="1" si="25"/>
        <v>30.007404000000001</v>
      </c>
      <c r="BF14" s="73">
        <f t="shared" ca="1" si="25"/>
        <v>37.214689999999997</v>
      </c>
      <c r="BG14" s="73">
        <f t="shared" ca="1" si="25"/>
        <v>33.783135999999999</v>
      </c>
      <c r="BH14" s="73">
        <f t="shared" ca="1" si="25"/>
        <v>37.869011999999998</v>
      </c>
      <c r="BI14" s="73">
        <f t="shared" ca="1" si="25"/>
        <v>36.389150000000001</v>
      </c>
      <c r="BM14" s="73">
        <f t="shared" ca="1" si="28"/>
        <v>173.38987709160853</v>
      </c>
      <c r="BN14" s="73">
        <f t="shared" ca="1" si="29"/>
        <v>25.258680999999999</v>
      </c>
      <c r="BO14" s="73">
        <f t="shared" ca="1" si="30"/>
        <v>30.007852</v>
      </c>
      <c r="BP14" s="73">
        <f t="shared" ca="1" si="31"/>
        <v>27.522555500000003</v>
      </c>
      <c r="BQ14" s="73">
        <f t="shared" ca="1" si="32"/>
        <v>25.696996343750001</v>
      </c>
      <c r="BR14" s="73">
        <f t="shared" ca="1" si="33"/>
        <v>7.0182007500000001</v>
      </c>
      <c r="BS14" s="73">
        <f t="shared" ca="1" si="34"/>
        <v>7.2377345000000002</v>
      </c>
      <c r="BT14" s="73">
        <f t="shared" ca="1" si="35"/>
        <v>2.8952562500000001</v>
      </c>
      <c r="BU14" s="73">
        <f t="shared" ca="1" si="36"/>
        <v>2.7782122500000002</v>
      </c>
      <c r="BV14" s="73">
        <f t="shared" ca="1" si="37"/>
        <v>20.726709249999999</v>
      </c>
      <c r="BW14" s="73">
        <f t="shared" ca="1" si="38"/>
        <v>29.046441999999999</v>
      </c>
      <c r="BX14" s="73">
        <f t="shared" ca="1" si="39"/>
        <v>25.16930975</v>
      </c>
      <c r="BY14" s="73">
        <f t="shared" ca="1" si="40"/>
        <v>29.8652345</v>
      </c>
      <c r="BZ14" s="73">
        <f t="shared" ca="1" si="41"/>
        <v>27.267555999999999</v>
      </c>
      <c r="CD14" s="73">
        <f t="shared" ca="1" si="42"/>
        <v>189.82013417775451</v>
      </c>
      <c r="CE14" s="73">
        <f t="shared" ca="1" si="43"/>
        <v>25.944581624999998</v>
      </c>
      <c r="CF14" s="73">
        <f t="shared" ca="1" si="44"/>
        <v>30.388016</v>
      </c>
      <c r="CG14" s="73">
        <f t="shared" ca="1" si="45"/>
        <v>28.090640499999999</v>
      </c>
      <c r="CH14" s="73">
        <f t="shared" ca="1" si="46"/>
        <v>26.356424953125</v>
      </c>
      <c r="CI14" s="73">
        <f t="shared" ca="1" si="47"/>
        <v>7.5380010000000004</v>
      </c>
      <c r="CJ14" s="73">
        <f t="shared" ca="1" si="48"/>
        <v>7.6805362499999994</v>
      </c>
      <c r="CK14" s="73">
        <f t="shared" ca="1" si="49"/>
        <v>7.7996016249999993</v>
      </c>
      <c r="CL14" s="73">
        <f t="shared" ca="1" si="50"/>
        <v>7.3910004999999996</v>
      </c>
      <c r="CM14" s="73">
        <f t="shared" ca="1" si="51"/>
        <v>21.402673249999999</v>
      </c>
      <c r="CN14" s="73">
        <f t="shared" ca="1" si="52"/>
        <v>29.59475475</v>
      </c>
      <c r="CO14" s="73">
        <f t="shared" ca="1" si="53"/>
        <v>25.849487750000002</v>
      </c>
      <c r="CP14" s="73">
        <f t="shared" ca="1" si="54"/>
        <v>30.238885625000002</v>
      </c>
      <c r="CQ14" s="73">
        <f t="shared" ca="1" si="55"/>
        <v>27.8352185</v>
      </c>
    </row>
    <row r="15" spans="1:95">
      <c r="AA15" s="72"/>
      <c r="AB15" s="249"/>
      <c r="AC15" s="244"/>
      <c r="AD15">
        <v>15</v>
      </c>
      <c r="AE15" s="73">
        <f t="shared" ref="AE15:AR24" ca="1" si="56">INDIRECT("'"&amp;$B$3&amp;"'!"&amp;ADDRESS($AD15,AE$1))</f>
        <v>947.54722200000003</v>
      </c>
      <c r="AF15" s="73">
        <f t="shared" ca="1" si="56"/>
        <v>29.810227999999999</v>
      </c>
      <c r="AG15" s="73">
        <f t="shared" ca="1" si="56"/>
        <v>33.933816</v>
      </c>
      <c r="AH15" s="73">
        <f t="shared" ca="1" si="56"/>
        <v>31.998721</v>
      </c>
      <c r="AI15" s="73">
        <f t="shared" ca="1" si="56"/>
        <v>30.204733062499997</v>
      </c>
      <c r="AJ15" s="73">
        <f t="shared" ca="1" si="56"/>
        <v>10.919478</v>
      </c>
      <c r="AK15" s="73">
        <f t="shared" ca="1" si="56"/>
        <v>10.254502</v>
      </c>
      <c r="AL15" s="73">
        <f t="shared" ca="1" si="56"/>
        <v>32.555588999999998</v>
      </c>
      <c r="AM15" s="73">
        <f t="shared" ca="1" si="56"/>
        <v>31.216370999999999</v>
      </c>
      <c r="AN15" s="73">
        <f t="shared" ca="1" si="56"/>
        <v>25.330376000000001</v>
      </c>
      <c r="AO15" s="73">
        <f t="shared" ca="1" si="56"/>
        <v>33.203640999999998</v>
      </c>
      <c r="AP15" s="73">
        <f t="shared" ca="1" si="56"/>
        <v>29.677856999999999</v>
      </c>
      <c r="AQ15" s="73">
        <f t="shared" ca="1" si="56"/>
        <v>33.768816000000001</v>
      </c>
      <c r="AR15" s="73">
        <f t="shared" ca="1" si="56"/>
        <v>31.733661000000001</v>
      </c>
      <c r="AU15" s="244"/>
      <c r="AV15" s="73">
        <f t="shared" ref="AV15:BI24" ca="1" si="57">INDIRECT("'"&amp;$B$3&amp;"'!"&amp;ADDRESS($AD15,AV$1))</f>
        <v>982.36778600000002</v>
      </c>
      <c r="AW15" s="73">
        <f t="shared" ca="1" si="57"/>
        <v>30.770408</v>
      </c>
      <c r="AX15" s="73">
        <f t="shared" ca="1" si="57"/>
        <v>34.630243999999998</v>
      </c>
      <c r="AY15" s="73">
        <f t="shared" ca="1" si="57"/>
        <v>32.909146</v>
      </c>
      <c r="AZ15" s="73">
        <f t="shared" ca="1" si="57"/>
        <v>31.145318875000001</v>
      </c>
      <c r="BA15" s="73">
        <f t="shared" ca="1" si="57"/>
        <v>11.788964</v>
      </c>
      <c r="BB15" s="73">
        <f t="shared" ca="1" si="57"/>
        <v>10.975265</v>
      </c>
      <c r="BC15" s="73">
        <f t="shared" ca="1" si="57"/>
        <v>41.496650000000002</v>
      </c>
      <c r="BD15" s="73">
        <f t="shared" ca="1" si="57"/>
        <v>39.650359999999999</v>
      </c>
      <c r="BE15" s="73">
        <f t="shared" ca="1" si="57"/>
        <v>26.352778000000001</v>
      </c>
      <c r="BF15" s="73">
        <f t="shared" ca="1" si="57"/>
        <v>34.040550000000003</v>
      </c>
      <c r="BG15" s="73">
        <f t="shared" ca="1" si="57"/>
        <v>30.640366</v>
      </c>
      <c r="BH15" s="73">
        <f t="shared" ca="1" si="57"/>
        <v>34.456809</v>
      </c>
      <c r="BI15" s="73">
        <f t="shared" ca="1" si="57"/>
        <v>32.648775999999998</v>
      </c>
      <c r="BM15" s="73">
        <f t="shared" ca="1" si="28"/>
        <v>196.78679194786247</v>
      </c>
      <c r="BN15" s="73">
        <f t="shared" ca="1" si="29"/>
        <v>25.5872995</v>
      </c>
      <c r="BO15" s="73">
        <f t="shared" ca="1" si="30"/>
        <v>30.294079499999999</v>
      </c>
      <c r="BP15" s="73">
        <f t="shared" ca="1" si="31"/>
        <v>27.84323075</v>
      </c>
      <c r="BQ15" s="73">
        <f t="shared" ca="1" si="32"/>
        <v>26.022468953124999</v>
      </c>
      <c r="BR15" s="73">
        <f t="shared" ca="1" si="33"/>
        <v>7.2959666250000001</v>
      </c>
      <c r="BS15" s="73">
        <f t="shared" ca="1" si="34"/>
        <v>7.4518932499999995</v>
      </c>
      <c r="BT15" s="73">
        <f t="shared" ca="1" si="35"/>
        <v>3.8136963750000001</v>
      </c>
      <c r="BU15" s="73">
        <f t="shared" ca="1" si="36"/>
        <v>3.6480448750000001</v>
      </c>
      <c r="BV15" s="73">
        <f t="shared" ca="1" si="37"/>
        <v>21.041589375000001</v>
      </c>
      <c r="BW15" s="73">
        <f t="shared" ca="1" si="38"/>
        <v>29.378832500000001</v>
      </c>
      <c r="BX15" s="73">
        <f t="shared" ca="1" si="39"/>
        <v>25.498218125000001</v>
      </c>
      <c r="BY15" s="73">
        <f t="shared" ca="1" si="40"/>
        <v>30.152193749999999</v>
      </c>
      <c r="BZ15" s="73">
        <f t="shared" ca="1" si="41"/>
        <v>27.5909625</v>
      </c>
      <c r="CD15" s="73">
        <f t="shared" ca="1" si="42"/>
        <v>215.93438226565422</v>
      </c>
      <c r="CE15" s="73">
        <f t="shared" ca="1" si="43"/>
        <v>26.27933775</v>
      </c>
      <c r="CF15" s="73">
        <f t="shared" ca="1" si="44"/>
        <v>30.680358999999999</v>
      </c>
      <c r="CG15" s="73">
        <f t="shared" ca="1" si="45"/>
        <v>28.415436</v>
      </c>
      <c r="CH15" s="73">
        <f t="shared" ca="1" si="46"/>
        <v>26.687907718749997</v>
      </c>
      <c r="CI15" s="73">
        <f t="shared" ca="1" si="47"/>
        <v>7.801336</v>
      </c>
      <c r="CJ15" s="73">
        <f t="shared" ca="1" si="48"/>
        <v>7.8887415000000001</v>
      </c>
      <c r="CK15" s="73">
        <f t="shared" ca="1" si="49"/>
        <v>9.0161107499999993</v>
      </c>
      <c r="CL15" s="73">
        <f t="shared" ca="1" si="50"/>
        <v>8.5410469999999989</v>
      </c>
      <c r="CM15" s="73">
        <f t="shared" ca="1" si="51"/>
        <v>21.725248499999999</v>
      </c>
      <c r="CN15" s="73">
        <f t="shared" ca="1" si="52"/>
        <v>29.9347095</v>
      </c>
      <c r="CO15" s="73">
        <f t="shared" ca="1" si="53"/>
        <v>26.182931500000002</v>
      </c>
      <c r="CP15" s="73">
        <f t="shared" ca="1" si="54"/>
        <v>30.530689750000001</v>
      </c>
      <c r="CQ15" s="73">
        <f t="shared" ca="1" si="55"/>
        <v>28.161442000000001</v>
      </c>
    </row>
    <row r="16" spans="1:95">
      <c r="AA16" s="72"/>
      <c r="AB16" s="249"/>
      <c r="AC16" s="244"/>
      <c r="AD16">
        <v>16</v>
      </c>
      <c r="AE16" s="73">
        <f t="shared" ca="1" si="56"/>
        <v>377.17421000000002</v>
      </c>
      <c r="AF16" s="73">
        <f t="shared" ca="1" si="56"/>
        <v>26.799617000000001</v>
      </c>
      <c r="AG16" s="73">
        <f t="shared" ca="1" si="56"/>
        <v>30.928266000000001</v>
      </c>
      <c r="AH16" s="73">
        <f t="shared" ca="1" si="56"/>
        <v>28.648633</v>
      </c>
      <c r="AI16" s="73">
        <f t="shared" ca="1" si="56"/>
        <v>27.173221062500001</v>
      </c>
      <c r="AJ16" s="73">
        <f t="shared" ca="1" si="56"/>
        <v>8.1439360000000001</v>
      </c>
      <c r="AK16" s="73">
        <f t="shared" ca="1" si="56"/>
        <v>8.1373569999999997</v>
      </c>
      <c r="AL16" s="73">
        <f t="shared" ca="1" si="56"/>
        <v>12.352232000000001</v>
      </c>
      <c r="AM16" s="73">
        <f t="shared" ca="1" si="56"/>
        <v>11.679671000000001</v>
      </c>
      <c r="AN16" s="73">
        <f t="shared" ca="1" si="56"/>
        <v>22.179437</v>
      </c>
      <c r="AO16" s="73">
        <f t="shared" ca="1" si="56"/>
        <v>30.087720999999998</v>
      </c>
      <c r="AP16" s="73">
        <f t="shared" ca="1" si="56"/>
        <v>26.682941</v>
      </c>
      <c r="AQ16" s="73">
        <f t="shared" ca="1" si="56"/>
        <v>30.757752</v>
      </c>
      <c r="AR16" s="73">
        <f t="shared" ca="1" si="56"/>
        <v>28.358747999999999</v>
      </c>
      <c r="AU16" s="244"/>
      <c r="AV16" s="73">
        <f t="shared" ca="1" si="57"/>
        <v>401.40659299999999</v>
      </c>
      <c r="AW16" s="73">
        <f t="shared" ca="1" si="57"/>
        <v>27.735710999999998</v>
      </c>
      <c r="AX16" s="73">
        <f t="shared" ca="1" si="57"/>
        <v>31.489139000000002</v>
      </c>
      <c r="AY16" s="73">
        <f t="shared" ca="1" si="57"/>
        <v>29.476832999999999</v>
      </c>
      <c r="AZ16" s="73">
        <f t="shared" ca="1" si="57"/>
        <v>28.079120374999999</v>
      </c>
      <c r="BA16" s="73">
        <f t="shared" ca="1" si="57"/>
        <v>8.8711970000000004</v>
      </c>
      <c r="BB16" s="73">
        <f t="shared" ca="1" si="57"/>
        <v>8.7741159999999994</v>
      </c>
      <c r="BC16" s="73">
        <f t="shared" ca="1" si="57"/>
        <v>20.686140000000002</v>
      </c>
      <c r="BD16" s="73">
        <f t="shared" ca="1" si="57"/>
        <v>19.583687000000001</v>
      </c>
      <c r="BE16" s="73">
        <f t="shared" ca="1" si="57"/>
        <v>23.112525000000002</v>
      </c>
      <c r="BF16" s="73">
        <f t="shared" ca="1" si="57"/>
        <v>30.897072999999999</v>
      </c>
      <c r="BG16" s="73">
        <f t="shared" ca="1" si="57"/>
        <v>27.620311999999998</v>
      </c>
      <c r="BH16" s="73">
        <f t="shared" ca="1" si="57"/>
        <v>31.313355999999999</v>
      </c>
      <c r="BI16" s="73">
        <f t="shared" ca="1" si="57"/>
        <v>29.203531000000002</v>
      </c>
      <c r="BM16" s="73">
        <f t="shared" ca="1" si="28"/>
        <v>223.34084396790621</v>
      </c>
      <c r="BN16" s="73">
        <f t="shared" ca="1" si="29"/>
        <v>25.915917999999998</v>
      </c>
      <c r="BO16" s="73">
        <f t="shared" ca="1" si="30"/>
        <v>30.580306999999998</v>
      </c>
      <c r="BP16" s="73">
        <f t="shared" ca="1" si="31"/>
        <v>28.163906000000001</v>
      </c>
      <c r="BQ16" s="73">
        <f t="shared" ca="1" si="32"/>
        <v>26.347941562499997</v>
      </c>
      <c r="BR16" s="73">
        <f t="shared" ca="1" si="33"/>
        <v>7.5737325000000002</v>
      </c>
      <c r="BS16" s="73">
        <f t="shared" ca="1" si="34"/>
        <v>7.6660519999999996</v>
      </c>
      <c r="BT16" s="73">
        <f t="shared" ca="1" si="35"/>
        <v>4.7321364999999993</v>
      </c>
      <c r="BU16" s="73">
        <f t="shared" ca="1" si="36"/>
        <v>4.5178775</v>
      </c>
      <c r="BV16" s="73">
        <f t="shared" ca="1" si="37"/>
        <v>21.356469499999999</v>
      </c>
      <c r="BW16" s="73">
        <f t="shared" ca="1" si="38"/>
        <v>29.711223</v>
      </c>
      <c r="BX16" s="73">
        <f t="shared" ca="1" si="39"/>
        <v>25.827126499999999</v>
      </c>
      <c r="BY16" s="73">
        <f t="shared" ca="1" si="40"/>
        <v>30.439152999999997</v>
      </c>
      <c r="BZ16" s="73">
        <f t="shared" ca="1" si="41"/>
        <v>27.914369000000001</v>
      </c>
      <c r="CD16" s="73">
        <f t="shared" ca="1" si="42"/>
        <v>245.64126269548331</v>
      </c>
      <c r="CE16" s="73">
        <f t="shared" ca="1" si="43"/>
        <v>26.614093875000002</v>
      </c>
      <c r="CF16" s="73">
        <f t="shared" ca="1" si="44"/>
        <v>30.972702000000002</v>
      </c>
      <c r="CG16" s="73">
        <f t="shared" ca="1" si="45"/>
        <v>28.7402315</v>
      </c>
      <c r="CH16" s="73">
        <f t="shared" ca="1" si="46"/>
        <v>27.019390484374998</v>
      </c>
      <c r="CI16" s="73">
        <f t="shared" ca="1" si="47"/>
        <v>8.0646710000000006</v>
      </c>
      <c r="CJ16" s="73">
        <f t="shared" ca="1" si="48"/>
        <v>8.096946749999999</v>
      </c>
      <c r="CK16" s="73">
        <f t="shared" ca="1" si="49"/>
        <v>10.232619874999999</v>
      </c>
      <c r="CL16" s="73">
        <f t="shared" ca="1" si="50"/>
        <v>9.6910934999999991</v>
      </c>
      <c r="CM16" s="73">
        <f t="shared" ca="1" si="51"/>
        <v>22.047823749999999</v>
      </c>
      <c r="CN16" s="73">
        <f t="shared" ca="1" si="52"/>
        <v>30.274664250000001</v>
      </c>
      <c r="CO16" s="73">
        <f t="shared" ca="1" si="53"/>
        <v>26.516375249999999</v>
      </c>
      <c r="CP16" s="73">
        <f t="shared" ca="1" si="54"/>
        <v>30.822493875000003</v>
      </c>
      <c r="CQ16" s="73">
        <f t="shared" ca="1" si="55"/>
        <v>28.487665499999999</v>
      </c>
    </row>
    <row r="17" spans="27:95">
      <c r="AA17" s="72"/>
      <c r="AB17" s="249" t="s">
        <v>8</v>
      </c>
      <c r="AC17" s="244" t="str">
        <f>CONCATENATE(AB17," Reference")</f>
        <v>1920x1080 Reference</v>
      </c>
      <c r="AD17">
        <v>17</v>
      </c>
      <c r="AE17" s="73">
        <f t="shared" ca="1" si="56"/>
        <v>16248.918465999999</v>
      </c>
      <c r="AF17" s="73">
        <f t="shared" ca="1" si="56"/>
        <v>40.310890999999998</v>
      </c>
      <c r="AG17" s="73">
        <f t="shared" ca="1" si="56"/>
        <v>45.409801000000002</v>
      </c>
      <c r="AH17" s="73">
        <f t="shared" ca="1" si="56"/>
        <v>44.495507000000003</v>
      </c>
      <c r="AI17" s="73">
        <f t="shared" ca="1" si="56"/>
        <v>40.891111375000001</v>
      </c>
      <c r="AJ17" s="73">
        <f t="shared" ca="1" si="56"/>
        <v>23.519265000000001</v>
      </c>
      <c r="AK17" s="73">
        <f t="shared" ca="1" si="56"/>
        <v>19.257709999999999</v>
      </c>
      <c r="AL17" s="73">
        <f t="shared" ca="1" si="56"/>
        <v>98.338194000000001</v>
      </c>
      <c r="AM17" s="73">
        <f t="shared" ca="1" si="56"/>
        <v>96.960221000000004</v>
      </c>
      <c r="AN17" s="73">
        <f t="shared" ca="1" si="56"/>
        <v>39.208837000000003</v>
      </c>
      <c r="AO17" s="73">
        <f t="shared" ca="1" si="56"/>
        <v>43.506058000000003</v>
      </c>
      <c r="AP17" s="73">
        <f t="shared" ca="1" si="56"/>
        <v>40.267010999999997</v>
      </c>
      <c r="AQ17" s="73">
        <f t="shared" ca="1" si="56"/>
        <v>45.323797999999996</v>
      </c>
      <c r="AR17" s="73">
        <f t="shared" ca="1" si="56"/>
        <v>44.379123999999997</v>
      </c>
      <c r="AU17" s="244" t="str">
        <f>CONCATENATE(AB17," Test")</f>
        <v>1920x1080 Test</v>
      </c>
      <c r="AV17" s="73">
        <f t="shared" ca="1" si="57"/>
        <v>16513.276261999999</v>
      </c>
      <c r="AW17" s="73">
        <f t="shared" ca="1" si="57"/>
        <v>40.610244000000002</v>
      </c>
      <c r="AX17" s="73">
        <f t="shared" ca="1" si="57"/>
        <v>45.969073000000002</v>
      </c>
      <c r="AY17" s="73">
        <f t="shared" ca="1" si="57"/>
        <v>44.997255000000003</v>
      </c>
      <c r="AZ17" s="73">
        <f t="shared" ca="1" si="57"/>
        <v>41.219358999999997</v>
      </c>
      <c r="BA17" s="73">
        <f t="shared" ca="1" si="57"/>
        <v>24.084831999999999</v>
      </c>
      <c r="BB17" s="73">
        <f t="shared" ca="1" si="57"/>
        <v>19.639074999999998</v>
      </c>
      <c r="BC17" s="73">
        <f t="shared" ca="1" si="57"/>
        <v>98.827883</v>
      </c>
      <c r="BD17" s="73">
        <f t="shared" ca="1" si="57"/>
        <v>97.704975000000005</v>
      </c>
      <c r="BE17" s="73">
        <f t="shared" ca="1" si="57"/>
        <v>39.77355</v>
      </c>
      <c r="BF17" s="73">
        <f t="shared" ca="1" si="57"/>
        <v>43.897951999999997</v>
      </c>
      <c r="BG17" s="73">
        <f t="shared" ca="1" si="57"/>
        <v>40.571337999999997</v>
      </c>
      <c r="BH17" s="73">
        <f t="shared" ca="1" si="57"/>
        <v>45.886451999999998</v>
      </c>
      <c r="BI17" s="73">
        <f t="shared" ca="1" si="57"/>
        <v>44.888907000000003</v>
      </c>
      <c r="BM17" s="73">
        <f t="shared" ca="1" si="28"/>
        <v>253.47805150211659</v>
      </c>
      <c r="BN17" s="73">
        <f t="shared" ca="1" si="29"/>
        <v>26.244536499999999</v>
      </c>
      <c r="BO17" s="73">
        <f t="shared" ca="1" si="30"/>
        <v>30.8665345</v>
      </c>
      <c r="BP17" s="73">
        <f t="shared" ca="1" si="31"/>
        <v>28.484581250000002</v>
      </c>
      <c r="BQ17" s="73">
        <f t="shared" ca="1" si="32"/>
        <v>26.673414171874999</v>
      </c>
      <c r="BR17" s="73">
        <f t="shared" ca="1" si="33"/>
        <v>7.8514983750000003</v>
      </c>
      <c r="BS17" s="73">
        <f t="shared" ca="1" si="34"/>
        <v>7.8802107499999998</v>
      </c>
      <c r="BT17" s="73">
        <f t="shared" ca="1" si="35"/>
        <v>5.6505766249999994</v>
      </c>
      <c r="BU17" s="73">
        <f t="shared" ca="1" si="36"/>
        <v>5.3877101249999999</v>
      </c>
      <c r="BV17" s="73">
        <f t="shared" ca="1" si="37"/>
        <v>21.671349624999998</v>
      </c>
      <c r="BW17" s="73">
        <f t="shared" ca="1" si="38"/>
        <v>30.043613499999999</v>
      </c>
      <c r="BX17" s="73">
        <f t="shared" ca="1" si="39"/>
        <v>26.156034875</v>
      </c>
      <c r="BY17" s="73">
        <f t="shared" ca="1" si="40"/>
        <v>30.72611225</v>
      </c>
      <c r="BZ17" s="73">
        <f t="shared" ca="1" si="41"/>
        <v>28.237775500000001</v>
      </c>
      <c r="CD17" s="73">
        <f t="shared" ca="1" si="42"/>
        <v>276.29640151675022</v>
      </c>
      <c r="CE17" s="73">
        <f t="shared" ca="1" si="43"/>
        <v>26.922807875</v>
      </c>
      <c r="CF17" s="73">
        <f t="shared" ca="1" si="44"/>
        <v>31.18162075</v>
      </c>
      <c r="CG17" s="73">
        <f t="shared" ca="1" si="45"/>
        <v>28.988505125</v>
      </c>
      <c r="CH17" s="73">
        <f t="shared" ca="1" si="46"/>
        <v>27.318089757812501</v>
      </c>
      <c r="CI17" s="73">
        <f t="shared" ca="1" si="47"/>
        <v>8.3146087499999997</v>
      </c>
      <c r="CJ17" s="73">
        <f t="shared" ca="1" si="48"/>
        <v>8.3063211250000002</v>
      </c>
      <c r="CK17" s="73">
        <f t="shared" ca="1" si="49"/>
        <v>13.7623645</v>
      </c>
      <c r="CL17" s="73">
        <f t="shared" ca="1" si="50"/>
        <v>13.033571374999999</v>
      </c>
      <c r="CM17" s="73">
        <f t="shared" ca="1" si="51"/>
        <v>22.36334875</v>
      </c>
      <c r="CN17" s="73">
        <f t="shared" ca="1" si="52"/>
        <v>30.475025875</v>
      </c>
      <c r="CO17" s="73">
        <f t="shared" ca="1" si="53"/>
        <v>26.817900874999999</v>
      </c>
      <c r="CP17" s="73">
        <f t="shared" ca="1" si="54"/>
        <v>31.017895374999998</v>
      </c>
      <c r="CQ17" s="73">
        <f t="shared" ca="1" si="55"/>
        <v>28.725717250000002</v>
      </c>
    </row>
    <row r="18" spans="27:95">
      <c r="AA18" s="72"/>
      <c r="AB18" s="249"/>
      <c r="AC18" s="244"/>
      <c r="AD18">
        <v>18</v>
      </c>
      <c r="AE18" s="73">
        <f t="shared" ca="1" si="56"/>
        <v>7817.0617080000002</v>
      </c>
      <c r="AF18" s="73">
        <f t="shared" ca="1" si="56"/>
        <v>37.894722000000002</v>
      </c>
      <c r="AG18" s="73">
        <f t="shared" ca="1" si="56"/>
        <v>42.445245999999997</v>
      </c>
      <c r="AH18" s="73">
        <f t="shared" ca="1" si="56"/>
        <v>41.313048999999999</v>
      </c>
      <c r="AI18" s="73">
        <f t="shared" ca="1" si="56"/>
        <v>38.3927751875</v>
      </c>
      <c r="AJ18" s="73">
        <f t="shared" ca="1" si="56"/>
        <v>20.037780999999999</v>
      </c>
      <c r="AK18" s="73">
        <f t="shared" ca="1" si="56"/>
        <v>16.894490000000001</v>
      </c>
      <c r="AL18" s="73">
        <f t="shared" ca="1" si="56"/>
        <v>88.357804000000002</v>
      </c>
      <c r="AM18" s="73">
        <f t="shared" ca="1" si="56"/>
        <v>85.994686000000002</v>
      </c>
      <c r="AN18" s="73">
        <f t="shared" ca="1" si="56"/>
        <v>35.390155999999998</v>
      </c>
      <c r="AO18" s="73">
        <f t="shared" ca="1" si="56"/>
        <v>41.073946999999997</v>
      </c>
      <c r="AP18" s="73">
        <f t="shared" ca="1" si="56"/>
        <v>37.808956000000002</v>
      </c>
      <c r="AQ18" s="73">
        <f t="shared" ca="1" si="56"/>
        <v>42.340800000000002</v>
      </c>
      <c r="AR18" s="73">
        <f t="shared" ca="1" si="56"/>
        <v>41.160224999999997</v>
      </c>
      <c r="AU18" s="244"/>
      <c r="AV18" s="73">
        <f t="shared" ca="1" si="57"/>
        <v>7897.9494350000004</v>
      </c>
      <c r="AW18" s="73">
        <f t="shared" ca="1" si="57"/>
        <v>38.397218000000002</v>
      </c>
      <c r="AX18" s="73">
        <f t="shared" ca="1" si="57"/>
        <v>43.144759999999998</v>
      </c>
      <c r="AY18" s="73">
        <f t="shared" ca="1" si="57"/>
        <v>41.998044</v>
      </c>
      <c r="AZ18" s="73">
        <f t="shared" ca="1" si="57"/>
        <v>38.918991000000005</v>
      </c>
      <c r="BA18" s="73">
        <f t="shared" ca="1" si="57"/>
        <v>20.671530000000001</v>
      </c>
      <c r="BB18" s="73">
        <f t="shared" ca="1" si="57"/>
        <v>17.384506999999999</v>
      </c>
      <c r="BC18" s="73">
        <f t="shared" ca="1" si="57"/>
        <v>90.892341000000002</v>
      </c>
      <c r="BD18" s="73">
        <f t="shared" ca="1" si="57"/>
        <v>88.535877999999997</v>
      </c>
      <c r="BE18" s="73">
        <f t="shared" ca="1" si="57"/>
        <v>36.128869999999999</v>
      </c>
      <c r="BF18" s="73">
        <f t="shared" ca="1" si="57"/>
        <v>41.642124000000003</v>
      </c>
      <c r="BG18" s="73">
        <f t="shared" ca="1" si="57"/>
        <v>38.323906000000001</v>
      </c>
      <c r="BH18" s="73">
        <f t="shared" ca="1" si="57"/>
        <v>43.046989000000004</v>
      </c>
      <c r="BI18" s="73">
        <f t="shared" ca="1" si="57"/>
        <v>41.859129000000003</v>
      </c>
      <c r="BM18" s="73">
        <f t="shared" ca="1" si="28"/>
        <v>287.68191904272743</v>
      </c>
      <c r="BN18" s="73">
        <f t="shared" ca="1" si="29"/>
        <v>26.573155</v>
      </c>
      <c r="BO18" s="73">
        <f t="shared" ca="1" si="30"/>
        <v>31.152761999999999</v>
      </c>
      <c r="BP18" s="73">
        <f t="shared" ca="1" si="31"/>
        <v>28.805256499999999</v>
      </c>
      <c r="BQ18" s="73">
        <f t="shared" ca="1" si="32"/>
        <v>26.998886781249997</v>
      </c>
      <c r="BR18" s="73">
        <f t="shared" ca="1" si="33"/>
        <v>8.1292642500000003</v>
      </c>
      <c r="BS18" s="73">
        <f t="shared" ca="1" si="34"/>
        <v>8.0943694999999991</v>
      </c>
      <c r="BT18" s="73">
        <f t="shared" ca="1" si="35"/>
        <v>6.5690167499999994</v>
      </c>
      <c r="BU18" s="73">
        <f t="shared" ca="1" si="36"/>
        <v>6.2575427499999998</v>
      </c>
      <c r="BV18" s="73">
        <f t="shared" ca="1" si="37"/>
        <v>21.98622975</v>
      </c>
      <c r="BW18" s="73">
        <f t="shared" ca="1" si="38"/>
        <v>30.376004000000002</v>
      </c>
      <c r="BX18" s="73">
        <f t="shared" ca="1" si="39"/>
        <v>26.484943250000001</v>
      </c>
      <c r="BY18" s="73">
        <f t="shared" ca="1" si="40"/>
        <v>31.013071499999999</v>
      </c>
      <c r="BZ18" s="73">
        <f t="shared" ca="1" si="41"/>
        <v>28.561182000000002</v>
      </c>
      <c r="CD18" s="73">
        <f t="shared" ca="1" si="42"/>
        <v>314.06469372484139</v>
      </c>
      <c r="CE18" s="73">
        <f t="shared" ca="1" si="43"/>
        <v>27.29302625</v>
      </c>
      <c r="CF18" s="73">
        <f t="shared" ca="1" si="44"/>
        <v>31.601659125000001</v>
      </c>
      <c r="CG18" s="73">
        <f t="shared" ca="1" si="45"/>
        <v>29.435596875000002</v>
      </c>
      <c r="CH18" s="73">
        <f t="shared" ca="1" si="46"/>
        <v>27.696226468749998</v>
      </c>
      <c r="CI18" s="73">
        <f t="shared" ca="1" si="47"/>
        <v>8.6645327499999993</v>
      </c>
      <c r="CJ18" s="73">
        <f t="shared" ca="1" si="48"/>
        <v>8.5574215000000002</v>
      </c>
      <c r="CK18" s="73">
        <f t="shared" ca="1" si="49"/>
        <v>13.854554499999999</v>
      </c>
      <c r="CL18" s="73">
        <f t="shared" ca="1" si="50"/>
        <v>13.14896525</v>
      </c>
      <c r="CM18" s="73">
        <f t="shared" ca="1" si="51"/>
        <v>22.726713749999998</v>
      </c>
      <c r="CN18" s="73">
        <f t="shared" ca="1" si="52"/>
        <v>30.970843500000001</v>
      </c>
      <c r="CO18" s="73">
        <f t="shared" ca="1" si="53"/>
        <v>27.194808875</v>
      </c>
      <c r="CP18" s="73">
        <f t="shared" ca="1" si="54"/>
        <v>31.451235875000002</v>
      </c>
      <c r="CQ18" s="73">
        <f t="shared" ca="1" si="55"/>
        <v>29.189016250000002</v>
      </c>
    </row>
    <row r="19" spans="27:95">
      <c r="AA19" s="72"/>
      <c r="AB19" s="249"/>
      <c r="AC19" s="244"/>
      <c r="AD19">
        <v>19</v>
      </c>
      <c r="AE19" s="73">
        <f t="shared" ca="1" si="56"/>
        <v>3575.6256050000002</v>
      </c>
      <c r="AF19" s="73">
        <f t="shared" ca="1" si="56"/>
        <v>34.906077000000003</v>
      </c>
      <c r="AG19" s="73">
        <f t="shared" ca="1" si="56"/>
        <v>39.220424000000001</v>
      </c>
      <c r="AH19" s="73">
        <f t="shared" ca="1" si="56"/>
        <v>37.858387999999998</v>
      </c>
      <c r="AI19" s="73">
        <f t="shared" ca="1" si="56"/>
        <v>35.360243125000004</v>
      </c>
      <c r="AJ19" s="73">
        <f t="shared" ca="1" si="56"/>
        <v>16.425360000000001</v>
      </c>
      <c r="AK19" s="73">
        <f t="shared" ca="1" si="56"/>
        <v>14.313060999999999</v>
      </c>
      <c r="AL19" s="73">
        <f t="shared" ca="1" si="56"/>
        <v>70.085162999999994</v>
      </c>
      <c r="AM19" s="73">
        <f t="shared" ca="1" si="56"/>
        <v>67.702378999999993</v>
      </c>
      <c r="AN19" s="73">
        <f t="shared" ca="1" si="56"/>
        <v>31.330338000000001</v>
      </c>
      <c r="AO19" s="73">
        <f t="shared" ca="1" si="56"/>
        <v>38.281230000000001</v>
      </c>
      <c r="AP19" s="73">
        <f t="shared" ca="1" si="56"/>
        <v>34.780686000000003</v>
      </c>
      <c r="AQ19" s="73">
        <f t="shared" ca="1" si="56"/>
        <v>39.087600000000002</v>
      </c>
      <c r="AR19" s="73">
        <f t="shared" ca="1" si="56"/>
        <v>37.660206000000002</v>
      </c>
      <c r="AU19" s="244"/>
      <c r="AV19" s="73">
        <f t="shared" ca="1" si="57"/>
        <v>3677.4499350000001</v>
      </c>
      <c r="AW19" s="73">
        <f t="shared" ca="1" si="57"/>
        <v>35.685631000000001</v>
      </c>
      <c r="AX19" s="73">
        <f t="shared" ca="1" si="57"/>
        <v>40.056973999999997</v>
      </c>
      <c r="AY19" s="73">
        <f t="shared" ca="1" si="57"/>
        <v>38.715766000000002</v>
      </c>
      <c r="AZ19" s="73">
        <f t="shared" ca="1" si="57"/>
        <v>36.148223375000001</v>
      </c>
      <c r="BA19" s="73">
        <f t="shared" ca="1" si="57"/>
        <v>17.295171</v>
      </c>
      <c r="BB19" s="73">
        <f t="shared" ca="1" si="57"/>
        <v>14.989404</v>
      </c>
      <c r="BC19" s="73">
        <f t="shared" ca="1" si="57"/>
        <v>75.205314999999999</v>
      </c>
      <c r="BD19" s="73">
        <f t="shared" ca="1" si="57"/>
        <v>72.671346</v>
      </c>
      <c r="BE19" s="73">
        <f t="shared" ca="1" si="57"/>
        <v>32.303061999999997</v>
      </c>
      <c r="BF19" s="73">
        <f t="shared" ca="1" si="57"/>
        <v>39.032941000000001</v>
      </c>
      <c r="BG19" s="73">
        <f t="shared" ca="1" si="57"/>
        <v>35.578324000000002</v>
      </c>
      <c r="BH19" s="73">
        <f t="shared" ca="1" si="57"/>
        <v>39.930259999999997</v>
      </c>
      <c r="BI19" s="73">
        <f t="shared" ca="1" si="57"/>
        <v>38.537216000000001</v>
      </c>
      <c r="BM19" s="73">
        <f t="shared" ca="1" si="28"/>
        <v>326.50119429932329</v>
      </c>
      <c r="BN19" s="73">
        <f t="shared" ca="1" si="29"/>
        <v>26.901773499999997</v>
      </c>
      <c r="BO19" s="73">
        <f t="shared" ca="1" si="30"/>
        <v>31.438989500000002</v>
      </c>
      <c r="BP19" s="73">
        <f t="shared" ca="1" si="31"/>
        <v>29.125931749999999</v>
      </c>
      <c r="BQ19" s="73">
        <f t="shared" ca="1" si="32"/>
        <v>27.324359390624998</v>
      </c>
      <c r="BR19" s="73">
        <f t="shared" ca="1" si="33"/>
        <v>8.4070301250000004</v>
      </c>
      <c r="BS19" s="73">
        <f t="shared" ca="1" si="34"/>
        <v>8.3085282500000002</v>
      </c>
      <c r="BT19" s="73">
        <f t="shared" ca="1" si="35"/>
        <v>7.4874568749999995</v>
      </c>
      <c r="BU19" s="73">
        <f t="shared" ca="1" si="36"/>
        <v>7.1273753749999997</v>
      </c>
      <c r="BV19" s="73">
        <f t="shared" ca="1" si="37"/>
        <v>22.301109875000002</v>
      </c>
      <c r="BW19" s="73">
        <f t="shared" ca="1" si="38"/>
        <v>30.708394500000001</v>
      </c>
      <c r="BX19" s="73">
        <f t="shared" ca="1" si="39"/>
        <v>26.813851624999998</v>
      </c>
      <c r="BY19" s="73">
        <f t="shared" ca="1" si="40"/>
        <v>31.300030750000001</v>
      </c>
      <c r="BZ19" s="73">
        <f t="shared" ca="1" si="41"/>
        <v>28.8845885</v>
      </c>
      <c r="CD19" s="73">
        <f t="shared" ca="1" si="42"/>
        <v>352.98592629362236</v>
      </c>
      <c r="CE19" s="73">
        <f t="shared" ca="1" si="43"/>
        <v>27.637202500000001</v>
      </c>
      <c r="CF19" s="73">
        <f t="shared" ca="1" si="44"/>
        <v>31.938273250000002</v>
      </c>
      <c r="CG19" s="73">
        <f t="shared" ca="1" si="45"/>
        <v>29.806166750000003</v>
      </c>
      <c r="CH19" s="73">
        <f t="shared" ca="1" si="46"/>
        <v>28.041579687500001</v>
      </c>
      <c r="CI19" s="73">
        <f t="shared" ca="1" si="47"/>
        <v>9.0010595000000002</v>
      </c>
      <c r="CJ19" s="73">
        <f t="shared" ca="1" si="48"/>
        <v>8.8096910000000008</v>
      </c>
      <c r="CK19" s="73">
        <f t="shared" ca="1" si="49"/>
        <v>16.259979999999999</v>
      </c>
      <c r="CL19" s="73">
        <f t="shared" ca="1" si="50"/>
        <v>15.4567905</v>
      </c>
      <c r="CM19" s="73">
        <f t="shared" ca="1" si="51"/>
        <v>23.083028499999998</v>
      </c>
      <c r="CN19" s="73">
        <f t="shared" ca="1" si="52"/>
        <v>31.327068000000001</v>
      </c>
      <c r="CO19" s="73">
        <f t="shared" ca="1" si="53"/>
        <v>27.539798749999999</v>
      </c>
      <c r="CP19" s="73">
        <f t="shared" ca="1" si="54"/>
        <v>31.788173750000002</v>
      </c>
      <c r="CQ19" s="73">
        <f t="shared" ca="1" si="55"/>
        <v>29.5641435</v>
      </c>
    </row>
    <row r="20" spans="27:95">
      <c r="AA20" s="72"/>
      <c r="AB20" s="249"/>
      <c r="AC20" s="244"/>
      <c r="AD20">
        <v>20</v>
      </c>
      <c r="AE20" s="73">
        <f t="shared" ca="1" si="56"/>
        <v>1576.928917</v>
      </c>
      <c r="AF20" s="73">
        <f t="shared" ca="1" si="56"/>
        <v>31.764932999999999</v>
      </c>
      <c r="AG20" s="73">
        <f t="shared" ca="1" si="56"/>
        <v>36.008311999999997</v>
      </c>
      <c r="AH20" s="73">
        <f t="shared" ca="1" si="56"/>
        <v>34.329873999999997</v>
      </c>
      <c r="AI20" s="73">
        <f t="shared" ca="1" si="56"/>
        <v>32.190452999999998</v>
      </c>
      <c r="AJ20" s="73">
        <f t="shared" ca="1" si="56"/>
        <v>12.950816</v>
      </c>
      <c r="AK20" s="73">
        <f t="shared" ca="1" si="56"/>
        <v>11.769280999999999</v>
      </c>
      <c r="AL20" s="73">
        <f t="shared" ca="1" si="56"/>
        <v>47.815837999999999</v>
      </c>
      <c r="AM20" s="73">
        <f t="shared" ca="1" si="56"/>
        <v>45.905771999999999</v>
      </c>
      <c r="AN20" s="73">
        <f t="shared" ca="1" si="56"/>
        <v>27.529677</v>
      </c>
      <c r="AO20" s="73">
        <f t="shared" ca="1" si="56"/>
        <v>35.287129999999998</v>
      </c>
      <c r="AP20" s="73">
        <f t="shared" ca="1" si="56"/>
        <v>31.62548</v>
      </c>
      <c r="AQ20" s="73">
        <f t="shared" ca="1" si="56"/>
        <v>35.852286999999997</v>
      </c>
      <c r="AR20" s="73">
        <f t="shared" ca="1" si="56"/>
        <v>34.086365000000001</v>
      </c>
      <c r="AU20" s="244"/>
      <c r="AV20" s="73">
        <f t="shared" ca="1" si="57"/>
        <v>1638.1028200000001</v>
      </c>
      <c r="AW20" s="73">
        <f t="shared" ca="1" si="57"/>
        <v>32.662073999999997</v>
      </c>
      <c r="AX20" s="73">
        <f t="shared" ca="1" si="57"/>
        <v>36.842464</v>
      </c>
      <c r="AY20" s="73">
        <f t="shared" ca="1" si="57"/>
        <v>35.27272</v>
      </c>
      <c r="AZ20" s="73">
        <f t="shared" ca="1" si="57"/>
        <v>33.086513750000002</v>
      </c>
      <c r="BA20" s="73">
        <f t="shared" ca="1" si="57"/>
        <v>13.852311</v>
      </c>
      <c r="BB20" s="73">
        <f t="shared" ca="1" si="57"/>
        <v>12.485836000000001</v>
      </c>
      <c r="BC20" s="73">
        <f t="shared" ca="1" si="57"/>
        <v>54.984799000000002</v>
      </c>
      <c r="BD20" s="73">
        <f t="shared" ca="1" si="57"/>
        <v>52.790705000000003</v>
      </c>
      <c r="BE20" s="73">
        <f t="shared" ca="1" si="57"/>
        <v>28.556636999999998</v>
      </c>
      <c r="BF20" s="73">
        <f t="shared" ca="1" si="57"/>
        <v>36.143414</v>
      </c>
      <c r="BG20" s="73">
        <f t="shared" ca="1" si="57"/>
        <v>32.532989999999998</v>
      </c>
      <c r="BH20" s="73">
        <f t="shared" ca="1" si="57"/>
        <v>36.684902999999998</v>
      </c>
      <c r="BI20" s="73">
        <f t="shared" ca="1" si="57"/>
        <v>35.050522000000001</v>
      </c>
      <c r="BM20" s="73">
        <f t="shared" ca="1" si="28"/>
        <v>355.38979423143013</v>
      </c>
      <c r="BN20" s="73">
        <f t="shared" ca="1" si="29"/>
        <v>27.128726749999998</v>
      </c>
      <c r="BO20" s="73">
        <f t="shared" ca="1" si="30"/>
        <v>31.615964124999998</v>
      </c>
      <c r="BP20" s="73">
        <f t="shared" ca="1" si="31"/>
        <v>29.303818750000001</v>
      </c>
      <c r="BQ20" s="73">
        <f t="shared" ca="1" si="32"/>
        <v>27.545122335937499</v>
      </c>
      <c r="BR20" s="73">
        <f t="shared" ca="1" si="33"/>
        <v>8.5615678749999997</v>
      </c>
      <c r="BS20" s="73">
        <f t="shared" ca="1" si="34"/>
        <v>8.4470546249999998</v>
      </c>
      <c r="BT20" s="73">
        <f t="shared" ca="1" si="35"/>
        <v>12.674085125000001</v>
      </c>
      <c r="BU20" s="73">
        <f t="shared" ca="1" si="36"/>
        <v>12.108488124999997</v>
      </c>
      <c r="BV20" s="73">
        <f t="shared" ca="1" si="37"/>
        <v>22.565561375000001</v>
      </c>
      <c r="BW20" s="73">
        <f t="shared" ca="1" si="38"/>
        <v>30.860608750000001</v>
      </c>
      <c r="BX20" s="73">
        <f t="shared" ca="1" si="39"/>
        <v>27.02576625</v>
      </c>
      <c r="BY20" s="73">
        <f t="shared" ca="1" si="40"/>
        <v>31.466697249999999</v>
      </c>
      <c r="BZ20" s="73">
        <f t="shared" ca="1" si="41"/>
        <v>29.046390124999999</v>
      </c>
      <c r="CD20" s="73">
        <f t="shared" ca="1" si="42"/>
        <v>396.73056746241792</v>
      </c>
      <c r="CE20" s="73">
        <f t="shared" ca="1" si="43"/>
        <v>27.981378750000001</v>
      </c>
      <c r="CF20" s="73">
        <f t="shared" ca="1" si="44"/>
        <v>32.274887374999999</v>
      </c>
      <c r="CG20" s="73">
        <f t="shared" ca="1" si="45"/>
        <v>30.176736625</v>
      </c>
      <c r="CH20" s="73">
        <f t="shared" ca="1" si="46"/>
        <v>28.386932906249999</v>
      </c>
      <c r="CI20" s="73">
        <f t="shared" ca="1" si="47"/>
        <v>9.3375862500000011</v>
      </c>
      <c r="CJ20" s="73">
        <f t="shared" ca="1" si="48"/>
        <v>9.0619604999999996</v>
      </c>
      <c r="CK20" s="73">
        <f t="shared" ca="1" si="49"/>
        <v>18.665405499999999</v>
      </c>
      <c r="CL20" s="73">
        <f t="shared" ca="1" si="50"/>
        <v>17.764615749999997</v>
      </c>
      <c r="CM20" s="73">
        <f t="shared" ca="1" si="51"/>
        <v>23.43934325</v>
      </c>
      <c r="CN20" s="73">
        <f t="shared" ca="1" si="52"/>
        <v>31.6832925</v>
      </c>
      <c r="CO20" s="73">
        <f t="shared" ca="1" si="53"/>
        <v>27.884788624999999</v>
      </c>
      <c r="CP20" s="73">
        <f t="shared" ca="1" si="54"/>
        <v>32.125111625000002</v>
      </c>
      <c r="CQ20" s="73">
        <f t="shared" ca="1" si="55"/>
        <v>29.939270749999999</v>
      </c>
    </row>
    <row r="21" spans="27:95">
      <c r="AA21" s="72"/>
      <c r="AB21" s="249"/>
      <c r="AC21" s="244"/>
      <c r="AD21">
        <v>21</v>
      </c>
      <c r="AE21" s="73">
        <f t="shared" ca="1" si="56"/>
        <v>647.23461199999997</v>
      </c>
      <c r="AF21" s="73">
        <f t="shared" ca="1" si="56"/>
        <v>28.694274</v>
      </c>
      <c r="AG21" s="73">
        <f t="shared" ca="1" si="56"/>
        <v>32.893399000000002</v>
      </c>
      <c r="AH21" s="73">
        <f t="shared" ca="1" si="56"/>
        <v>30.802403000000002</v>
      </c>
      <c r="AI21" s="73">
        <f t="shared" ca="1" si="56"/>
        <v>29.088477375</v>
      </c>
      <c r="AJ21" s="73">
        <f t="shared" ca="1" si="56"/>
        <v>9.8678709999999992</v>
      </c>
      <c r="AK21" s="73">
        <f t="shared" ca="1" si="56"/>
        <v>9.4667589999999997</v>
      </c>
      <c r="AL21" s="73">
        <f t="shared" ca="1" si="56"/>
        <v>24.182818999999999</v>
      </c>
      <c r="AM21" s="73">
        <f t="shared" ca="1" si="56"/>
        <v>23.103764999999999</v>
      </c>
      <c r="AN21" s="73">
        <f t="shared" ca="1" si="56"/>
        <v>24.13908</v>
      </c>
      <c r="AO21" s="73">
        <f t="shared" ca="1" si="56"/>
        <v>32.19641</v>
      </c>
      <c r="AP21" s="73">
        <f t="shared" ca="1" si="56"/>
        <v>28.571739999999998</v>
      </c>
      <c r="AQ21" s="73">
        <f t="shared" ca="1" si="56"/>
        <v>32.732787000000002</v>
      </c>
      <c r="AR21" s="73">
        <f t="shared" ca="1" si="56"/>
        <v>30.532108999999998</v>
      </c>
      <c r="AU21" s="244"/>
      <c r="AV21" s="73">
        <f t="shared" ca="1" si="57"/>
        <v>682.56973800000003</v>
      </c>
      <c r="AW21" s="73">
        <f t="shared" ca="1" si="57"/>
        <v>29.606428999999999</v>
      </c>
      <c r="AX21" s="73">
        <f t="shared" ca="1" si="57"/>
        <v>33.607016000000002</v>
      </c>
      <c r="AY21" s="73">
        <f t="shared" ca="1" si="57"/>
        <v>31.710421</v>
      </c>
      <c r="AZ21" s="73">
        <f t="shared" ca="1" si="57"/>
        <v>29.987965187499999</v>
      </c>
      <c r="BA21" s="73">
        <f t="shared" ca="1" si="57"/>
        <v>10.673609000000001</v>
      </c>
      <c r="BB21" s="73">
        <f t="shared" ca="1" si="57"/>
        <v>10.131380999999999</v>
      </c>
      <c r="BC21" s="73">
        <f t="shared" ca="1" si="57"/>
        <v>32.355530999999999</v>
      </c>
      <c r="BD21" s="73">
        <f t="shared" ca="1" si="57"/>
        <v>30.843710999999999</v>
      </c>
      <c r="BE21" s="73">
        <f t="shared" ca="1" si="57"/>
        <v>25.103816999999999</v>
      </c>
      <c r="BF21" s="73">
        <f t="shared" ca="1" si="57"/>
        <v>33.016292999999997</v>
      </c>
      <c r="BG21" s="73">
        <f t="shared" ca="1" si="57"/>
        <v>29.484113000000001</v>
      </c>
      <c r="BH21" s="73">
        <f t="shared" ca="1" si="57"/>
        <v>33.434364000000002</v>
      </c>
      <c r="BI21" s="73">
        <f t="shared" ca="1" si="57"/>
        <v>31.450785</v>
      </c>
      <c r="BM21" s="73">
        <f t="shared" ca="1" si="28"/>
        <v>400.67102799561371</v>
      </c>
      <c r="BN21" s="73">
        <f t="shared" ca="1" si="29"/>
        <v>27.479725999999999</v>
      </c>
      <c r="BO21" s="73">
        <f t="shared" ca="1" si="30"/>
        <v>31.936370499999999</v>
      </c>
      <c r="BP21" s="73">
        <f t="shared" ca="1" si="31"/>
        <v>29.669304</v>
      </c>
      <c r="BQ21" s="73">
        <f t="shared" ca="1" si="32"/>
        <v>27.895114906249997</v>
      </c>
      <c r="BR21" s="73">
        <f t="shared" ca="1" si="33"/>
        <v>8.8815814999999994</v>
      </c>
      <c r="BS21" s="73">
        <f t="shared" ca="1" si="34"/>
        <v>8.6895325000000003</v>
      </c>
      <c r="BT21" s="73">
        <f t="shared" ca="1" si="35"/>
        <v>14.892518500000001</v>
      </c>
      <c r="BU21" s="73">
        <f t="shared" ca="1" si="36"/>
        <v>14.234188499999998</v>
      </c>
      <c r="BV21" s="73">
        <f t="shared" ca="1" si="37"/>
        <v>22.919990500000001</v>
      </c>
      <c r="BW21" s="73">
        <f t="shared" ca="1" si="38"/>
        <v>31.211911999999998</v>
      </c>
      <c r="BX21" s="73">
        <f t="shared" ca="1" si="39"/>
        <v>27.376470000000001</v>
      </c>
      <c r="BY21" s="73">
        <f t="shared" ca="1" si="40"/>
        <v>31.786599000000002</v>
      </c>
      <c r="BZ21" s="73">
        <f t="shared" ca="1" si="41"/>
        <v>29.413861499999999</v>
      </c>
      <c r="CD21" s="73">
        <f t="shared" ca="1" si="42"/>
        <v>445.89636989698766</v>
      </c>
      <c r="CE21" s="73">
        <f t="shared" ca="1" si="43"/>
        <v>28.325555000000001</v>
      </c>
      <c r="CF21" s="73">
        <f t="shared" ca="1" si="44"/>
        <v>32.611501500000003</v>
      </c>
      <c r="CG21" s="73">
        <f t="shared" ca="1" si="45"/>
        <v>30.547306500000001</v>
      </c>
      <c r="CH21" s="73">
        <f t="shared" ca="1" si="46"/>
        <v>28.732286125000002</v>
      </c>
      <c r="CI21" s="73">
        <f t="shared" ca="1" si="47"/>
        <v>9.6741130000000002</v>
      </c>
      <c r="CJ21" s="73">
        <f t="shared" ca="1" si="48"/>
        <v>9.3142300000000002</v>
      </c>
      <c r="CK21" s="73">
        <f t="shared" ca="1" si="49"/>
        <v>21.070830999999998</v>
      </c>
      <c r="CL21" s="73">
        <f t="shared" ca="1" si="50"/>
        <v>20.072440999999998</v>
      </c>
      <c r="CM21" s="73">
        <f t="shared" ca="1" si="51"/>
        <v>23.795658</v>
      </c>
      <c r="CN21" s="73">
        <f t="shared" ca="1" si="52"/>
        <v>32.039517000000004</v>
      </c>
      <c r="CO21" s="73">
        <f t="shared" ca="1" si="53"/>
        <v>28.229778500000002</v>
      </c>
      <c r="CP21" s="73">
        <f t="shared" ca="1" si="54"/>
        <v>32.462049499999999</v>
      </c>
      <c r="CQ21" s="73">
        <f t="shared" ca="1" si="55"/>
        <v>30.314398000000001</v>
      </c>
    </row>
    <row r="22" spans="27:95">
      <c r="AA22" s="72"/>
      <c r="AB22" s="249"/>
      <c r="AC22" s="244"/>
      <c r="AD22">
        <v>22</v>
      </c>
      <c r="AE22" s="73">
        <f t="shared" ca="1" si="56"/>
        <v>249.15330800000001</v>
      </c>
      <c r="AF22" s="73">
        <f t="shared" ca="1" si="56"/>
        <v>25.792438000000001</v>
      </c>
      <c r="AG22" s="73">
        <f t="shared" ca="1" si="56"/>
        <v>30.149784</v>
      </c>
      <c r="AH22" s="73">
        <f t="shared" ca="1" si="56"/>
        <v>27.734392</v>
      </c>
      <c r="AI22" s="73">
        <f t="shared" ca="1" si="56"/>
        <v>26.186144250000002</v>
      </c>
      <c r="AJ22" s="73">
        <f t="shared" ca="1" si="56"/>
        <v>7.3213600000000003</v>
      </c>
      <c r="AK22" s="73">
        <f t="shared" ca="1" si="56"/>
        <v>7.5057859999999996</v>
      </c>
      <c r="AL22" s="73">
        <f t="shared" ca="1" si="56"/>
        <v>6.3906299999999998</v>
      </c>
      <c r="AM22" s="73">
        <f t="shared" ca="1" si="56"/>
        <v>6.0164260000000001</v>
      </c>
      <c r="AN22" s="73">
        <f t="shared" ca="1" si="56"/>
        <v>21.202147</v>
      </c>
      <c r="AO22" s="73">
        <f t="shared" ca="1" si="56"/>
        <v>29.213494000000001</v>
      </c>
      <c r="AP22" s="73">
        <f t="shared" ca="1" si="56"/>
        <v>25.684386</v>
      </c>
      <c r="AQ22" s="73">
        <f t="shared" ca="1" si="56"/>
        <v>29.985645000000002</v>
      </c>
      <c r="AR22" s="73">
        <f t="shared" ca="1" si="56"/>
        <v>27.460781999999998</v>
      </c>
      <c r="AU22" s="244"/>
      <c r="AV22" s="73">
        <f t="shared" ca="1" si="57"/>
        <v>267.33819999999997</v>
      </c>
      <c r="AW22" s="73">
        <f t="shared" ca="1" si="57"/>
        <v>26.665378</v>
      </c>
      <c r="AX22" s="73">
        <f t="shared" ca="1" si="57"/>
        <v>30.677624999999999</v>
      </c>
      <c r="AY22" s="73">
        <f t="shared" ca="1" si="57"/>
        <v>28.480785000000001</v>
      </c>
      <c r="AZ22" s="73">
        <f t="shared" ca="1" si="57"/>
        <v>27.029606375</v>
      </c>
      <c r="BA22" s="73">
        <f t="shared" ca="1" si="57"/>
        <v>8.0026980000000005</v>
      </c>
      <c r="BB22" s="73">
        <f t="shared" ca="1" si="57"/>
        <v>8.0880050000000008</v>
      </c>
      <c r="BC22" s="73">
        <f t="shared" ca="1" si="57"/>
        <v>13.291268000000001</v>
      </c>
      <c r="BD22" s="73">
        <f t="shared" ca="1" si="57"/>
        <v>12.4505</v>
      </c>
      <c r="BE22" s="73">
        <f t="shared" ca="1" si="57"/>
        <v>22.057822000000002</v>
      </c>
      <c r="BF22" s="73">
        <f t="shared" ca="1" si="57"/>
        <v>30.001701000000001</v>
      </c>
      <c r="BG22" s="73">
        <f t="shared" ca="1" si="57"/>
        <v>26.557953999999999</v>
      </c>
      <c r="BH22" s="73">
        <f t="shared" ca="1" si="57"/>
        <v>30.516152999999999</v>
      </c>
      <c r="BI22" s="73">
        <f t="shared" ca="1" si="57"/>
        <v>28.212729</v>
      </c>
      <c r="BM22" s="73">
        <f t="shared" ca="1" si="28"/>
        <v>451.72167372516003</v>
      </c>
      <c r="BN22" s="73">
        <f t="shared" ca="1" si="29"/>
        <v>27.83072525</v>
      </c>
      <c r="BO22" s="73">
        <f t="shared" ca="1" si="30"/>
        <v>32.256776875</v>
      </c>
      <c r="BP22" s="73">
        <f t="shared" ca="1" si="31"/>
        <v>30.034789249999999</v>
      </c>
      <c r="BQ22" s="73">
        <f t="shared" ca="1" si="32"/>
        <v>28.245107476562495</v>
      </c>
      <c r="BR22" s="73">
        <f t="shared" ca="1" si="33"/>
        <v>9.201595124999999</v>
      </c>
      <c r="BS22" s="73">
        <f t="shared" ca="1" si="34"/>
        <v>8.9320103750000008</v>
      </c>
      <c r="BT22" s="73">
        <f t="shared" ca="1" si="35"/>
        <v>17.110951875000001</v>
      </c>
      <c r="BU22" s="73">
        <f t="shared" ca="1" si="36"/>
        <v>16.359888874999999</v>
      </c>
      <c r="BV22" s="73">
        <f t="shared" ca="1" si="37"/>
        <v>23.274419625</v>
      </c>
      <c r="BW22" s="73">
        <f t="shared" ca="1" si="38"/>
        <v>31.563215249999999</v>
      </c>
      <c r="BX22" s="73">
        <f t="shared" ca="1" si="39"/>
        <v>27.727173750000002</v>
      </c>
      <c r="BY22" s="73">
        <f t="shared" ca="1" si="40"/>
        <v>32.106500750000002</v>
      </c>
      <c r="BZ22" s="73">
        <f t="shared" ca="1" si="41"/>
        <v>29.781332875</v>
      </c>
      <c r="CD22" s="73">
        <f t="shared" ca="1" si="42"/>
        <v>502.8582607806477</v>
      </c>
      <c r="CE22" s="73">
        <f t="shared" ca="1" si="43"/>
        <v>28.69318075</v>
      </c>
      <c r="CF22" s="73">
        <f t="shared" ca="1" si="44"/>
        <v>32.891674250000001</v>
      </c>
      <c r="CG22" s="73">
        <f t="shared" ca="1" si="45"/>
        <v>30.888486</v>
      </c>
      <c r="CH22" s="73">
        <f t="shared" ca="1" si="46"/>
        <v>29.092793171875002</v>
      </c>
      <c r="CI22" s="73">
        <f t="shared" ca="1" si="47"/>
        <v>9.9181105000000009</v>
      </c>
      <c r="CJ22" s="73">
        <f t="shared" ca="1" si="48"/>
        <v>9.5352252499999999</v>
      </c>
      <c r="CK22" s="73">
        <f t="shared" ca="1" si="49"/>
        <v>24.729730750000002</v>
      </c>
      <c r="CL22" s="73">
        <f t="shared" ca="1" si="50"/>
        <v>23.53815925</v>
      </c>
      <c r="CM22" s="73">
        <f t="shared" ca="1" si="51"/>
        <v>24.181873</v>
      </c>
      <c r="CN22" s="73">
        <f t="shared" ca="1" si="52"/>
        <v>32.291018749999999</v>
      </c>
      <c r="CO22" s="73">
        <f t="shared" ca="1" si="53"/>
        <v>28.583720499999998</v>
      </c>
      <c r="CP22" s="73">
        <f t="shared" ca="1" si="54"/>
        <v>32.728436000000002</v>
      </c>
      <c r="CQ22" s="73">
        <f t="shared" ca="1" si="55"/>
        <v>30.633199749999999</v>
      </c>
    </row>
    <row r="23" spans="27:95">
      <c r="AA23" s="72"/>
      <c r="AB23" s="250" t="s">
        <v>19</v>
      </c>
      <c r="AC23" s="244" t="str">
        <f>CONCATENATE(AB23," Reference")</f>
        <v>1280x720 Reference</v>
      </c>
      <c r="AD23">
        <v>23</v>
      </c>
      <c r="AE23" s="73">
        <f t="shared" ca="1" si="56"/>
        <v>9927.0108349999991</v>
      </c>
      <c r="AF23" s="73">
        <f t="shared" ca="1" si="56"/>
        <v>37.552625999999997</v>
      </c>
      <c r="AG23" s="73">
        <f t="shared" ca="1" si="56"/>
        <v>43.324019999999997</v>
      </c>
      <c r="AH23" s="73">
        <f t="shared" ca="1" si="56"/>
        <v>42.074252999999999</v>
      </c>
      <c r="AI23" s="73">
        <f t="shared" ca="1" si="56"/>
        <v>38.195939812500001</v>
      </c>
      <c r="AJ23" s="73">
        <f t="shared" ca="1" si="56"/>
        <v>21.508058999999999</v>
      </c>
      <c r="AK23" s="73">
        <f t="shared" ca="1" si="56"/>
        <v>17.617038000000001</v>
      </c>
      <c r="AL23" s="73">
        <f t="shared" ca="1" si="56"/>
        <v>89.730419999999995</v>
      </c>
      <c r="AM23" s="73">
        <f t="shared" ca="1" si="56"/>
        <v>87.341689000000002</v>
      </c>
      <c r="AN23" s="73">
        <f t="shared" ca="1" si="56"/>
        <v>35.753219999999999</v>
      </c>
      <c r="AO23" s="73">
        <f t="shared" ca="1" si="56"/>
        <v>41.678607999999997</v>
      </c>
      <c r="AP23" s="73">
        <f t="shared" ca="1" si="56"/>
        <v>37.521973000000003</v>
      </c>
      <c r="AQ23" s="73">
        <f t="shared" ca="1" si="56"/>
        <v>43.253763999999997</v>
      </c>
      <c r="AR23" s="73">
        <f t="shared" ca="1" si="56"/>
        <v>41.979680999999999</v>
      </c>
      <c r="AU23" s="244" t="str">
        <f>CONCATENATE(AB23," Test")</f>
        <v>1280x720 Test</v>
      </c>
      <c r="AV23" s="73">
        <f t="shared" ca="1" si="57"/>
        <v>10038.591562</v>
      </c>
      <c r="AW23" s="73">
        <f t="shared" ca="1" si="57"/>
        <v>37.774832000000004</v>
      </c>
      <c r="AX23" s="73">
        <f t="shared" ca="1" si="57"/>
        <v>43.829835000000003</v>
      </c>
      <c r="AY23" s="73">
        <f t="shared" ca="1" si="57"/>
        <v>42.482624999999999</v>
      </c>
      <c r="AZ23" s="73">
        <f t="shared" ca="1" si="57"/>
        <v>38.447506750000002</v>
      </c>
      <c r="BA23" s="73">
        <f t="shared" ca="1" si="57"/>
        <v>22.068771999999999</v>
      </c>
      <c r="BB23" s="73">
        <f t="shared" ca="1" si="57"/>
        <v>17.982614000000002</v>
      </c>
      <c r="BC23" s="73">
        <f t="shared" ca="1" si="57"/>
        <v>91.094453999999999</v>
      </c>
      <c r="BD23" s="73">
        <f t="shared" ca="1" si="57"/>
        <v>88.815150000000003</v>
      </c>
      <c r="BE23" s="73">
        <f t="shared" ca="1" si="57"/>
        <v>36.187105000000003</v>
      </c>
      <c r="BF23" s="73">
        <f t="shared" ca="1" si="57"/>
        <v>42.042399000000003</v>
      </c>
      <c r="BG23" s="73">
        <f t="shared" ca="1" si="57"/>
        <v>37.746276000000002</v>
      </c>
      <c r="BH23" s="73">
        <f t="shared" ca="1" si="57"/>
        <v>43.768541999999997</v>
      </c>
      <c r="BI23" s="73">
        <f t="shared" ca="1" si="57"/>
        <v>42.396320000000003</v>
      </c>
      <c r="BM23" s="73">
        <f t="shared" ca="1" si="28"/>
        <v>509.27682875861393</v>
      </c>
      <c r="BN23" s="73">
        <f t="shared" ca="1" si="29"/>
        <v>28.181724500000001</v>
      </c>
      <c r="BO23" s="73">
        <f t="shared" ca="1" si="30"/>
        <v>32.577183249999997</v>
      </c>
      <c r="BP23" s="73">
        <f t="shared" ca="1" si="31"/>
        <v>30.400274500000002</v>
      </c>
      <c r="BQ23" s="73">
        <f t="shared" ca="1" si="32"/>
        <v>28.595100046874997</v>
      </c>
      <c r="BR23" s="73">
        <f t="shared" ca="1" si="33"/>
        <v>9.5216087500000004</v>
      </c>
      <c r="BS23" s="73">
        <f t="shared" ca="1" si="34"/>
        <v>9.1744882499999996</v>
      </c>
      <c r="BT23" s="73">
        <f t="shared" ca="1" si="35"/>
        <v>19.329385250000001</v>
      </c>
      <c r="BU23" s="73">
        <f t="shared" ca="1" si="36"/>
        <v>18.485589249999997</v>
      </c>
      <c r="BV23" s="73">
        <f t="shared" ca="1" si="37"/>
        <v>23.628848750000003</v>
      </c>
      <c r="BW23" s="73">
        <f t="shared" ca="1" si="38"/>
        <v>31.9145185</v>
      </c>
      <c r="BX23" s="73">
        <f t="shared" ca="1" si="39"/>
        <v>28.0778775</v>
      </c>
      <c r="BY23" s="73">
        <f t="shared" ca="1" si="40"/>
        <v>32.426402500000002</v>
      </c>
      <c r="BZ23" s="73">
        <f t="shared" ca="1" si="41"/>
        <v>30.148804249999998</v>
      </c>
      <c r="CD23" s="73">
        <f t="shared" ca="1" si="42"/>
        <v>563.63323692665449</v>
      </c>
      <c r="CE23" s="73">
        <f t="shared" ca="1" si="43"/>
        <v>29.054746625</v>
      </c>
      <c r="CF23" s="73">
        <f t="shared" ca="1" si="44"/>
        <v>33.257914374999999</v>
      </c>
      <c r="CG23" s="73">
        <f t="shared" ca="1" si="45"/>
        <v>31.296189500000001</v>
      </c>
      <c r="CH23" s="73">
        <f t="shared" ca="1" si="46"/>
        <v>29.4575347890625</v>
      </c>
      <c r="CI23" s="73">
        <f t="shared" ca="1" si="47"/>
        <v>10.281465750000001</v>
      </c>
      <c r="CJ23" s="73">
        <f t="shared" ca="1" si="48"/>
        <v>9.807595375</v>
      </c>
      <c r="CK23" s="73">
        <f t="shared" ca="1" si="49"/>
        <v>27.401961624999998</v>
      </c>
      <c r="CL23" s="73">
        <f t="shared" ca="1" si="50"/>
        <v>26.115023375</v>
      </c>
      <c r="CM23" s="73">
        <f t="shared" ca="1" si="51"/>
        <v>24.571783</v>
      </c>
      <c r="CN23" s="73">
        <f t="shared" ca="1" si="52"/>
        <v>32.664962125000002</v>
      </c>
      <c r="CO23" s="73">
        <f t="shared" ca="1" si="53"/>
        <v>28.945282249999998</v>
      </c>
      <c r="CP23" s="73">
        <f t="shared" ca="1" si="54"/>
        <v>33.096086499999998</v>
      </c>
      <c r="CQ23" s="73">
        <f t="shared" ca="1" si="55"/>
        <v>31.045251624999999</v>
      </c>
    </row>
    <row r="24" spans="27:95">
      <c r="AA24" s="72"/>
      <c r="AB24" s="250"/>
      <c r="AC24" s="244"/>
      <c r="AD24">
        <v>24</v>
      </c>
      <c r="AE24" s="73">
        <f t="shared" ca="1" si="56"/>
        <v>4858.8371630000001</v>
      </c>
      <c r="AF24" s="73">
        <f t="shared" ca="1" si="56"/>
        <v>35.627116999999998</v>
      </c>
      <c r="AG24" s="73">
        <f t="shared" ca="1" si="56"/>
        <v>40.464601000000002</v>
      </c>
      <c r="AH24" s="73">
        <f t="shared" ca="1" si="56"/>
        <v>39.100830000000002</v>
      </c>
      <c r="AI24" s="73">
        <f t="shared" ca="1" si="56"/>
        <v>36.146566812499998</v>
      </c>
      <c r="AJ24" s="73">
        <f t="shared" ca="1" si="56"/>
        <v>18.097145000000001</v>
      </c>
      <c r="AK24" s="73">
        <f t="shared" ca="1" si="56"/>
        <v>15.380383999999999</v>
      </c>
      <c r="AL24" s="73">
        <f t="shared" ca="1" si="56"/>
        <v>75.403053999999997</v>
      </c>
      <c r="AM24" s="73">
        <f t="shared" ca="1" si="56"/>
        <v>72.980800000000002</v>
      </c>
      <c r="AN24" s="73">
        <f t="shared" ca="1" si="56"/>
        <v>32.585099999999997</v>
      </c>
      <c r="AO24" s="73">
        <f t="shared" ca="1" si="56"/>
        <v>39.379691000000001</v>
      </c>
      <c r="AP24" s="73">
        <f t="shared" ca="1" si="56"/>
        <v>35.566709000000003</v>
      </c>
      <c r="AQ24" s="73">
        <f t="shared" ca="1" si="56"/>
        <v>40.355750999999998</v>
      </c>
      <c r="AR24" s="73">
        <f t="shared" ca="1" si="56"/>
        <v>38.946952000000003</v>
      </c>
      <c r="AU24" s="244"/>
      <c r="AV24" s="73">
        <f t="shared" ca="1" si="57"/>
        <v>4949.2599710000004</v>
      </c>
      <c r="AW24" s="73">
        <f t="shared" ca="1" si="57"/>
        <v>36.062097999999999</v>
      </c>
      <c r="AX24" s="73">
        <f t="shared" ca="1" si="57"/>
        <v>41.119565000000001</v>
      </c>
      <c r="AY24" s="73">
        <f t="shared" ca="1" si="57"/>
        <v>39.693544000000003</v>
      </c>
      <c r="AZ24" s="73">
        <f t="shared" ca="1" si="57"/>
        <v>36.605155062499996</v>
      </c>
      <c r="BA24" s="73">
        <f t="shared" ca="1" si="57"/>
        <v>18.805177</v>
      </c>
      <c r="BB24" s="73">
        <f t="shared" ca="1" si="57"/>
        <v>15.892085</v>
      </c>
      <c r="BC24" s="73">
        <f t="shared" ca="1" si="57"/>
        <v>78.462725000000006</v>
      </c>
      <c r="BD24" s="73">
        <f t="shared" ca="1" si="57"/>
        <v>76.014070000000004</v>
      </c>
      <c r="BE24" s="73">
        <f t="shared" ca="1" si="57"/>
        <v>33.241543999999998</v>
      </c>
      <c r="BF24" s="73">
        <f t="shared" ca="1" si="57"/>
        <v>39.918542000000002</v>
      </c>
      <c r="BG24" s="73">
        <f t="shared" ca="1" si="57"/>
        <v>36.012250000000002</v>
      </c>
      <c r="BH24" s="73">
        <f t="shared" ca="1" si="57"/>
        <v>41.020854</v>
      </c>
      <c r="BI24" s="73">
        <f t="shared" ca="1" si="57"/>
        <v>39.557009000000001</v>
      </c>
      <c r="BM24" s="73">
        <f t="shared" ca="1" si="28"/>
        <v>574.16525129638592</v>
      </c>
      <c r="BN24" s="73">
        <f t="shared" ca="1" si="29"/>
        <v>28.532723749999999</v>
      </c>
      <c r="BO24" s="73">
        <f t="shared" ca="1" si="30"/>
        <v>32.897589625000002</v>
      </c>
      <c r="BP24" s="73">
        <f t="shared" ca="1" si="31"/>
        <v>30.765759750000001</v>
      </c>
      <c r="BQ24" s="73">
        <f t="shared" ca="1" si="32"/>
        <v>28.945092617187498</v>
      </c>
      <c r="BR24" s="73">
        <f t="shared" ca="1" si="33"/>
        <v>9.841622375</v>
      </c>
      <c r="BS24" s="73">
        <f t="shared" ca="1" si="34"/>
        <v>9.4169661250000001</v>
      </c>
      <c r="BT24" s="73">
        <f t="shared" ca="1" si="35"/>
        <v>21.547818625000001</v>
      </c>
      <c r="BU24" s="73">
        <f t="shared" ca="1" si="36"/>
        <v>20.611289624999998</v>
      </c>
      <c r="BV24" s="73">
        <f t="shared" ca="1" si="37"/>
        <v>23.983277875000002</v>
      </c>
      <c r="BW24" s="73">
        <f t="shared" ca="1" si="38"/>
        <v>32.265821750000001</v>
      </c>
      <c r="BX24" s="73">
        <f t="shared" ca="1" si="39"/>
        <v>28.428581250000001</v>
      </c>
      <c r="BY24" s="73">
        <f t="shared" ca="1" si="40"/>
        <v>32.746304250000001</v>
      </c>
      <c r="BZ24" s="73">
        <f t="shared" ca="1" si="41"/>
        <v>30.516275624999999</v>
      </c>
      <c r="CD24" s="73">
        <f t="shared" ca="1" si="42"/>
        <v>631.75341949288213</v>
      </c>
      <c r="CE24" s="73">
        <f t="shared" ca="1" si="43"/>
        <v>29.4163125</v>
      </c>
      <c r="CF24" s="73">
        <f t="shared" ca="1" si="44"/>
        <v>33.624154500000003</v>
      </c>
      <c r="CG24" s="73">
        <f t="shared" ca="1" si="45"/>
        <v>31.703893000000001</v>
      </c>
      <c r="CH24" s="73">
        <f t="shared" ca="1" si="46"/>
        <v>29.822276406250001</v>
      </c>
      <c r="CI24" s="73">
        <f t="shared" ca="1" si="47"/>
        <v>10.644821</v>
      </c>
      <c r="CJ24" s="73">
        <f t="shared" ca="1" si="48"/>
        <v>10.0799655</v>
      </c>
      <c r="CK24" s="73">
        <f t="shared" ca="1" si="49"/>
        <v>30.074192499999999</v>
      </c>
      <c r="CL24" s="73">
        <f t="shared" ca="1" si="50"/>
        <v>28.6918875</v>
      </c>
      <c r="CM24" s="73">
        <f t="shared" ca="1" si="51"/>
        <v>24.961692999999997</v>
      </c>
      <c r="CN24" s="73">
        <f t="shared" ca="1" si="52"/>
        <v>33.038905499999998</v>
      </c>
      <c r="CO24" s="73">
        <f t="shared" ca="1" si="53"/>
        <v>29.306843999999998</v>
      </c>
      <c r="CP24" s="73">
        <f t="shared" ca="1" si="54"/>
        <v>33.463737000000002</v>
      </c>
      <c r="CQ24" s="73">
        <f t="shared" ca="1" si="55"/>
        <v>31.457303500000002</v>
      </c>
    </row>
    <row r="25" spans="27:95">
      <c r="AA25" s="72"/>
      <c r="AB25" s="250"/>
      <c r="AC25" s="244"/>
      <c r="AD25">
        <v>25</v>
      </c>
      <c r="AE25" s="73">
        <f t="shared" ref="AE25:AR34" ca="1" si="58">INDIRECT("'"&amp;$B$3&amp;"'!"&amp;ADDRESS($AD25,AE$1))</f>
        <v>2187.688619</v>
      </c>
      <c r="AF25" s="73">
        <f t="shared" ca="1" si="58"/>
        <v>32.936517000000002</v>
      </c>
      <c r="AG25" s="73">
        <f t="shared" ca="1" si="58"/>
        <v>37.382300000000001</v>
      </c>
      <c r="AH25" s="73">
        <f t="shared" ca="1" si="58"/>
        <v>35.786349999999999</v>
      </c>
      <c r="AI25" s="73">
        <f t="shared" ca="1" si="58"/>
        <v>33.392493000000002</v>
      </c>
      <c r="AJ25" s="73">
        <f t="shared" ca="1" si="58"/>
        <v>14.517035999999999</v>
      </c>
      <c r="AK25" s="73">
        <f t="shared" ca="1" si="58"/>
        <v>12.875923999999999</v>
      </c>
      <c r="AL25" s="73">
        <f t="shared" ca="1" si="58"/>
        <v>55.558866999999999</v>
      </c>
      <c r="AM25" s="73">
        <f t="shared" ca="1" si="58"/>
        <v>53.470194999999997</v>
      </c>
      <c r="AN25" s="73">
        <f t="shared" ca="1" si="58"/>
        <v>28.978646000000001</v>
      </c>
      <c r="AO25" s="73">
        <f t="shared" ca="1" si="58"/>
        <v>36.623421999999998</v>
      </c>
      <c r="AP25" s="73">
        <f t="shared" ca="1" si="58"/>
        <v>32.832999999999998</v>
      </c>
      <c r="AQ25" s="73">
        <f t="shared" ca="1" si="58"/>
        <v>37.247056999999998</v>
      </c>
      <c r="AR25" s="73">
        <f t="shared" ca="1" si="58"/>
        <v>35.580739000000001</v>
      </c>
      <c r="AU25" s="244"/>
      <c r="AV25" s="73">
        <f t="shared" ref="AV25:BI34" ca="1" si="59">INDIRECT("'"&amp;$B$3&amp;"'!"&amp;ADDRESS($AD25,AV$1))</f>
        <v>2288.856374</v>
      </c>
      <c r="AW25" s="73">
        <f t="shared" ca="1" si="59"/>
        <v>33.651425000000003</v>
      </c>
      <c r="AX25" s="73">
        <f t="shared" ca="1" si="59"/>
        <v>38.141452999999998</v>
      </c>
      <c r="AY25" s="73">
        <f t="shared" ca="1" si="59"/>
        <v>36.580374999999997</v>
      </c>
      <c r="AZ25" s="73">
        <f t="shared" ca="1" si="59"/>
        <v>34.115111124999999</v>
      </c>
      <c r="BA25" s="73">
        <f t="shared" ca="1" si="59"/>
        <v>15.393833000000001</v>
      </c>
      <c r="BB25" s="73">
        <f t="shared" ca="1" si="59"/>
        <v>13.539332999999999</v>
      </c>
      <c r="BC25" s="73">
        <f t="shared" ca="1" si="59"/>
        <v>60.978178999999997</v>
      </c>
      <c r="BD25" s="73">
        <f t="shared" ca="1" si="59"/>
        <v>58.712510000000002</v>
      </c>
      <c r="BE25" s="73">
        <f t="shared" ca="1" si="59"/>
        <v>29.869710000000001</v>
      </c>
      <c r="BF25" s="73">
        <f t="shared" ca="1" si="59"/>
        <v>37.364260000000002</v>
      </c>
      <c r="BG25" s="73">
        <f t="shared" ca="1" si="59"/>
        <v>33.566141000000002</v>
      </c>
      <c r="BH25" s="73">
        <f t="shared" ca="1" si="59"/>
        <v>38.008186000000002</v>
      </c>
      <c r="BI25" s="73">
        <f t="shared" ca="1" si="59"/>
        <v>36.394579</v>
      </c>
      <c r="BM25" s="73">
        <f t="shared" ca="1" si="28"/>
        <v>647.32129399999997</v>
      </c>
      <c r="BN25" s="73">
        <f t="shared" ca="1" si="29"/>
        <v>28.883723</v>
      </c>
      <c r="BO25" s="73">
        <f t="shared" ca="1" si="30"/>
        <v>33.217995999999999</v>
      </c>
      <c r="BP25" s="73">
        <f t="shared" ca="1" si="31"/>
        <v>31.131245</v>
      </c>
      <c r="BQ25" s="73">
        <f t="shared" ca="1" si="32"/>
        <v>29.295085187499996</v>
      </c>
      <c r="BR25" s="73">
        <f t="shared" ca="1" si="33"/>
        <v>10.161636</v>
      </c>
      <c r="BS25" s="73">
        <f t="shared" ca="1" si="34"/>
        <v>9.6594440000000006</v>
      </c>
      <c r="BT25" s="73">
        <f t="shared" ca="1" si="35"/>
        <v>23.766252000000001</v>
      </c>
      <c r="BU25" s="73">
        <f t="shared" ca="1" si="36"/>
        <v>22.736989999999999</v>
      </c>
      <c r="BV25" s="73">
        <f t="shared" ca="1" si="37"/>
        <v>24.337707000000002</v>
      </c>
      <c r="BW25" s="73">
        <f t="shared" ca="1" si="38"/>
        <v>32.617125000000001</v>
      </c>
      <c r="BX25" s="73">
        <f t="shared" ca="1" si="39"/>
        <v>28.779285000000002</v>
      </c>
      <c r="BY25" s="73">
        <f t="shared" ca="1" si="40"/>
        <v>33.066206000000001</v>
      </c>
      <c r="BZ25" s="73">
        <f t="shared" ca="1" si="41"/>
        <v>30.883747</v>
      </c>
      <c r="CD25" s="73">
        <f t="shared" ca="1" si="42"/>
        <v>708.10654321453137</v>
      </c>
      <c r="CE25" s="73">
        <f t="shared" ca="1" si="43"/>
        <v>29.777878375</v>
      </c>
      <c r="CF25" s="73">
        <f t="shared" ca="1" si="44"/>
        <v>33.990394625</v>
      </c>
      <c r="CG25" s="73">
        <f t="shared" ca="1" si="45"/>
        <v>32.111596500000005</v>
      </c>
      <c r="CH25" s="73">
        <f t="shared" ca="1" si="46"/>
        <v>30.187018023437503</v>
      </c>
      <c r="CI25" s="73">
        <f t="shared" ca="1" si="47"/>
        <v>11.00817625</v>
      </c>
      <c r="CJ25" s="73">
        <f t="shared" ca="1" si="48"/>
        <v>10.352335625</v>
      </c>
      <c r="CK25" s="73">
        <f t="shared" ca="1" si="49"/>
        <v>32.746423374999999</v>
      </c>
      <c r="CL25" s="73">
        <f t="shared" ca="1" si="50"/>
        <v>31.268751625</v>
      </c>
      <c r="CM25" s="73">
        <f t="shared" ca="1" si="51"/>
        <v>25.351602999999997</v>
      </c>
      <c r="CN25" s="73">
        <f t="shared" ca="1" si="52"/>
        <v>33.412848874999995</v>
      </c>
      <c r="CO25" s="73">
        <f t="shared" ca="1" si="53"/>
        <v>29.668405750000002</v>
      </c>
      <c r="CP25" s="73">
        <f t="shared" ca="1" si="54"/>
        <v>33.831387499999998</v>
      </c>
      <c r="CQ25" s="73">
        <f t="shared" ca="1" si="55"/>
        <v>31.869355375000001</v>
      </c>
    </row>
    <row r="26" spans="27:95">
      <c r="AA26" s="72"/>
      <c r="AB26" s="250"/>
      <c r="AC26" s="244"/>
      <c r="AD26">
        <v>26</v>
      </c>
      <c r="AE26" s="73">
        <f t="shared" ca="1" si="58"/>
        <v>943.90471100000002</v>
      </c>
      <c r="AF26" s="73">
        <f t="shared" ca="1" si="58"/>
        <v>30.06109</v>
      </c>
      <c r="AG26" s="73">
        <f t="shared" ca="1" si="58"/>
        <v>34.372674000000004</v>
      </c>
      <c r="AH26" s="73">
        <f t="shared" ca="1" si="58"/>
        <v>32.452730000000003</v>
      </c>
      <c r="AI26" s="73">
        <f t="shared" ca="1" si="58"/>
        <v>30.480041499999999</v>
      </c>
      <c r="AJ26" s="73">
        <f t="shared" ca="1" si="58"/>
        <v>11.268682999999999</v>
      </c>
      <c r="AK26" s="73">
        <f t="shared" ca="1" si="58"/>
        <v>10.512624000000001</v>
      </c>
      <c r="AL26" s="73">
        <f t="shared" ca="1" si="58"/>
        <v>33.943401999999999</v>
      </c>
      <c r="AM26" s="73">
        <f t="shared" ca="1" si="58"/>
        <v>32.492398000000001</v>
      </c>
      <c r="AN26" s="73">
        <f t="shared" ca="1" si="58"/>
        <v>25.623265</v>
      </c>
      <c r="AO26" s="73">
        <f t="shared" ca="1" si="58"/>
        <v>33.729742999999999</v>
      </c>
      <c r="AP26" s="73">
        <f t="shared" ca="1" si="58"/>
        <v>29.940178</v>
      </c>
      <c r="AQ26" s="73">
        <f t="shared" ca="1" si="58"/>
        <v>34.214717</v>
      </c>
      <c r="AR26" s="73">
        <f t="shared" ca="1" si="58"/>
        <v>32.201250000000002</v>
      </c>
      <c r="AU26" s="244"/>
      <c r="AV26" s="73">
        <f t="shared" ca="1" si="59"/>
        <v>997.12963999999999</v>
      </c>
      <c r="AW26" s="73">
        <f t="shared" ca="1" si="59"/>
        <v>30.862576000000001</v>
      </c>
      <c r="AX26" s="73">
        <f t="shared" ca="1" si="59"/>
        <v>35.089115</v>
      </c>
      <c r="AY26" s="73">
        <f t="shared" ca="1" si="59"/>
        <v>33.334707000000002</v>
      </c>
      <c r="AZ26" s="73">
        <f t="shared" ca="1" si="59"/>
        <v>31.281242875</v>
      </c>
      <c r="BA26" s="73">
        <f t="shared" ca="1" si="59"/>
        <v>12.098242000000001</v>
      </c>
      <c r="BB26" s="73">
        <f t="shared" ca="1" si="59"/>
        <v>11.169446000000001</v>
      </c>
      <c r="BC26" s="73">
        <f t="shared" ca="1" si="59"/>
        <v>40.763115999999997</v>
      </c>
      <c r="BD26" s="73">
        <f t="shared" ca="1" si="59"/>
        <v>38.999344000000001</v>
      </c>
      <c r="BE26" s="73">
        <f t="shared" ca="1" si="59"/>
        <v>26.521332999999998</v>
      </c>
      <c r="BF26" s="73">
        <f t="shared" ca="1" si="59"/>
        <v>34.534678999999997</v>
      </c>
      <c r="BG26" s="73">
        <f t="shared" ca="1" si="59"/>
        <v>30.753091000000001</v>
      </c>
      <c r="BH26" s="73">
        <f t="shared" ca="1" si="59"/>
        <v>34.934339000000001</v>
      </c>
      <c r="BI26" s="73">
        <f t="shared" ca="1" si="59"/>
        <v>33.105511</v>
      </c>
      <c r="BM26" s="73">
        <f t="shared" ca="1" si="28"/>
        <v>719.85904410075182</v>
      </c>
      <c r="BN26" s="73">
        <f t="shared" ca="1" si="29"/>
        <v>29.213986500000001</v>
      </c>
      <c r="BO26" s="73">
        <f t="shared" ca="1" si="30"/>
        <v>33.56971575</v>
      </c>
      <c r="BP26" s="73">
        <f t="shared" ca="1" si="31"/>
        <v>31.520744499999999</v>
      </c>
      <c r="BQ26" s="73">
        <f t="shared" ca="1" si="32"/>
        <v>29.630391953124995</v>
      </c>
      <c r="BR26" s="73">
        <f t="shared" ca="1" si="33"/>
        <v>10.540960249999999</v>
      </c>
      <c r="BS26" s="73">
        <f t="shared" ca="1" si="34"/>
        <v>9.9303623750000014</v>
      </c>
      <c r="BT26" s="73">
        <f t="shared" ca="1" si="35"/>
        <v>26.232232125000003</v>
      </c>
      <c r="BU26" s="73">
        <f t="shared" ca="1" si="36"/>
        <v>25.107038875000001</v>
      </c>
      <c r="BV26" s="73">
        <f t="shared" ca="1" si="37"/>
        <v>24.704890250000002</v>
      </c>
      <c r="BW26" s="73">
        <f t="shared" ca="1" si="38"/>
        <v>32.966817750000004</v>
      </c>
      <c r="BX26" s="73">
        <f t="shared" ca="1" si="39"/>
        <v>29.112114500000001</v>
      </c>
      <c r="BY26" s="73">
        <f t="shared" ca="1" si="40"/>
        <v>33.4201725</v>
      </c>
      <c r="BZ26" s="73">
        <f t="shared" ca="1" si="41"/>
        <v>31.278977250000001</v>
      </c>
      <c r="CD26" s="73">
        <f t="shared" ca="1" si="42"/>
        <v>793.68763361142726</v>
      </c>
      <c r="CE26" s="73">
        <f t="shared" ca="1" si="43"/>
        <v>30.13944425</v>
      </c>
      <c r="CF26" s="73">
        <f t="shared" ca="1" si="44"/>
        <v>34.356634749999998</v>
      </c>
      <c r="CG26" s="73">
        <f t="shared" ca="1" si="45"/>
        <v>32.519300000000001</v>
      </c>
      <c r="CH26" s="73">
        <f t="shared" ca="1" si="46"/>
        <v>30.551759640625001</v>
      </c>
      <c r="CI26" s="73">
        <f t="shared" ca="1" si="47"/>
        <v>11.3715315</v>
      </c>
      <c r="CJ26" s="73">
        <f t="shared" ca="1" si="48"/>
        <v>10.62470575</v>
      </c>
      <c r="CK26" s="73">
        <f t="shared" ca="1" si="49"/>
        <v>35.418654249999996</v>
      </c>
      <c r="CL26" s="73">
        <f t="shared" ca="1" si="50"/>
        <v>33.84561575</v>
      </c>
      <c r="CM26" s="73">
        <f t="shared" ca="1" si="51"/>
        <v>25.741512999999998</v>
      </c>
      <c r="CN26" s="73">
        <f t="shared" ca="1" si="52"/>
        <v>33.786792249999998</v>
      </c>
      <c r="CO26" s="73">
        <f t="shared" ca="1" si="53"/>
        <v>30.029967500000001</v>
      </c>
      <c r="CP26" s="73">
        <f t="shared" ca="1" si="54"/>
        <v>34.199038000000002</v>
      </c>
      <c r="CQ26" s="73">
        <f t="shared" ca="1" si="55"/>
        <v>32.281407250000001</v>
      </c>
    </row>
    <row r="27" spans="27:95">
      <c r="AA27" s="72"/>
      <c r="AB27" s="250"/>
      <c r="AC27" s="244"/>
      <c r="AD27">
        <v>27</v>
      </c>
      <c r="AE27" s="73">
        <f t="shared" ca="1" si="58"/>
        <v>372.53946100000002</v>
      </c>
      <c r="AF27" s="73">
        <f t="shared" ca="1" si="58"/>
        <v>27.136339</v>
      </c>
      <c r="AG27" s="73">
        <f t="shared" ca="1" si="58"/>
        <v>31.547474999999999</v>
      </c>
      <c r="AH27" s="73">
        <f t="shared" ca="1" si="58"/>
        <v>29.242429000000001</v>
      </c>
      <c r="AI27" s="73">
        <f t="shared" ca="1" si="58"/>
        <v>27.543665625000003</v>
      </c>
      <c r="AJ27" s="73">
        <f t="shared" ca="1" si="58"/>
        <v>8.4742750000000004</v>
      </c>
      <c r="AK27" s="73">
        <f t="shared" ca="1" si="58"/>
        <v>8.4029039999999995</v>
      </c>
      <c r="AL27" s="73">
        <f t="shared" ca="1" si="58"/>
        <v>12.557338</v>
      </c>
      <c r="AM27" s="73">
        <f t="shared" ca="1" si="58"/>
        <v>11.948308000000001</v>
      </c>
      <c r="AN27" s="73">
        <f t="shared" ca="1" si="58"/>
        <v>22.546226000000001</v>
      </c>
      <c r="AO27" s="73">
        <f t="shared" ca="1" si="58"/>
        <v>30.77027</v>
      </c>
      <c r="AP27" s="73">
        <f t="shared" ca="1" si="58"/>
        <v>27.026447999999998</v>
      </c>
      <c r="AQ27" s="73">
        <f t="shared" ca="1" si="58"/>
        <v>31.386510000000001</v>
      </c>
      <c r="AR27" s="73">
        <f t="shared" ca="1" si="58"/>
        <v>28.972103000000001</v>
      </c>
      <c r="AU27" s="244"/>
      <c r="AV27" s="73">
        <f t="shared" ca="1" si="59"/>
        <v>400.26127700000001</v>
      </c>
      <c r="AW27" s="73">
        <f t="shared" ca="1" si="59"/>
        <v>27.970048999999999</v>
      </c>
      <c r="AX27" s="73">
        <f t="shared" ca="1" si="59"/>
        <v>32.159193999999999</v>
      </c>
      <c r="AY27" s="73">
        <f t="shared" ca="1" si="59"/>
        <v>30.073079</v>
      </c>
      <c r="AZ27" s="73">
        <f t="shared" ca="1" si="59"/>
        <v>28.363309937500002</v>
      </c>
      <c r="BA27" s="73">
        <f t="shared" ca="1" si="59"/>
        <v>9.1913999999999998</v>
      </c>
      <c r="BB27" s="73">
        <f t="shared" ca="1" si="59"/>
        <v>8.9904849999999996</v>
      </c>
      <c r="BC27" s="73">
        <f t="shared" ca="1" si="59"/>
        <v>19.385269000000001</v>
      </c>
      <c r="BD27" s="73">
        <f t="shared" ca="1" si="59"/>
        <v>18.384430999999999</v>
      </c>
      <c r="BE27" s="73">
        <f t="shared" ca="1" si="59"/>
        <v>23.402052999999999</v>
      </c>
      <c r="BF27" s="73">
        <f t="shared" ca="1" si="59"/>
        <v>31.543132</v>
      </c>
      <c r="BG27" s="73">
        <f t="shared" ca="1" si="59"/>
        <v>27.860596999999999</v>
      </c>
      <c r="BH27" s="73">
        <f t="shared" ca="1" si="59"/>
        <v>31.993134999999999</v>
      </c>
      <c r="BI27" s="73">
        <f t="shared" ca="1" si="59"/>
        <v>29.809096</v>
      </c>
      <c r="BM27" s="73">
        <f t="shared" ca="1" si="28"/>
        <v>748.15087069772972</v>
      </c>
      <c r="BN27" s="73">
        <f t="shared" ca="1" si="29"/>
        <v>29.32990225</v>
      </c>
      <c r="BO27" s="73">
        <f t="shared" ca="1" si="30"/>
        <v>33.666374250000004</v>
      </c>
      <c r="BP27" s="73">
        <f t="shared" ca="1" si="31"/>
        <v>31.650154750000002</v>
      </c>
      <c r="BQ27" s="73">
        <f t="shared" ca="1" si="32"/>
        <v>29.74594753125</v>
      </c>
      <c r="BR27" s="73">
        <f t="shared" ca="1" si="33"/>
        <v>10.570081</v>
      </c>
      <c r="BS27" s="73">
        <f t="shared" ca="1" si="34"/>
        <v>9.9851939999999999</v>
      </c>
      <c r="BT27" s="73">
        <f t="shared" ca="1" si="35"/>
        <v>28.596885999999998</v>
      </c>
      <c r="BU27" s="73">
        <f t="shared" ca="1" si="36"/>
        <v>27.356375500000002</v>
      </c>
      <c r="BV27" s="73">
        <f t="shared" ca="1" si="37"/>
        <v>24.85400525</v>
      </c>
      <c r="BW27" s="73">
        <f t="shared" ca="1" si="38"/>
        <v>32.989874749999998</v>
      </c>
      <c r="BX27" s="73">
        <f t="shared" ca="1" si="39"/>
        <v>29.211745499999999</v>
      </c>
      <c r="BY27" s="73">
        <f t="shared" ca="1" si="40"/>
        <v>33.507665250000002</v>
      </c>
      <c r="BZ27" s="73">
        <f t="shared" ca="1" si="41"/>
        <v>31.393963250000002</v>
      </c>
      <c r="CD27" s="73">
        <f t="shared" ca="1" si="42"/>
        <v>849.56294515184015</v>
      </c>
      <c r="CE27" s="73">
        <f t="shared" ca="1" si="43"/>
        <v>30.370340249999998</v>
      </c>
      <c r="CF27" s="73">
        <f t="shared" ca="1" si="44"/>
        <v>34.415877999999999</v>
      </c>
      <c r="CG27" s="73">
        <f t="shared" ca="1" si="45"/>
        <v>32.600995750000003</v>
      </c>
      <c r="CH27" s="73">
        <f t="shared" ca="1" si="46"/>
        <v>30.762602328124999</v>
      </c>
      <c r="CI27" s="73">
        <f t="shared" ca="1" si="47"/>
        <v>11.468284500000001</v>
      </c>
      <c r="CJ27" s="73">
        <f t="shared" ca="1" si="48"/>
        <v>10.71999475</v>
      </c>
      <c r="CK27" s="73">
        <f t="shared" ca="1" si="49"/>
        <v>38.012847999999998</v>
      </c>
      <c r="CL27" s="73">
        <f t="shared" ca="1" si="50"/>
        <v>36.330459500000003</v>
      </c>
      <c r="CM27" s="73">
        <f t="shared" ca="1" si="51"/>
        <v>25.967022</v>
      </c>
      <c r="CN27" s="73">
        <f t="shared" ca="1" si="52"/>
        <v>33.798073250000002</v>
      </c>
      <c r="CO27" s="73">
        <f t="shared" ca="1" si="53"/>
        <v>30.246332250000002</v>
      </c>
      <c r="CP27" s="73">
        <f t="shared" ca="1" si="54"/>
        <v>34.246998750000003</v>
      </c>
      <c r="CQ27" s="73">
        <f t="shared" ca="1" si="55"/>
        <v>32.350719249999997</v>
      </c>
    </row>
    <row r="28" spans="27:95">
      <c r="AA28" s="72"/>
      <c r="AB28" s="250"/>
      <c r="AC28" s="244"/>
      <c r="AD28">
        <v>28</v>
      </c>
      <c r="AE28" s="73">
        <f t="shared" ca="1" si="58"/>
        <v>134.75263200000001</v>
      </c>
      <c r="AF28" s="73">
        <f t="shared" ca="1" si="58"/>
        <v>24.388876</v>
      </c>
      <c r="AG28" s="73">
        <f t="shared" ca="1" si="58"/>
        <v>29.082674000000001</v>
      </c>
      <c r="AH28" s="73">
        <f t="shared" ca="1" si="58"/>
        <v>26.513079000000001</v>
      </c>
      <c r="AI28" s="73">
        <f t="shared" ca="1" si="58"/>
        <v>24.815001062499999</v>
      </c>
      <c r="AJ28" s="73">
        <f t="shared" ca="1" si="58"/>
        <v>6.3002060000000002</v>
      </c>
      <c r="AK28" s="73">
        <f t="shared" ca="1" si="58"/>
        <v>6.6812860000000001</v>
      </c>
      <c r="AL28" s="73">
        <f t="shared" ca="1" si="58"/>
        <v>1.7646649999999999</v>
      </c>
      <c r="AM28" s="73">
        <f t="shared" ca="1" si="58"/>
        <v>1.6903859999999999</v>
      </c>
      <c r="AN28" s="73">
        <f t="shared" ca="1" si="58"/>
        <v>19.874752999999998</v>
      </c>
      <c r="AO28" s="73">
        <f t="shared" ca="1" si="58"/>
        <v>27.984089999999998</v>
      </c>
      <c r="AP28" s="73">
        <f t="shared" ca="1" si="58"/>
        <v>24.291208000000001</v>
      </c>
      <c r="AQ28" s="73">
        <f t="shared" ca="1" si="58"/>
        <v>28.925843</v>
      </c>
      <c r="AR28" s="73">
        <f t="shared" ca="1" si="58"/>
        <v>26.240506</v>
      </c>
      <c r="AU28" s="244"/>
      <c r="AV28" s="73">
        <f t="shared" ca="1" si="59"/>
        <v>148.96857</v>
      </c>
      <c r="AW28" s="73">
        <f t="shared" ca="1" si="59"/>
        <v>25.177406000000001</v>
      </c>
      <c r="AX28" s="73">
        <f t="shared" ca="1" si="59"/>
        <v>29.552332</v>
      </c>
      <c r="AY28" s="73">
        <f t="shared" ca="1" si="59"/>
        <v>27.180882</v>
      </c>
      <c r="AZ28" s="73">
        <f t="shared" ca="1" si="59"/>
        <v>25.576056125000001</v>
      </c>
      <c r="BA28" s="73">
        <f t="shared" ca="1" si="59"/>
        <v>6.8532900000000003</v>
      </c>
      <c r="BB28" s="73">
        <f t="shared" ca="1" si="59"/>
        <v>7.166048</v>
      </c>
      <c r="BC28" s="73">
        <f t="shared" ca="1" si="59"/>
        <v>4.3908569999999996</v>
      </c>
      <c r="BD28" s="73">
        <f t="shared" ca="1" si="59"/>
        <v>4.1154719999999996</v>
      </c>
      <c r="BE28" s="73">
        <f t="shared" ca="1" si="59"/>
        <v>20.632175</v>
      </c>
      <c r="BF28" s="73">
        <f t="shared" ca="1" si="59"/>
        <v>28.694849000000001</v>
      </c>
      <c r="BG28" s="73">
        <f t="shared" ca="1" si="59"/>
        <v>25.080074</v>
      </c>
      <c r="BH28" s="73">
        <f t="shared" ca="1" si="59"/>
        <v>29.392496000000001</v>
      </c>
      <c r="BI28" s="73">
        <f t="shared" ca="1" si="59"/>
        <v>26.920086000000001</v>
      </c>
      <c r="BM28" s="73">
        <f t="shared" ca="1" si="28"/>
        <v>800.5252541153834</v>
      </c>
      <c r="BN28" s="73">
        <f t="shared" ca="1" si="29"/>
        <v>29.544249999999998</v>
      </c>
      <c r="BO28" s="73">
        <f t="shared" ca="1" si="30"/>
        <v>33.921435500000001</v>
      </c>
      <c r="BP28" s="73">
        <f t="shared" ca="1" si="31"/>
        <v>31.910243999999999</v>
      </c>
      <c r="BQ28" s="73">
        <f t="shared" ca="1" si="32"/>
        <v>29.965698718749998</v>
      </c>
      <c r="BR28" s="73">
        <f t="shared" ca="1" si="33"/>
        <v>10.920284499999999</v>
      </c>
      <c r="BS28" s="73">
        <f t="shared" ca="1" si="34"/>
        <v>10.20128075</v>
      </c>
      <c r="BT28" s="73">
        <f t="shared" ca="1" si="35"/>
        <v>28.698212250000001</v>
      </c>
      <c r="BU28" s="73">
        <f t="shared" ca="1" si="36"/>
        <v>27.477087749999999</v>
      </c>
      <c r="BV28" s="73">
        <f t="shared" ca="1" si="37"/>
        <v>25.072073500000002</v>
      </c>
      <c r="BW28" s="73">
        <f t="shared" ca="1" si="38"/>
        <v>33.3165105</v>
      </c>
      <c r="BX28" s="73">
        <f t="shared" ca="1" si="39"/>
        <v>29.444944</v>
      </c>
      <c r="BY28" s="73">
        <f t="shared" ca="1" si="40"/>
        <v>33.774139000000005</v>
      </c>
      <c r="BZ28" s="73">
        <f t="shared" ca="1" si="41"/>
        <v>31.674207500000001</v>
      </c>
      <c r="CD28" s="73">
        <f t="shared" ca="1" si="42"/>
        <v>947.80681664636791</v>
      </c>
      <c r="CE28" s="73">
        <f t="shared" ca="1" si="43"/>
        <v>30.752295874999998</v>
      </c>
      <c r="CF28" s="73">
        <f t="shared" ca="1" si="44"/>
        <v>34.820309000000002</v>
      </c>
      <c r="CG28" s="73">
        <f t="shared" ca="1" si="45"/>
        <v>33.046283125000002</v>
      </c>
      <c r="CH28" s="73">
        <f t="shared" ca="1" si="46"/>
        <v>31.1499208984375</v>
      </c>
      <c r="CI28" s="73">
        <f t="shared" ca="1" si="47"/>
        <v>11.865622250000001</v>
      </c>
      <c r="CJ28" s="73">
        <f t="shared" ca="1" si="48"/>
        <v>11.014301625</v>
      </c>
      <c r="CK28" s="73">
        <f t="shared" ca="1" si="49"/>
        <v>40.841506500000001</v>
      </c>
      <c r="CL28" s="73">
        <f t="shared" ca="1" si="50"/>
        <v>39.073833749999999</v>
      </c>
      <c r="CM28" s="73">
        <f t="shared" ca="1" si="51"/>
        <v>26.3986245</v>
      </c>
      <c r="CN28" s="73">
        <f t="shared" ca="1" si="52"/>
        <v>34.188963375</v>
      </c>
      <c r="CO28" s="73">
        <f t="shared" ca="1" si="53"/>
        <v>30.627441874999999</v>
      </c>
      <c r="CP28" s="73">
        <f t="shared" ca="1" si="54"/>
        <v>34.653316125000003</v>
      </c>
      <c r="CQ28" s="73">
        <f t="shared" ca="1" si="55"/>
        <v>32.800686374999998</v>
      </c>
    </row>
    <row r="29" spans="27:95">
      <c r="AA29" s="72"/>
      <c r="AB29" s="250" t="s">
        <v>9</v>
      </c>
      <c r="AC29" s="244" t="str">
        <f>CONCATENATE(AB29," Reference")</f>
        <v>960x540 Reference</v>
      </c>
      <c r="AD29">
        <v>29</v>
      </c>
      <c r="AE29" s="73">
        <f t="shared" ca="1" si="58"/>
        <v>6880.9990010000001</v>
      </c>
      <c r="AF29" s="73">
        <f t="shared" ca="1" si="58"/>
        <v>35.427021000000003</v>
      </c>
      <c r="AG29" s="73">
        <f t="shared" ca="1" si="58"/>
        <v>41.566239000000003</v>
      </c>
      <c r="AH29" s="73">
        <f t="shared" ca="1" si="58"/>
        <v>39.963394999999998</v>
      </c>
      <c r="AI29" s="73">
        <f t="shared" ca="1" si="58"/>
        <v>36.094245500000007</v>
      </c>
      <c r="AJ29" s="73">
        <f t="shared" ca="1" si="58"/>
        <v>20.137765000000002</v>
      </c>
      <c r="AK29" s="73">
        <f t="shared" ca="1" si="58"/>
        <v>16.125973999999999</v>
      </c>
      <c r="AL29" s="73">
        <f t="shared" ca="1" si="58"/>
        <v>77.055396999999999</v>
      </c>
      <c r="AM29" s="73">
        <f t="shared" ca="1" si="58"/>
        <v>74.615658999999994</v>
      </c>
      <c r="AN29" s="73">
        <f t="shared" ca="1" si="58"/>
        <v>32.545388000000003</v>
      </c>
      <c r="AO29" s="73">
        <f t="shared" ca="1" si="58"/>
        <v>40.186872000000001</v>
      </c>
      <c r="AP29" s="73">
        <f t="shared" ca="1" si="58"/>
        <v>35.398192000000002</v>
      </c>
      <c r="AQ29" s="73">
        <f t="shared" ca="1" si="58"/>
        <v>41.508887999999999</v>
      </c>
      <c r="AR29" s="73">
        <f t="shared" ca="1" si="58"/>
        <v>39.883583999999999</v>
      </c>
      <c r="AU29" s="244" t="str">
        <f>CONCATENATE(AB29," Test")</f>
        <v>960x540 Test</v>
      </c>
      <c r="AV29" s="73">
        <f t="shared" ca="1" si="59"/>
        <v>7120.8164139999999</v>
      </c>
      <c r="AW29" s="73">
        <f t="shared" ca="1" si="59"/>
        <v>35.620238999999998</v>
      </c>
      <c r="AX29" s="73">
        <f t="shared" ca="1" si="59"/>
        <v>42.035060000000001</v>
      </c>
      <c r="AY29" s="73">
        <f t="shared" ca="1" si="59"/>
        <v>40.323720999999999</v>
      </c>
      <c r="AZ29" s="73">
        <f t="shared" ca="1" si="59"/>
        <v>36.315132937499996</v>
      </c>
      <c r="BA29" s="73">
        <f t="shared" ca="1" si="59"/>
        <v>20.799092000000002</v>
      </c>
      <c r="BB29" s="73">
        <f t="shared" ca="1" si="59"/>
        <v>16.484921</v>
      </c>
      <c r="BC29" s="73">
        <f t="shared" ca="1" si="59"/>
        <v>78.875867999999997</v>
      </c>
      <c r="BD29" s="73">
        <f t="shared" ca="1" si="59"/>
        <v>76.474738000000002</v>
      </c>
      <c r="BE29" s="73">
        <f t="shared" ca="1" si="59"/>
        <v>32.868512000000003</v>
      </c>
      <c r="BF29" s="73">
        <f t="shared" ca="1" si="59"/>
        <v>40.554789999999997</v>
      </c>
      <c r="BG29" s="73">
        <f t="shared" ca="1" si="59"/>
        <v>35.591521</v>
      </c>
      <c r="BH29" s="73">
        <f t="shared" ca="1" si="59"/>
        <v>41.986072</v>
      </c>
      <c r="BI29" s="73">
        <f t="shared" ca="1" si="59"/>
        <v>40.250193000000003</v>
      </c>
      <c r="BM29" s="73">
        <f t="shared" ca="1" si="28"/>
        <v>840.34703033350354</v>
      </c>
      <c r="BN29" s="73">
        <f t="shared" ca="1" si="29"/>
        <v>29.695496124999998</v>
      </c>
      <c r="BO29" s="73">
        <f t="shared" ca="1" si="30"/>
        <v>34.019524125000004</v>
      </c>
      <c r="BP29" s="73">
        <f t="shared" ca="1" si="31"/>
        <v>32.051442375000001</v>
      </c>
      <c r="BQ29" s="73">
        <f t="shared" ca="1" si="32"/>
        <v>30.112994515624997</v>
      </c>
      <c r="BR29" s="73">
        <f t="shared" ca="1" si="33"/>
        <v>10.919381999999999</v>
      </c>
      <c r="BS29" s="73">
        <f t="shared" ca="1" si="34"/>
        <v>10.248909000000001</v>
      </c>
      <c r="BT29" s="73">
        <f t="shared" ca="1" si="35"/>
        <v>31.270143999999998</v>
      </c>
      <c r="BU29" s="73">
        <f t="shared" ca="1" si="36"/>
        <v>29.92438675</v>
      </c>
      <c r="BV29" s="73">
        <f t="shared" ca="1" si="37"/>
        <v>25.238635125000002</v>
      </c>
      <c r="BW29" s="73">
        <f t="shared" ca="1" si="38"/>
        <v>33.359808874999999</v>
      </c>
      <c r="BX29" s="73">
        <f t="shared" ca="1" si="39"/>
        <v>29.575961749999998</v>
      </c>
      <c r="BY29" s="73">
        <f t="shared" ca="1" si="40"/>
        <v>33.861191124999998</v>
      </c>
      <c r="BZ29" s="73">
        <f t="shared" ca="1" si="41"/>
        <v>31.797606625</v>
      </c>
      <c r="CD29" s="73">
        <f t="shared" ca="1" si="42"/>
        <v>1057.4116571442075</v>
      </c>
      <c r="CE29" s="73">
        <f t="shared" ca="1" si="43"/>
        <v>31.134251499999998</v>
      </c>
      <c r="CF29" s="73">
        <f t="shared" ca="1" si="44"/>
        <v>35.224739999999997</v>
      </c>
      <c r="CG29" s="73">
        <f t="shared" ca="1" si="45"/>
        <v>33.491570500000002</v>
      </c>
      <c r="CH29" s="73">
        <f t="shared" ca="1" si="46"/>
        <v>31.537239468750002</v>
      </c>
      <c r="CI29" s="73">
        <f t="shared" ca="1" si="47"/>
        <v>12.26296</v>
      </c>
      <c r="CJ29" s="73">
        <f t="shared" ca="1" si="48"/>
        <v>11.3086085</v>
      </c>
      <c r="CK29" s="73">
        <f t="shared" ca="1" si="49"/>
        <v>43.670164999999997</v>
      </c>
      <c r="CL29" s="73">
        <f t="shared" ca="1" si="50"/>
        <v>41.817208000000001</v>
      </c>
      <c r="CM29" s="73">
        <f t="shared" ca="1" si="51"/>
        <v>26.830227000000001</v>
      </c>
      <c r="CN29" s="73">
        <f t="shared" ca="1" si="52"/>
        <v>34.579853499999999</v>
      </c>
      <c r="CO29" s="73">
        <f t="shared" ca="1" si="53"/>
        <v>31.008551499999999</v>
      </c>
      <c r="CP29" s="73">
        <f t="shared" ca="1" si="54"/>
        <v>35.059633500000004</v>
      </c>
      <c r="CQ29" s="73">
        <f t="shared" ca="1" si="55"/>
        <v>33.250653499999999</v>
      </c>
    </row>
    <row r="30" spans="27:95">
      <c r="AA30" s="72"/>
      <c r="AB30" s="250"/>
      <c r="AC30" s="244"/>
      <c r="AD30">
        <v>30</v>
      </c>
      <c r="AE30" s="73">
        <f t="shared" ca="1" si="58"/>
        <v>3394.5476060000001</v>
      </c>
      <c r="AF30" s="73">
        <f t="shared" ca="1" si="58"/>
        <v>33.882775000000002</v>
      </c>
      <c r="AG30" s="73">
        <f t="shared" ca="1" si="58"/>
        <v>38.929180000000002</v>
      </c>
      <c r="AH30" s="73">
        <f t="shared" ca="1" si="58"/>
        <v>37.340145999999997</v>
      </c>
      <c r="AI30" s="73">
        <f t="shared" ca="1" si="58"/>
        <v>34.414261000000003</v>
      </c>
      <c r="AJ30" s="73">
        <f t="shared" ca="1" si="58"/>
        <v>16.715232</v>
      </c>
      <c r="AK30" s="73">
        <f t="shared" ca="1" si="58"/>
        <v>14.130993</v>
      </c>
      <c r="AL30" s="73">
        <f t="shared" ca="1" si="58"/>
        <v>62.334836000000003</v>
      </c>
      <c r="AM30" s="73">
        <f t="shared" ca="1" si="58"/>
        <v>60.093192000000002</v>
      </c>
      <c r="AN30" s="73">
        <f t="shared" ca="1" si="58"/>
        <v>30.244555999999999</v>
      </c>
      <c r="AO30" s="73">
        <f t="shared" ca="1" si="58"/>
        <v>38.052078000000002</v>
      </c>
      <c r="AP30" s="73">
        <f t="shared" ca="1" si="58"/>
        <v>33.837394000000003</v>
      </c>
      <c r="AQ30" s="73">
        <f t="shared" ca="1" si="58"/>
        <v>38.826785999999998</v>
      </c>
      <c r="AR30" s="73">
        <f t="shared" ca="1" si="58"/>
        <v>37.197921999999998</v>
      </c>
      <c r="AU30" s="244"/>
      <c r="AV30" s="73">
        <f t="shared" ca="1" si="59"/>
        <v>3586.1547679999999</v>
      </c>
      <c r="AW30" s="73">
        <f t="shared" ca="1" si="59"/>
        <v>34.313915999999999</v>
      </c>
      <c r="AX30" s="73">
        <f t="shared" ca="1" si="59"/>
        <v>39.593950999999997</v>
      </c>
      <c r="AY30" s="73">
        <f t="shared" ca="1" si="59"/>
        <v>37.944758</v>
      </c>
      <c r="AZ30" s="73">
        <f t="shared" ca="1" si="59"/>
        <v>34.870845812499994</v>
      </c>
      <c r="BA30" s="73">
        <f t="shared" ca="1" si="59"/>
        <v>17.574518999999999</v>
      </c>
      <c r="BB30" s="73">
        <f t="shared" ca="1" si="59"/>
        <v>14.677422999999999</v>
      </c>
      <c r="BC30" s="73">
        <f t="shared" ca="1" si="59"/>
        <v>66.003485999999995</v>
      </c>
      <c r="BD30" s="73">
        <f t="shared" ca="1" si="59"/>
        <v>63.673186999999999</v>
      </c>
      <c r="BE30" s="73">
        <f t="shared" ca="1" si="59"/>
        <v>30.847349000000001</v>
      </c>
      <c r="BF30" s="73">
        <f t="shared" ca="1" si="59"/>
        <v>38.622041000000003</v>
      </c>
      <c r="BG30" s="73">
        <f t="shared" ca="1" si="59"/>
        <v>34.276451000000002</v>
      </c>
      <c r="BH30" s="73">
        <f t="shared" ca="1" si="59"/>
        <v>39.505046</v>
      </c>
      <c r="BI30" s="73">
        <f t="shared" ca="1" si="59"/>
        <v>37.821232000000002</v>
      </c>
      <c r="BM30" s="73">
        <f t="shared" ca="1" si="28"/>
        <v>890.23078577423189</v>
      </c>
      <c r="BN30" s="73">
        <f t="shared" ca="1" si="29"/>
        <v>29.874513499999999</v>
      </c>
      <c r="BO30" s="73">
        <f t="shared" ca="1" si="30"/>
        <v>34.273155250000002</v>
      </c>
      <c r="BP30" s="73">
        <f t="shared" ca="1" si="31"/>
        <v>32.299743499999998</v>
      </c>
      <c r="BQ30" s="73">
        <f t="shared" ca="1" si="32"/>
        <v>30.301005484374997</v>
      </c>
      <c r="BR30" s="73">
        <f t="shared" ca="1" si="33"/>
        <v>11.299608749999999</v>
      </c>
      <c r="BS30" s="73">
        <f t="shared" ca="1" si="34"/>
        <v>10.472199124999999</v>
      </c>
      <c r="BT30" s="73">
        <f t="shared" ca="1" si="35"/>
        <v>31.164192374999999</v>
      </c>
      <c r="BU30" s="73">
        <f t="shared" ca="1" si="36"/>
        <v>29.847136624999997</v>
      </c>
      <c r="BV30" s="73">
        <f t="shared" ca="1" si="37"/>
        <v>25.439256750000002</v>
      </c>
      <c r="BW30" s="73">
        <f t="shared" ca="1" si="38"/>
        <v>33.666203250000002</v>
      </c>
      <c r="BX30" s="73">
        <f t="shared" ca="1" si="39"/>
        <v>29.777773500000002</v>
      </c>
      <c r="BY30" s="73">
        <f t="shared" ca="1" si="40"/>
        <v>34.128105500000004</v>
      </c>
      <c r="BZ30" s="73">
        <f t="shared" ca="1" si="41"/>
        <v>32.069437749999999</v>
      </c>
      <c r="CD30" s="73">
        <f t="shared" ca="1" si="42"/>
        <v>1179.6912546173826</v>
      </c>
      <c r="CE30" s="73">
        <f t="shared" ca="1" si="43"/>
        <v>31.516207124999998</v>
      </c>
      <c r="CF30" s="73">
        <f t="shared" ca="1" si="44"/>
        <v>35.629170999999999</v>
      </c>
      <c r="CG30" s="73">
        <f t="shared" ca="1" si="45"/>
        <v>33.936857875000001</v>
      </c>
      <c r="CH30" s="73">
        <f t="shared" ca="1" si="46"/>
        <v>31.9245580390625</v>
      </c>
      <c r="CI30" s="73">
        <f t="shared" ca="1" si="47"/>
        <v>12.66029775</v>
      </c>
      <c r="CJ30" s="73">
        <f t="shared" ca="1" si="48"/>
        <v>11.602915375</v>
      </c>
      <c r="CK30" s="73">
        <f t="shared" ca="1" si="49"/>
        <v>46.4988235</v>
      </c>
      <c r="CL30" s="73">
        <f t="shared" ca="1" si="50"/>
        <v>44.560582250000003</v>
      </c>
      <c r="CM30" s="73">
        <f t="shared" ca="1" si="51"/>
        <v>27.261829499999997</v>
      </c>
      <c r="CN30" s="73">
        <f t="shared" ca="1" si="52"/>
        <v>34.970743624999997</v>
      </c>
      <c r="CO30" s="73">
        <f t="shared" ca="1" si="53"/>
        <v>31.389661125</v>
      </c>
      <c r="CP30" s="73">
        <f t="shared" ca="1" si="54"/>
        <v>35.465950874999997</v>
      </c>
      <c r="CQ30" s="73">
        <f t="shared" ca="1" si="55"/>
        <v>33.700620624999999</v>
      </c>
    </row>
    <row r="31" spans="27:95">
      <c r="AA31" s="72"/>
      <c r="AB31" s="250"/>
      <c r="AC31" s="244"/>
      <c r="AD31">
        <v>31</v>
      </c>
      <c r="AE31" s="73">
        <f t="shared" ca="1" si="58"/>
        <v>1514.050872</v>
      </c>
      <c r="AF31" s="73">
        <f t="shared" ca="1" si="58"/>
        <v>31.525831</v>
      </c>
      <c r="AG31" s="73">
        <f t="shared" ca="1" si="58"/>
        <v>36.031753999999999</v>
      </c>
      <c r="AH31" s="73">
        <f t="shared" ca="1" si="58"/>
        <v>34.247241000000002</v>
      </c>
      <c r="AI31" s="73">
        <f t="shared" ca="1" si="58"/>
        <v>31.977539312499999</v>
      </c>
      <c r="AJ31" s="73">
        <f t="shared" ca="1" si="58"/>
        <v>13.19623</v>
      </c>
      <c r="AK31" s="73">
        <f t="shared" ca="1" si="58"/>
        <v>11.826791</v>
      </c>
      <c r="AL31" s="73">
        <f t="shared" ca="1" si="58"/>
        <v>43.494092999999999</v>
      </c>
      <c r="AM31" s="73">
        <f t="shared" ca="1" si="58"/>
        <v>41.697381</v>
      </c>
      <c r="AN31" s="73">
        <f t="shared" ca="1" si="58"/>
        <v>27.275172999999999</v>
      </c>
      <c r="AO31" s="73">
        <f t="shared" ca="1" si="58"/>
        <v>35.414667000000001</v>
      </c>
      <c r="AP31" s="73">
        <f t="shared" ca="1" si="58"/>
        <v>31.441921000000001</v>
      </c>
      <c r="AQ31" s="73">
        <f t="shared" ca="1" si="58"/>
        <v>35.897938000000003</v>
      </c>
      <c r="AR31" s="73">
        <f t="shared" ca="1" si="58"/>
        <v>34.045589</v>
      </c>
      <c r="AU31" s="244"/>
      <c r="AV31" s="73">
        <f t="shared" ca="1" si="59"/>
        <v>1633.2983939999999</v>
      </c>
      <c r="AW31" s="73">
        <f t="shared" ca="1" si="59"/>
        <v>32.211616999999997</v>
      </c>
      <c r="AX31" s="73">
        <f t="shared" ca="1" si="59"/>
        <v>36.764251000000002</v>
      </c>
      <c r="AY31" s="73">
        <f t="shared" ca="1" si="59"/>
        <v>35.031818999999999</v>
      </c>
      <c r="AZ31" s="73">
        <f t="shared" ca="1" si="59"/>
        <v>32.672419249999997</v>
      </c>
      <c r="BA31" s="73">
        <f t="shared" ca="1" si="59"/>
        <v>14.128952</v>
      </c>
      <c r="BB31" s="73">
        <f t="shared" ca="1" si="59"/>
        <v>12.482125</v>
      </c>
      <c r="BC31" s="73">
        <f t="shared" ca="1" si="59"/>
        <v>48.928379999999997</v>
      </c>
      <c r="BD31" s="73">
        <f t="shared" ca="1" si="59"/>
        <v>46.957321</v>
      </c>
      <c r="BE31" s="73">
        <f t="shared" ca="1" si="59"/>
        <v>28.093824000000001</v>
      </c>
      <c r="BF31" s="73">
        <f t="shared" ca="1" si="59"/>
        <v>36.155923999999999</v>
      </c>
      <c r="BG31" s="73">
        <f t="shared" ca="1" si="59"/>
        <v>32.14423</v>
      </c>
      <c r="BH31" s="73">
        <f t="shared" ca="1" si="59"/>
        <v>36.637363000000001</v>
      </c>
      <c r="BI31" s="73">
        <f t="shared" ca="1" si="59"/>
        <v>34.852761000000001</v>
      </c>
      <c r="BM31" s="73">
        <f t="shared" ca="1" si="28"/>
        <v>943.90471100000002</v>
      </c>
      <c r="BN31" s="73">
        <f t="shared" ca="1" si="29"/>
        <v>30.06109</v>
      </c>
      <c r="BO31" s="73">
        <f t="shared" ca="1" si="30"/>
        <v>34.372674000000004</v>
      </c>
      <c r="BP31" s="73">
        <f t="shared" ca="1" si="31"/>
        <v>32.452730000000003</v>
      </c>
      <c r="BQ31" s="73">
        <f t="shared" ca="1" si="32"/>
        <v>30.480041499999999</v>
      </c>
      <c r="BR31" s="73">
        <f t="shared" ca="1" si="33"/>
        <v>11.268682999999999</v>
      </c>
      <c r="BS31" s="73">
        <f t="shared" ca="1" si="34"/>
        <v>10.512624000000001</v>
      </c>
      <c r="BT31" s="73">
        <f t="shared" ca="1" si="35"/>
        <v>33.943401999999999</v>
      </c>
      <c r="BU31" s="73">
        <f t="shared" ca="1" si="36"/>
        <v>32.492398000000001</v>
      </c>
      <c r="BV31" s="73">
        <f t="shared" ca="1" si="37"/>
        <v>25.623265</v>
      </c>
      <c r="BW31" s="73">
        <f t="shared" ca="1" si="38"/>
        <v>33.729742999999999</v>
      </c>
      <c r="BX31" s="73">
        <f t="shared" ca="1" si="39"/>
        <v>29.940178</v>
      </c>
      <c r="BY31" s="73">
        <f t="shared" ca="1" si="40"/>
        <v>34.214717</v>
      </c>
      <c r="BZ31" s="73">
        <f t="shared" ca="1" si="41"/>
        <v>32.201250000000002</v>
      </c>
      <c r="CD31" s="73">
        <f t="shared" ca="1" si="42"/>
        <v>1316.1113241169232</v>
      </c>
      <c r="CE31" s="73">
        <f t="shared" ca="1" si="43"/>
        <v>31.898162749999997</v>
      </c>
      <c r="CF31" s="73">
        <f t="shared" ca="1" si="44"/>
        <v>36.033602000000002</v>
      </c>
      <c r="CG31" s="73">
        <f t="shared" ca="1" si="45"/>
        <v>34.382145250000001</v>
      </c>
      <c r="CH31" s="73">
        <f t="shared" ca="1" si="46"/>
        <v>32.311876609374998</v>
      </c>
      <c r="CI31" s="73">
        <f t="shared" ca="1" si="47"/>
        <v>13.0576355</v>
      </c>
      <c r="CJ31" s="73">
        <f t="shared" ca="1" si="48"/>
        <v>11.89722225</v>
      </c>
      <c r="CK31" s="73">
        <f t="shared" ca="1" si="49"/>
        <v>49.327482000000003</v>
      </c>
      <c r="CL31" s="73">
        <f t="shared" ca="1" si="50"/>
        <v>47.303956499999998</v>
      </c>
      <c r="CM31" s="73">
        <f t="shared" ca="1" si="51"/>
        <v>27.693431999999998</v>
      </c>
      <c r="CN31" s="73">
        <f t="shared" ca="1" si="52"/>
        <v>35.361633749999996</v>
      </c>
      <c r="CO31" s="73">
        <f t="shared" ca="1" si="53"/>
        <v>31.770770749999997</v>
      </c>
      <c r="CP31" s="73">
        <f t="shared" ca="1" si="54"/>
        <v>35.872268249999998</v>
      </c>
      <c r="CQ31" s="73">
        <f t="shared" ca="1" si="55"/>
        <v>34.15058775</v>
      </c>
    </row>
    <row r="32" spans="27:95">
      <c r="AA32" s="72"/>
      <c r="AB32" s="250"/>
      <c r="AC32" s="244"/>
      <c r="AD32">
        <v>32</v>
      </c>
      <c r="AE32" s="73">
        <f t="shared" ca="1" si="58"/>
        <v>647.32129399999997</v>
      </c>
      <c r="AF32" s="73">
        <f t="shared" ca="1" si="58"/>
        <v>28.883723</v>
      </c>
      <c r="AG32" s="73">
        <f t="shared" ca="1" si="58"/>
        <v>33.217995999999999</v>
      </c>
      <c r="AH32" s="73">
        <f t="shared" ca="1" si="58"/>
        <v>31.131245</v>
      </c>
      <c r="AI32" s="73">
        <f t="shared" ca="1" si="58"/>
        <v>29.295085187499996</v>
      </c>
      <c r="AJ32" s="73">
        <f t="shared" ca="1" si="58"/>
        <v>10.161636</v>
      </c>
      <c r="AK32" s="73">
        <f t="shared" ca="1" si="58"/>
        <v>9.6594440000000006</v>
      </c>
      <c r="AL32" s="73">
        <f t="shared" ca="1" si="58"/>
        <v>23.766252000000001</v>
      </c>
      <c r="AM32" s="73">
        <f t="shared" ca="1" si="58"/>
        <v>22.736989999999999</v>
      </c>
      <c r="AN32" s="73">
        <f t="shared" ca="1" si="58"/>
        <v>24.337707000000002</v>
      </c>
      <c r="AO32" s="73">
        <f t="shared" ca="1" si="58"/>
        <v>32.617125000000001</v>
      </c>
      <c r="AP32" s="73">
        <f t="shared" ca="1" si="58"/>
        <v>28.779285000000002</v>
      </c>
      <c r="AQ32" s="73">
        <f t="shared" ca="1" si="58"/>
        <v>33.066206000000001</v>
      </c>
      <c r="AR32" s="73">
        <f t="shared" ca="1" si="58"/>
        <v>30.883747</v>
      </c>
      <c r="AU32" s="244"/>
      <c r="AV32" s="73">
        <f t="shared" ca="1" si="59"/>
        <v>711.51986499999998</v>
      </c>
      <c r="AW32" s="73">
        <f t="shared" ca="1" si="59"/>
        <v>29.702259999999999</v>
      </c>
      <c r="AX32" s="73">
        <f t="shared" ca="1" si="59"/>
        <v>33.957957999999998</v>
      </c>
      <c r="AY32" s="73">
        <f t="shared" ca="1" si="59"/>
        <v>32.029586000000002</v>
      </c>
      <c r="AZ32" s="73">
        <f t="shared" ca="1" si="59"/>
        <v>30.113699</v>
      </c>
      <c r="BA32" s="73">
        <f t="shared" ca="1" si="59"/>
        <v>11.02022</v>
      </c>
      <c r="BB32" s="73">
        <f t="shared" ca="1" si="59"/>
        <v>10.323308000000001</v>
      </c>
      <c r="BC32" s="73">
        <f t="shared" ca="1" si="59"/>
        <v>30.692533000000001</v>
      </c>
      <c r="BD32" s="73">
        <f t="shared" ca="1" si="59"/>
        <v>29.303742</v>
      </c>
      <c r="BE32" s="73">
        <f t="shared" ca="1" si="59"/>
        <v>25.220917</v>
      </c>
      <c r="BF32" s="73">
        <f t="shared" ca="1" si="59"/>
        <v>33.464415000000002</v>
      </c>
      <c r="BG32" s="73">
        <f t="shared" ca="1" si="59"/>
        <v>29.609738</v>
      </c>
      <c r="BH32" s="73">
        <f t="shared" ca="1" si="59"/>
        <v>33.809801</v>
      </c>
      <c r="BI32" s="73">
        <f t="shared" ca="1" si="59"/>
        <v>31.814907000000002</v>
      </c>
      <c r="BM32" s="73">
        <f t="shared" ca="1" si="28"/>
        <v>1048.4804158805109</v>
      </c>
      <c r="BN32" s="73">
        <f t="shared" ca="1" si="29"/>
        <v>30.420518375</v>
      </c>
      <c r="BO32" s="73">
        <f t="shared" ca="1" si="30"/>
        <v>34.748877250000007</v>
      </c>
      <c r="BP32" s="73">
        <f t="shared" ca="1" si="31"/>
        <v>32.869432500000002</v>
      </c>
      <c r="BQ32" s="73">
        <f t="shared" ca="1" si="32"/>
        <v>30.844097937499999</v>
      </c>
      <c r="BR32" s="73">
        <f t="shared" ca="1" si="33"/>
        <v>11.674727125</v>
      </c>
      <c r="BS32" s="73">
        <f t="shared" ca="1" si="34"/>
        <v>10.8080365</v>
      </c>
      <c r="BT32" s="73">
        <f t="shared" ca="1" si="35"/>
        <v>36.645335125000003</v>
      </c>
      <c r="BU32" s="73">
        <f t="shared" ca="1" si="36"/>
        <v>35.114622625000003</v>
      </c>
      <c r="BV32" s="73">
        <f t="shared" ca="1" si="37"/>
        <v>26.042687624999999</v>
      </c>
      <c r="BW32" s="73">
        <f t="shared" ca="1" si="38"/>
        <v>34.091452875000002</v>
      </c>
      <c r="BX32" s="73">
        <f t="shared" ca="1" si="39"/>
        <v>30.301780749999999</v>
      </c>
      <c r="BY32" s="73">
        <f t="shared" ca="1" si="40"/>
        <v>34.593759499999997</v>
      </c>
      <c r="BZ32" s="73">
        <f t="shared" ca="1" si="41"/>
        <v>32.623686124999999</v>
      </c>
      <c r="CD32" s="73">
        <f t="shared" ca="1" si="42"/>
        <v>1468.3070766940632</v>
      </c>
      <c r="CE32" s="73">
        <f t="shared" ca="1" si="43"/>
        <v>32.280118375000001</v>
      </c>
      <c r="CF32" s="73">
        <f t="shared" ca="1" si="44"/>
        <v>36.438032999999997</v>
      </c>
      <c r="CG32" s="73">
        <f t="shared" ca="1" si="45"/>
        <v>34.827432625</v>
      </c>
      <c r="CH32" s="73">
        <f t="shared" ca="1" si="46"/>
        <v>32.6991951796875</v>
      </c>
      <c r="CI32" s="73">
        <f t="shared" ca="1" si="47"/>
        <v>13.45497325</v>
      </c>
      <c r="CJ32" s="73">
        <f t="shared" ca="1" si="48"/>
        <v>12.191529125000001</v>
      </c>
      <c r="CK32" s="73">
        <f t="shared" ca="1" si="49"/>
        <v>52.156140499999999</v>
      </c>
      <c r="CL32" s="73">
        <f t="shared" ca="1" si="50"/>
        <v>50.04733075</v>
      </c>
      <c r="CM32" s="73">
        <f t="shared" ca="1" si="51"/>
        <v>28.125034499999998</v>
      </c>
      <c r="CN32" s="73">
        <f t="shared" ca="1" si="52"/>
        <v>35.752523875000001</v>
      </c>
      <c r="CO32" s="73">
        <f t="shared" ca="1" si="53"/>
        <v>32.151880374999998</v>
      </c>
      <c r="CP32" s="73">
        <f t="shared" ca="1" si="54"/>
        <v>36.278585624999998</v>
      </c>
      <c r="CQ32" s="73">
        <f t="shared" ca="1" si="55"/>
        <v>34.600554875</v>
      </c>
    </row>
    <row r="33" spans="27:95">
      <c r="AA33" s="72"/>
      <c r="AB33" s="250"/>
      <c r="AC33" s="244"/>
      <c r="AD33">
        <v>33</v>
      </c>
      <c r="AE33" s="73">
        <f t="shared" ca="1" si="58"/>
        <v>248.00245899999999</v>
      </c>
      <c r="AF33" s="73">
        <f t="shared" ca="1" si="58"/>
        <v>26.075728999999999</v>
      </c>
      <c r="AG33" s="73">
        <f t="shared" ca="1" si="58"/>
        <v>30.654744999999998</v>
      </c>
      <c r="AH33" s="73">
        <f t="shared" ca="1" si="58"/>
        <v>28.207363000000001</v>
      </c>
      <c r="AI33" s="73">
        <f t="shared" ca="1" si="58"/>
        <v>26.495144624999998</v>
      </c>
      <c r="AJ33" s="73">
        <f t="shared" ca="1" si="58"/>
        <v>7.6015269999999999</v>
      </c>
      <c r="AK33" s="73">
        <f t="shared" ca="1" si="58"/>
        <v>7.7196210000000001</v>
      </c>
      <c r="AL33" s="73">
        <f t="shared" ca="1" si="58"/>
        <v>6.0187850000000003</v>
      </c>
      <c r="AM33" s="73">
        <f t="shared" ca="1" si="58"/>
        <v>5.7313869999999998</v>
      </c>
      <c r="AN33" s="73">
        <f t="shared" ca="1" si="58"/>
        <v>21.502274</v>
      </c>
      <c r="AO33" s="73">
        <f t="shared" ca="1" si="58"/>
        <v>29.806698999999998</v>
      </c>
      <c r="AP33" s="73">
        <f t="shared" ca="1" si="58"/>
        <v>25.973655000000001</v>
      </c>
      <c r="AQ33" s="73">
        <f t="shared" ca="1" si="58"/>
        <v>30.506992</v>
      </c>
      <c r="AR33" s="73">
        <f t="shared" ca="1" si="58"/>
        <v>27.943975999999999</v>
      </c>
      <c r="AU33" s="244"/>
      <c r="AV33" s="73">
        <f t="shared" ca="1" si="59"/>
        <v>279.43502699999999</v>
      </c>
      <c r="AW33" s="73">
        <f t="shared" ca="1" si="59"/>
        <v>26.94885</v>
      </c>
      <c r="AX33" s="73">
        <f t="shared" ca="1" si="59"/>
        <v>31.265045000000001</v>
      </c>
      <c r="AY33" s="73">
        <f t="shared" ca="1" si="59"/>
        <v>29.065027000000001</v>
      </c>
      <c r="AZ33" s="73">
        <f t="shared" ca="1" si="59"/>
        <v>27.350873249999999</v>
      </c>
      <c r="BA33" s="73">
        <f t="shared" ca="1" si="59"/>
        <v>8.3280060000000002</v>
      </c>
      <c r="BB33" s="73">
        <f t="shared" ca="1" si="59"/>
        <v>8.3051519999999996</v>
      </c>
      <c r="BC33" s="73">
        <f t="shared" ca="1" si="59"/>
        <v>11.449128999999999</v>
      </c>
      <c r="BD33" s="73">
        <f t="shared" ca="1" si="59"/>
        <v>10.841139999999999</v>
      </c>
      <c r="BE33" s="73">
        <f t="shared" ca="1" si="59"/>
        <v>22.370398999999999</v>
      </c>
      <c r="BF33" s="73">
        <f t="shared" ca="1" si="59"/>
        <v>30.614619000000001</v>
      </c>
      <c r="BG33" s="73">
        <f t="shared" ca="1" si="59"/>
        <v>26.849819</v>
      </c>
      <c r="BH33" s="73">
        <f t="shared" ca="1" si="59"/>
        <v>31.114298000000002</v>
      </c>
      <c r="BI33" s="73">
        <f t="shared" ca="1" si="59"/>
        <v>28.813889</v>
      </c>
      <c r="BM33" s="73">
        <f t="shared" ca="1" si="28"/>
        <v>1164.6421187159094</v>
      </c>
      <c r="BN33" s="73">
        <f t="shared" ca="1" si="29"/>
        <v>30.779946750000001</v>
      </c>
      <c r="BO33" s="73">
        <f t="shared" ca="1" si="30"/>
        <v>35.125080500000003</v>
      </c>
      <c r="BP33" s="73">
        <f t="shared" ca="1" si="31"/>
        <v>33.286135000000002</v>
      </c>
      <c r="BQ33" s="73">
        <f t="shared" ca="1" si="32"/>
        <v>31.208154374999999</v>
      </c>
      <c r="BR33" s="73">
        <f t="shared" ca="1" si="33"/>
        <v>12.08077125</v>
      </c>
      <c r="BS33" s="73">
        <f t="shared" ca="1" si="34"/>
        <v>11.103449000000001</v>
      </c>
      <c r="BT33" s="73">
        <f t="shared" ca="1" si="35"/>
        <v>39.347268249999999</v>
      </c>
      <c r="BU33" s="73">
        <f t="shared" ca="1" si="36"/>
        <v>37.736847249999997</v>
      </c>
      <c r="BV33" s="73">
        <f t="shared" ca="1" si="37"/>
        <v>26.462110250000002</v>
      </c>
      <c r="BW33" s="73">
        <f t="shared" ca="1" si="38"/>
        <v>34.453162749999997</v>
      </c>
      <c r="BX33" s="73">
        <f t="shared" ca="1" si="39"/>
        <v>30.663383499999998</v>
      </c>
      <c r="BY33" s="73">
        <f t="shared" ca="1" si="40"/>
        <v>34.972802000000001</v>
      </c>
      <c r="BZ33" s="73">
        <f t="shared" ca="1" si="41"/>
        <v>33.046122250000003</v>
      </c>
      <c r="CD33" s="73">
        <f t="shared" ca="1" si="42"/>
        <v>1638.1028200000001</v>
      </c>
      <c r="CE33" s="73">
        <f t="shared" ca="1" si="43"/>
        <v>32.662073999999997</v>
      </c>
      <c r="CF33" s="73">
        <f t="shared" ca="1" si="44"/>
        <v>36.842464</v>
      </c>
      <c r="CG33" s="73">
        <f t="shared" ca="1" si="45"/>
        <v>35.27272</v>
      </c>
      <c r="CH33" s="73">
        <f t="shared" ca="1" si="46"/>
        <v>33.086513750000002</v>
      </c>
      <c r="CI33" s="73">
        <f t="shared" ca="1" si="47"/>
        <v>13.852311</v>
      </c>
      <c r="CJ33" s="73">
        <f t="shared" ca="1" si="48"/>
        <v>12.485836000000001</v>
      </c>
      <c r="CK33" s="73">
        <f t="shared" ca="1" si="49"/>
        <v>54.984799000000002</v>
      </c>
      <c r="CL33" s="73">
        <f t="shared" ca="1" si="50"/>
        <v>52.790705000000003</v>
      </c>
      <c r="CM33" s="73">
        <f t="shared" ca="1" si="51"/>
        <v>28.556636999999998</v>
      </c>
      <c r="CN33" s="73">
        <f t="shared" ca="1" si="52"/>
        <v>36.143414</v>
      </c>
      <c r="CO33" s="73">
        <f t="shared" ca="1" si="53"/>
        <v>32.532989999999998</v>
      </c>
      <c r="CP33" s="73">
        <f t="shared" ca="1" si="54"/>
        <v>36.684902999999998</v>
      </c>
      <c r="CQ33" s="73">
        <f t="shared" ca="1" si="55"/>
        <v>35.050522000000001</v>
      </c>
    </row>
    <row r="34" spans="27:95">
      <c r="AA34" s="72"/>
      <c r="AB34" s="250"/>
      <c r="AC34" s="244"/>
      <c r="AD34">
        <v>34</v>
      </c>
      <c r="AE34" s="73">
        <f t="shared" ca="1" si="58"/>
        <v>86.745255</v>
      </c>
      <c r="AF34" s="73">
        <f t="shared" ca="1" si="58"/>
        <v>23.463685999999999</v>
      </c>
      <c r="AG34" s="73">
        <f t="shared" ca="1" si="58"/>
        <v>28.354113000000002</v>
      </c>
      <c r="AH34" s="73">
        <f t="shared" ca="1" si="58"/>
        <v>25.762129000000002</v>
      </c>
      <c r="AI34" s="73">
        <f t="shared" ca="1" si="58"/>
        <v>23.912990375</v>
      </c>
      <c r="AJ34" s="73">
        <f t="shared" ca="1" si="58"/>
        <v>5.6675769999999996</v>
      </c>
      <c r="AK34" s="73">
        <f t="shared" ca="1" si="58"/>
        <v>6.1535659999999996</v>
      </c>
      <c r="AL34" s="73">
        <f t="shared" ca="1" si="58"/>
        <v>0.55798700000000001</v>
      </c>
      <c r="AM34" s="73">
        <f t="shared" ca="1" si="58"/>
        <v>0.54101900000000003</v>
      </c>
      <c r="AN34" s="73">
        <f t="shared" ca="1" si="58"/>
        <v>19.02309</v>
      </c>
      <c r="AO34" s="73">
        <f t="shared" ca="1" si="58"/>
        <v>27.131982000000001</v>
      </c>
      <c r="AP34" s="73">
        <f t="shared" ca="1" si="58"/>
        <v>23.377241000000001</v>
      </c>
      <c r="AQ34" s="73">
        <f t="shared" ca="1" si="58"/>
        <v>28.197050000000001</v>
      </c>
      <c r="AR34" s="73">
        <f t="shared" ca="1" si="58"/>
        <v>25.487629999999999</v>
      </c>
      <c r="AU34" s="244"/>
      <c r="AV34" s="73">
        <f t="shared" ca="1" si="59"/>
        <v>99.642510999999999</v>
      </c>
      <c r="AW34" s="73">
        <f t="shared" ca="1" si="59"/>
        <v>24.270800999999999</v>
      </c>
      <c r="AX34" s="73">
        <f t="shared" ca="1" si="59"/>
        <v>28.926300999999999</v>
      </c>
      <c r="AY34" s="73">
        <f t="shared" ca="1" si="59"/>
        <v>26.466663</v>
      </c>
      <c r="AZ34" s="73">
        <f t="shared" ca="1" si="59"/>
        <v>24.699011124999998</v>
      </c>
      <c r="BA34" s="73">
        <f t="shared" ca="1" si="59"/>
        <v>6.2213260000000004</v>
      </c>
      <c r="BB34" s="73">
        <f t="shared" ca="1" si="59"/>
        <v>6.6395099999999996</v>
      </c>
      <c r="BC34" s="73">
        <f t="shared" ca="1" si="59"/>
        <v>1.7170559999999999</v>
      </c>
      <c r="BD34" s="73">
        <f t="shared" ca="1" si="59"/>
        <v>1.640768</v>
      </c>
      <c r="BE34" s="73">
        <f t="shared" ca="1" si="59"/>
        <v>19.789797</v>
      </c>
      <c r="BF34" s="73">
        <f t="shared" ca="1" si="59"/>
        <v>27.894981000000001</v>
      </c>
      <c r="BG34" s="73">
        <f t="shared" ca="1" si="59"/>
        <v>24.182269000000002</v>
      </c>
      <c r="BH34" s="73">
        <f t="shared" ca="1" si="59"/>
        <v>28.779865000000001</v>
      </c>
      <c r="BI34" s="73">
        <f t="shared" ca="1" si="59"/>
        <v>26.204101000000001</v>
      </c>
      <c r="BM34" s="73">
        <f t="shared" ca="1" si="28"/>
        <v>1293.6734383808127</v>
      </c>
      <c r="BN34" s="73">
        <f t="shared" ca="1" si="29"/>
        <v>31.139375125000001</v>
      </c>
      <c r="BO34" s="73">
        <f t="shared" ca="1" si="30"/>
        <v>35.501283749999999</v>
      </c>
      <c r="BP34" s="73">
        <f t="shared" ca="1" si="31"/>
        <v>33.702837500000001</v>
      </c>
      <c r="BQ34" s="73">
        <f t="shared" ca="1" si="32"/>
        <v>31.5722108125</v>
      </c>
      <c r="BR34" s="73">
        <f t="shared" ca="1" si="33"/>
        <v>12.486815374999999</v>
      </c>
      <c r="BS34" s="73">
        <f t="shared" ca="1" si="34"/>
        <v>11.398861500000001</v>
      </c>
      <c r="BT34" s="73">
        <f t="shared" ca="1" si="35"/>
        <v>42.049201374999996</v>
      </c>
      <c r="BU34" s="73">
        <f t="shared" ca="1" si="36"/>
        <v>40.359071874999998</v>
      </c>
      <c r="BV34" s="73">
        <f t="shared" ca="1" si="37"/>
        <v>26.881532875000001</v>
      </c>
      <c r="BW34" s="73">
        <f t="shared" ca="1" si="38"/>
        <v>34.814872625</v>
      </c>
      <c r="BX34" s="73">
        <f t="shared" ca="1" si="39"/>
        <v>31.024986249999998</v>
      </c>
      <c r="BY34" s="73">
        <f t="shared" ca="1" si="40"/>
        <v>35.351844499999999</v>
      </c>
      <c r="BZ34" s="73">
        <f t="shared" ca="1" si="41"/>
        <v>33.468558375000001</v>
      </c>
      <c r="CD34" s="73">
        <f t="shared" ca="1" si="42"/>
        <v>1812.3491119163775</v>
      </c>
      <c r="CE34" s="73">
        <f t="shared" ca="1" si="43"/>
        <v>33.040018624999995</v>
      </c>
      <c r="CF34" s="73">
        <f t="shared" ca="1" si="44"/>
        <v>37.244277750000002</v>
      </c>
      <c r="CG34" s="73">
        <f t="shared" ca="1" si="45"/>
        <v>35.703100749999997</v>
      </c>
      <c r="CH34" s="73">
        <f t="shared" ca="1" si="46"/>
        <v>33.469227453125001</v>
      </c>
      <c r="CI34" s="73">
        <f t="shared" ca="1" si="47"/>
        <v>14.2826685</v>
      </c>
      <c r="CJ34" s="73">
        <f t="shared" ca="1" si="48"/>
        <v>12.798782000000001</v>
      </c>
      <c r="CK34" s="73">
        <f t="shared" ca="1" si="49"/>
        <v>57.512363500000006</v>
      </c>
      <c r="CL34" s="73">
        <f t="shared" ca="1" si="50"/>
        <v>55.275785124999999</v>
      </c>
      <c r="CM34" s="73">
        <f t="shared" ca="1" si="51"/>
        <v>29.024940124999997</v>
      </c>
      <c r="CN34" s="73">
        <f t="shared" ca="1" si="52"/>
        <v>36.504604874999998</v>
      </c>
      <c r="CO34" s="73">
        <f t="shared" ca="1" si="53"/>
        <v>32.913656750000001</v>
      </c>
      <c r="CP34" s="73">
        <f t="shared" ca="1" si="54"/>
        <v>37.090572625</v>
      </c>
      <c r="CQ34" s="73">
        <f t="shared" ca="1" si="55"/>
        <v>35.486358750000001</v>
      </c>
    </row>
    <row r="35" spans="27:95">
      <c r="AA35" s="72"/>
      <c r="AB35" s="250" t="s">
        <v>20</v>
      </c>
      <c r="AC35" s="244" t="str">
        <f>CONCATENATE(AB35," Reference")</f>
        <v>640x360 Reference</v>
      </c>
      <c r="AD35">
        <v>35</v>
      </c>
      <c r="AE35" s="73">
        <f t="shared" ref="AE35:AR40" ca="1" si="60">INDIRECT("'"&amp;$B$3&amp;"'!"&amp;ADDRESS($AD35,AE$1))</f>
        <v>4048.6965340000002</v>
      </c>
      <c r="AF35" s="73">
        <f t="shared" ca="1" si="60"/>
        <v>32.671408</v>
      </c>
      <c r="AG35" s="73">
        <f t="shared" ca="1" si="60"/>
        <v>38.888641999999997</v>
      </c>
      <c r="AH35" s="73">
        <f t="shared" ca="1" si="60"/>
        <v>36.893867999999998</v>
      </c>
      <c r="AI35" s="73">
        <f t="shared" ca="1" si="60"/>
        <v>33.323888875000002</v>
      </c>
      <c r="AJ35" s="73">
        <f t="shared" ca="1" si="60"/>
        <v>17.763012</v>
      </c>
      <c r="AK35" s="73">
        <f t="shared" ca="1" si="60"/>
        <v>13.936864999999999</v>
      </c>
      <c r="AL35" s="73">
        <f t="shared" ca="1" si="60"/>
        <v>51.412968999999997</v>
      </c>
      <c r="AM35" s="73">
        <f t="shared" ca="1" si="60"/>
        <v>49.532127000000003</v>
      </c>
      <c r="AN35" s="73">
        <f t="shared" ca="1" si="60"/>
        <v>28.568197000000001</v>
      </c>
      <c r="AO35" s="73">
        <f t="shared" ca="1" si="60"/>
        <v>37.944398999999997</v>
      </c>
      <c r="AP35" s="73">
        <f t="shared" ca="1" si="60"/>
        <v>32.642828000000002</v>
      </c>
      <c r="AQ35" s="73">
        <f t="shared" ca="1" si="60"/>
        <v>38.837770999999996</v>
      </c>
      <c r="AR35" s="73">
        <f t="shared" ca="1" si="60"/>
        <v>36.818559</v>
      </c>
      <c r="AU35" s="244" t="str">
        <f>CONCATENATE(AB35," Test")</f>
        <v>640x360 Test</v>
      </c>
      <c r="AV35" s="73">
        <f t="shared" ref="AV35:BI40" ca="1" si="61">INDIRECT("'"&amp;$B$3&amp;"'!"&amp;ADDRESS($AD35,AV$1))</f>
        <v>4217.4619229999998</v>
      </c>
      <c r="AW35" s="73">
        <f t="shared" ca="1" si="61"/>
        <v>32.801909000000002</v>
      </c>
      <c r="AX35" s="73">
        <f t="shared" ca="1" si="61"/>
        <v>39.250703999999999</v>
      </c>
      <c r="AY35" s="73">
        <f t="shared" ca="1" si="61"/>
        <v>37.137858000000001</v>
      </c>
      <c r="AZ35" s="73">
        <f t="shared" ca="1" si="61"/>
        <v>33.475955500000005</v>
      </c>
      <c r="BA35" s="73">
        <f t="shared" ca="1" si="61"/>
        <v>18.395053999999998</v>
      </c>
      <c r="BB35" s="73">
        <f t="shared" ca="1" si="61"/>
        <v>14.209362</v>
      </c>
      <c r="BC35" s="73">
        <f t="shared" ca="1" si="61"/>
        <v>53.197074000000001</v>
      </c>
      <c r="BD35" s="73">
        <f t="shared" ca="1" si="61"/>
        <v>51.318376999999998</v>
      </c>
      <c r="BE35" s="73">
        <f t="shared" ca="1" si="61"/>
        <v>28.737465</v>
      </c>
      <c r="BF35" s="73">
        <f t="shared" ca="1" si="61"/>
        <v>38.256675999999999</v>
      </c>
      <c r="BG35" s="73">
        <f t="shared" ca="1" si="61"/>
        <v>32.772604000000001</v>
      </c>
      <c r="BH35" s="73">
        <f t="shared" ca="1" si="61"/>
        <v>39.205916999999999</v>
      </c>
      <c r="BI35" s="73">
        <f t="shared" ca="1" si="61"/>
        <v>37.066037999999999</v>
      </c>
      <c r="BM35" s="73">
        <f t="shared" ca="1" si="28"/>
        <v>1437.0002065675517</v>
      </c>
      <c r="BN35" s="73">
        <f t="shared" ca="1" si="29"/>
        <v>31.498803500000001</v>
      </c>
      <c r="BO35" s="73">
        <f t="shared" ca="1" si="30"/>
        <v>35.877487000000002</v>
      </c>
      <c r="BP35" s="73">
        <f t="shared" ca="1" si="31"/>
        <v>34.119540000000001</v>
      </c>
      <c r="BQ35" s="73">
        <f t="shared" ca="1" si="32"/>
        <v>31.93626725</v>
      </c>
      <c r="BR35" s="73">
        <f t="shared" ca="1" si="33"/>
        <v>12.8928595</v>
      </c>
      <c r="BS35" s="73">
        <f t="shared" ca="1" si="34"/>
        <v>11.694274</v>
      </c>
      <c r="BT35" s="73">
        <f t="shared" ca="1" si="35"/>
        <v>44.751134499999999</v>
      </c>
      <c r="BU35" s="73">
        <f t="shared" ca="1" si="36"/>
        <v>42.981296499999999</v>
      </c>
      <c r="BV35" s="73">
        <f t="shared" ca="1" si="37"/>
        <v>27.300955500000001</v>
      </c>
      <c r="BW35" s="73">
        <f t="shared" ca="1" si="38"/>
        <v>35.176582499999995</v>
      </c>
      <c r="BX35" s="73">
        <f t="shared" ca="1" si="39"/>
        <v>31.386589000000001</v>
      </c>
      <c r="BY35" s="73">
        <f t="shared" ca="1" si="40"/>
        <v>35.730886999999996</v>
      </c>
      <c r="BZ35" s="73">
        <f t="shared" ca="1" si="41"/>
        <v>33.890994500000005</v>
      </c>
      <c r="CD35" s="73">
        <f t="shared" ca="1" si="42"/>
        <v>2005.1301196490726</v>
      </c>
      <c r="CE35" s="73">
        <f t="shared" ca="1" si="43"/>
        <v>33.41796325</v>
      </c>
      <c r="CF35" s="73">
        <f t="shared" ca="1" si="44"/>
        <v>37.646091499999997</v>
      </c>
      <c r="CG35" s="73">
        <f t="shared" ca="1" si="45"/>
        <v>36.133481500000002</v>
      </c>
      <c r="CH35" s="73">
        <f t="shared" ca="1" si="46"/>
        <v>33.85194115625</v>
      </c>
      <c r="CI35" s="73">
        <f t="shared" ca="1" si="47"/>
        <v>14.713025999999999</v>
      </c>
      <c r="CJ35" s="73">
        <f t="shared" ca="1" si="48"/>
        <v>13.111728000000001</v>
      </c>
      <c r="CK35" s="73">
        <f t="shared" ca="1" si="49"/>
        <v>60.039928000000003</v>
      </c>
      <c r="CL35" s="73">
        <f t="shared" ca="1" si="50"/>
        <v>57.760865250000002</v>
      </c>
      <c r="CM35" s="73">
        <f t="shared" ca="1" si="51"/>
        <v>29.493243249999999</v>
      </c>
      <c r="CN35" s="73">
        <f t="shared" ca="1" si="52"/>
        <v>36.865795750000004</v>
      </c>
      <c r="CO35" s="73">
        <f t="shared" ca="1" si="53"/>
        <v>33.294323499999997</v>
      </c>
      <c r="CP35" s="73">
        <f t="shared" ca="1" si="54"/>
        <v>37.496242249999995</v>
      </c>
      <c r="CQ35" s="73">
        <f t="shared" ca="1" si="55"/>
        <v>35.922195500000001</v>
      </c>
    </row>
    <row r="36" spans="27:95">
      <c r="AA36" s="72"/>
      <c r="AB36" s="250"/>
      <c r="AC36" s="244"/>
      <c r="AD36">
        <v>36</v>
      </c>
      <c r="AE36" s="73">
        <f t="shared" ca="1" si="60"/>
        <v>1999.3495740000001</v>
      </c>
      <c r="AF36" s="73">
        <f t="shared" ca="1" si="60"/>
        <v>31.531421000000002</v>
      </c>
      <c r="AG36" s="73">
        <f t="shared" ca="1" si="60"/>
        <v>36.686881999999997</v>
      </c>
      <c r="AH36" s="73">
        <f t="shared" ca="1" si="60"/>
        <v>34.813535000000002</v>
      </c>
      <c r="AI36" s="73">
        <f t="shared" ca="1" si="60"/>
        <v>32.058769437500004</v>
      </c>
      <c r="AJ36" s="73">
        <f t="shared" ca="1" si="60"/>
        <v>14.55991</v>
      </c>
      <c r="AK36" s="73">
        <f t="shared" ca="1" si="60"/>
        <v>12.328529</v>
      </c>
      <c r="AL36" s="73">
        <f t="shared" ca="1" si="60"/>
        <v>38.870735000000003</v>
      </c>
      <c r="AM36" s="73">
        <f t="shared" ca="1" si="60"/>
        <v>37.30395</v>
      </c>
      <c r="AN36" s="73">
        <f t="shared" ca="1" si="60"/>
        <v>27.169813000000001</v>
      </c>
      <c r="AO36" s="73">
        <f t="shared" ca="1" si="60"/>
        <v>36.047454000000002</v>
      </c>
      <c r="AP36" s="73">
        <f t="shared" ca="1" si="60"/>
        <v>31.497074999999999</v>
      </c>
      <c r="AQ36" s="73">
        <f t="shared" ca="1" si="60"/>
        <v>36.594859999999997</v>
      </c>
      <c r="AR36" s="73">
        <f t="shared" ca="1" si="60"/>
        <v>34.684978999999998</v>
      </c>
      <c r="AU36" s="244"/>
      <c r="AV36" s="73">
        <f t="shared" ca="1" si="61"/>
        <v>2136.6381310000002</v>
      </c>
      <c r="AW36" s="73">
        <f t="shared" ca="1" si="61"/>
        <v>31.847131999999998</v>
      </c>
      <c r="AX36" s="73">
        <f t="shared" ca="1" si="61"/>
        <v>37.232942999999999</v>
      </c>
      <c r="AY36" s="73">
        <f t="shared" ca="1" si="61"/>
        <v>35.289861000000002</v>
      </c>
      <c r="AZ36" s="73">
        <f t="shared" ca="1" si="61"/>
        <v>32.39891575</v>
      </c>
      <c r="BA36" s="73">
        <f t="shared" ca="1" si="61"/>
        <v>15.357626</v>
      </c>
      <c r="BB36" s="73">
        <f t="shared" ca="1" si="61"/>
        <v>12.766135999999999</v>
      </c>
      <c r="BC36" s="73">
        <f t="shared" ca="1" si="61"/>
        <v>41.962220000000002</v>
      </c>
      <c r="BD36" s="73">
        <f t="shared" ca="1" si="61"/>
        <v>40.300727000000002</v>
      </c>
      <c r="BE36" s="73">
        <f t="shared" ca="1" si="61"/>
        <v>27.544875999999999</v>
      </c>
      <c r="BF36" s="73">
        <f t="shared" ca="1" si="61"/>
        <v>36.564562000000002</v>
      </c>
      <c r="BG36" s="73">
        <f t="shared" ca="1" si="61"/>
        <v>31.816641000000001</v>
      </c>
      <c r="BH36" s="73">
        <f t="shared" ca="1" si="61"/>
        <v>37.152146000000002</v>
      </c>
      <c r="BI36" s="73">
        <f t="shared" ca="1" si="61"/>
        <v>35.177590000000002</v>
      </c>
      <c r="BM36" s="73">
        <f t="shared" ca="1" si="28"/>
        <v>1596.2062236198813</v>
      </c>
      <c r="BN36" s="73">
        <f t="shared" ca="1" si="29"/>
        <v>31.858231875000001</v>
      </c>
      <c r="BO36" s="73">
        <f t="shared" ca="1" si="30"/>
        <v>36.253690250000005</v>
      </c>
      <c r="BP36" s="73">
        <f t="shared" ca="1" si="31"/>
        <v>34.5362425</v>
      </c>
      <c r="BQ36" s="73">
        <f t="shared" ca="1" si="32"/>
        <v>32.300323687499997</v>
      </c>
      <c r="BR36" s="73">
        <f t="shared" ca="1" si="33"/>
        <v>13.298903624999999</v>
      </c>
      <c r="BS36" s="73">
        <f t="shared" ca="1" si="34"/>
        <v>11.989686499999999</v>
      </c>
      <c r="BT36" s="73">
        <f t="shared" ca="1" si="35"/>
        <v>47.453067625000003</v>
      </c>
      <c r="BU36" s="73">
        <f t="shared" ca="1" si="36"/>
        <v>45.603521125</v>
      </c>
      <c r="BV36" s="73">
        <f t="shared" ca="1" si="37"/>
        <v>27.720378125</v>
      </c>
      <c r="BW36" s="73">
        <f t="shared" ca="1" si="38"/>
        <v>35.538292374999997</v>
      </c>
      <c r="BX36" s="73">
        <f t="shared" ca="1" si="39"/>
        <v>31.74819175</v>
      </c>
      <c r="BY36" s="73">
        <f t="shared" ca="1" si="40"/>
        <v>36.1099295</v>
      </c>
      <c r="BZ36" s="73">
        <f t="shared" ca="1" si="41"/>
        <v>34.313430625000002</v>
      </c>
      <c r="CD36" s="73">
        <f t="shared" ca="1" si="42"/>
        <v>2218.4173955715273</v>
      </c>
      <c r="CE36" s="73">
        <f t="shared" ca="1" si="43"/>
        <v>33.795907874999997</v>
      </c>
      <c r="CF36" s="73">
        <f t="shared" ca="1" si="44"/>
        <v>38.047905249999999</v>
      </c>
      <c r="CG36" s="73">
        <f t="shared" ca="1" si="45"/>
        <v>36.56386225</v>
      </c>
      <c r="CH36" s="73">
        <f t="shared" ca="1" si="46"/>
        <v>34.234654859374999</v>
      </c>
      <c r="CI36" s="73">
        <f t="shared" ca="1" si="47"/>
        <v>15.143383500000001</v>
      </c>
      <c r="CJ36" s="73">
        <f t="shared" ca="1" si="48"/>
        <v>13.424674000000001</v>
      </c>
      <c r="CK36" s="73">
        <f t="shared" ca="1" si="49"/>
        <v>62.5674925</v>
      </c>
      <c r="CL36" s="73">
        <f t="shared" ca="1" si="50"/>
        <v>60.245945375000005</v>
      </c>
      <c r="CM36" s="73">
        <f t="shared" ca="1" si="51"/>
        <v>29.961546374999998</v>
      </c>
      <c r="CN36" s="73">
        <f t="shared" ca="1" si="52"/>
        <v>37.226986625000002</v>
      </c>
      <c r="CO36" s="73">
        <f t="shared" ca="1" si="53"/>
        <v>33.67499025</v>
      </c>
      <c r="CP36" s="73">
        <f t="shared" ca="1" si="54"/>
        <v>37.901911874999996</v>
      </c>
      <c r="CQ36" s="73">
        <f t="shared" ca="1" si="55"/>
        <v>36.358032250000001</v>
      </c>
    </row>
    <row r="37" spans="27:95">
      <c r="AA37" s="72"/>
      <c r="AB37" s="250"/>
      <c r="AC37" s="244"/>
      <c r="AD37">
        <v>37</v>
      </c>
      <c r="AE37" s="73">
        <f t="shared" ca="1" si="60"/>
        <v>885.52493700000002</v>
      </c>
      <c r="AF37" s="73">
        <f t="shared" ca="1" si="60"/>
        <v>29.604092999999999</v>
      </c>
      <c r="AG37" s="73">
        <f t="shared" ca="1" si="60"/>
        <v>34.132413999999997</v>
      </c>
      <c r="AH37" s="73">
        <f t="shared" ca="1" si="60"/>
        <v>32.132244</v>
      </c>
      <c r="AI37" s="73">
        <f t="shared" ca="1" si="60"/>
        <v>30.045122499999998</v>
      </c>
      <c r="AJ37" s="73">
        <f t="shared" ca="1" si="60"/>
        <v>11.371956000000001</v>
      </c>
      <c r="AK37" s="73">
        <f t="shared" ca="1" si="60"/>
        <v>10.392163999999999</v>
      </c>
      <c r="AL37" s="73">
        <f t="shared" ca="1" si="60"/>
        <v>23.716270999999999</v>
      </c>
      <c r="AM37" s="73">
        <f t="shared" ca="1" si="60"/>
        <v>22.677700000000002</v>
      </c>
      <c r="AN37" s="73">
        <f t="shared" ca="1" si="60"/>
        <v>25.0307</v>
      </c>
      <c r="AO37" s="73">
        <f t="shared" ca="1" si="60"/>
        <v>33.627209999999998</v>
      </c>
      <c r="AP37" s="73">
        <f t="shared" ca="1" si="60"/>
        <v>29.542653000000001</v>
      </c>
      <c r="AQ37" s="73">
        <f t="shared" ca="1" si="60"/>
        <v>34.007725999999998</v>
      </c>
      <c r="AR37" s="73">
        <f t="shared" ca="1" si="60"/>
        <v>31.941286999999999</v>
      </c>
      <c r="AU37" s="244"/>
      <c r="AV37" s="73">
        <f t="shared" ca="1" si="61"/>
        <v>965.46468900000002</v>
      </c>
      <c r="AW37" s="73">
        <f t="shared" ca="1" si="61"/>
        <v>30.153494999999999</v>
      </c>
      <c r="AX37" s="73">
        <f t="shared" ca="1" si="61"/>
        <v>34.753793999999999</v>
      </c>
      <c r="AY37" s="73">
        <f t="shared" ca="1" si="61"/>
        <v>32.810524000000001</v>
      </c>
      <c r="AZ37" s="73">
        <f t="shared" ca="1" si="61"/>
        <v>30.607078000000001</v>
      </c>
      <c r="BA37" s="73">
        <f t="shared" ca="1" si="61"/>
        <v>12.168129</v>
      </c>
      <c r="BB37" s="73">
        <f t="shared" ca="1" si="61"/>
        <v>10.918709</v>
      </c>
      <c r="BC37" s="73">
        <f t="shared" ca="1" si="61"/>
        <v>28.117895000000001</v>
      </c>
      <c r="BD37" s="73">
        <f t="shared" ca="1" si="61"/>
        <v>26.875387</v>
      </c>
      <c r="BE37" s="73">
        <f t="shared" ca="1" si="61"/>
        <v>25.622510999999999</v>
      </c>
      <c r="BF37" s="73">
        <f t="shared" ca="1" si="61"/>
        <v>34.301096000000001</v>
      </c>
      <c r="BG37" s="73">
        <f t="shared" ca="1" si="61"/>
        <v>30.103822000000001</v>
      </c>
      <c r="BH37" s="73">
        <f t="shared" ca="1" si="61"/>
        <v>34.634678999999998</v>
      </c>
      <c r="BI37" s="73">
        <f t="shared" ca="1" si="61"/>
        <v>32.639473000000002</v>
      </c>
      <c r="BM37" s="73">
        <f t="shared" ca="1" si="28"/>
        <v>1935.0718603326482</v>
      </c>
      <c r="BN37" s="73">
        <f t="shared" ca="1" si="29"/>
        <v>32.550218999999998</v>
      </c>
      <c r="BO37" s="73">
        <f t="shared" ca="1" si="30"/>
        <v>36.811340000000001</v>
      </c>
      <c r="BP37" s="73">
        <f t="shared" ca="1" si="31"/>
        <v>35.212002499999997</v>
      </c>
      <c r="BQ37" s="73">
        <f t="shared" ca="1" si="32"/>
        <v>32.982900531249996</v>
      </c>
      <c r="BR37" s="73">
        <f t="shared" ca="1" si="33"/>
        <v>13.819452</v>
      </c>
      <c r="BS37" s="73">
        <f t="shared" ca="1" si="34"/>
        <v>12.405225999999999</v>
      </c>
      <c r="BT37" s="73">
        <f t="shared" ca="1" si="35"/>
        <v>53.383169249999995</v>
      </c>
      <c r="BU37" s="73">
        <f t="shared" ca="1" si="36"/>
        <v>51.354923749999998</v>
      </c>
      <c r="BV37" s="73">
        <f t="shared" ca="1" si="37"/>
        <v>28.479842250000001</v>
      </c>
      <c r="BW37" s="73">
        <f t="shared" ca="1" si="38"/>
        <v>36.035654999999998</v>
      </c>
      <c r="BX37" s="73">
        <f t="shared" ca="1" si="39"/>
        <v>32.414281500000001</v>
      </c>
      <c r="BY37" s="73">
        <f t="shared" ca="1" si="40"/>
        <v>36.661115249999995</v>
      </c>
      <c r="BZ37" s="73">
        <f t="shared" ca="1" si="41"/>
        <v>34.979825250000005</v>
      </c>
      <c r="CD37" s="73">
        <f t="shared" ca="1" si="42"/>
        <v>2454.3922076417043</v>
      </c>
      <c r="CE37" s="73">
        <f t="shared" ca="1" si="43"/>
        <v>34.173852499999995</v>
      </c>
      <c r="CF37" s="73">
        <f t="shared" ca="1" si="44"/>
        <v>38.449719000000002</v>
      </c>
      <c r="CG37" s="73">
        <f t="shared" ca="1" si="45"/>
        <v>36.994242999999997</v>
      </c>
      <c r="CH37" s="73">
        <f t="shared" ca="1" si="46"/>
        <v>34.617368562500005</v>
      </c>
      <c r="CI37" s="73">
        <f t="shared" ca="1" si="47"/>
        <v>15.573741</v>
      </c>
      <c r="CJ37" s="73">
        <f t="shared" ca="1" si="48"/>
        <v>13.73762</v>
      </c>
      <c r="CK37" s="73">
        <f t="shared" ca="1" si="49"/>
        <v>65.095056999999997</v>
      </c>
      <c r="CL37" s="73">
        <f t="shared" ca="1" si="50"/>
        <v>62.731025500000001</v>
      </c>
      <c r="CM37" s="73">
        <f t="shared" ca="1" si="51"/>
        <v>30.429849499999996</v>
      </c>
      <c r="CN37" s="73">
        <f t="shared" ca="1" si="52"/>
        <v>37.5881775</v>
      </c>
      <c r="CO37" s="73">
        <f t="shared" ca="1" si="53"/>
        <v>34.055656999999997</v>
      </c>
      <c r="CP37" s="73">
        <f t="shared" ca="1" si="54"/>
        <v>38.307581499999998</v>
      </c>
      <c r="CQ37" s="73">
        <f t="shared" ca="1" si="55"/>
        <v>36.793869000000001</v>
      </c>
    </row>
    <row r="38" spans="27:95">
      <c r="AA38" s="72"/>
      <c r="AB38" s="250"/>
      <c r="AC38" s="244"/>
      <c r="AD38">
        <v>38</v>
      </c>
      <c r="AE38" s="73">
        <f t="shared" ca="1" si="60"/>
        <v>370.558672</v>
      </c>
      <c r="AF38" s="73">
        <f t="shared" ca="1" si="60"/>
        <v>27.230391999999998</v>
      </c>
      <c r="AG38" s="73">
        <f t="shared" ca="1" si="60"/>
        <v>31.725217000000001</v>
      </c>
      <c r="AH38" s="73">
        <f t="shared" ca="1" si="60"/>
        <v>29.446607</v>
      </c>
      <c r="AI38" s="73">
        <f t="shared" ca="1" si="60"/>
        <v>27.649831999999996</v>
      </c>
      <c r="AJ38" s="73">
        <f t="shared" ca="1" si="60"/>
        <v>8.6847960000000004</v>
      </c>
      <c r="AK38" s="73">
        <f t="shared" ca="1" si="60"/>
        <v>8.5226869999999995</v>
      </c>
      <c r="AL38" s="73">
        <f t="shared" ca="1" si="60"/>
        <v>8.4058969999999995</v>
      </c>
      <c r="AM38" s="73">
        <f t="shared" ca="1" si="60"/>
        <v>7.9972079999999997</v>
      </c>
      <c r="AN38" s="73">
        <f t="shared" ca="1" si="60"/>
        <v>22.61599</v>
      </c>
      <c r="AO38" s="73">
        <f t="shared" ca="1" si="60"/>
        <v>31.040785</v>
      </c>
      <c r="AP38" s="73">
        <f t="shared" ca="1" si="60"/>
        <v>27.142759999999999</v>
      </c>
      <c r="AQ38" s="73">
        <f t="shared" ca="1" si="60"/>
        <v>31.58699</v>
      </c>
      <c r="AR38" s="73">
        <f t="shared" ca="1" si="60"/>
        <v>29.207995</v>
      </c>
      <c r="AU38" s="244"/>
      <c r="AV38" s="73">
        <f t="shared" ca="1" si="61"/>
        <v>413.77084500000001</v>
      </c>
      <c r="AW38" s="73">
        <f t="shared" ca="1" si="61"/>
        <v>27.952587000000001</v>
      </c>
      <c r="AX38" s="73">
        <f t="shared" ca="1" si="61"/>
        <v>32.302961000000003</v>
      </c>
      <c r="AY38" s="73">
        <f t="shared" ca="1" si="61"/>
        <v>30.176500999999998</v>
      </c>
      <c r="AZ38" s="73">
        <f t="shared" ca="1" si="61"/>
        <v>28.363479999999999</v>
      </c>
      <c r="BA38" s="73">
        <f t="shared" ca="1" si="61"/>
        <v>9.4152690000000003</v>
      </c>
      <c r="BB38" s="73">
        <f t="shared" ca="1" si="61"/>
        <v>9.0709569999999999</v>
      </c>
      <c r="BC38" s="73">
        <f t="shared" ca="1" si="61"/>
        <v>13.938394000000001</v>
      </c>
      <c r="BD38" s="73">
        <f t="shared" ca="1" si="61"/>
        <v>13.26003</v>
      </c>
      <c r="BE38" s="73">
        <f t="shared" ca="1" si="61"/>
        <v>23.333667999999999</v>
      </c>
      <c r="BF38" s="73">
        <f t="shared" ca="1" si="61"/>
        <v>31.789572</v>
      </c>
      <c r="BG38" s="73">
        <f t="shared" ca="1" si="61"/>
        <v>27.878204</v>
      </c>
      <c r="BH38" s="73">
        <f t="shared" ca="1" si="61"/>
        <v>32.166279000000003</v>
      </c>
      <c r="BI38" s="73">
        <f t="shared" ca="1" si="61"/>
        <v>29.963000999999998</v>
      </c>
      <c r="BM38" s="73">
        <f t="shared" ca="1" si="28"/>
        <v>2143.5794636906417</v>
      </c>
      <c r="BN38" s="73">
        <f t="shared" ca="1" si="29"/>
        <v>32.942861999999998</v>
      </c>
      <c r="BO38" s="73">
        <f t="shared" ca="1" si="30"/>
        <v>37.212854</v>
      </c>
      <c r="BP38" s="73">
        <f t="shared" ca="1" si="31"/>
        <v>35.653066749999994</v>
      </c>
      <c r="BQ38" s="73">
        <f t="shared" ca="1" si="32"/>
        <v>33.379124296874998</v>
      </c>
      <c r="BR38" s="73">
        <f t="shared" ca="1" si="33"/>
        <v>14.253769999999999</v>
      </c>
      <c r="BS38" s="73">
        <f t="shared" ca="1" si="34"/>
        <v>12.723198499999999</v>
      </c>
      <c r="BT38" s="73">
        <f t="shared" ca="1" si="35"/>
        <v>56.166834874999999</v>
      </c>
      <c r="BU38" s="73">
        <f t="shared" ca="1" si="36"/>
        <v>54.079499624999997</v>
      </c>
      <c r="BV38" s="73">
        <f t="shared" ca="1" si="37"/>
        <v>28.954924875</v>
      </c>
      <c r="BW38" s="73">
        <f t="shared" ca="1" si="38"/>
        <v>36.409917499999999</v>
      </c>
      <c r="BX38" s="73">
        <f t="shared" ca="1" si="39"/>
        <v>32.808682250000004</v>
      </c>
      <c r="BY38" s="73">
        <f t="shared" ca="1" si="40"/>
        <v>37.065529374999997</v>
      </c>
      <c r="BZ38" s="73">
        <f t="shared" ca="1" si="41"/>
        <v>35.426555375</v>
      </c>
      <c r="CD38" s="73">
        <f t="shared" ca="1" si="42"/>
        <v>2715.4678470145859</v>
      </c>
      <c r="CE38" s="73">
        <f t="shared" ca="1" si="43"/>
        <v>34.551797125</v>
      </c>
      <c r="CF38" s="73">
        <f t="shared" ca="1" si="44"/>
        <v>38.851532749999997</v>
      </c>
      <c r="CG38" s="73">
        <f t="shared" ca="1" si="45"/>
        <v>37.424623750000002</v>
      </c>
      <c r="CH38" s="73">
        <f t="shared" ca="1" si="46"/>
        <v>35.000082265625004</v>
      </c>
      <c r="CI38" s="73">
        <f t="shared" ca="1" si="47"/>
        <v>16.004098500000001</v>
      </c>
      <c r="CJ38" s="73">
        <f t="shared" ca="1" si="48"/>
        <v>14.050566</v>
      </c>
      <c r="CK38" s="73">
        <f t="shared" ca="1" si="49"/>
        <v>67.622621499999994</v>
      </c>
      <c r="CL38" s="73">
        <f t="shared" ca="1" si="50"/>
        <v>65.216105624999997</v>
      </c>
      <c r="CM38" s="73">
        <f t="shared" ca="1" si="51"/>
        <v>30.898152624999998</v>
      </c>
      <c r="CN38" s="73">
        <f t="shared" ca="1" si="52"/>
        <v>37.949368374999999</v>
      </c>
      <c r="CO38" s="73">
        <f t="shared" ca="1" si="53"/>
        <v>34.43632375</v>
      </c>
      <c r="CP38" s="73">
        <f t="shared" ca="1" si="54"/>
        <v>38.713251124999999</v>
      </c>
      <c r="CQ38" s="73">
        <f t="shared" ca="1" si="55"/>
        <v>37.229705750000001</v>
      </c>
    </row>
    <row r="39" spans="27:95">
      <c r="AA39" s="72"/>
      <c r="AB39" s="250"/>
      <c r="AC39" s="244"/>
      <c r="AD39">
        <v>39</v>
      </c>
      <c r="AE39" s="73">
        <f t="shared" ca="1" si="60"/>
        <v>134.61062000000001</v>
      </c>
      <c r="AF39" s="73">
        <f t="shared" ca="1" si="60"/>
        <v>24.601444000000001</v>
      </c>
      <c r="AG39" s="73">
        <f t="shared" ca="1" si="60"/>
        <v>29.435396999999998</v>
      </c>
      <c r="AH39" s="73">
        <f t="shared" ca="1" si="60"/>
        <v>26.881205000000001</v>
      </c>
      <c r="AI39" s="73">
        <f t="shared" ca="1" si="60"/>
        <v>25.046051125000002</v>
      </c>
      <c r="AJ39" s="73">
        <f t="shared" ca="1" si="60"/>
        <v>6.462669</v>
      </c>
      <c r="AK39" s="73">
        <f t="shared" ca="1" si="60"/>
        <v>6.8094169999999998</v>
      </c>
      <c r="AL39" s="73">
        <f t="shared" ca="1" si="60"/>
        <v>1.058376</v>
      </c>
      <c r="AM39" s="73">
        <f t="shared" ca="1" si="60"/>
        <v>1.0385470000000001</v>
      </c>
      <c r="AN39" s="73">
        <f t="shared" ca="1" si="60"/>
        <v>20.096948999999999</v>
      </c>
      <c r="AO39" s="73">
        <f t="shared" ca="1" si="60"/>
        <v>28.381661000000001</v>
      </c>
      <c r="AP39" s="73">
        <f t="shared" ca="1" si="60"/>
        <v>24.511493000000002</v>
      </c>
      <c r="AQ39" s="73">
        <f t="shared" ca="1" si="60"/>
        <v>29.291315999999998</v>
      </c>
      <c r="AR39" s="73">
        <f t="shared" ca="1" si="60"/>
        <v>26.620743000000001</v>
      </c>
      <c r="AS39" s="74"/>
      <c r="AT39" s="74"/>
      <c r="AU39" s="244"/>
      <c r="AV39" s="73">
        <f t="shared" ca="1" si="61"/>
        <v>154.31706800000001</v>
      </c>
      <c r="AW39" s="73">
        <f t="shared" ca="1" si="61"/>
        <v>25.354668</v>
      </c>
      <c r="AX39" s="73">
        <f t="shared" ca="1" si="61"/>
        <v>30.001937999999999</v>
      </c>
      <c r="AY39" s="73">
        <f t="shared" ca="1" si="61"/>
        <v>27.618655</v>
      </c>
      <c r="AZ39" s="73">
        <f t="shared" ca="1" si="61"/>
        <v>25.786621562499999</v>
      </c>
      <c r="BA39" s="73">
        <f t="shared" ca="1" si="61"/>
        <v>7.0404270000000002</v>
      </c>
      <c r="BB39" s="73">
        <f t="shared" ca="1" si="61"/>
        <v>7.2814170000000003</v>
      </c>
      <c r="BC39" s="73">
        <f t="shared" ca="1" si="61"/>
        <v>2.377205</v>
      </c>
      <c r="BD39" s="73">
        <f t="shared" ca="1" si="61"/>
        <v>2.2896480000000001</v>
      </c>
      <c r="BE39" s="73">
        <f t="shared" ca="1" si="61"/>
        <v>20.818123</v>
      </c>
      <c r="BF39" s="73">
        <f t="shared" ca="1" si="61"/>
        <v>29.105172</v>
      </c>
      <c r="BG39" s="73">
        <f t="shared" ca="1" si="61"/>
        <v>25.265649</v>
      </c>
      <c r="BH39" s="73">
        <f t="shared" ca="1" si="61"/>
        <v>29.862120000000001</v>
      </c>
      <c r="BI39" s="73">
        <f t="shared" ca="1" si="61"/>
        <v>27.369140000000002</v>
      </c>
      <c r="BM39" s="73">
        <f t="shared" ca="1" si="28"/>
        <v>2374.5541503385675</v>
      </c>
      <c r="BN39" s="73">
        <f t="shared" ca="1" si="29"/>
        <v>33.335504999999998</v>
      </c>
      <c r="BO39" s="73">
        <f t="shared" ca="1" si="30"/>
        <v>37.614367999999999</v>
      </c>
      <c r="BP39" s="73">
        <f t="shared" ca="1" si="31"/>
        <v>36.094130999999997</v>
      </c>
      <c r="BQ39" s="73">
        <f t="shared" ca="1" si="32"/>
        <v>33.775348062500001</v>
      </c>
      <c r="BR39" s="73">
        <f t="shared" ca="1" si="33"/>
        <v>14.688088</v>
      </c>
      <c r="BS39" s="73">
        <f t="shared" ca="1" si="34"/>
        <v>13.041170999999999</v>
      </c>
      <c r="BT39" s="73">
        <f t="shared" ca="1" si="35"/>
        <v>58.950500499999997</v>
      </c>
      <c r="BU39" s="73">
        <f t="shared" ca="1" si="36"/>
        <v>56.804075499999996</v>
      </c>
      <c r="BV39" s="73">
        <f t="shared" ca="1" si="37"/>
        <v>29.430007500000002</v>
      </c>
      <c r="BW39" s="73">
        <f t="shared" ca="1" si="38"/>
        <v>36.784179999999999</v>
      </c>
      <c r="BX39" s="73">
        <f t="shared" ca="1" si="39"/>
        <v>33.203082999999999</v>
      </c>
      <c r="BY39" s="73">
        <f t="shared" ca="1" si="40"/>
        <v>37.469943499999999</v>
      </c>
      <c r="BZ39" s="73">
        <f t="shared" ca="1" si="41"/>
        <v>35.873285500000001</v>
      </c>
      <c r="CD39" s="73">
        <f t="shared" ca="1" si="42"/>
        <v>2803.1344680353664</v>
      </c>
      <c r="CE39" s="73">
        <f t="shared" ca="1" si="43"/>
        <v>34.674506000000001</v>
      </c>
      <c r="CF39" s="73">
        <f t="shared" ca="1" si="44"/>
        <v>38.832207000000004</v>
      </c>
      <c r="CG39" s="73">
        <f t="shared" ca="1" si="45"/>
        <v>37.471073250000003</v>
      </c>
      <c r="CH39" s="73">
        <f t="shared" ca="1" si="46"/>
        <v>35.109147765624996</v>
      </c>
      <c r="CI39" s="73">
        <f t="shared" ca="1" si="47"/>
        <v>16.038585749999999</v>
      </c>
      <c r="CJ39" s="73">
        <f t="shared" ca="1" si="48"/>
        <v>14.07407675</v>
      </c>
      <c r="CK39" s="73">
        <f t="shared" ca="1" si="49"/>
        <v>68.512935499999998</v>
      </c>
      <c r="CL39" s="73">
        <f t="shared" ca="1" si="50"/>
        <v>66.132528000000008</v>
      </c>
      <c r="CM39" s="73">
        <f t="shared" ca="1" si="51"/>
        <v>30.96789025</v>
      </c>
      <c r="CN39" s="73">
        <f t="shared" ca="1" si="52"/>
        <v>37.931168249999999</v>
      </c>
      <c r="CO39" s="73">
        <f t="shared" ca="1" si="53"/>
        <v>34.547482500000001</v>
      </c>
      <c r="CP39" s="73">
        <f t="shared" ca="1" si="54"/>
        <v>38.689087499999999</v>
      </c>
      <c r="CQ39" s="73">
        <f t="shared" ca="1" si="55"/>
        <v>37.268379500000002</v>
      </c>
    </row>
    <row r="40" spans="27:95">
      <c r="AA40" s="72"/>
      <c r="AB40" s="250"/>
      <c r="AC40" s="244"/>
      <c r="AD40">
        <v>40</v>
      </c>
      <c r="AE40" s="73">
        <f t="shared" ca="1" si="60"/>
        <v>44.787213000000001</v>
      </c>
      <c r="AF40" s="73">
        <f t="shared" ca="1" si="60"/>
        <v>22.309225999999999</v>
      </c>
      <c r="AG40" s="73">
        <f t="shared" ca="1" si="60"/>
        <v>27.420435999999999</v>
      </c>
      <c r="AH40" s="73">
        <f t="shared" ca="1" si="60"/>
        <v>24.803213</v>
      </c>
      <c r="AI40" s="73">
        <f t="shared" ca="1" si="60"/>
        <v>22.784550812500001</v>
      </c>
      <c r="AJ40" s="73">
        <f t="shared" ca="1" si="60"/>
        <v>4.9848129999999999</v>
      </c>
      <c r="AK40" s="73">
        <f t="shared" ca="1" si="60"/>
        <v>5.5627579999999996</v>
      </c>
      <c r="AL40" s="73">
        <f t="shared" ca="1" si="60"/>
        <v>0.116337</v>
      </c>
      <c r="AM40" s="73">
        <f t="shared" ca="1" si="60"/>
        <v>0.118021</v>
      </c>
      <c r="AN40" s="73">
        <f t="shared" ca="1" si="60"/>
        <v>17.973960000000002</v>
      </c>
      <c r="AO40" s="73">
        <f t="shared" ca="1" si="60"/>
        <v>25.984179000000001</v>
      </c>
      <c r="AP40" s="73">
        <f t="shared" ca="1" si="60"/>
        <v>22.235966999999999</v>
      </c>
      <c r="AQ40" s="73">
        <f t="shared" ca="1" si="60"/>
        <v>27.257259000000001</v>
      </c>
      <c r="AR40" s="73">
        <f t="shared" ca="1" si="60"/>
        <v>24.533306</v>
      </c>
      <c r="AS40" s="74"/>
      <c r="AT40" s="74"/>
      <c r="AU40" s="244"/>
      <c r="AV40" s="73">
        <f t="shared" ca="1" si="61"/>
        <v>52.538845999999999</v>
      </c>
      <c r="AW40" s="73">
        <f t="shared" ca="1" si="61"/>
        <v>22.955148000000001</v>
      </c>
      <c r="AX40" s="73">
        <f t="shared" ca="1" si="61"/>
        <v>27.83858</v>
      </c>
      <c r="AY40" s="73">
        <f t="shared" ca="1" si="61"/>
        <v>25.384070000000001</v>
      </c>
      <c r="AZ40" s="73">
        <f t="shared" ca="1" si="61"/>
        <v>23.412170124999999</v>
      </c>
      <c r="BA40" s="73">
        <f t="shared" ca="1" si="61"/>
        <v>5.3702730000000001</v>
      </c>
      <c r="BB40" s="73">
        <f t="shared" ca="1" si="61"/>
        <v>5.9101499999999998</v>
      </c>
      <c r="BC40" s="73">
        <f t="shared" ca="1" si="61"/>
        <v>0.22084999999999999</v>
      </c>
      <c r="BD40" s="73">
        <f t="shared" ca="1" si="61"/>
        <v>0.218334</v>
      </c>
      <c r="BE40" s="73">
        <f t="shared" ca="1" si="61"/>
        <v>18.571919999999999</v>
      </c>
      <c r="BF40" s="73">
        <f t="shared" ca="1" si="61"/>
        <v>26.599218</v>
      </c>
      <c r="BG40" s="73">
        <f t="shared" ca="1" si="61"/>
        <v>22.880614000000001</v>
      </c>
      <c r="BH40" s="73">
        <f t="shared" ca="1" si="61"/>
        <v>27.693657000000002</v>
      </c>
      <c r="BI40" s="73">
        <f t="shared" ca="1" si="61"/>
        <v>25.121123000000001</v>
      </c>
      <c r="BM40" s="73">
        <f t="shared" ca="1" si="28"/>
        <v>2630.4167904194187</v>
      </c>
      <c r="BN40" s="73">
        <f t="shared" ca="1" si="29"/>
        <v>33.728148000000004</v>
      </c>
      <c r="BO40" s="73">
        <f t="shared" ca="1" si="30"/>
        <v>38.015881999999998</v>
      </c>
      <c r="BP40" s="73">
        <f t="shared" ca="1" si="31"/>
        <v>36.535195250000001</v>
      </c>
      <c r="BQ40" s="73">
        <f t="shared" ca="1" si="32"/>
        <v>34.171571828125003</v>
      </c>
      <c r="BR40" s="73">
        <f t="shared" ca="1" si="33"/>
        <v>15.122406000000002</v>
      </c>
      <c r="BS40" s="73">
        <f t="shared" ca="1" si="34"/>
        <v>13.3591435</v>
      </c>
      <c r="BT40" s="73">
        <f t="shared" ca="1" si="35"/>
        <v>61.734166124999994</v>
      </c>
      <c r="BU40" s="73">
        <f t="shared" ca="1" si="36"/>
        <v>59.528651374999995</v>
      </c>
      <c r="BV40" s="73">
        <f t="shared" ca="1" si="37"/>
        <v>29.905090125000001</v>
      </c>
      <c r="BW40" s="73">
        <f t="shared" ca="1" si="38"/>
        <v>37.1584425</v>
      </c>
      <c r="BX40" s="73">
        <f t="shared" ca="1" si="39"/>
        <v>33.597483750000002</v>
      </c>
      <c r="BY40" s="73">
        <f t="shared" ca="1" si="40"/>
        <v>37.874357625000002</v>
      </c>
      <c r="BZ40" s="73">
        <f t="shared" ca="1" si="41"/>
        <v>36.320015625000003</v>
      </c>
      <c r="CD40" s="73">
        <f t="shared" ca="1" si="42"/>
        <v>3093.3495444233031</v>
      </c>
      <c r="CE40" s="73">
        <f t="shared" ca="1" si="43"/>
        <v>35.054332500000001</v>
      </c>
      <c r="CF40" s="73">
        <f t="shared" ca="1" si="44"/>
        <v>39.237595500000005</v>
      </c>
      <c r="CG40" s="73">
        <f t="shared" ca="1" si="45"/>
        <v>37.904501875000001</v>
      </c>
      <c r="CH40" s="73">
        <f t="shared" ca="1" si="46"/>
        <v>35.493922023437499</v>
      </c>
      <c r="CI40" s="73">
        <f t="shared" ca="1" si="47"/>
        <v>16.470086625</v>
      </c>
      <c r="CJ40" s="73">
        <f t="shared" ca="1" si="48"/>
        <v>14.386997624999999</v>
      </c>
      <c r="CK40" s="73">
        <f t="shared" ca="1" si="49"/>
        <v>70.905303750000002</v>
      </c>
      <c r="CL40" s="73">
        <f t="shared" ca="1" si="50"/>
        <v>68.503485499999996</v>
      </c>
      <c r="CM40" s="73">
        <f t="shared" ca="1" si="51"/>
        <v>31.448133374999998</v>
      </c>
      <c r="CN40" s="73">
        <f t="shared" ca="1" si="52"/>
        <v>38.289407374999996</v>
      </c>
      <c r="CO40" s="73">
        <f t="shared" ca="1" si="53"/>
        <v>34.929655750000002</v>
      </c>
      <c r="CP40" s="73">
        <f t="shared" ca="1" si="54"/>
        <v>39.09912525</v>
      </c>
      <c r="CQ40" s="73">
        <f t="shared" ca="1" si="55"/>
        <v>37.707994249999999</v>
      </c>
    </row>
    <row r="41" spans="27:95">
      <c r="AA41" s="72"/>
      <c r="AD41">
        <v>41</v>
      </c>
      <c r="AS41" s="75"/>
      <c r="AT41" s="75"/>
      <c r="BM41" s="73">
        <f t="shared" ca="1" si="28"/>
        <v>2913.8491073508944</v>
      </c>
      <c r="BN41" s="73">
        <f t="shared" ca="1" si="29"/>
        <v>34.120791000000004</v>
      </c>
      <c r="BO41" s="73">
        <f t="shared" ca="1" si="30"/>
        <v>38.417395999999997</v>
      </c>
      <c r="BP41" s="73">
        <f t="shared" ca="1" si="31"/>
        <v>36.976259499999998</v>
      </c>
      <c r="BQ41" s="73">
        <f t="shared" ca="1" si="32"/>
        <v>34.567795593750006</v>
      </c>
      <c r="BR41" s="73">
        <f t="shared" ca="1" si="33"/>
        <v>15.556724000000001</v>
      </c>
      <c r="BS41" s="73">
        <f t="shared" ca="1" si="34"/>
        <v>13.677116</v>
      </c>
      <c r="BT41" s="73">
        <f t="shared" ca="1" si="35"/>
        <v>64.517831749999999</v>
      </c>
      <c r="BU41" s="73">
        <f t="shared" ca="1" si="36"/>
        <v>62.253227249999995</v>
      </c>
      <c r="BV41" s="73">
        <f t="shared" ca="1" si="37"/>
        <v>30.38017275</v>
      </c>
      <c r="BW41" s="73">
        <f t="shared" ca="1" si="38"/>
        <v>37.532705</v>
      </c>
      <c r="BX41" s="73">
        <f t="shared" ca="1" si="39"/>
        <v>33.991884500000005</v>
      </c>
      <c r="BY41" s="73">
        <f t="shared" ca="1" si="40"/>
        <v>38.278771750000004</v>
      </c>
      <c r="BZ41" s="73">
        <f t="shared" ca="1" si="41"/>
        <v>36.766745749999998</v>
      </c>
      <c r="CD41" s="73">
        <f t="shared" ca="1" si="42"/>
        <v>3413.611267350424</v>
      </c>
      <c r="CE41" s="73">
        <f t="shared" ca="1" si="43"/>
        <v>35.434159000000001</v>
      </c>
      <c r="CF41" s="73">
        <f t="shared" ca="1" si="44"/>
        <v>39.642983999999998</v>
      </c>
      <c r="CG41" s="73">
        <f t="shared" ca="1" si="45"/>
        <v>38.337930499999999</v>
      </c>
      <c r="CH41" s="73">
        <f t="shared" ca="1" si="46"/>
        <v>35.878696281250001</v>
      </c>
      <c r="CI41" s="73">
        <f t="shared" ca="1" si="47"/>
        <v>16.901587499999998</v>
      </c>
      <c r="CJ41" s="73">
        <f t="shared" ca="1" si="48"/>
        <v>14.699918499999999</v>
      </c>
      <c r="CK41" s="73">
        <f t="shared" ca="1" si="49"/>
        <v>73.297671999999991</v>
      </c>
      <c r="CL41" s="73">
        <f t="shared" ca="1" si="50"/>
        <v>70.874442999999999</v>
      </c>
      <c r="CM41" s="73">
        <f t="shared" ca="1" si="51"/>
        <v>31.928376499999999</v>
      </c>
      <c r="CN41" s="73">
        <f t="shared" ca="1" si="52"/>
        <v>38.6476465</v>
      </c>
      <c r="CO41" s="73">
        <f t="shared" ca="1" si="53"/>
        <v>35.311829000000003</v>
      </c>
      <c r="CP41" s="73">
        <f t="shared" ca="1" si="54"/>
        <v>39.509163000000001</v>
      </c>
      <c r="CQ41" s="73">
        <f t="shared" ca="1" si="55"/>
        <v>38.147609000000003</v>
      </c>
    </row>
    <row r="42" spans="27:95">
      <c r="AA42" s="72"/>
      <c r="AD42">
        <v>42</v>
      </c>
      <c r="AS42" s="76"/>
      <c r="AT42" s="76"/>
      <c r="AU42" s="74"/>
      <c r="BM42" s="73">
        <f t="shared" ca="1" si="28"/>
        <v>3227.821785252444</v>
      </c>
      <c r="BN42" s="73">
        <f t="shared" ca="1" si="29"/>
        <v>34.513434000000004</v>
      </c>
      <c r="BO42" s="73">
        <f t="shared" ca="1" si="30"/>
        <v>38.818910000000002</v>
      </c>
      <c r="BP42" s="73">
        <f t="shared" ca="1" si="31"/>
        <v>37.417323749999994</v>
      </c>
      <c r="BQ42" s="73">
        <f t="shared" ca="1" si="32"/>
        <v>34.964019359375001</v>
      </c>
      <c r="BR42" s="73">
        <f t="shared" ca="1" si="33"/>
        <v>15.991042</v>
      </c>
      <c r="BS42" s="73">
        <f t="shared" ca="1" si="34"/>
        <v>13.9950885</v>
      </c>
      <c r="BT42" s="73">
        <f t="shared" ca="1" si="35"/>
        <v>67.301497374999997</v>
      </c>
      <c r="BU42" s="73">
        <f t="shared" ca="1" si="36"/>
        <v>64.977803124999994</v>
      </c>
      <c r="BV42" s="73">
        <f t="shared" ca="1" si="37"/>
        <v>30.855255375000002</v>
      </c>
      <c r="BW42" s="73">
        <f t="shared" ca="1" si="38"/>
        <v>37.9069675</v>
      </c>
      <c r="BX42" s="73">
        <f t="shared" ca="1" si="39"/>
        <v>34.38628525</v>
      </c>
      <c r="BY42" s="73">
        <f t="shared" ca="1" si="40"/>
        <v>38.683185874999999</v>
      </c>
      <c r="BZ42" s="73">
        <f t="shared" ca="1" si="41"/>
        <v>37.213475875</v>
      </c>
      <c r="CD42" s="73">
        <f t="shared" ca="1" si="42"/>
        <v>3767.0304365018674</v>
      </c>
      <c r="CE42" s="73">
        <f t="shared" ca="1" si="43"/>
        <v>35.813985500000001</v>
      </c>
      <c r="CF42" s="73">
        <f t="shared" ca="1" si="44"/>
        <v>40.048372499999999</v>
      </c>
      <c r="CG42" s="73">
        <f t="shared" ca="1" si="45"/>
        <v>38.771359124999996</v>
      </c>
      <c r="CH42" s="73">
        <f t="shared" ca="1" si="46"/>
        <v>36.263470539062503</v>
      </c>
      <c r="CI42" s="73">
        <f t="shared" ca="1" si="47"/>
        <v>17.333088374999999</v>
      </c>
      <c r="CJ42" s="73">
        <f t="shared" ca="1" si="48"/>
        <v>15.012839375</v>
      </c>
      <c r="CK42" s="73">
        <f t="shared" ca="1" si="49"/>
        <v>75.690040249999996</v>
      </c>
      <c r="CL42" s="73">
        <f t="shared" ca="1" si="50"/>
        <v>73.245400500000002</v>
      </c>
      <c r="CM42" s="73">
        <f t="shared" ca="1" si="51"/>
        <v>32.408619625</v>
      </c>
      <c r="CN42" s="73">
        <f t="shared" ca="1" si="52"/>
        <v>39.005885625000005</v>
      </c>
      <c r="CO42" s="73">
        <f t="shared" ca="1" si="53"/>
        <v>35.694002249999997</v>
      </c>
      <c r="CP42" s="73">
        <f t="shared" ca="1" si="54"/>
        <v>39.919200749999995</v>
      </c>
      <c r="CQ42" s="73">
        <f t="shared" ca="1" si="55"/>
        <v>38.58722375</v>
      </c>
    </row>
    <row r="43" spans="27:95">
      <c r="AA43" s="72"/>
      <c r="AD43">
        <v>43</v>
      </c>
      <c r="AS43" s="76"/>
      <c r="AT43" s="76"/>
      <c r="AU43" s="74"/>
      <c r="BM43" s="73">
        <f t="shared" ca="1" si="28"/>
        <v>3575.6256050000002</v>
      </c>
      <c r="BN43" s="73">
        <f t="shared" ca="1" si="29"/>
        <v>34.906077000000003</v>
      </c>
      <c r="BO43" s="73">
        <f t="shared" ca="1" si="30"/>
        <v>39.220424000000001</v>
      </c>
      <c r="BP43" s="73">
        <f t="shared" ca="1" si="31"/>
        <v>37.858387999999998</v>
      </c>
      <c r="BQ43" s="73">
        <f t="shared" ca="1" si="32"/>
        <v>35.360243125000004</v>
      </c>
      <c r="BR43" s="73">
        <f t="shared" ca="1" si="33"/>
        <v>16.425360000000001</v>
      </c>
      <c r="BS43" s="73">
        <f t="shared" ca="1" si="34"/>
        <v>14.313060999999999</v>
      </c>
      <c r="BT43" s="73">
        <f t="shared" ca="1" si="35"/>
        <v>70.085162999999994</v>
      </c>
      <c r="BU43" s="73">
        <f t="shared" ca="1" si="36"/>
        <v>67.702378999999993</v>
      </c>
      <c r="BV43" s="73">
        <f t="shared" ca="1" si="37"/>
        <v>31.330338000000001</v>
      </c>
      <c r="BW43" s="73">
        <f t="shared" ca="1" si="38"/>
        <v>38.281230000000001</v>
      </c>
      <c r="BX43" s="73">
        <f t="shared" ca="1" si="39"/>
        <v>34.780686000000003</v>
      </c>
      <c r="BY43" s="73">
        <f t="shared" ca="1" si="40"/>
        <v>39.087600000000002</v>
      </c>
      <c r="BZ43" s="73">
        <f t="shared" ca="1" si="41"/>
        <v>37.660206000000002</v>
      </c>
      <c r="CD43" s="73">
        <f t="shared" ca="1" si="42"/>
        <v>4157.039919939637</v>
      </c>
      <c r="CE43" s="73">
        <f t="shared" ca="1" si="43"/>
        <v>36.193812000000001</v>
      </c>
      <c r="CF43" s="73">
        <f t="shared" ca="1" si="44"/>
        <v>40.453761</v>
      </c>
      <c r="CG43" s="73">
        <f t="shared" ca="1" si="45"/>
        <v>39.204787749999994</v>
      </c>
      <c r="CH43" s="73">
        <f t="shared" ca="1" si="46"/>
        <v>36.648244796875005</v>
      </c>
      <c r="CI43" s="73">
        <f t="shared" ca="1" si="47"/>
        <v>17.76458925</v>
      </c>
      <c r="CJ43" s="73">
        <f t="shared" ca="1" si="48"/>
        <v>15.32576025</v>
      </c>
      <c r="CK43" s="73">
        <f t="shared" ca="1" si="49"/>
        <v>78.0824085</v>
      </c>
      <c r="CL43" s="73">
        <f t="shared" ca="1" si="50"/>
        <v>75.616357999999991</v>
      </c>
      <c r="CM43" s="73">
        <f t="shared" ca="1" si="51"/>
        <v>32.888862750000001</v>
      </c>
      <c r="CN43" s="73">
        <f t="shared" ca="1" si="52"/>
        <v>39.364124750000002</v>
      </c>
      <c r="CO43" s="73">
        <f t="shared" ca="1" si="53"/>
        <v>36.076175499999998</v>
      </c>
      <c r="CP43" s="73">
        <f t="shared" ca="1" si="54"/>
        <v>40.329238499999995</v>
      </c>
      <c r="CQ43" s="73">
        <f t="shared" ca="1" si="55"/>
        <v>39.026838499999997</v>
      </c>
    </row>
    <row r="44" spans="27:95">
      <c r="AA44" s="72"/>
      <c r="AD44">
        <v>44</v>
      </c>
      <c r="AU44" s="75"/>
      <c r="BM44" s="73">
        <f t="shared" ca="1" si="28"/>
        <v>3942.8792429460968</v>
      </c>
      <c r="BN44" s="73">
        <f t="shared" ca="1" si="29"/>
        <v>35.279657625000006</v>
      </c>
      <c r="BO44" s="73">
        <f t="shared" ca="1" si="30"/>
        <v>39.623526750000003</v>
      </c>
      <c r="BP44" s="73">
        <f t="shared" ca="1" si="31"/>
        <v>38.290220624999996</v>
      </c>
      <c r="BQ44" s="73">
        <f t="shared" ca="1" si="32"/>
        <v>35.739309632812507</v>
      </c>
      <c r="BR44" s="73">
        <f t="shared" ca="1" si="33"/>
        <v>16.876912625000003</v>
      </c>
      <c r="BS44" s="73">
        <f t="shared" ca="1" si="34"/>
        <v>14.635739624999999</v>
      </c>
      <c r="BT44" s="73">
        <f t="shared" ca="1" si="35"/>
        <v>72.369243124999997</v>
      </c>
      <c r="BU44" s="73">
        <f t="shared" ca="1" si="36"/>
        <v>69.988917375</v>
      </c>
      <c r="BV44" s="73">
        <f t="shared" ca="1" si="37"/>
        <v>31.837815250000002</v>
      </c>
      <c r="BW44" s="73">
        <f t="shared" ca="1" si="38"/>
        <v>38.630319624999998</v>
      </c>
      <c r="BX44" s="73">
        <f t="shared" ca="1" si="39"/>
        <v>35.159219750000005</v>
      </c>
      <c r="BY44" s="73">
        <f t="shared" ca="1" si="40"/>
        <v>39.494250000000001</v>
      </c>
      <c r="BZ44" s="73">
        <f t="shared" ca="1" si="41"/>
        <v>38.097708375000003</v>
      </c>
      <c r="CD44" s="73">
        <f t="shared" ca="1" si="42"/>
        <v>4587.4279985959383</v>
      </c>
      <c r="CE44" s="73">
        <f t="shared" ca="1" si="43"/>
        <v>36.573638500000001</v>
      </c>
      <c r="CF44" s="73">
        <f t="shared" ca="1" si="44"/>
        <v>40.859149500000001</v>
      </c>
      <c r="CG44" s="73">
        <f t="shared" ca="1" si="45"/>
        <v>39.638216374999999</v>
      </c>
      <c r="CH44" s="73">
        <f t="shared" ca="1" si="46"/>
        <v>37.0330190546875</v>
      </c>
      <c r="CI44" s="73">
        <f t="shared" ca="1" si="47"/>
        <v>18.196090124999998</v>
      </c>
      <c r="CJ44" s="73">
        <f t="shared" ca="1" si="48"/>
        <v>15.638681125</v>
      </c>
      <c r="CK44" s="73">
        <f t="shared" ca="1" si="49"/>
        <v>80.47477674999999</v>
      </c>
      <c r="CL44" s="73">
        <f t="shared" ca="1" si="50"/>
        <v>77.987315499999994</v>
      </c>
      <c r="CM44" s="73">
        <f t="shared" ca="1" si="51"/>
        <v>33.369105874999995</v>
      </c>
      <c r="CN44" s="73">
        <f t="shared" ca="1" si="52"/>
        <v>39.722363874999999</v>
      </c>
      <c r="CO44" s="73">
        <f t="shared" ca="1" si="53"/>
        <v>36.458348749999999</v>
      </c>
      <c r="CP44" s="73">
        <f t="shared" ca="1" si="54"/>
        <v>40.739276249999996</v>
      </c>
      <c r="CQ44" s="73">
        <f t="shared" ca="1" si="55"/>
        <v>39.466453250000001</v>
      </c>
    </row>
    <row r="45" spans="27:95">
      <c r="AA45" s="72"/>
      <c r="AD45">
        <v>45</v>
      </c>
      <c r="AU45" s="76"/>
      <c r="BM45" s="73">
        <f t="shared" ca="1" si="28"/>
        <v>4347.8536183195301</v>
      </c>
      <c r="BN45" s="73">
        <f t="shared" ca="1" si="29"/>
        <v>35.653238250000001</v>
      </c>
      <c r="BO45" s="73">
        <f t="shared" ca="1" si="30"/>
        <v>40.026629499999999</v>
      </c>
      <c r="BP45" s="73">
        <f t="shared" ca="1" si="31"/>
        <v>38.722053250000002</v>
      </c>
      <c r="BQ45" s="73">
        <f t="shared" ca="1" si="32"/>
        <v>36.118376140625003</v>
      </c>
      <c r="BR45" s="73">
        <f t="shared" ca="1" si="33"/>
        <v>17.328465250000001</v>
      </c>
      <c r="BS45" s="73">
        <f t="shared" ca="1" si="34"/>
        <v>14.958418249999999</v>
      </c>
      <c r="BT45" s="73">
        <f t="shared" ca="1" si="35"/>
        <v>74.65332325</v>
      </c>
      <c r="BU45" s="73">
        <f t="shared" ca="1" si="36"/>
        <v>72.275455749999992</v>
      </c>
      <c r="BV45" s="73">
        <f t="shared" ca="1" si="37"/>
        <v>32.345292499999999</v>
      </c>
      <c r="BW45" s="73">
        <f t="shared" ca="1" si="38"/>
        <v>38.979409250000003</v>
      </c>
      <c r="BX45" s="73">
        <f t="shared" ca="1" si="39"/>
        <v>35.537753500000001</v>
      </c>
      <c r="BY45" s="73">
        <f t="shared" ca="1" si="40"/>
        <v>39.9009</v>
      </c>
      <c r="BZ45" s="73">
        <f t="shared" ca="1" si="41"/>
        <v>38.535210750000005</v>
      </c>
      <c r="CD45" s="73">
        <f t="shared" ca="1" si="42"/>
        <v>5062.3751629999997</v>
      </c>
      <c r="CE45" s="73">
        <f t="shared" ca="1" si="43"/>
        <v>36.953465000000001</v>
      </c>
      <c r="CF45" s="73">
        <f t="shared" ca="1" si="44"/>
        <v>41.264538000000002</v>
      </c>
      <c r="CG45" s="73">
        <f t="shared" ca="1" si="45"/>
        <v>40.071644999999997</v>
      </c>
      <c r="CH45" s="73">
        <f t="shared" ca="1" si="46"/>
        <v>37.417793312500002</v>
      </c>
      <c r="CI45" s="73">
        <f t="shared" ca="1" si="47"/>
        <v>18.627590999999999</v>
      </c>
      <c r="CJ45" s="73">
        <f t="shared" ca="1" si="48"/>
        <v>15.951601999999999</v>
      </c>
      <c r="CK45" s="73">
        <f t="shared" ca="1" si="49"/>
        <v>82.867144999999994</v>
      </c>
      <c r="CL45" s="73">
        <f t="shared" ca="1" si="50"/>
        <v>80.358272999999997</v>
      </c>
      <c r="CM45" s="73">
        <f t="shared" ca="1" si="51"/>
        <v>33.849348999999997</v>
      </c>
      <c r="CN45" s="73">
        <f t="shared" ca="1" si="52"/>
        <v>40.080603000000004</v>
      </c>
      <c r="CO45" s="73">
        <f t="shared" ca="1" si="53"/>
        <v>36.840522</v>
      </c>
      <c r="CP45" s="73">
        <f t="shared" ca="1" si="54"/>
        <v>41.149313999999997</v>
      </c>
      <c r="CQ45" s="73">
        <f t="shared" ca="1" si="55"/>
        <v>39.906067999999998</v>
      </c>
    </row>
    <row r="46" spans="27:95">
      <c r="AA46" s="72"/>
      <c r="AD46">
        <v>46</v>
      </c>
      <c r="AE46" s="68" t="str">
        <f>"Sequence: "&amp;B3 &amp; "     Coding Conditions: " &amp; A3</f>
        <v xml:space="preserve">Sequence: Neon1224     Coding Conditions: </v>
      </c>
      <c r="AU46" s="76"/>
      <c r="BM46" s="73">
        <f t="shared" ca="1" si="28"/>
        <v>4502.5920830562009</v>
      </c>
      <c r="BN46" s="73">
        <f t="shared" ca="1" si="29"/>
        <v>35.793479249999997</v>
      </c>
      <c r="BO46" s="73">
        <f t="shared" ca="1" si="30"/>
        <v>39.996760999999999</v>
      </c>
      <c r="BP46" s="73">
        <f t="shared" ca="1" si="31"/>
        <v>38.753155499999998</v>
      </c>
      <c r="BQ46" s="73">
        <f t="shared" ca="1" si="32"/>
        <v>36.241164124999997</v>
      </c>
      <c r="BR46" s="73">
        <f t="shared" ca="1" si="33"/>
        <v>17.367339625</v>
      </c>
      <c r="BS46" s="73">
        <f t="shared" ca="1" si="34"/>
        <v>14.983034625</v>
      </c>
      <c r="BT46" s="73">
        <f t="shared" ca="1" si="35"/>
        <v>75.658418124999997</v>
      </c>
      <c r="BU46" s="73">
        <f t="shared" ca="1" si="36"/>
        <v>73.263221000000001</v>
      </c>
      <c r="BV46" s="73">
        <f t="shared" ca="1" si="37"/>
        <v>32.400597250000004</v>
      </c>
      <c r="BW46" s="73">
        <f t="shared" ca="1" si="38"/>
        <v>38.979025999999998</v>
      </c>
      <c r="BX46" s="73">
        <f t="shared" ca="1" si="39"/>
        <v>35.662324875000003</v>
      </c>
      <c r="BY46" s="73">
        <f t="shared" ca="1" si="40"/>
        <v>39.868731499999996</v>
      </c>
      <c r="BZ46" s="73">
        <f t="shared" ca="1" si="41"/>
        <v>38.5653085</v>
      </c>
      <c r="CD46" s="73">
        <f t="shared" ca="1" si="42"/>
        <v>5572.1545232001245</v>
      </c>
      <c r="CE46" s="73">
        <f t="shared" ca="1" si="43"/>
        <v>37.29786575</v>
      </c>
      <c r="CF46" s="73">
        <f t="shared" ca="1" si="44"/>
        <v>41.644187625000001</v>
      </c>
      <c r="CG46" s="73">
        <f t="shared" ca="1" si="45"/>
        <v>40.475120124999997</v>
      </c>
      <c r="CH46" s="73">
        <f t="shared" ca="1" si="46"/>
        <v>37.768089265625001</v>
      </c>
      <c r="CI46" s="73">
        <f t="shared" ca="1" si="47"/>
        <v>19.048979249999999</v>
      </c>
      <c r="CJ46" s="73">
        <f t="shared" ca="1" si="48"/>
        <v>16.247675749999999</v>
      </c>
      <c r="CK46" s="73">
        <f t="shared" ca="1" si="49"/>
        <v>84.504930250000001</v>
      </c>
      <c r="CL46" s="73">
        <f t="shared" ca="1" si="50"/>
        <v>82.084510999999992</v>
      </c>
      <c r="CM46" s="73">
        <f t="shared" ca="1" si="51"/>
        <v>34.328696874999999</v>
      </c>
      <c r="CN46" s="73">
        <f t="shared" ca="1" si="52"/>
        <v>40.401787250000005</v>
      </c>
      <c r="CO46" s="73">
        <f t="shared" ca="1" si="53"/>
        <v>37.187996249999998</v>
      </c>
      <c r="CP46" s="73">
        <f t="shared" ca="1" si="54"/>
        <v>41.532105874999999</v>
      </c>
      <c r="CQ46" s="73">
        <f t="shared" ca="1" si="55"/>
        <v>40.314161874999996</v>
      </c>
    </row>
    <row r="47" spans="27:95">
      <c r="AA47" s="72"/>
      <c r="AD47">
        <v>47</v>
      </c>
      <c r="BM47" s="73">
        <f t="shared" ca="1" si="28"/>
        <v>4974.202413</v>
      </c>
      <c r="BN47" s="73">
        <f t="shared" ca="1" si="29"/>
        <v>36.193483999999998</v>
      </c>
      <c r="BO47" s="73">
        <f t="shared" ca="1" si="30"/>
        <v>40.405149000000002</v>
      </c>
      <c r="BP47" s="73">
        <f t="shared" ca="1" si="31"/>
        <v>39.199900999999997</v>
      </c>
      <c r="BQ47" s="73">
        <f t="shared" ca="1" si="32"/>
        <v>36.644614124999997</v>
      </c>
      <c r="BR47" s="73">
        <f t="shared" ca="1" si="33"/>
        <v>17.812577000000001</v>
      </c>
      <c r="BS47" s="73">
        <f t="shared" ca="1" si="34"/>
        <v>15.307788</v>
      </c>
      <c r="BT47" s="73">
        <f t="shared" ca="1" si="35"/>
        <v>78.346564999999998</v>
      </c>
      <c r="BU47" s="73">
        <f t="shared" ca="1" si="36"/>
        <v>75.912768</v>
      </c>
      <c r="BV47" s="73">
        <f t="shared" ca="1" si="37"/>
        <v>32.895093000000003</v>
      </c>
      <c r="BW47" s="73">
        <f t="shared" ca="1" si="38"/>
        <v>39.353535999999998</v>
      </c>
      <c r="BX47" s="73">
        <f t="shared" ca="1" si="39"/>
        <v>36.064368000000002</v>
      </c>
      <c r="BY47" s="73">
        <f t="shared" ca="1" si="40"/>
        <v>40.280377999999999</v>
      </c>
      <c r="BZ47" s="73">
        <f t="shared" ca="1" si="41"/>
        <v>39.018393000000003</v>
      </c>
      <c r="CD47" s="73">
        <f t="shared" ca="1" si="42"/>
        <v>6133.2684818285552</v>
      </c>
      <c r="CE47" s="73">
        <f t="shared" ca="1" si="43"/>
        <v>37.642266500000005</v>
      </c>
      <c r="CF47" s="73">
        <f t="shared" ca="1" si="44"/>
        <v>42.02383725</v>
      </c>
      <c r="CG47" s="73">
        <f t="shared" ca="1" si="45"/>
        <v>40.878595249999996</v>
      </c>
      <c r="CH47" s="73">
        <f t="shared" ca="1" si="46"/>
        <v>38.118385218750007</v>
      </c>
      <c r="CI47" s="73">
        <f t="shared" ca="1" si="47"/>
        <v>19.470367499999998</v>
      </c>
      <c r="CJ47" s="73">
        <f t="shared" ca="1" si="48"/>
        <v>16.543749500000001</v>
      </c>
      <c r="CK47" s="73">
        <f t="shared" ca="1" si="49"/>
        <v>86.142715499999994</v>
      </c>
      <c r="CL47" s="73">
        <f t="shared" ca="1" si="50"/>
        <v>83.810749000000001</v>
      </c>
      <c r="CM47" s="73">
        <f t="shared" ca="1" si="51"/>
        <v>34.808044749999993</v>
      </c>
      <c r="CN47" s="73">
        <f t="shared" ca="1" si="52"/>
        <v>40.7229715</v>
      </c>
      <c r="CO47" s="73">
        <f t="shared" ca="1" si="53"/>
        <v>37.535470500000002</v>
      </c>
      <c r="CP47" s="73">
        <f t="shared" ca="1" si="54"/>
        <v>41.914897749999994</v>
      </c>
      <c r="CQ47" s="73">
        <f t="shared" ca="1" si="55"/>
        <v>40.722255750000002</v>
      </c>
    </row>
    <row r="48" spans="27:95">
      <c r="AA48" s="72"/>
      <c r="AD48">
        <v>48</v>
      </c>
      <c r="BM48" s="73">
        <f t="shared" ca="1" si="28"/>
        <v>5480.691049012592</v>
      </c>
      <c r="BN48" s="73">
        <f t="shared" ca="1" si="29"/>
        <v>36.571258624999999</v>
      </c>
      <c r="BO48" s="73">
        <f t="shared" ca="1" si="30"/>
        <v>40.808552875000004</v>
      </c>
      <c r="BP48" s="73">
        <f t="shared" ca="1" si="31"/>
        <v>39.630186499999994</v>
      </c>
      <c r="BQ48" s="73">
        <f t="shared" ca="1" si="32"/>
        <v>37.027272507812498</v>
      </c>
      <c r="BR48" s="73">
        <f t="shared" ca="1" si="33"/>
        <v>18.263485625000001</v>
      </c>
      <c r="BS48" s="73">
        <f t="shared" ca="1" si="34"/>
        <v>15.628008125000001</v>
      </c>
      <c r="BT48" s="73">
        <f t="shared" ca="1" si="35"/>
        <v>80.333801374999993</v>
      </c>
      <c r="BU48" s="73">
        <f t="shared" ca="1" si="36"/>
        <v>77.960059125000001</v>
      </c>
      <c r="BV48" s="73">
        <f t="shared" ca="1" si="37"/>
        <v>33.407543250000003</v>
      </c>
      <c r="BW48" s="73">
        <f t="shared" ca="1" si="38"/>
        <v>39.697328374999998</v>
      </c>
      <c r="BX48" s="73">
        <f t="shared" ca="1" si="39"/>
        <v>36.445948999999999</v>
      </c>
      <c r="BY48" s="73">
        <f t="shared" ca="1" si="40"/>
        <v>40.687648875000001</v>
      </c>
      <c r="BZ48" s="73">
        <f t="shared" ca="1" si="41"/>
        <v>39.454188250000001</v>
      </c>
      <c r="CD48" s="73">
        <f t="shared" ca="1" si="42"/>
        <v>6556.3154079800706</v>
      </c>
      <c r="CE48" s="73">
        <f t="shared" ca="1" si="43"/>
        <v>37.896930499999996</v>
      </c>
      <c r="CF48" s="73">
        <f t="shared" ca="1" si="44"/>
        <v>42.042389249999999</v>
      </c>
      <c r="CG48" s="73">
        <f t="shared" ca="1" si="45"/>
        <v>40.956292000000005</v>
      </c>
      <c r="CH48" s="73">
        <f t="shared" ca="1" si="46"/>
        <v>38.347231765624997</v>
      </c>
      <c r="CI48" s="73">
        <f t="shared" ca="1" si="47"/>
        <v>19.640535499999999</v>
      </c>
      <c r="CJ48" s="73">
        <f t="shared" ca="1" si="48"/>
        <v>16.673661249999999</v>
      </c>
      <c r="CK48" s="73">
        <f t="shared" ca="1" si="49"/>
        <v>87.296316000000004</v>
      </c>
      <c r="CL48" s="73">
        <f t="shared" ca="1" si="50"/>
        <v>84.951853499999999</v>
      </c>
      <c r="CM48" s="73">
        <f t="shared" ca="1" si="51"/>
        <v>35.028146499999998</v>
      </c>
      <c r="CN48" s="73">
        <f t="shared" ca="1" si="52"/>
        <v>40.772546249999998</v>
      </c>
      <c r="CO48" s="73">
        <f t="shared" ca="1" si="53"/>
        <v>37.772136500000002</v>
      </c>
      <c r="CP48" s="73">
        <f t="shared" ca="1" si="54"/>
        <v>41.931956249999999</v>
      </c>
      <c r="CQ48" s="73">
        <f t="shared" ca="1" si="55"/>
        <v>40.796416000000001</v>
      </c>
    </row>
    <row r="49" spans="27:95">
      <c r="AA49" s="72"/>
      <c r="AD49">
        <v>49</v>
      </c>
      <c r="AE49" s="67" t="s">
        <v>86</v>
      </c>
      <c r="AF49" s="67" t="s">
        <v>87</v>
      </c>
      <c r="AG49" s="67" t="s">
        <v>88</v>
      </c>
      <c r="AH49" s="67" t="s">
        <v>89</v>
      </c>
      <c r="AI49" s="67" t="s">
        <v>90</v>
      </c>
      <c r="BM49" s="73">
        <f t="shared" ca="1" si="28"/>
        <v>6038.7519205537446</v>
      </c>
      <c r="BN49" s="73">
        <f t="shared" ca="1" si="29"/>
        <v>36.949033249999999</v>
      </c>
      <c r="BO49" s="73">
        <f t="shared" ca="1" si="30"/>
        <v>41.211956749999999</v>
      </c>
      <c r="BP49" s="73">
        <f t="shared" ca="1" si="31"/>
        <v>40.060471999999997</v>
      </c>
      <c r="BQ49" s="73">
        <f t="shared" ca="1" si="32"/>
        <v>37.409930890624999</v>
      </c>
      <c r="BR49" s="73">
        <f t="shared" ca="1" si="33"/>
        <v>18.714394250000002</v>
      </c>
      <c r="BS49" s="73">
        <f t="shared" ca="1" si="34"/>
        <v>15.94822825</v>
      </c>
      <c r="BT49" s="73">
        <f t="shared" ca="1" si="35"/>
        <v>82.321037750000002</v>
      </c>
      <c r="BU49" s="73">
        <f t="shared" ca="1" si="36"/>
        <v>80.007350250000002</v>
      </c>
      <c r="BV49" s="73">
        <f t="shared" ca="1" si="37"/>
        <v>33.919993500000004</v>
      </c>
      <c r="BW49" s="73">
        <f t="shared" ca="1" si="38"/>
        <v>40.041120749999997</v>
      </c>
      <c r="BX49" s="73">
        <f t="shared" ca="1" si="39"/>
        <v>36.827530000000003</v>
      </c>
      <c r="BY49" s="73">
        <f t="shared" ca="1" si="40"/>
        <v>41.094919750000003</v>
      </c>
      <c r="BZ49" s="73">
        <f t="shared" ca="1" si="41"/>
        <v>39.8899835</v>
      </c>
      <c r="CD49" s="73">
        <f t="shared" ca="1" si="42"/>
        <v>7220.9871947343554</v>
      </c>
      <c r="CE49" s="73">
        <f t="shared" ca="1" si="43"/>
        <v>38.268400749999998</v>
      </c>
      <c r="CF49" s="73">
        <f t="shared" ca="1" si="44"/>
        <v>42.452799625000004</v>
      </c>
      <c r="CG49" s="73">
        <f t="shared" ca="1" si="45"/>
        <v>41.391243000000003</v>
      </c>
      <c r="CH49" s="73">
        <f t="shared" ca="1" si="46"/>
        <v>38.725103320312499</v>
      </c>
      <c r="CI49" s="73">
        <f t="shared" ca="1" si="47"/>
        <v>20.069340749999999</v>
      </c>
      <c r="CJ49" s="73">
        <f t="shared" ca="1" si="48"/>
        <v>16.980019625000001</v>
      </c>
      <c r="CK49" s="73">
        <f t="shared" ca="1" si="49"/>
        <v>89.344379500000002</v>
      </c>
      <c r="CL49" s="73">
        <f t="shared" ca="1" si="50"/>
        <v>87.025833250000005</v>
      </c>
      <c r="CM49" s="73">
        <f t="shared" ca="1" si="51"/>
        <v>35.514672750000003</v>
      </c>
      <c r="CN49" s="73">
        <f t="shared" ca="1" si="52"/>
        <v>41.125034124999999</v>
      </c>
      <c r="CO49" s="73">
        <f t="shared" ca="1" si="53"/>
        <v>38.144485750000001</v>
      </c>
      <c r="CP49" s="73">
        <f t="shared" ca="1" si="54"/>
        <v>42.346877625000005</v>
      </c>
      <c r="CQ49" s="73">
        <f t="shared" ca="1" si="55"/>
        <v>41.237434</v>
      </c>
    </row>
    <row r="50" spans="27:95">
      <c r="AA50" s="72"/>
      <c r="AD50">
        <v>50</v>
      </c>
      <c r="AE50" s="74">
        <f ca="1">MAX(AE5:AE40,AV5:AV40)</f>
        <v>40000.576653999997</v>
      </c>
      <c r="AF50" s="74">
        <f t="shared" ref="AF50:AR50" ca="1" si="62">MAX(AF5:AF40,AW5:AW40)</f>
        <v>44.832943</v>
      </c>
      <c r="AG50" s="74">
        <f t="shared" ca="1" si="62"/>
        <v>48.727032999999999</v>
      </c>
      <c r="AH50" s="74">
        <f t="shared" ca="1" si="62"/>
        <v>48.061915999999997</v>
      </c>
      <c r="AI50" s="74">
        <f t="shared" ca="1" si="62"/>
        <v>45.2781344375</v>
      </c>
      <c r="AJ50" s="74">
        <f t="shared" ca="1" si="62"/>
        <v>28.384767</v>
      </c>
      <c r="AK50" s="74">
        <f t="shared" ca="1" si="62"/>
        <v>22.525015</v>
      </c>
      <c r="AL50" s="74">
        <f t="shared" ca="1" si="62"/>
        <v>99.976797000000005</v>
      </c>
      <c r="AM50" s="74">
        <f t="shared" ca="1" si="62"/>
        <v>99.972279</v>
      </c>
      <c r="AN50" s="74">
        <f t="shared" ca="1" si="62"/>
        <v>43.789524999999998</v>
      </c>
      <c r="AO50" s="74">
        <f t="shared" ca="1" si="62"/>
        <v>46.732250000000001</v>
      </c>
      <c r="AP50" s="74">
        <f t="shared" ca="1" si="62"/>
        <v>44.741878999999997</v>
      </c>
      <c r="AQ50" s="74">
        <f t="shared" ca="1" si="62"/>
        <v>48.576040999999996</v>
      </c>
      <c r="AR50" s="74">
        <f t="shared" ca="1" si="62"/>
        <v>47.911454999999997</v>
      </c>
      <c r="BM50" s="73">
        <f t="shared" ca="1" si="28"/>
        <v>6653.6362717547081</v>
      </c>
      <c r="BN50" s="73">
        <f t="shared" ca="1" si="29"/>
        <v>37.326807875</v>
      </c>
      <c r="BO50" s="73">
        <f t="shared" ca="1" si="30"/>
        <v>41.615360625000001</v>
      </c>
      <c r="BP50" s="73">
        <f t="shared" ca="1" si="31"/>
        <v>40.490757500000001</v>
      </c>
      <c r="BQ50" s="73">
        <f t="shared" ca="1" si="32"/>
        <v>37.7925892734375</v>
      </c>
      <c r="BR50" s="73">
        <f t="shared" ca="1" si="33"/>
        <v>19.165302875000002</v>
      </c>
      <c r="BS50" s="73">
        <f t="shared" ca="1" si="34"/>
        <v>16.268448374999998</v>
      </c>
      <c r="BT50" s="73">
        <f t="shared" ca="1" si="35"/>
        <v>84.308274124999997</v>
      </c>
      <c r="BU50" s="73">
        <f t="shared" ca="1" si="36"/>
        <v>82.054641375000003</v>
      </c>
      <c r="BV50" s="73">
        <f t="shared" ca="1" si="37"/>
        <v>34.432443750000004</v>
      </c>
      <c r="BW50" s="73">
        <f t="shared" ca="1" si="38"/>
        <v>40.384913124999997</v>
      </c>
      <c r="BX50" s="73">
        <f t="shared" ca="1" si="39"/>
        <v>37.209111</v>
      </c>
      <c r="BY50" s="73">
        <f t="shared" ca="1" si="40"/>
        <v>41.502190624999997</v>
      </c>
      <c r="BZ50" s="73">
        <f t="shared" ca="1" si="41"/>
        <v>40.325778750000005</v>
      </c>
      <c r="CD50" s="73">
        <f t="shared" ca="1" si="42"/>
        <v>7953.0426500000003</v>
      </c>
      <c r="CE50" s="73">
        <f t="shared" ca="1" si="43"/>
        <v>38.639870999999999</v>
      </c>
      <c r="CF50" s="73">
        <f t="shared" ca="1" si="44"/>
        <v>42.863210000000002</v>
      </c>
      <c r="CG50" s="73">
        <f t="shared" ca="1" si="45"/>
        <v>41.826194000000001</v>
      </c>
      <c r="CH50" s="73">
        <f t="shared" ca="1" si="46"/>
        <v>39.102974875000001</v>
      </c>
      <c r="CI50" s="73">
        <f t="shared" ca="1" si="47"/>
        <v>20.498145999999998</v>
      </c>
      <c r="CJ50" s="73">
        <f t="shared" ca="1" si="48"/>
        <v>17.286377999999999</v>
      </c>
      <c r="CK50" s="73">
        <f t="shared" ca="1" si="49"/>
        <v>91.392443</v>
      </c>
      <c r="CL50" s="73">
        <f t="shared" ca="1" si="50"/>
        <v>89.099812999999997</v>
      </c>
      <c r="CM50" s="73">
        <f t="shared" ca="1" si="51"/>
        <v>36.001199</v>
      </c>
      <c r="CN50" s="73">
        <f t="shared" ca="1" si="52"/>
        <v>41.477522</v>
      </c>
      <c r="CO50" s="73">
        <f t="shared" ca="1" si="53"/>
        <v>38.516835</v>
      </c>
      <c r="CP50" s="73">
        <f t="shared" ca="1" si="54"/>
        <v>42.761799000000003</v>
      </c>
      <c r="CQ50" s="73">
        <f t="shared" ca="1" si="55"/>
        <v>41.678452</v>
      </c>
    </row>
    <row r="51" spans="27:95">
      <c r="AA51" s="72"/>
      <c r="AD51">
        <v>51</v>
      </c>
      <c r="AE51" s="74">
        <f ca="1">MIN(AE5:AE40,AV5:AV40)</f>
        <v>44.787213000000001</v>
      </c>
      <c r="AF51" s="74">
        <f t="shared" ref="AF51:AR51" ca="1" si="63">MIN(AF5:AF40,AW5:AW40)</f>
        <v>22.309225999999999</v>
      </c>
      <c r="AG51" s="74">
        <f t="shared" ca="1" si="63"/>
        <v>27.420435999999999</v>
      </c>
      <c r="AH51" s="74">
        <f t="shared" ca="1" si="63"/>
        <v>24.803213</v>
      </c>
      <c r="AI51" s="74">
        <f t="shared" ca="1" si="63"/>
        <v>22.784550812500001</v>
      </c>
      <c r="AJ51" s="74">
        <f t="shared" ca="1" si="63"/>
        <v>4.9848129999999999</v>
      </c>
      <c r="AK51" s="74">
        <f t="shared" ca="1" si="63"/>
        <v>5.5627579999999996</v>
      </c>
      <c r="AL51" s="74">
        <f t="shared" ca="1" si="63"/>
        <v>0.116337</v>
      </c>
      <c r="AM51" s="74">
        <f t="shared" ca="1" si="63"/>
        <v>0.118021</v>
      </c>
      <c r="AN51" s="74">
        <f t="shared" ca="1" si="63"/>
        <v>17.973960000000002</v>
      </c>
      <c r="AO51" s="74">
        <f t="shared" ca="1" si="63"/>
        <v>25.984179000000001</v>
      </c>
      <c r="AP51" s="74">
        <f t="shared" ca="1" si="63"/>
        <v>22.235966999999999</v>
      </c>
      <c r="AQ51" s="74">
        <f t="shared" ca="1" si="63"/>
        <v>27.257259000000001</v>
      </c>
      <c r="AR51" s="74">
        <f t="shared" ca="1" si="63"/>
        <v>24.533306</v>
      </c>
      <c r="BM51" s="73">
        <f t="shared" ca="1" si="28"/>
        <v>7331.1300446252208</v>
      </c>
      <c r="BN51" s="73">
        <f t="shared" ca="1" si="29"/>
        <v>37.704582500000001</v>
      </c>
      <c r="BO51" s="73">
        <f t="shared" ca="1" si="30"/>
        <v>42.018764500000003</v>
      </c>
      <c r="BP51" s="73">
        <f t="shared" ca="1" si="31"/>
        <v>40.921042999999997</v>
      </c>
      <c r="BQ51" s="73">
        <f t="shared" ca="1" si="32"/>
        <v>38.175247656249994</v>
      </c>
      <c r="BR51" s="73">
        <f t="shared" ca="1" si="33"/>
        <v>19.616211499999999</v>
      </c>
      <c r="BS51" s="73">
        <f t="shared" ca="1" si="34"/>
        <v>16.588668500000001</v>
      </c>
      <c r="BT51" s="73">
        <f t="shared" ca="1" si="35"/>
        <v>86.295510500000006</v>
      </c>
      <c r="BU51" s="73">
        <f t="shared" ca="1" si="36"/>
        <v>84.101932500000004</v>
      </c>
      <c r="BV51" s="73">
        <f t="shared" ca="1" si="37"/>
        <v>34.944894000000005</v>
      </c>
      <c r="BW51" s="73">
        <f t="shared" ca="1" si="38"/>
        <v>40.728705500000004</v>
      </c>
      <c r="BX51" s="73">
        <f t="shared" ca="1" si="39"/>
        <v>37.590692000000004</v>
      </c>
      <c r="BY51" s="73">
        <f t="shared" ca="1" si="40"/>
        <v>41.909461499999999</v>
      </c>
      <c r="BZ51" s="73">
        <f t="shared" ca="1" si="41"/>
        <v>40.761574000000003</v>
      </c>
      <c r="CD51" s="73">
        <f t="shared" ca="1" si="42"/>
        <v>8790.1621628476296</v>
      </c>
      <c r="CE51" s="73">
        <f t="shared" ca="1" si="43"/>
        <v>39.003421750000001</v>
      </c>
      <c r="CF51" s="73">
        <f t="shared" ca="1" si="44"/>
        <v>43.238293750000004</v>
      </c>
      <c r="CG51" s="73">
        <f t="shared" ca="1" si="45"/>
        <v>42.2255775</v>
      </c>
      <c r="CH51" s="73">
        <f t="shared" ca="1" si="46"/>
        <v>39.469485984374998</v>
      </c>
      <c r="CI51" s="73">
        <f t="shared" ca="1" si="47"/>
        <v>20.937776999999997</v>
      </c>
      <c r="CJ51" s="73">
        <f t="shared" ca="1" si="48"/>
        <v>17.586818624999999</v>
      </c>
      <c r="CK51" s="73">
        <f t="shared" ca="1" si="49"/>
        <v>92.390605375000007</v>
      </c>
      <c r="CL51" s="73">
        <f t="shared" ca="1" si="50"/>
        <v>90.288780250000002</v>
      </c>
      <c r="CM51" s="73">
        <f t="shared" ca="1" si="51"/>
        <v>36.481534124999996</v>
      </c>
      <c r="CN51" s="73">
        <f t="shared" ca="1" si="52"/>
        <v>41.800109374999998</v>
      </c>
      <c r="CO51" s="73">
        <f t="shared" ca="1" si="53"/>
        <v>38.879860749999999</v>
      </c>
      <c r="CP51" s="73">
        <f t="shared" ca="1" si="54"/>
        <v>43.138146500000005</v>
      </c>
      <c r="CQ51" s="73">
        <f t="shared" ca="1" si="55"/>
        <v>42.081270000000004</v>
      </c>
    </row>
    <row r="52" spans="27:95">
      <c r="AA52" s="72"/>
      <c r="AD52">
        <v>52</v>
      </c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BM52" s="73">
        <f t="shared" ca="1" si="28"/>
        <v>8077.6083236411778</v>
      </c>
      <c r="BN52" s="73">
        <f t="shared" ca="1" si="29"/>
        <v>38.082357124999994</v>
      </c>
      <c r="BO52" s="73">
        <f t="shared" ca="1" si="30"/>
        <v>42.422168374999998</v>
      </c>
      <c r="BP52" s="73">
        <f t="shared" ca="1" si="31"/>
        <v>41.351328499999994</v>
      </c>
      <c r="BQ52" s="73">
        <f t="shared" ca="1" si="32"/>
        <v>38.557906039062495</v>
      </c>
      <c r="BR52" s="73">
        <f t="shared" ca="1" si="33"/>
        <v>20.067120124999999</v>
      </c>
      <c r="BS52" s="73">
        <f t="shared" ca="1" si="34"/>
        <v>16.908888624999999</v>
      </c>
      <c r="BT52" s="73">
        <f t="shared" ca="1" si="35"/>
        <v>88.282746875000001</v>
      </c>
      <c r="BU52" s="73">
        <f t="shared" ca="1" si="36"/>
        <v>86.149223624999991</v>
      </c>
      <c r="BV52" s="73">
        <f t="shared" ca="1" si="37"/>
        <v>35.457344249999998</v>
      </c>
      <c r="BW52" s="73">
        <f t="shared" ca="1" si="38"/>
        <v>41.072497875000003</v>
      </c>
      <c r="BX52" s="73">
        <f t="shared" ca="1" si="39"/>
        <v>37.972273000000001</v>
      </c>
      <c r="BY52" s="73">
        <f t="shared" ca="1" si="40"/>
        <v>42.316732375000001</v>
      </c>
      <c r="BZ52" s="73">
        <f t="shared" ca="1" si="41"/>
        <v>41.197369250000001</v>
      </c>
      <c r="CD52" s="73">
        <f t="shared" ca="1" si="42"/>
        <v>9715.3950066089874</v>
      </c>
      <c r="CE52" s="73">
        <f t="shared" ca="1" si="43"/>
        <v>39.366972500000003</v>
      </c>
      <c r="CF52" s="73">
        <f t="shared" ca="1" si="44"/>
        <v>43.613377499999999</v>
      </c>
      <c r="CG52" s="73">
        <f t="shared" ca="1" si="45"/>
        <v>42.624960999999999</v>
      </c>
      <c r="CH52" s="73">
        <f t="shared" ca="1" si="46"/>
        <v>39.835997093750002</v>
      </c>
      <c r="CI52" s="73">
        <f t="shared" ca="1" si="47"/>
        <v>21.377407999999999</v>
      </c>
      <c r="CJ52" s="73">
        <f t="shared" ca="1" si="48"/>
        <v>17.88725925</v>
      </c>
      <c r="CK52" s="73">
        <f t="shared" ca="1" si="49"/>
        <v>93.38876775</v>
      </c>
      <c r="CL52" s="73">
        <f t="shared" ca="1" si="50"/>
        <v>91.477747499999992</v>
      </c>
      <c r="CM52" s="73">
        <f t="shared" ca="1" si="51"/>
        <v>36.961869249999999</v>
      </c>
      <c r="CN52" s="73">
        <f t="shared" ca="1" si="52"/>
        <v>42.122696750000003</v>
      </c>
      <c r="CO52" s="73">
        <f t="shared" ca="1" si="53"/>
        <v>39.242886499999997</v>
      </c>
      <c r="CP52" s="73">
        <f t="shared" ca="1" si="54"/>
        <v>43.514493999999999</v>
      </c>
      <c r="CQ52" s="73">
        <f t="shared" ca="1" si="55"/>
        <v>42.484088</v>
      </c>
    </row>
    <row r="53" spans="27:95">
      <c r="AA53" s="72"/>
      <c r="AD53">
        <v>53</v>
      </c>
      <c r="AE53" s="75">
        <f ca="1">POWER(10,CEILING(LOG(AE50+1),1))</f>
        <v>100000</v>
      </c>
      <c r="AF53" s="76">
        <f ca="1">CEILING(AF50+0.25,0.5)</f>
        <v>45.5</v>
      </c>
      <c r="AG53" s="76">
        <f t="shared" ref="AG53:AR53" ca="1" si="64">CEILING(AG50+0.25,0.5)</f>
        <v>49</v>
      </c>
      <c r="AH53" s="76">
        <f t="shared" ca="1" si="64"/>
        <v>48.5</v>
      </c>
      <c r="AI53" s="76">
        <f t="shared" ca="1" si="64"/>
        <v>46</v>
      </c>
      <c r="AJ53" s="76">
        <f t="shared" ca="1" si="64"/>
        <v>29</v>
      </c>
      <c r="AK53" s="76">
        <f t="shared" ca="1" si="64"/>
        <v>23</v>
      </c>
      <c r="AL53" s="76">
        <f t="shared" ca="1" si="64"/>
        <v>100.5</v>
      </c>
      <c r="AM53" s="76">
        <f t="shared" ca="1" si="64"/>
        <v>100.5</v>
      </c>
      <c r="AN53" s="76">
        <f t="shared" ca="1" si="64"/>
        <v>44.5</v>
      </c>
      <c r="AO53" s="76">
        <f t="shared" ca="1" si="64"/>
        <v>47</v>
      </c>
      <c r="AP53" s="76">
        <f t="shared" ca="1" si="64"/>
        <v>45</v>
      </c>
      <c r="AQ53" s="76">
        <f t="shared" ca="1" si="64"/>
        <v>49</v>
      </c>
      <c r="AR53" s="76">
        <f t="shared" ca="1" si="64"/>
        <v>48.5</v>
      </c>
      <c r="BM53" s="73">
        <f t="shared" ca="1" si="28"/>
        <v>8900.095324048054</v>
      </c>
      <c r="BN53" s="73">
        <f t="shared" ca="1" si="29"/>
        <v>38.460131749999995</v>
      </c>
      <c r="BO53" s="73">
        <f t="shared" ca="1" si="30"/>
        <v>42.82557225</v>
      </c>
      <c r="BP53" s="73">
        <f t="shared" ca="1" si="31"/>
        <v>41.781613999999998</v>
      </c>
      <c r="BQ53" s="73">
        <f t="shared" ca="1" si="32"/>
        <v>38.940564421874996</v>
      </c>
      <c r="BR53" s="73">
        <f t="shared" ca="1" si="33"/>
        <v>20.518028749999999</v>
      </c>
      <c r="BS53" s="73">
        <f t="shared" ca="1" si="34"/>
        <v>17.229108749999998</v>
      </c>
      <c r="BT53" s="73">
        <f t="shared" ca="1" si="35"/>
        <v>90.269983249999996</v>
      </c>
      <c r="BU53" s="73">
        <f t="shared" ca="1" si="36"/>
        <v>88.196514749999992</v>
      </c>
      <c r="BV53" s="73">
        <f t="shared" ca="1" si="37"/>
        <v>35.969794499999999</v>
      </c>
      <c r="BW53" s="73">
        <f t="shared" ca="1" si="38"/>
        <v>41.416290250000003</v>
      </c>
      <c r="BX53" s="73">
        <f t="shared" ca="1" si="39"/>
        <v>38.353853999999998</v>
      </c>
      <c r="BY53" s="73">
        <f t="shared" ca="1" si="40"/>
        <v>42.724003249999996</v>
      </c>
      <c r="BZ53" s="73">
        <f t="shared" ca="1" si="41"/>
        <v>41.633164500000007</v>
      </c>
      <c r="CD53" s="73">
        <f t="shared" ca="1" si="42"/>
        <v>10738.015793768333</v>
      </c>
      <c r="CE53" s="73">
        <f t="shared" ca="1" si="43"/>
        <v>39.730523249999997</v>
      </c>
      <c r="CF53" s="73">
        <f t="shared" ca="1" si="44"/>
        <v>43.98846125</v>
      </c>
      <c r="CG53" s="73">
        <f t="shared" ca="1" si="45"/>
        <v>43.024344499999998</v>
      </c>
      <c r="CH53" s="73">
        <f t="shared" ca="1" si="46"/>
        <v>40.202508203124999</v>
      </c>
      <c r="CI53" s="73">
        <f t="shared" ca="1" si="47"/>
        <v>21.817039000000001</v>
      </c>
      <c r="CJ53" s="73">
        <f t="shared" ca="1" si="48"/>
        <v>18.187699875</v>
      </c>
      <c r="CK53" s="73">
        <f t="shared" ca="1" si="49"/>
        <v>94.386930124999992</v>
      </c>
      <c r="CL53" s="73">
        <f t="shared" ca="1" si="50"/>
        <v>92.666714749999997</v>
      </c>
      <c r="CM53" s="73">
        <f t="shared" ca="1" si="51"/>
        <v>37.442204375000003</v>
      </c>
      <c r="CN53" s="73">
        <f t="shared" ca="1" si="52"/>
        <v>42.445284125000001</v>
      </c>
      <c r="CO53" s="73">
        <f t="shared" ca="1" si="53"/>
        <v>39.605912250000003</v>
      </c>
      <c r="CP53" s="73">
        <f t="shared" ca="1" si="54"/>
        <v>43.890841500000001</v>
      </c>
      <c r="CQ53" s="73">
        <f t="shared" ca="1" si="55"/>
        <v>42.886905999999996</v>
      </c>
    </row>
    <row r="54" spans="27:95">
      <c r="AA54" s="72"/>
      <c r="AD54">
        <v>54</v>
      </c>
      <c r="AE54" s="75">
        <f ca="1">POWER(10,FLOOR(LOG(AE51+10),1))</f>
        <v>10</v>
      </c>
      <c r="AF54" s="76">
        <f ca="1">FLOOR(AF51-0.25,0.5)</f>
        <v>22</v>
      </c>
      <c r="AG54" s="76">
        <f t="shared" ref="AG54:AR54" ca="1" si="65">FLOOR(AG51-0.25,0.5)</f>
        <v>27</v>
      </c>
      <c r="AH54" s="76">
        <f t="shared" ca="1" si="65"/>
        <v>24.5</v>
      </c>
      <c r="AI54" s="76">
        <f t="shared" ca="1" si="65"/>
        <v>22.5</v>
      </c>
      <c r="AJ54" s="76">
        <f t="shared" ca="1" si="65"/>
        <v>4.5</v>
      </c>
      <c r="AK54" s="76">
        <f t="shared" ca="1" si="65"/>
        <v>5</v>
      </c>
      <c r="AL54" s="76">
        <f t="shared" ca="1" si="65"/>
        <v>-0.5</v>
      </c>
      <c r="AM54" s="76">
        <f t="shared" ca="1" si="65"/>
        <v>-0.5</v>
      </c>
      <c r="AN54" s="76">
        <f t="shared" ca="1" si="65"/>
        <v>17.5</v>
      </c>
      <c r="AO54" s="76">
        <f t="shared" ca="1" si="65"/>
        <v>25.5</v>
      </c>
      <c r="AP54" s="76">
        <f t="shared" ca="1" si="65"/>
        <v>21.5</v>
      </c>
      <c r="AQ54" s="76">
        <f t="shared" ca="1" si="65"/>
        <v>27</v>
      </c>
      <c r="AR54" s="76">
        <f t="shared" ca="1" si="65"/>
        <v>24</v>
      </c>
      <c r="BM54" s="73">
        <f t="shared" ca="1" si="28"/>
        <v>9806.3304883586588</v>
      </c>
      <c r="BN54" s="73">
        <f t="shared" ca="1" si="29"/>
        <v>38.837906374999996</v>
      </c>
      <c r="BO54" s="73">
        <f t="shared" ca="1" si="30"/>
        <v>43.228976124999996</v>
      </c>
      <c r="BP54" s="73">
        <f t="shared" ca="1" si="31"/>
        <v>42.211899500000001</v>
      </c>
      <c r="BQ54" s="73">
        <f t="shared" ca="1" si="32"/>
        <v>39.323222804687497</v>
      </c>
      <c r="BR54" s="73">
        <f t="shared" ca="1" si="33"/>
        <v>20.968937374999999</v>
      </c>
      <c r="BS54" s="73">
        <f t="shared" ca="1" si="34"/>
        <v>17.549328875</v>
      </c>
      <c r="BT54" s="73">
        <f t="shared" ca="1" si="35"/>
        <v>92.257219625000005</v>
      </c>
      <c r="BU54" s="73">
        <f t="shared" ca="1" si="36"/>
        <v>90.243805874999993</v>
      </c>
      <c r="BV54" s="73">
        <f t="shared" ca="1" si="37"/>
        <v>36.48224475</v>
      </c>
      <c r="BW54" s="73">
        <f t="shared" ca="1" si="38"/>
        <v>41.760082625000003</v>
      </c>
      <c r="BX54" s="73">
        <f t="shared" ca="1" si="39"/>
        <v>38.735435000000003</v>
      </c>
      <c r="BY54" s="73">
        <f t="shared" ca="1" si="40"/>
        <v>43.131274124999997</v>
      </c>
      <c r="BZ54" s="73">
        <f t="shared" ca="1" si="41"/>
        <v>42.068959750000005</v>
      </c>
      <c r="CD54" s="73">
        <f t="shared" ca="1" si="42"/>
        <v>11868.275361812968</v>
      </c>
      <c r="CE54" s="73">
        <f t="shared" ca="1" si="43"/>
        <v>40.094073999999999</v>
      </c>
      <c r="CF54" s="73">
        <f t="shared" ca="1" si="44"/>
        <v>44.363545000000002</v>
      </c>
      <c r="CG54" s="73">
        <f t="shared" ca="1" si="45"/>
        <v>43.423727999999997</v>
      </c>
      <c r="CH54" s="73">
        <f t="shared" ca="1" si="46"/>
        <v>40.569019312500004</v>
      </c>
      <c r="CI54" s="73">
        <f t="shared" ca="1" si="47"/>
        <v>22.25667</v>
      </c>
      <c r="CJ54" s="73">
        <f t="shared" ca="1" si="48"/>
        <v>18.4881405</v>
      </c>
      <c r="CK54" s="73">
        <f t="shared" ca="1" si="49"/>
        <v>95.385092499999999</v>
      </c>
      <c r="CL54" s="73">
        <f t="shared" ca="1" si="50"/>
        <v>93.855682000000002</v>
      </c>
      <c r="CM54" s="73">
        <f t="shared" ca="1" si="51"/>
        <v>37.922539499999999</v>
      </c>
      <c r="CN54" s="73">
        <f t="shared" ca="1" si="52"/>
        <v>42.767871499999998</v>
      </c>
      <c r="CO54" s="73">
        <f t="shared" ca="1" si="53"/>
        <v>39.968938000000001</v>
      </c>
      <c r="CP54" s="73">
        <f t="shared" ca="1" si="54"/>
        <v>44.267189000000002</v>
      </c>
      <c r="CQ54" s="73">
        <f t="shared" ca="1" si="55"/>
        <v>43.289724</v>
      </c>
    </row>
    <row r="55" spans="27:95">
      <c r="AA55" s="72"/>
      <c r="AD55">
        <v>55</v>
      </c>
      <c r="BM55" s="73">
        <f t="shared" ca="1" si="28"/>
        <v>10804.841313000001</v>
      </c>
      <c r="BN55" s="73">
        <f t="shared" ca="1" si="29"/>
        <v>39.215680999999996</v>
      </c>
      <c r="BO55" s="73">
        <f t="shared" ca="1" si="30"/>
        <v>43.632379999999998</v>
      </c>
      <c r="BP55" s="73">
        <f t="shared" ca="1" si="31"/>
        <v>42.642184999999998</v>
      </c>
      <c r="BQ55" s="73">
        <f t="shared" ca="1" si="32"/>
        <v>39.705881187499998</v>
      </c>
      <c r="BR55" s="73">
        <f t="shared" ca="1" si="33"/>
        <v>21.419846</v>
      </c>
      <c r="BS55" s="73">
        <f t="shared" ca="1" si="34"/>
        <v>17.869548999999999</v>
      </c>
      <c r="BT55" s="73">
        <f t="shared" ca="1" si="35"/>
        <v>94.244456</v>
      </c>
      <c r="BU55" s="73">
        <f t="shared" ca="1" si="36"/>
        <v>92.291096999999993</v>
      </c>
      <c r="BV55" s="73">
        <f t="shared" ca="1" si="37"/>
        <v>36.994695</v>
      </c>
      <c r="BW55" s="73">
        <f t="shared" ca="1" si="38"/>
        <v>42.103875000000002</v>
      </c>
      <c r="BX55" s="73">
        <f t="shared" ca="1" si="39"/>
        <v>39.117016</v>
      </c>
      <c r="BY55" s="73">
        <f t="shared" ca="1" si="40"/>
        <v>43.538544999999999</v>
      </c>
      <c r="BZ55" s="73">
        <f t="shared" ca="1" si="41"/>
        <v>42.504755000000003</v>
      </c>
      <c r="CD55" s="73">
        <f t="shared" ca="1" si="42"/>
        <v>13117.503528497406</v>
      </c>
      <c r="CE55" s="73">
        <f t="shared" ca="1" si="43"/>
        <v>40.457624750000001</v>
      </c>
      <c r="CF55" s="73">
        <f t="shared" ca="1" si="44"/>
        <v>44.738628750000004</v>
      </c>
      <c r="CG55" s="73">
        <f t="shared" ca="1" si="45"/>
        <v>43.823111500000003</v>
      </c>
      <c r="CH55" s="73">
        <f t="shared" ca="1" si="46"/>
        <v>40.935530421875001</v>
      </c>
      <c r="CI55" s="73">
        <f t="shared" ca="1" si="47"/>
        <v>22.696300999999998</v>
      </c>
      <c r="CJ55" s="73">
        <f t="shared" ca="1" si="48"/>
        <v>18.788581125</v>
      </c>
      <c r="CK55" s="73">
        <f t="shared" ca="1" si="49"/>
        <v>96.383254875000006</v>
      </c>
      <c r="CL55" s="73">
        <f t="shared" ca="1" si="50"/>
        <v>95.044649250000006</v>
      </c>
      <c r="CM55" s="73">
        <f t="shared" ca="1" si="51"/>
        <v>38.402874624999995</v>
      </c>
      <c r="CN55" s="73">
        <f t="shared" ca="1" si="52"/>
        <v>43.090458875000003</v>
      </c>
      <c r="CO55" s="73">
        <f t="shared" ca="1" si="53"/>
        <v>40.33196375</v>
      </c>
      <c r="CP55" s="73">
        <f t="shared" ca="1" si="54"/>
        <v>44.643536500000003</v>
      </c>
      <c r="CQ55" s="73">
        <f t="shared" ca="1" si="55"/>
        <v>43.692542000000003</v>
      </c>
    </row>
    <row r="56" spans="27:95">
      <c r="AA56" s="72"/>
      <c r="AD56">
        <v>56</v>
      </c>
      <c r="AE56" s="67">
        <f ca="1">CEILING(AE50*110%/100,1)*100</f>
        <v>44100</v>
      </c>
      <c r="BM56" s="73">
        <f t="shared" ca="1" si="28"/>
        <v>12929.479218796128</v>
      </c>
      <c r="BN56" s="73">
        <f t="shared" ca="1" si="29"/>
        <v>39.887985874999998</v>
      </c>
      <c r="BO56" s="73">
        <f t="shared" ca="1" si="30"/>
        <v>44.076519875000002</v>
      </c>
      <c r="BP56" s="73">
        <f t="shared" ca="1" si="31"/>
        <v>43.150852624999999</v>
      </c>
      <c r="BQ56" s="73">
        <f t="shared" ca="1" si="32"/>
        <v>40.353698421875002</v>
      </c>
      <c r="BR56" s="73">
        <f t="shared" ca="1" si="33"/>
        <v>22.07815725</v>
      </c>
      <c r="BS56" s="73">
        <f t="shared" ca="1" si="34"/>
        <v>18.311346374999999</v>
      </c>
      <c r="BT56" s="73">
        <f t="shared" ca="1" si="35"/>
        <v>94.869842750000004</v>
      </c>
      <c r="BU56" s="73">
        <f t="shared" ca="1" si="36"/>
        <v>93.331350999999998</v>
      </c>
      <c r="BV56" s="73">
        <f t="shared" ca="1" si="37"/>
        <v>37.674331000000002</v>
      </c>
      <c r="BW56" s="73">
        <f t="shared" ca="1" si="38"/>
        <v>42.525821125</v>
      </c>
      <c r="BX56" s="73">
        <f t="shared" ca="1" si="39"/>
        <v>39.754923250000004</v>
      </c>
      <c r="BY56" s="73">
        <f t="shared" ca="1" si="40"/>
        <v>43.979348125000001</v>
      </c>
      <c r="BZ56" s="73">
        <f t="shared" ca="1" si="41"/>
        <v>43.013748249999999</v>
      </c>
      <c r="CD56" s="73">
        <f t="shared" ca="1" si="42"/>
        <v>14498.222662897228</v>
      </c>
      <c r="CE56" s="73">
        <f t="shared" ca="1" si="43"/>
        <v>40.821175499999995</v>
      </c>
      <c r="CF56" s="73">
        <f t="shared" ca="1" si="44"/>
        <v>45.113712500000005</v>
      </c>
      <c r="CG56" s="73">
        <f t="shared" ca="1" si="45"/>
        <v>44.222495000000002</v>
      </c>
      <c r="CH56" s="73">
        <f t="shared" ca="1" si="46"/>
        <v>41.302041531249998</v>
      </c>
      <c r="CI56" s="73">
        <f t="shared" ca="1" si="47"/>
        <v>23.135932</v>
      </c>
      <c r="CJ56" s="73">
        <f t="shared" ca="1" si="48"/>
        <v>19.089021750000001</v>
      </c>
      <c r="CK56" s="73">
        <f t="shared" ca="1" si="49"/>
        <v>97.381417249999998</v>
      </c>
      <c r="CL56" s="73">
        <f t="shared" ca="1" si="50"/>
        <v>96.233616500000011</v>
      </c>
      <c r="CM56" s="73">
        <f t="shared" ca="1" si="51"/>
        <v>38.883209749999999</v>
      </c>
      <c r="CN56" s="73">
        <f t="shared" ca="1" si="52"/>
        <v>43.413046250000001</v>
      </c>
      <c r="CO56" s="73">
        <f t="shared" ca="1" si="53"/>
        <v>40.694989500000005</v>
      </c>
      <c r="CP56" s="73">
        <f t="shared" ca="1" si="54"/>
        <v>45.019884000000005</v>
      </c>
      <c r="CQ56" s="73">
        <f t="shared" ca="1" si="55"/>
        <v>44.095359999999999</v>
      </c>
    </row>
    <row r="57" spans="27:95">
      <c r="AA57" s="72"/>
      <c r="AD57">
        <v>57</v>
      </c>
      <c r="AE57" s="67">
        <v>0</v>
      </c>
      <c r="BM57" s="73">
        <f ca="1">IF(INDIRECT("'"&amp;$B$3&amp;"'!"&amp;ADDRESS($AD57,BM$1)),INDIRECT("'"&amp;$B$3&amp;"'!"&amp;ADDRESS($AD57,BM$1)),BM56)</f>
        <v>14269.153265330047</v>
      </c>
      <c r="BN57" s="73">
        <f t="shared" ref="BN57:BZ70" ca="1" si="66">IF(INDIRECT("'"&amp;$B$3&amp;"'!"&amp;ADDRESS($AD57,BN$1)),INDIRECT("'"&amp;$B$3&amp;"'!"&amp;ADDRESS($AD57,BN$1)),BN56)</f>
        <v>40.274982250000001</v>
      </c>
      <c r="BO57" s="73">
        <f t="shared" ca="1" si="66"/>
        <v>44.480658250000005</v>
      </c>
      <c r="BP57" s="73">
        <f t="shared" ca="1" si="66"/>
        <v>43.581105749999999</v>
      </c>
      <c r="BQ57" s="73">
        <f t="shared" ca="1" si="66"/>
        <v>40.744469718749997</v>
      </c>
      <c r="BR57" s="73">
        <f t="shared" ca="1" si="66"/>
        <v>22.5379285</v>
      </c>
      <c r="BS57" s="73">
        <f t="shared" ca="1" si="66"/>
        <v>18.632128250000001</v>
      </c>
      <c r="BT57" s="73">
        <f t="shared" ca="1" si="66"/>
        <v>96.199789500000009</v>
      </c>
      <c r="BU57" s="73">
        <f t="shared" ca="1" si="66"/>
        <v>94.823318</v>
      </c>
      <c r="BV57" s="73">
        <f t="shared" ca="1" si="66"/>
        <v>38.186672000000002</v>
      </c>
      <c r="BW57" s="73">
        <f t="shared" ca="1" si="66"/>
        <v>42.867576749999998</v>
      </c>
      <c r="BX57" s="73">
        <f t="shared" ca="1" si="66"/>
        <v>40.142380500000002</v>
      </c>
      <c r="BY57" s="73">
        <f t="shared" ca="1" si="66"/>
        <v>44.386092750000003</v>
      </c>
      <c r="BZ57" s="73">
        <f t="shared" ca="1" si="66"/>
        <v>43.449053500000005</v>
      </c>
      <c r="CD57" s="73">
        <f ca="1">IF(INDIRECT("'"&amp;$B$3&amp;"'!"&amp;ADDRESS($AD57,CD$1)),INDIRECT("'"&amp;$B$3&amp;"'!"&amp;ADDRESS($AD57,CD$1)),CD56)</f>
        <v>16024.273210698741</v>
      </c>
      <c r="CE57" s="73">
        <f t="shared" ca="1" si="43"/>
        <v>41.184726249999997</v>
      </c>
      <c r="CF57" s="73">
        <f t="shared" ca="1" si="44"/>
        <v>45.48879625</v>
      </c>
      <c r="CG57" s="73">
        <f t="shared" ca="1" si="45"/>
        <v>44.621878500000001</v>
      </c>
      <c r="CH57" s="73">
        <f t="shared" ca="1" si="46"/>
        <v>41.668552640625002</v>
      </c>
      <c r="CI57" s="73">
        <f t="shared" ca="1" si="47"/>
        <v>23.575563000000002</v>
      </c>
      <c r="CJ57" s="73">
        <f t="shared" ca="1" si="48"/>
        <v>19.389462375000001</v>
      </c>
      <c r="CK57" s="73">
        <f t="shared" ca="1" si="49"/>
        <v>98.379579624999991</v>
      </c>
      <c r="CL57" s="73">
        <f t="shared" ca="1" si="50"/>
        <v>97.422583750000001</v>
      </c>
      <c r="CM57" s="73">
        <f t="shared" ca="1" si="51"/>
        <v>39.363544875000002</v>
      </c>
      <c r="CN57" s="73">
        <f t="shared" ca="1" si="52"/>
        <v>43.735633625000006</v>
      </c>
      <c r="CO57" s="73">
        <f t="shared" ca="1" si="53"/>
        <v>41.058015250000004</v>
      </c>
      <c r="CP57" s="73">
        <f t="shared" ca="1" si="54"/>
        <v>45.396231499999999</v>
      </c>
      <c r="CQ57" s="73">
        <f t="shared" ca="1" si="55"/>
        <v>44.498177999999996</v>
      </c>
    </row>
    <row r="58" spans="27:95">
      <c r="AA58" s="72"/>
      <c r="AD58">
        <v>58</v>
      </c>
      <c r="BM58" s="73">
        <f t="shared" ref="BM58:BM70" ca="1" si="67">IF(INDIRECT("'"&amp;$B$3&amp;"'!"&amp;ADDRESS($AD58,BM$1)),INDIRECT("'"&amp;$B$3&amp;"'!"&amp;ADDRESS($AD58,BM$1)),BM57)</f>
        <v>15747.636193535483</v>
      </c>
      <c r="BN58" s="73">
        <f t="shared" ca="1" si="66"/>
        <v>40.661978624999996</v>
      </c>
      <c r="BO58" s="73">
        <f t="shared" ca="1" si="66"/>
        <v>44.884796625</v>
      </c>
      <c r="BP58" s="73">
        <f t="shared" ca="1" si="66"/>
        <v>44.011358874999999</v>
      </c>
      <c r="BQ58" s="73">
        <f t="shared" ca="1" si="66"/>
        <v>41.135241015624999</v>
      </c>
      <c r="BR58" s="73">
        <f t="shared" ca="1" si="66"/>
        <v>22.997699750000002</v>
      </c>
      <c r="BS58" s="73">
        <f t="shared" ca="1" si="66"/>
        <v>18.952910124999999</v>
      </c>
      <c r="BT58" s="73">
        <f t="shared" ca="1" si="66"/>
        <v>97.529736249999999</v>
      </c>
      <c r="BU58" s="73">
        <f t="shared" ca="1" si="66"/>
        <v>96.315285000000003</v>
      </c>
      <c r="BV58" s="73">
        <f t="shared" ca="1" si="66"/>
        <v>38.699013000000001</v>
      </c>
      <c r="BW58" s="73">
        <f t="shared" ca="1" si="66"/>
        <v>43.209332375000002</v>
      </c>
      <c r="BX58" s="73">
        <f t="shared" ca="1" si="66"/>
        <v>40.529837749999999</v>
      </c>
      <c r="BY58" s="73">
        <f t="shared" ca="1" si="66"/>
        <v>44.792837374999998</v>
      </c>
      <c r="BZ58" s="73">
        <f t="shared" ca="1" si="66"/>
        <v>43.884358750000004</v>
      </c>
      <c r="CD58" s="73">
        <f t="shared" ref="CD58:CD70" ca="1" si="68">IF(INDIRECT("'"&amp;$B$3&amp;"'!"&amp;ADDRESS($AD58,CD$1)),INDIRECT("'"&amp;$B$3&amp;"'!"&amp;ADDRESS($AD58,CD$1)),CD57)</f>
        <v>19609.655250579348</v>
      </c>
      <c r="CE58" s="73">
        <f t="shared" ca="1" si="43"/>
        <v>41.958860250000001</v>
      </c>
      <c r="CF58" s="73">
        <f t="shared" ca="1" si="44"/>
        <v>46.221774125000003</v>
      </c>
      <c r="CG58" s="73">
        <f t="shared" ca="1" si="45"/>
        <v>45.401343750000002</v>
      </c>
      <c r="CH58" s="73">
        <f t="shared" ca="1" si="46"/>
        <v>42.440447585937498</v>
      </c>
      <c r="CI58" s="73">
        <f t="shared" ca="1" si="47"/>
        <v>24.561390625000001</v>
      </c>
      <c r="CJ58" s="73">
        <f t="shared" ca="1" si="48"/>
        <v>20.044292000000002</v>
      </c>
      <c r="CK58" s="73">
        <f t="shared" ca="1" si="49"/>
        <v>99.452623875</v>
      </c>
      <c r="CL58" s="73">
        <f t="shared" ca="1" si="50"/>
        <v>98.781642000000005</v>
      </c>
      <c r="CM58" s="73">
        <f t="shared" ca="1" si="51"/>
        <v>40.337085625</v>
      </c>
      <c r="CN58" s="73">
        <f t="shared" ca="1" si="52"/>
        <v>44.392474625000006</v>
      </c>
      <c r="CO58" s="73">
        <f t="shared" ca="1" si="53"/>
        <v>41.83614575</v>
      </c>
      <c r="CP58" s="73">
        <f t="shared" ca="1" si="54"/>
        <v>46.123011750000003</v>
      </c>
      <c r="CQ58" s="73">
        <f t="shared" ca="1" si="55"/>
        <v>45.277303375000002</v>
      </c>
    </row>
    <row r="59" spans="27:95">
      <c r="AA59" s="72"/>
      <c r="AD59">
        <v>59</v>
      </c>
      <c r="BM59" s="73">
        <f t="shared" ca="1" si="67"/>
        <v>17379.310536000001</v>
      </c>
      <c r="BN59" s="73">
        <f t="shared" ca="1" si="66"/>
        <v>41.048974999999999</v>
      </c>
      <c r="BO59" s="73">
        <f t="shared" ca="1" si="66"/>
        <v>45.288935000000002</v>
      </c>
      <c r="BP59" s="73">
        <f t="shared" ca="1" si="66"/>
        <v>44.441611999999999</v>
      </c>
      <c r="BQ59" s="73">
        <f t="shared" ca="1" si="66"/>
        <v>41.526012312500001</v>
      </c>
      <c r="BR59" s="73">
        <f t="shared" ca="1" si="66"/>
        <v>23.457471000000002</v>
      </c>
      <c r="BS59" s="73">
        <f t="shared" ca="1" si="66"/>
        <v>19.273692</v>
      </c>
      <c r="BT59" s="73">
        <f t="shared" ca="1" si="66"/>
        <v>98.859683000000004</v>
      </c>
      <c r="BU59" s="73">
        <f t="shared" ca="1" si="66"/>
        <v>97.807252000000005</v>
      </c>
      <c r="BV59" s="73">
        <f t="shared" ca="1" si="66"/>
        <v>39.211354</v>
      </c>
      <c r="BW59" s="73">
        <f t="shared" ca="1" si="66"/>
        <v>43.551088</v>
      </c>
      <c r="BX59" s="73">
        <f t="shared" ca="1" si="66"/>
        <v>40.917295000000003</v>
      </c>
      <c r="BY59" s="73">
        <f t="shared" ca="1" si="66"/>
        <v>45.199581999999999</v>
      </c>
      <c r="BZ59" s="73">
        <f t="shared" ca="1" si="66"/>
        <v>44.319664000000003</v>
      </c>
      <c r="CD59" s="73">
        <f t="shared" ca="1" si="68"/>
        <v>21711.908522310387</v>
      </c>
      <c r="CE59" s="73">
        <f t="shared" ca="1" si="43"/>
        <v>42.369443500000003</v>
      </c>
      <c r="CF59" s="73">
        <f t="shared" ca="1" si="44"/>
        <v>46.579668249999997</v>
      </c>
      <c r="CG59" s="73">
        <f t="shared" ca="1" si="45"/>
        <v>45.781425499999997</v>
      </c>
      <c r="CH59" s="73">
        <f t="shared" ca="1" si="46"/>
        <v>42.845831421874998</v>
      </c>
      <c r="CI59" s="73">
        <f t="shared" ca="1" si="47"/>
        <v>25.107587250000002</v>
      </c>
      <c r="CJ59" s="73">
        <f t="shared" ca="1" si="48"/>
        <v>20.398681</v>
      </c>
      <c r="CK59" s="73">
        <f t="shared" ca="1" si="49"/>
        <v>99.527505750000003</v>
      </c>
      <c r="CL59" s="73">
        <f t="shared" ca="1" si="50"/>
        <v>98.951733000000004</v>
      </c>
      <c r="CM59" s="73">
        <f t="shared" ca="1" si="51"/>
        <v>40.830291250000002</v>
      </c>
      <c r="CN59" s="73">
        <f t="shared" ca="1" si="52"/>
        <v>44.726728250000001</v>
      </c>
      <c r="CO59" s="73">
        <f t="shared" ca="1" si="53"/>
        <v>42.251250499999998</v>
      </c>
      <c r="CP59" s="73">
        <f t="shared" ca="1" si="54"/>
        <v>46.473444499999999</v>
      </c>
      <c r="CQ59" s="73">
        <f t="shared" ca="1" si="55"/>
        <v>45.653610749999999</v>
      </c>
    </row>
    <row r="60" spans="27:95">
      <c r="AA60" s="72"/>
      <c r="AD60">
        <v>60</v>
      </c>
      <c r="BM60" s="73">
        <f t="shared" ca="1" si="67"/>
        <v>19181.462988594463</v>
      </c>
      <c r="BN60" s="73">
        <f t="shared" ca="1" si="66"/>
        <v>41.456140499999997</v>
      </c>
      <c r="BO60" s="73">
        <f t="shared" ca="1" si="66"/>
        <v>45.656202624999999</v>
      </c>
      <c r="BP60" s="73">
        <f t="shared" ca="1" si="66"/>
        <v>44.831056250000003</v>
      </c>
      <c r="BQ60" s="73">
        <f t="shared" ca="1" si="66"/>
        <v>41.9295766171875</v>
      </c>
      <c r="BR60" s="73">
        <f t="shared" ca="1" si="66"/>
        <v>23.991925000000002</v>
      </c>
      <c r="BS60" s="73">
        <f t="shared" ca="1" si="66"/>
        <v>19.621174875000001</v>
      </c>
      <c r="BT60" s="73">
        <f t="shared" ca="1" si="66"/>
        <v>98.999300625000004</v>
      </c>
      <c r="BU60" s="73">
        <f t="shared" ca="1" si="66"/>
        <v>98.077772750000008</v>
      </c>
      <c r="BV60" s="73">
        <f t="shared" ca="1" si="66"/>
        <v>39.707455125000003</v>
      </c>
      <c r="BW60" s="73">
        <f t="shared" ca="1" si="66"/>
        <v>43.893619749999999</v>
      </c>
      <c r="BX60" s="73">
        <f t="shared" ca="1" si="66"/>
        <v>41.328297750000004</v>
      </c>
      <c r="BY60" s="73">
        <f t="shared" ca="1" si="66"/>
        <v>45.560887000000001</v>
      </c>
      <c r="BZ60" s="73">
        <f t="shared" ca="1" si="66"/>
        <v>44.706377125000003</v>
      </c>
      <c r="CD60" s="73">
        <f t="shared" ca="1" si="68"/>
        <v>24039.533875397789</v>
      </c>
      <c r="CE60" s="73">
        <f t="shared" ca="1" si="43"/>
        <v>42.780026749999998</v>
      </c>
      <c r="CF60" s="73">
        <f t="shared" ca="1" si="44"/>
        <v>46.937562374999999</v>
      </c>
      <c r="CG60" s="73">
        <f t="shared" ca="1" si="45"/>
        <v>46.16150725</v>
      </c>
      <c r="CH60" s="73">
        <f t="shared" ca="1" si="46"/>
        <v>43.251215257812497</v>
      </c>
      <c r="CI60" s="73">
        <f t="shared" ca="1" si="47"/>
        <v>25.653783875000002</v>
      </c>
      <c r="CJ60" s="73">
        <f t="shared" ca="1" si="48"/>
        <v>20.753070000000001</v>
      </c>
      <c r="CK60" s="73">
        <f t="shared" ca="1" si="49"/>
        <v>99.602387625000006</v>
      </c>
      <c r="CL60" s="73">
        <f t="shared" ca="1" si="50"/>
        <v>99.121824000000004</v>
      </c>
      <c r="CM60" s="73">
        <f t="shared" ca="1" si="51"/>
        <v>41.323496874999996</v>
      </c>
      <c r="CN60" s="73">
        <f t="shared" ca="1" si="52"/>
        <v>45.060981875000003</v>
      </c>
      <c r="CO60" s="73">
        <f t="shared" ca="1" si="53"/>
        <v>42.666355250000002</v>
      </c>
      <c r="CP60" s="73">
        <f t="shared" ca="1" si="54"/>
        <v>46.823877249999995</v>
      </c>
      <c r="CQ60" s="73">
        <f t="shared" ca="1" si="55"/>
        <v>46.029918124999995</v>
      </c>
    </row>
    <row r="61" spans="27:95">
      <c r="AA61" s="72"/>
      <c r="AD61">
        <v>61</v>
      </c>
      <c r="BM61" s="73">
        <f t="shared" ca="1" si="67"/>
        <v>21170.490142326555</v>
      </c>
      <c r="BN61" s="73">
        <f t="shared" ca="1" si="66"/>
        <v>41.863306000000001</v>
      </c>
      <c r="BO61" s="73">
        <f t="shared" ca="1" si="66"/>
        <v>46.023470250000003</v>
      </c>
      <c r="BP61" s="73">
        <f t="shared" ca="1" si="66"/>
        <v>45.2205005</v>
      </c>
      <c r="BQ61" s="73">
        <f t="shared" ca="1" si="66"/>
        <v>42.333140921875</v>
      </c>
      <c r="BR61" s="73">
        <f t="shared" ca="1" si="66"/>
        <v>24.526379000000002</v>
      </c>
      <c r="BS61" s="73">
        <f t="shared" ca="1" si="66"/>
        <v>19.968657749999998</v>
      </c>
      <c r="BT61" s="73">
        <f t="shared" ca="1" si="66"/>
        <v>99.138918250000003</v>
      </c>
      <c r="BU61" s="73">
        <f t="shared" ca="1" si="66"/>
        <v>98.348293500000011</v>
      </c>
      <c r="BV61" s="73">
        <f t="shared" ca="1" si="66"/>
        <v>40.203556249999998</v>
      </c>
      <c r="BW61" s="73">
        <f t="shared" ca="1" si="66"/>
        <v>44.236151499999998</v>
      </c>
      <c r="BX61" s="73">
        <f t="shared" ca="1" si="66"/>
        <v>41.739300499999999</v>
      </c>
      <c r="BY61" s="73">
        <f t="shared" ca="1" si="66"/>
        <v>45.922191999999995</v>
      </c>
      <c r="BZ61" s="73">
        <f t="shared" ca="1" si="66"/>
        <v>45.093090250000003</v>
      </c>
      <c r="CD61" s="73">
        <f t="shared" ca="1" si="68"/>
        <v>26616.692325898857</v>
      </c>
      <c r="CE61" s="73">
        <f t="shared" ca="1" si="43"/>
        <v>43.19061</v>
      </c>
      <c r="CF61" s="73">
        <f t="shared" ca="1" si="44"/>
        <v>47.2954565</v>
      </c>
      <c r="CG61" s="73">
        <f t="shared" ca="1" si="45"/>
        <v>46.541589000000002</v>
      </c>
      <c r="CH61" s="73">
        <f t="shared" ca="1" si="46"/>
        <v>43.656599093750003</v>
      </c>
      <c r="CI61" s="73">
        <f t="shared" ca="1" si="47"/>
        <v>26.199980500000002</v>
      </c>
      <c r="CJ61" s="73">
        <f t="shared" ca="1" si="48"/>
        <v>21.107458999999999</v>
      </c>
      <c r="CK61" s="73">
        <f t="shared" ca="1" si="49"/>
        <v>99.677269499999994</v>
      </c>
      <c r="CL61" s="73">
        <f t="shared" ca="1" si="50"/>
        <v>99.291915000000003</v>
      </c>
      <c r="CM61" s="73">
        <f t="shared" ca="1" si="51"/>
        <v>41.816702499999998</v>
      </c>
      <c r="CN61" s="73">
        <f t="shared" ca="1" si="52"/>
        <v>45.395235499999998</v>
      </c>
      <c r="CO61" s="73">
        <f t="shared" ca="1" si="53"/>
        <v>43.08146</v>
      </c>
      <c r="CP61" s="73">
        <f t="shared" ca="1" si="54"/>
        <v>47.174309999999998</v>
      </c>
      <c r="CQ61" s="73">
        <f t="shared" ca="1" si="55"/>
        <v>46.406225499999998</v>
      </c>
    </row>
    <row r="62" spans="27:95">
      <c r="AA62" s="72"/>
      <c r="AD62">
        <v>62</v>
      </c>
      <c r="BM62" s="73">
        <f t="shared" ca="1" si="67"/>
        <v>23365.770021444365</v>
      </c>
      <c r="BN62" s="73">
        <f t="shared" ca="1" si="66"/>
        <v>42.270471499999999</v>
      </c>
      <c r="BO62" s="73">
        <f t="shared" ca="1" si="66"/>
        <v>46.390737874999999</v>
      </c>
      <c r="BP62" s="73">
        <f t="shared" ca="1" si="66"/>
        <v>45.609944749999997</v>
      </c>
      <c r="BQ62" s="73">
        <f t="shared" ca="1" si="66"/>
        <v>42.736705226562499</v>
      </c>
      <c r="BR62" s="73">
        <f t="shared" ca="1" si="66"/>
        <v>25.060833000000002</v>
      </c>
      <c r="BS62" s="73">
        <f t="shared" ca="1" si="66"/>
        <v>20.316140624999999</v>
      </c>
      <c r="BT62" s="73">
        <f t="shared" ca="1" si="66"/>
        <v>99.278535875000003</v>
      </c>
      <c r="BU62" s="73">
        <f t="shared" ca="1" si="66"/>
        <v>98.61881425</v>
      </c>
      <c r="BV62" s="73">
        <f t="shared" ca="1" si="66"/>
        <v>40.699657375000001</v>
      </c>
      <c r="BW62" s="73">
        <f t="shared" ca="1" si="66"/>
        <v>44.578683249999997</v>
      </c>
      <c r="BX62" s="73">
        <f t="shared" ca="1" si="66"/>
        <v>42.15030325</v>
      </c>
      <c r="BY62" s="73">
        <f t="shared" ca="1" si="66"/>
        <v>46.283496999999997</v>
      </c>
      <c r="BZ62" s="73">
        <f t="shared" ca="1" si="66"/>
        <v>45.479803375000003</v>
      </c>
      <c r="CD62" s="73">
        <f t="shared" ca="1" si="68"/>
        <v>29470.135071819961</v>
      </c>
      <c r="CE62" s="73">
        <f t="shared" ca="1" si="43"/>
        <v>43.601193250000001</v>
      </c>
      <c r="CF62" s="73">
        <f t="shared" ca="1" si="44"/>
        <v>47.653350625000002</v>
      </c>
      <c r="CG62" s="73">
        <f t="shared" ca="1" si="45"/>
        <v>46.921670749999997</v>
      </c>
      <c r="CH62" s="73">
        <f t="shared" ca="1" si="46"/>
        <v>44.061982929687503</v>
      </c>
      <c r="CI62" s="73">
        <f t="shared" ca="1" si="47"/>
        <v>26.746177124999999</v>
      </c>
      <c r="CJ62" s="73">
        <f t="shared" ca="1" si="48"/>
        <v>21.461848</v>
      </c>
      <c r="CK62" s="73">
        <f t="shared" ca="1" si="49"/>
        <v>99.752151374999997</v>
      </c>
      <c r="CL62" s="73">
        <f t="shared" ca="1" si="50"/>
        <v>99.462006000000002</v>
      </c>
      <c r="CM62" s="73">
        <f t="shared" ca="1" si="51"/>
        <v>42.309908125</v>
      </c>
      <c r="CN62" s="73">
        <f t="shared" ca="1" si="52"/>
        <v>45.729489125000001</v>
      </c>
      <c r="CO62" s="73">
        <f t="shared" ca="1" si="53"/>
        <v>43.496564749999997</v>
      </c>
      <c r="CP62" s="73">
        <f t="shared" ca="1" si="54"/>
        <v>47.524742750000001</v>
      </c>
      <c r="CQ62" s="73">
        <f t="shared" ca="1" si="55"/>
        <v>46.782532875000001</v>
      </c>
    </row>
    <row r="63" spans="27:95">
      <c r="AA63" s="72"/>
      <c r="AD63">
        <v>63</v>
      </c>
      <c r="BM63" s="73">
        <f t="shared" ca="1" si="67"/>
        <v>25788.690059824483</v>
      </c>
      <c r="BN63" s="73">
        <f t="shared" ca="1" si="66"/>
        <v>42.677637000000004</v>
      </c>
      <c r="BO63" s="73">
        <f t="shared" ca="1" si="66"/>
        <v>46.758005499999996</v>
      </c>
      <c r="BP63" s="73">
        <f t="shared" ca="1" si="66"/>
        <v>45.999389000000001</v>
      </c>
      <c r="BQ63" s="73">
        <f t="shared" ca="1" si="66"/>
        <v>43.140269531249999</v>
      </c>
      <c r="BR63" s="73">
        <f t="shared" ca="1" si="66"/>
        <v>25.595286999999999</v>
      </c>
      <c r="BS63" s="73">
        <f t="shared" ca="1" si="66"/>
        <v>20.6636235</v>
      </c>
      <c r="BT63" s="73">
        <f t="shared" ca="1" si="66"/>
        <v>99.418153500000003</v>
      </c>
      <c r="BU63" s="73">
        <f t="shared" ca="1" si="66"/>
        <v>98.889335000000003</v>
      </c>
      <c r="BV63" s="73">
        <f t="shared" ca="1" si="66"/>
        <v>41.195758499999997</v>
      </c>
      <c r="BW63" s="73">
        <f t="shared" ca="1" si="66"/>
        <v>44.921215000000004</v>
      </c>
      <c r="BX63" s="73">
        <f t="shared" ca="1" si="66"/>
        <v>42.561306000000002</v>
      </c>
      <c r="BY63" s="73">
        <f t="shared" ca="1" si="66"/>
        <v>46.644801999999999</v>
      </c>
      <c r="BZ63" s="73">
        <f t="shared" ca="1" si="66"/>
        <v>45.866516500000003</v>
      </c>
      <c r="CD63" s="73">
        <f t="shared" ca="1" si="68"/>
        <v>32629.481173595905</v>
      </c>
      <c r="CE63" s="73">
        <f t="shared" ca="1" si="43"/>
        <v>44.011776499999996</v>
      </c>
      <c r="CF63" s="73">
        <f t="shared" ca="1" si="44"/>
        <v>48.011244750000003</v>
      </c>
      <c r="CG63" s="73">
        <f t="shared" ca="1" si="45"/>
        <v>47.301752499999999</v>
      </c>
      <c r="CH63" s="73">
        <f t="shared" ca="1" si="46"/>
        <v>44.467366765625002</v>
      </c>
      <c r="CI63" s="73">
        <f t="shared" ca="1" si="47"/>
        <v>27.292373749999999</v>
      </c>
      <c r="CJ63" s="73">
        <f t="shared" ca="1" si="48"/>
        <v>21.816237000000001</v>
      </c>
      <c r="CK63" s="73">
        <f t="shared" ca="1" si="49"/>
        <v>99.827033249999999</v>
      </c>
      <c r="CL63" s="73">
        <f t="shared" ca="1" si="50"/>
        <v>99.632097000000002</v>
      </c>
      <c r="CM63" s="73">
        <f t="shared" ca="1" si="51"/>
        <v>42.803113749999994</v>
      </c>
      <c r="CN63" s="73">
        <f t="shared" ca="1" si="52"/>
        <v>46.063742750000003</v>
      </c>
      <c r="CO63" s="73">
        <f t="shared" ca="1" si="53"/>
        <v>43.911669500000002</v>
      </c>
      <c r="CP63" s="73">
        <f t="shared" ca="1" si="54"/>
        <v>47.875175499999997</v>
      </c>
      <c r="CQ63" s="73">
        <f t="shared" ca="1" si="55"/>
        <v>47.158840249999997</v>
      </c>
    </row>
    <row r="64" spans="27:95">
      <c r="AA64" s="72"/>
      <c r="AD64">
        <v>64</v>
      </c>
      <c r="BM64" s="73">
        <f t="shared" ca="1" si="67"/>
        <v>28462.855467263485</v>
      </c>
      <c r="BN64" s="73">
        <f t="shared" ca="1" si="66"/>
        <v>43.084802500000002</v>
      </c>
      <c r="BO64" s="73">
        <f t="shared" ca="1" si="66"/>
        <v>47.125273125</v>
      </c>
      <c r="BP64" s="73">
        <f t="shared" ca="1" si="66"/>
        <v>46.388833250000005</v>
      </c>
      <c r="BQ64" s="73">
        <f t="shared" ca="1" si="66"/>
        <v>43.543833835937505</v>
      </c>
      <c r="BR64" s="73">
        <f t="shared" ca="1" si="66"/>
        <v>26.129740999999999</v>
      </c>
      <c r="BS64" s="73">
        <f t="shared" ca="1" si="66"/>
        <v>21.011106375000001</v>
      </c>
      <c r="BT64" s="73">
        <f t="shared" ca="1" si="66"/>
        <v>99.557771125000002</v>
      </c>
      <c r="BU64" s="73">
        <f t="shared" ca="1" si="66"/>
        <v>99.159855750000006</v>
      </c>
      <c r="BV64" s="73">
        <f t="shared" ca="1" si="66"/>
        <v>41.691859624999999</v>
      </c>
      <c r="BW64" s="73">
        <f t="shared" ca="1" si="66"/>
        <v>45.263746750000003</v>
      </c>
      <c r="BX64" s="73">
        <f t="shared" ca="1" si="66"/>
        <v>42.972308750000003</v>
      </c>
      <c r="BY64" s="73">
        <f t="shared" ca="1" si="66"/>
        <v>47.006107</v>
      </c>
      <c r="BZ64" s="73">
        <f t="shared" ca="1" si="66"/>
        <v>46.253229625000003</v>
      </c>
      <c r="CD64" s="73">
        <f t="shared" ca="1" si="68"/>
        <v>36127.525003308401</v>
      </c>
      <c r="CE64" s="73">
        <f t="shared" ca="1" si="43"/>
        <v>44.422359749999998</v>
      </c>
      <c r="CF64" s="73">
        <f t="shared" ca="1" si="44"/>
        <v>48.369138874999997</v>
      </c>
      <c r="CG64" s="73">
        <f t="shared" ca="1" si="45"/>
        <v>47.681834249999994</v>
      </c>
      <c r="CH64" s="73">
        <f t="shared" ca="1" si="46"/>
        <v>44.872750601562501</v>
      </c>
      <c r="CI64" s="73">
        <f t="shared" ca="1" si="47"/>
        <v>27.838570375</v>
      </c>
      <c r="CJ64" s="73">
        <f t="shared" ca="1" si="48"/>
        <v>22.170625999999999</v>
      </c>
      <c r="CK64" s="73">
        <f t="shared" ca="1" si="49"/>
        <v>99.901915125000002</v>
      </c>
      <c r="CL64" s="73">
        <f t="shared" ca="1" si="50"/>
        <v>99.802188000000001</v>
      </c>
      <c r="CM64" s="73">
        <f t="shared" ca="1" si="51"/>
        <v>43.296319374999996</v>
      </c>
      <c r="CN64" s="73">
        <f t="shared" ca="1" si="52"/>
        <v>46.397996374999998</v>
      </c>
      <c r="CO64" s="73">
        <f t="shared" ca="1" si="53"/>
        <v>44.32677425</v>
      </c>
      <c r="CP64" s="73">
        <f t="shared" ca="1" si="54"/>
        <v>48.225608249999993</v>
      </c>
      <c r="CQ64" s="73">
        <f t="shared" ca="1" si="55"/>
        <v>47.535147624999993</v>
      </c>
    </row>
    <row r="65" spans="27:95">
      <c r="AA65" s="72"/>
      <c r="AD65">
        <v>65</v>
      </c>
      <c r="BM65" s="73">
        <f t="shared" ca="1" si="67"/>
        <v>31414.319202370767</v>
      </c>
      <c r="BN65" s="73">
        <f t="shared" ca="1" si="66"/>
        <v>43.491968</v>
      </c>
      <c r="BO65" s="73">
        <f t="shared" ca="1" si="66"/>
        <v>47.492540749999996</v>
      </c>
      <c r="BP65" s="73">
        <f t="shared" ca="1" si="66"/>
        <v>46.778277500000002</v>
      </c>
      <c r="BQ65" s="73">
        <f t="shared" ca="1" si="66"/>
        <v>43.947398140625005</v>
      </c>
      <c r="BR65" s="73">
        <f t="shared" ca="1" si="66"/>
        <v>26.664194999999999</v>
      </c>
      <c r="BS65" s="73">
        <f t="shared" ca="1" si="66"/>
        <v>21.358589250000001</v>
      </c>
      <c r="BT65" s="73">
        <f t="shared" ca="1" si="66"/>
        <v>99.697388750000002</v>
      </c>
      <c r="BU65" s="73">
        <f t="shared" ca="1" si="66"/>
        <v>99.430376499999994</v>
      </c>
      <c r="BV65" s="73">
        <f t="shared" ca="1" si="66"/>
        <v>42.187960750000002</v>
      </c>
      <c r="BW65" s="73">
        <f t="shared" ca="1" si="66"/>
        <v>45.606278500000002</v>
      </c>
      <c r="BX65" s="73">
        <f t="shared" ca="1" si="66"/>
        <v>43.383311500000005</v>
      </c>
      <c r="BY65" s="73">
        <f t="shared" ca="1" si="66"/>
        <v>47.367412000000002</v>
      </c>
      <c r="BZ65" s="73">
        <f t="shared" ca="1" si="66"/>
        <v>46.639942750000003</v>
      </c>
      <c r="CD65" s="73">
        <f t="shared" ca="1" si="68"/>
        <v>40000.576653999997</v>
      </c>
      <c r="CE65" s="73">
        <f t="shared" ca="1" si="43"/>
        <v>44.832943</v>
      </c>
      <c r="CF65" s="73">
        <f t="shared" ca="1" si="44"/>
        <v>48.727032999999999</v>
      </c>
      <c r="CG65" s="73">
        <f t="shared" ca="1" si="45"/>
        <v>48.061915999999997</v>
      </c>
      <c r="CH65" s="73">
        <f t="shared" ca="1" si="46"/>
        <v>45.2781344375</v>
      </c>
      <c r="CI65" s="73">
        <f t="shared" ca="1" si="47"/>
        <v>28.384767</v>
      </c>
      <c r="CJ65" s="73">
        <f t="shared" ca="1" si="48"/>
        <v>22.525015</v>
      </c>
      <c r="CK65" s="73">
        <f t="shared" ca="1" si="49"/>
        <v>99.976797000000005</v>
      </c>
      <c r="CL65" s="73">
        <f t="shared" ca="1" si="50"/>
        <v>99.972279</v>
      </c>
      <c r="CM65" s="73">
        <f t="shared" ca="1" si="51"/>
        <v>43.789524999999998</v>
      </c>
      <c r="CN65" s="73">
        <f t="shared" ca="1" si="52"/>
        <v>46.732250000000001</v>
      </c>
      <c r="CO65" s="73">
        <f t="shared" ca="1" si="53"/>
        <v>44.741878999999997</v>
      </c>
      <c r="CP65" s="73">
        <f t="shared" ca="1" si="54"/>
        <v>48.576040999999996</v>
      </c>
      <c r="CQ65" s="73">
        <f t="shared" ca="1" si="55"/>
        <v>47.911454999999997</v>
      </c>
    </row>
    <row r="66" spans="27:95">
      <c r="AA66" s="72"/>
      <c r="AD66">
        <v>66</v>
      </c>
      <c r="BM66" s="73">
        <f t="shared" ca="1" si="67"/>
        <v>34671.83579256395</v>
      </c>
      <c r="BN66" s="73">
        <f t="shared" ca="1" si="66"/>
        <v>43.899133500000005</v>
      </c>
      <c r="BO66" s="73">
        <f t="shared" ca="1" si="66"/>
        <v>47.859808375</v>
      </c>
      <c r="BP66" s="73">
        <f t="shared" ca="1" si="66"/>
        <v>47.167721749999998</v>
      </c>
      <c r="BQ66" s="73">
        <f t="shared" ca="1" si="66"/>
        <v>44.350962445312504</v>
      </c>
      <c r="BR66" s="73">
        <f t="shared" ca="1" si="66"/>
        <v>27.198649</v>
      </c>
      <c r="BS66" s="73">
        <f t="shared" ca="1" si="66"/>
        <v>21.706072124999999</v>
      </c>
      <c r="BT66" s="73">
        <f t="shared" ca="1" si="66"/>
        <v>99.837006375000001</v>
      </c>
      <c r="BU66" s="73">
        <f t="shared" ca="1" si="66"/>
        <v>99.700897249999997</v>
      </c>
      <c r="BV66" s="73">
        <f t="shared" ca="1" si="66"/>
        <v>42.684061874999998</v>
      </c>
      <c r="BW66" s="73">
        <f t="shared" ca="1" si="66"/>
        <v>45.948810250000001</v>
      </c>
      <c r="BX66" s="73">
        <f t="shared" ca="1" si="66"/>
        <v>43.794314249999999</v>
      </c>
      <c r="BY66" s="73">
        <f t="shared" ca="1" si="66"/>
        <v>47.728716999999996</v>
      </c>
      <c r="BZ66" s="73">
        <f t="shared" ca="1" si="66"/>
        <v>47.026655875000003</v>
      </c>
      <c r="CD66" s="73">
        <f t="shared" ca="1" si="68"/>
        <v>40000.576653999997</v>
      </c>
      <c r="CE66" s="73">
        <f t="shared" ca="1" si="43"/>
        <v>44.832943</v>
      </c>
      <c r="CF66" s="73">
        <f t="shared" ca="1" si="44"/>
        <v>48.727032999999999</v>
      </c>
      <c r="CG66" s="73">
        <f t="shared" ca="1" si="45"/>
        <v>48.061915999999997</v>
      </c>
      <c r="CH66" s="73">
        <f t="shared" ca="1" si="46"/>
        <v>45.2781344375</v>
      </c>
      <c r="CI66" s="73">
        <f t="shared" ca="1" si="47"/>
        <v>28.384767</v>
      </c>
      <c r="CJ66" s="73">
        <f t="shared" ca="1" si="48"/>
        <v>22.525015</v>
      </c>
      <c r="CK66" s="73">
        <f t="shared" ca="1" si="49"/>
        <v>99.976797000000005</v>
      </c>
      <c r="CL66" s="73">
        <f t="shared" ca="1" si="50"/>
        <v>99.972279</v>
      </c>
      <c r="CM66" s="73">
        <f t="shared" ca="1" si="51"/>
        <v>43.789524999999998</v>
      </c>
      <c r="CN66" s="73">
        <f t="shared" ca="1" si="52"/>
        <v>46.732250000000001</v>
      </c>
      <c r="CO66" s="73">
        <f t="shared" ca="1" si="53"/>
        <v>44.741878999999997</v>
      </c>
      <c r="CP66" s="73">
        <f t="shared" ca="1" si="54"/>
        <v>48.576040999999996</v>
      </c>
      <c r="CQ66" s="73">
        <f t="shared" ca="1" si="55"/>
        <v>47.911454999999997</v>
      </c>
    </row>
    <row r="67" spans="27:95">
      <c r="AA67" s="72"/>
      <c r="AD67">
        <v>67</v>
      </c>
      <c r="BM67" s="73">
        <f t="shared" ca="1" si="67"/>
        <v>38267.141473999996</v>
      </c>
      <c r="BN67" s="73">
        <f t="shared" ca="1" si="66"/>
        <v>44.306299000000003</v>
      </c>
      <c r="BO67" s="73">
        <f t="shared" ca="1" si="66"/>
        <v>48.227075999999997</v>
      </c>
      <c r="BP67" s="73">
        <f t="shared" ca="1" si="66"/>
        <v>47.557166000000002</v>
      </c>
      <c r="BQ67" s="73">
        <f t="shared" ca="1" si="66"/>
        <v>44.754526750000004</v>
      </c>
      <c r="BR67" s="73">
        <f t="shared" ca="1" si="66"/>
        <v>27.733103</v>
      </c>
      <c r="BS67" s="73">
        <f t="shared" ca="1" si="66"/>
        <v>22.053554999999999</v>
      </c>
      <c r="BT67" s="73">
        <f t="shared" ca="1" si="66"/>
        <v>99.976624000000001</v>
      </c>
      <c r="BU67" s="73">
        <f t="shared" ca="1" si="66"/>
        <v>99.971418</v>
      </c>
      <c r="BV67" s="73">
        <f t="shared" ca="1" si="66"/>
        <v>43.180163</v>
      </c>
      <c r="BW67" s="73">
        <f t="shared" ca="1" si="66"/>
        <v>46.291342</v>
      </c>
      <c r="BX67" s="73">
        <f t="shared" ca="1" si="66"/>
        <v>44.205317000000001</v>
      </c>
      <c r="BY67" s="73">
        <f t="shared" ca="1" si="66"/>
        <v>48.090021999999998</v>
      </c>
      <c r="BZ67" s="73">
        <f t="shared" ca="1" si="66"/>
        <v>47.413369000000003</v>
      </c>
      <c r="CD67" s="73">
        <f t="shared" ca="1" si="68"/>
        <v>40000.576653999997</v>
      </c>
      <c r="CE67" s="73">
        <f t="shared" ca="1" si="43"/>
        <v>44.832943</v>
      </c>
      <c r="CF67" s="73">
        <f t="shared" ca="1" si="44"/>
        <v>48.727032999999999</v>
      </c>
      <c r="CG67" s="73">
        <f t="shared" ca="1" si="45"/>
        <v>48.061915999999997</v>
      </c>
      <c r="CH67" s="73">
        <f t="shared" ca="1" si="46"/>
        <v>45.2781344375</v>
      </c>
      <c r="CI67" s="73">
        <f t="shared" ca="1" si="47"/>
        <v>28.384767</v>
      </c>
      <c r="CJ67" s="73">
        <f t="shared" ca="1" si="48"/>
        <v>22.525015</v>
      </c>
      <c r="CK67" s="73">
        <f t="shared" ca="1" si="49"/>
        <v>99.976797000000005</v>
      </c>
      <c r="CL67" s="73">
        <f t="shared" ca="1" si="50"/>
        <v>99.972279</v>
      </c>
      <c r="CM67" s="73">
        <f t="shared" ca="1" si="51"/>
        <v>43.789524999999998</v>
      </c>
      <c r="CN67" s="73">
        <f t="shared" ca="1" si="52"/>
        <v>46.732250000000001</v>
      </c>
      <c r="CO67" s="73">
        <f t="shared" ca="1" si="53"/>
        <v>44.741878999999997</v>
      </c>
      <c r="CP67" s="73">
        <f t="shared" ca="1" si="54"/>
        <v>48.576040999999996</v>
      </c>
      <c r="CQ67" s="73">
        <f t="shared" ca="1" si="55"/>
        <v>47.911454999999997</v>
      </c>
    </row>
    <row r="68" spans="27:95">
      <c r="AA68" s="72"/>
      <c r="AD68">
        <v>68</v>
      </c>
      <c r="BM68" s="73">
        <f t="shared" ca="1" si="67"/>
        <v>38267.141473999996</v>
      </c>
      <c r="BN68" s="73">
        <f t="shared" ca="1" si="66"/>
        <v>44.306299000000003</v>
      </c>
      <c r="BO68" s="73">
        <f t="shared" ca="1" si="66"/>
        <v>48.227075999999997</v>
      </c>
      <c r="BP68" s="73">
        <f t="shared" ca="1" si="66"/>
        <v>47.557166000000002</v>
      </c>
      <c r="BQ68" s="73">
        <f t="shared" ca="1" si="66"/>
        <v>44.754526750000004</v>
      </c>
      <c r="BR68" s="73">
        <f t="shared" ca="1" si="66"/>
        <v>27.733103</v>
      </c>
      <c r="BS68" s="73">
        <f t="shared" ca="1" si="66"/>
        <v>22.053554999999999</v>
      </c>
      <c r="BT68" s="73">
        <f t="shared" ca="1" si="66"/>
        <v>99.976624000000001</v>
      </c>
      <c r="BU68" s="73">
        <f t="shared" ca="1" si="66"/>
        <v>99.971418</v>
      </c>
      <c r="BV68" s="73">
        <f t="shared" ca="1" si="66"/>
        <v>43.180163</v>
      </c>
      <c r="BW68" s="73">
        <f t="shared" ca="1" si="66"/>
        <v>46.291342</v>
      </c>
      <c r="BX68" s="73">
        <f t="shared" ca="1" si="66"/>
        <v>44.205317000000001</v>
      </c>
      <c r="BY68" s="73">
        <f t="shared" ca="1" si="66"/>
        <v>48.090021999999998</v>
      </c>
      <c r="BZ68" s="73">
        <f t="shared" ca="1" si="66"/>
        <v>47.413369000000003</v>
      </c>
      <c r="CD68" s="73">
        <f t="shared" ca="1" si="68"/>
        <v>40000.576653999997</v>
      </c>
      <c r="CE68" s="73">
        <f t="shared" ca="1" si="43"/>
        <v>44.832943</v>
      </c>
      <c r="CF68" s="73">
        <f t="shared" ca="1" si="44"/>
        <v>48.727032999999999</v>
      </c>
      <c r="CG68" s="73">
        <f t="shared" ca="1" si="45"/>
        <v>48.061915999999997</v>
      </c>
      <c r="CH68" s="73">
        <f t="shared" ca="1" si="46"/>
        <v>45.2781344375</v>
      </c>
      <c r="CI68" s="73">
        <f t="shared" ca="1" si="47"/>
        <v>28.384767</v>
      </c>
      <c r="CJ68" s="73">
        <f t="shared" ca="1" si="48"/>
        <v>22.525015</v>
      </c>
      <c r="CK68" s="73">
        <f t="shared" ca="1" si="49"/>
        <v>99.976797000000005</v>
      </c>
      <c r="CL68" s="73">
        <f t="shared" ca="1" si="50"/>
        <v>99.972279</v>
      </c>
      <c r="CM68" s="73">
        <f t="shared" ca="1" si="51"/>
        <v>43.789524999999998</v>
      </c>
      <c r="CN68" s="73">
        <f t="shared" ca="1" si="52"/>
        <v>46.732250000000001</v>
      </c>
      <c r="CO68" s="73">
        <f t="shared" ca="1" si="53"/>
        <v>44.741878999999997</v>
      </c>
      <c r="CP68" s="73">
        <f t="shared" ca="1" si="54"/>
        <v>48.576040999999996</v>
      </c>
      <c r="CQ68" s="73">
        <f t="shared" ca="1" si="55"/>
        <v>47.911454999999997</v>
      </c>
    </row>
    <row r="69" spans="27:95">
      <c r="AA69" s="72"/>
      <c r="AD69">
        <v>69</v>
      </c>
      <c r="BM69" s="73">
        <f t="shared" ca="1" si="67"/>
        <v>38267.141473999996</v>
      </c>
      <c r="BN69" s="73">
        <f t="shared" ca="1" si="66"/>
        <v>44.306299000000003</v>
      </c>
      <c r="BO69" s="73">
        <f t="shared" ca="1" si="66"/>
        <v>48.227075999999997</v>
      </c>
      <c r="BP69" s="73">
        <f t="shared" ca="1" si="66"/>
        <v>47.557166000000002</v>
      </c>
      <c r="BQ69" s="73">
        <f t="shared" ca="1" si="66"/>
        <v>44.754526750000004</v>
      </c>
      <c r="BR69" s="73">
        <f t="shared" ca="1" si="66"/>
        <v>27.733103</v>
      </c>
      <c r="BS69" s="73">
        <f t="shared" ca="1" si="66"/>
        <v>22.053554999999999</v>
      </c>
      <c r="BT69" s="73">
        <f t="shared" ca="1" si="66"/>
        <v>99.976624000000001</v>
      </c>
      <c r="BU69" s="73">
        <f t="shared" ca="1" si="66"/>
        <v>99.971418</v>
      </c>
      <c r="BV69" s="73">
        <f t="shared" ca="1" si="66"/>
        <v>43.180163</v>
      </c>
      <c r="BW69" s="73">
        <f t="shared" ca="1" si="66"/>
        <v>46.291342</v>
      </c>
      <c r="BX69" s="73">
        <f t="shared" ca="1" si="66"/>
        <v>44.205317000000001</v>
      </c>
      <c r="BY69" s="73">
        <f t="shared" ca="1" si="66"/>
        <v>48.090021999999998</v>
      </c>
      <c r="BZ69" s="73">
        <f t="shared" ca="1" si="66"/>
        <v>47.413369000000003</v>
      </c>
      <c r="CD69" s="73">
        <f t="shared" ca="1" si="68"/>
        <v>40000.576653999997</v>
      </c>
      <c r="CE69" s="73">
        <f t="shared" ca="1" si="43"/>
        <v>44.832943</v>
      </c>
      <c r="CF69" s="73">
        <f t="shared" ca="1" si="44"/>
        <v>48.727032999999999</v>
      </c>
      <c r="CG69" s="73">
        <f t="shared" ca="1" si="45"/>
        <v>48.061915999999997</v>
      </c>
      <c r="CH69" s="73">
        <f t="shared" ca="1" si="46"/>
        <v>45.2781344375</v>
      </c>
      <c r="CI69" s="73">
        <f t="shared" ca="1" si="47"/>
        <v>28.384767</v>
      </c>
      <c r="CJ69" s="73">
        <f t="shared" ca="1" si="48"/>
        <v>22.525015</v>
      </c>
      <c r="CK69" s="73">
        <f t="shared" ca="1" si="49"/>
        <v>99.976797000000005</v>
      </c>
      <c r="CL69" s="73">
        <f t="shared" ca="1" si="50"/>
        <v>99.972279</v>
      </c>
      <c r="CM69" s="73">
        <f t="shared" ca="1" si="51"/>
        <v>43.789524999999998</v>
      </c>
      <c r="CN69" s="73">
        <f t="shared" ca="1" si="52"/>
        <v>46.732250000000001</v>
      </c>
      <c r="CO69" s="73">
        <f t="shared" ca="1" si="53"/>
        <v>44.741878999999997</v>
      </c>
      <c r="CP69" s="73">
        <f t="shared" ca="1" si="54"/>
        <v>48.576040999999996</v>
      </c>
      <c r="CQ69" s="73">
        <f t="shared" ca="1" si="55"/>
        <v>47.911454999999997</v>
      </c>
    </row>
    <row r="70" spans="27:95">
      <c r="AA70" s="72"/>
      <c r="AD70">
        <v>70</v>
      </c>
      <c r="BM70" s="73">
        <f t="shared" ca="1" si="67"/>
        <v>38267.141473999996</v>
      </c>
      <c r="BN70" s="73">
        <f t="shared" ca="1" si="66"/>
        <v>44.306299000000003</v>
      </c>
      <c r="BO70" s="73">
        <f t="shared" ca="1" si="66"/>
        <v>48.227075999999997</v>
      </c>
      <c r="BP70" s="73">
        <f t="shared" ca="1" si="66"/>
        <v>47.557166000000002</v>
      </c>
      <c r="BQ70" s="73">
        <f t="shared" ca="1" si="66"/>
        <v>44.754526750000004</v>
      </c>
      <c r="BR70" s="73">
        <f t="shared" ca="1" si="66"/>
        <v>27.733103</v>
      </c>
      <c r="BS70" s="73">
        <f t="shared" ca="1" si="66"/>
        <v>22.053554999999999</v>
      </c>
      <c r="BT70" s="73">
        <f t="shared" ca="1" si="66"/>
        <v>99.976624000000001</v>
      </c>
      <c r="BU70" s="73">
        <f t="shared" ca="1" si="66"/>
        <v>99.971418</v>
      </c>
      <c r="BV70" s="73">
        <f t="shared" ca="1" si="66"/>
        <v>43.180163</v>
      </c>
      <c r="BW70" s="73">
        <f t="shared" ca="1" si="66"/>
        <v>46.291342</v>
      </c>
      <c r="BX70" s="73">
        <f t="shared" ca="1" si="66"/>
        <v>44.205317000000001</v>
      </c>
      <c r="BY70" s="73">
        <f t="shared" ca="1" si="66"/>
        <v>48.090021999999998</v>
      </c>
      <c r="BZ70" s="73">
        <f t="shared" ca="1" si="66"/>
        <v>47.413369000000003</v>
      </c>
      <c r="CD70" s="73">
        <f t="shared" ca="1" si="68"/>
        <v>40000.576653999997</v>
      </c>
      <c r="CE70" s="73">
        <f t="shared" ref="CE70" ca="1" si="69">IF(INDIRECT("'"&amp;$B$3&amp;"'!"&amp;ADDRESS($AD70,CE$1)),INDIRECT("'"&amp;$B$3&amp;"'!"&amp;ADDRESS($AD70,CE$1)),CE69)</f>
        <v>44.832943</v>
      </c>
      <c r="CF70" s="73">
        <f t="shared" ref="CF70" ca="1" si="70">IF(INDIRECT("'"&amp;$B$3&amp;"'!"&amp;ADDRESS($AD70,CF$1)),INDIRECT("'"&amp;$B$3&amp;"'!"&amp;ADDRESS($AD70,CF$1)),CF69)</f>
        <v>48.727032999999999</v>
      </c>
      <c r="CG70" s="73">
        <f t="shared" ref="CG70" ca="1" si="71">IF(INDIRECT("'"&amp;$B$3&amp;"'!"&amp;ADDRESS($AD70,CG$1)),INDIRECT("'"&amp;$B$3&amp;"'!"&amp;ADDRESS($AD70,CG$1)),CG69)</f>
        <v>48.061915999999997</v>
      </c>
      <c r="CH70" s="73">
        <f t="shared" ref="CH70" ca="1" si="72">IF(INDIRECT("'"&amp;$B$3&amp;"'!"&amp;ADDRESS($AD70,CH$1)),INDIRECT("'"&amp;$B$3&amp;"'!"&amp;ADDRESS($AD70,CH$1)),CH69)</f>
        <v>45.2781344375</v>
      </c>
      <c r="CI70" s="73">
        <f t="shared" ref="CI70" ca="1" si="73">IF(INDIRECT("'"&amp;$B$3&amp;"'!"&amp;ADDRESS($AD70,CI$1)),INDIRECT("'"&amp;$B$3&amp;"'!"&amp;ADDRESS($AD70,CI$1)),CI69)</f>
        <v>28.384767</v>
      </c>
      <c r="CJ70" s="73">
        <f t="shared" ref="CJ70" ca="1" si="74">IF(INDIRECT("'"&amp;$B$3&amp;"'!"&amp;ADDRESS($AD70,CJ$1)),INDIRECT("'"&amp;$B$3&amp;"'!"&amp;ADDRESS($AD70,CJ$1)),CJ69)</f>
        <v>22.525015</v>
      </c>
      <c r="CK70" s="73">
        <f t="shared" ref="CK70" ca="1" si="75">IF(INDIRECT("'"&amp;$B$3&amp;"'!"&amp;ADDRESS($AD70,CK$1)),INDIRECT("'"&amp;$B$3&amp;"'!"&amp;ADDRESS($AD70,CK$1)),CK69)</f>
        <v>99.976797000000005</v>
      </c>
      <c r="CL70" s="73">
        <f t="shared" ref="CL70" ca="1" si="76">IF(INDIRECT("'"&amp;$B$3&amp;"'!"&amp;ADDRESS($AD70,CL$1)),INDIRECT("'"&amp;$B$3&amp;"'!"&amp;ADDRESS($AD70,CL$1)),CL69)</f>
        <v>99.972279</v>
      </c>
      <c r="CM70" s="73">
        <f t="shared" ref="CM70" ca="1" si="77">IF(INDIRECT("'"&amp;$B$3&amp;"'!"&amp;ADDRESS($AD70,CM$1)),INDIRECT("'"&amp;$B$3&amp;"'!"&amp;ADDRESS($AD70,CM$1)),CM69)</f>
        <v>43.789524999999998</v>
      </c>
      <c r="CN70" s="73">
        <f t="shared" ref="CN70" ca="1" si="78">IF(INDIRECT("'"&amp;$B$3&amp;"'!"&amp;ADDRESS($AD70,CN$1)),INDIRECT("'"&amp;$B$3&amp;"'!"&amp;ADDRESS($AD70,CN$1)),CN69)</f>
        <v>46.732250000000001</v>
      </c>
      <c r="CO70" s="73">
        <f t="shared" ref="CO70" ca="1" si="79">IF(INDIRECT("'"&amp;$B$3&amp;"'!"&amp;ADDRESS($AD70,CO$1)),INDIRECT("'"&amp;$B$3&amp;"'!"&amp;ADDRESS($AD70,CO$1)),CO69)</f>
        <v>44.741878999999997</v>
      </c>
      <c r="CP70" s="73">
        <f t="shared" ref="CP70" ca="1" si="80">IF(INDIRECT("'"&amp;$B$3&amp;"'!"&amp;ADDRESS($AD70,CP$1)),INDIRECT("'"&amp;$B$3&amp;"'!"&amp;ADDRESS($AD70,CP$1)),CP69)</f>
        <v>48.576040999999996</v>
      </c>
      <c r="CQ70" s="73">
        <f t="shared" ref="CQ70" ca="1" si="81">IF(INDIRECT("'"&amp;$B$3&amp;"'!"&amp;ADDRESS($AD70,CQ$1)),INDIRECT("'"&amp;$B$3&amp;"'!"&amp;ADDRESS($AD70,CQ$1)),CQ69)</f>
        <v>47.911454999999997</v>
      </c>
    </row>
    <row r="71" spans="27:95">
      <c r="AA71" s="72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</row>
    <row r="72" spans="27:95">
      <c r="AA72" s="72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</row>
    <row r="73" spans="27:95">
      <c r="AA73" s="72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</row>
    <row r="74" spans="27:95">
      <c r="AA74" s="72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</row>
    <row r="75" spans="27:95">
      <c r="AA75" s="72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</row>
    <row r="76" spans="27:95"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</row>
    <row r="77" spans="27:95"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</row>
    <row r="78" spans="27:95"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</row>
    <row r="79" spans="27:95">
      <c r="AA79" s="7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</row>
    <row r="80" spans="27:95">
      <c r="AA80" s="77"/>
      <c r="BM80" s="67"/>
      <c r="BN80" s="67"/>
      <c r="BO80" s="67"/>
      <c r="BP80" s="67"/>
      <c r="BQ80" s="67"/>
      <c r="BR80" s="67"/>
      <c r="BS80" s="67"/>
      <c r="BT80" s="67"/>
      <c r="BU80" s="67"/>
      <c r="BV80" s="67"/>
      <c r="BW80" s="67"/>
      <c r="BX80" s="67"/>
      <c r="BY80" s="67"/>
      <c r="BZ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</row>
    <row r="81" spans="27:95">
      <c r="AA81" s="7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</row>
    <row r="82" spans="27:95">
      <c r="AA82" s="7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</row>
    <row r="83" spans="27:95">
      <c r="AA83" s="7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</row>
    <row r="84" spans="27:95">
      <c r="AA84" s="7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</row>
    <row r="85" spans="27:95">
      <c r="AA85" s="77"/>
      <c r="BM85" s="67"/>
      <c r="BN85" s="67"/>
      <c r="BO85" s="67"/>
      <c r="BP85" s="67"/>
      <c r="BQ85" s="67"/>
      <c r="BR85" s="67"/>
      <c r="BS85" s="67"/>
      <c r="BT85" s="67"/>
      <c r="BU85" s="67"/>
      <c r="BV85" s="67"/>
      <c r="BW85" s="67"/>
      <c r="BX85" s="67"/>
      <c r="BY85" s="67"/>
      <c r="BZ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67"/>
      <c r="CQ85" s="67"/>
    </row>
    <row r="86" spans="27:95">
      <c r="AA86" s="77"/>
      <c r="BM86" s="67"/>
      <c r="BN86" s="67"/>
      <c r="BO86" s="67"/>
      <c r="BP86" s="67"/>
      <c r="BQ86" s="67"/>
      <c r="BR86" s="67"/>
      <c r="BS86" s="67"/>
      <c r="BT86" s="67"/>
      <c r="BU86" s="67"/>
      <c r="BV86" s="67"/>
      <c r="BW86" s="67"/>
      <c r="BX86" s="67"/>
      <c r="BY86" s="67"/>
      <c r="BZ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</row>
    <row r="87" spans="27:95">
      <c r="AA87" s="77"/>
      <c r="BM87" s="67"/>
      <c r="BN87" s="67"/>
      <c r="BO87" s="67"/>
      <c r="BP87" s="67"/>
      <c r="BQ87" s="67"/>
      <c r="BR87" s="67"/>
      <c r="BS87" s="67"/>
      <c r="BT87" s="67"/>
      <c r="BU87" s="67"/>
      <c r="BV87" s="67"/>
      <c r="BW87" s="67"/>
      <c r="BX87" s="67"/>
      <c r="BY87" s="67"/>
      <c r="BZ87" s="67"/>
      <c r="CD87" s="67"/>
      <c r="CE87" s="67"/>
      <c r="CF87" s="67"/>
      <c r="CG87" s="67"/>
      <c r="CH87" s="67"/>
      <c r="CI87" s="67"/>
      <c r="CJ87" s="67"/>
      <c r="CK87" s="67"/>
      <c r="CL87" s="67"/>
      <c r="CM87" s="67"/>
      <c r="CN87" s="67"/>
      <c r="CO87" s="67"/>
      <c r="CP87" s="67"/>
      <c r="CQ87" s="67"/>
    </row>
    <row r="88" spans="27:95">
      <c r="AA88" s="77"/>
      <c r="BM88" s="67"/>
      <c r="BN88" s="67"/>
      <c r="BO88" s="67"/>
      <c r="BP88" s="67"/>
      <c r="BQ88" s="67"/>
      <c r="BR88" s="67"/>
      <c r="BS88" s="67"/>
      <c r="BT88" s="67"/>
      <c r="BU88" s="67"/>
      <c r="BV88" s="67"/>
      <c r="BW88" s="67"/>
      <c r="BX88" s="67"/>
      <c r="BY88" s="67"/>
      <c r="BZ88" s="67"/>
      <c r="CD88" s="67"/>
      <c r="CE88" s="67"/>
      <c r="CF88" s="67"/>
      <c r="CG88" s="67"/>
      <c r="CH88" s="67"/>
      <c r="CI88" s="67"/>
      <c r="CJ88" s="67"/>
      <c r="CK88" s="67"/>
      <c r="CL88" s="67"/>
      <c r="CM88" s="67"/>
      <c r="CN88" s="67"/>
      <c r="CO88" s="67"/>
      <c r="CP88" s="67"/>
      <c r="CQ88" s="67"/>
    </row>
    <row r="89" spans="27:95">
      <c r="AA89" s="7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67"/>
      <c r="CQ89" s="67"/>
    </row>
    <row r="90" spans="27:95">
      <c r="AA90" s="77"/>
      <c r="BM90" s="67"/>
      <c r="BN90" s="67"/>
      <c r="BO90" s="67"/>
      <c r="BP90" s="67"/>
      <c r="BQ90" s="67"/>
      <c r="BR90" s="67"/>
      <c r="BS90" s="67"/>
      <c r="BT90" s="67"/>
      <c r="BU90" s="67"/>
      <c r="BV90" s="67"/>
      <c r="BW90" s="67"/>
      <c r="BX90" s="67"/>
      <c r="BY90" s="67"/>
      <c r="BZ90" s="67"/>
      <c r="CD90" s="67"/>
      <c r="CE90" s="67"/>
      <c r="CF90" s="67"/>
      <c r="CG90" s="67"/>
      <c r="CH90" s="67"/>
      <c r="CI90" s="67"/>
      <c r="CJ90" s="67"/>
      <c r="CK90" s="67"/>
      <c r="CL90" s="67"/>
      <c r="CM90" s="67"/>
      <c r="CN90" s="67"/>
      <c r="CO90" s="67"/>
      <c r="CP90" s="67"/>
      <c r="CQ90" s="67"/>
    </row>
    <row r="91" spans="27:95">
      <c r="AA91" s="7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D91" s="67"/>
      <c r="CE91" s="67"/>
      <c r="CF91" s="67"/>
      <c r="CG91" s="67"/>
      <c r="CH91" s="67"/>
      <c r="CI91" s="67"/>
      <c r="CJ91" s="67"/>
      <c r="CK91" s="67"/>
      <c r="CL91" s="67"/>
      <c r="CM91" s="67"/>
      <c r="CN91" s="67"/>
      <c r="CO91" s="67"/>
      <c r="CP91" s="67"/>
      <c r="CQ91" s="67"/>
    </row>
    <row r="92" spans="27:95">
      <c r="AA92" s="7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D92" s="67"/>
      <c r="CE92" s="67"/>
      <c r="CF92" s="67"/>
      <c r="CG92" s="67"/>
      <c r="CH92" s="67"/>
      <c r="CI92" s="67"/>
      <c r="CJ92" s="67"/>
      <c r="CK92" s="67"/>
      <c r="CL92" s="67"/>
      <c r="CM92" s="67"/>
      <c r="CN92" s="67"/>
      <c r="CO92" s="67"/>
      <c r="CP92" s="67"/>
      <c r="CQ92" s="67"/>
    </row>
    <row r="93" spans="27:95">
      <c r="AA93" s="7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</row>
    <row r="94" spans="27:95">
      <c r="AA94" s="7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</row>
    <row r="95" spans="27:95">
      <c r="AA95" s="77"/>
      <c r="BM95" s="67"/>
      <c r="BN95" s="67"/>
      <c r="BO95" s="67"/>
      <c r="BP95" s="67"/>
      <c r="BQ95" s="67"/>
      <c r="BR95" s="67"/>
      <c r="BS95" s="67"/>
      <c r="BT95" s="67"/>
      <c r="BU95" s="67"/>
      <c r="BV95" s="67"/>
      <c r="BW95" s="67"/>
      <c r="BX95" s="67"/>
      <c r="BY95" s="67"/>
      <c r="BZ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</row>
    <row r="96" spans="27:95">
      <c r="AA96" s="77"/>
      <c r="BM96" s="67"/>
      <c r="BN96" s="67"/>
      <c r="BO96" s="67"/>
      <c r="BP96" s="67"/>
      <c r="BQ96" s="67"/>
      <c r="BR96" s="67"/>
      <c r="BS96" s="67"/>
      <c r="BT96" s="67"/>
      <c r="BU96" s="67"/>
      <c r="BV96" s="67"/>
      <c r="BW96" s="67"/>
      <c r="BX96" s="67"/>
      <c r="BY96" s="67"/>
      <c r="BZ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</row>
    <row r="97" spans="27:95">
      <c r="AA97" s="7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</row>
    <row r="98" spans="27:95">
      <c r="AA98" s="7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</row>
    <row r="99" spans="27:95">
      <c r="AA99" s="7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</row>
    <row r="100" spans="27:95">
      <c r="AA100" s="7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</row>
    <row r="101" spans="27:95">
      <c r="AA101" s="77"/>
      <c r="BM101" s="67"/>
      <c r="BN101" s="67"/>
      <c r="BO101" s="67"/>
      <c r="BP101" s="67"/>
      <c r="BQ101" s="67"/>
      <c r="BR101" s="67"/>
      <c r="BS101" s="67"/>
      <c r="BT101" s="67"/>
      <c r="BU101" s="67"/>
      <c r="BV101" s="67"/>
      <c r="BW101" s="67"/>
      <c r="BX101" s="67"/>
      <c r="BY101" s="67"/>
      <c r="BZ101" s="67"/>
      <c r="CD101" s="67"/>
      <c r="CE101" s="67"/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</row>
    <row r="102" spans="27:95">
      <c r="AA102" s="77"/>
      <c r="BM102" s="67"/>
      <c r="BN102" s="67"/>
      <c r="BO102" s="67"/>
      <c r="BP102" s="67"/>
      <c r="BQ102" s="67"/>
      <c r="BR102" s="67"/>
      <c r="BS102" s="67"/>
      <c r="BT102" s="67"/>
      <c r="BU102" s="67"/>
      <c r="BV102" s="67"/>
      <c r="BW102" s="67"/>
      <c r="BX102" s="67"/>
      <c r="BY102" s="67"/>
      <c r="BZ102" s="67"/>
      <c r="CD102" s="67"/>
      <c r="CE102" s="67"/>
      <c r="CF102" s="67"/>
      <c r="CG102" s="67"/>
      <c r="CH102" s="67"/>
      <c r="CI102" s="67"/>
      <c r="CJ102" s="67"/>
      <c r="CK102" s="67"/>
      <c r="CL102" s="67"/>
      <c r="CM102" s="67"/>
      <c r="CN102" s="67"/>
      <c r="CO102" s="67"/>
      <c r="CP102" s="67"/>
      <c r="CQ102" s="67"/>
    </row>
    <row r="103" spans="27:95">
      <c r="AA103" s="77"/>
      <c r="BM103" s="67"/>
      <c r="BN103" s="67"/>
      <c r="BO103" s="67"/>
      <c r="BP103" s="67"/>
      <c r="BQ103" s="67"/>
      <c r="BR103" s="67"/>
      <c r="BS103" s="67"/>
      <c r="BT103" s="67"/>
      <c r="BU103" s="67"/>
      <c r="BV103" s="67"/>
      <c r="BW103" s="67"/>
      <c r="BX103" s="67"/>
      <c r="BY103" s="67"/>
      <c r="BZ103" s="67"/>
      <c r="CD103" s="67"/>
      <c r="CE103" s="67"/>
      <c r="CF103" s="67"/>
      <c r="CG103" s="67"/>
      <c r="CH103" s="67"/>
      <c r="CI103" s="67"/>
      <c r="CJ103" s="67"/>
      <c r="CK103" s="67"/>
      <c r="CL103" s="67"/>
      <c r="CM103" s="67"/>
      <c r="CN103" s="67"/>
      <c r="CO103" s="67"/>
      <c r="CP103" s="67"/>
      <c r="CQ103" s="67"/>
    </row>
    <row r="104" spans="27:95">
      <c r="AA104" s="77"/>
      <c r="BM104" s="67"/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</row>
    <row r="105" spans="27:95">
      <c r="AA105" s="7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</row>
    <row r="106" spans="27:95">
      <c r="AA106" s="77"/>
      <c r="BM106" s="67"/>
      <c r="BN106" s="67"/>
      <c r="BO106" s="67"/>
      <c r="BP106" s="67"/>
      <c r="BQ106" s="67"/>
      <c r="BR106" s="67"/>
      <c r="BS106" s="67"/>
      <c r="BT106" s="67"/>
      <c r="BU106" s="67"/>
      <c r="BV106" s="67"/>
      <c r="BW106" s="67"/>
      <c r="BX106" s="67"/>
      <c r="BY106" s="67"/>
      <c r="BZ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</row>
    <row r="107" spans="27:95">
      <c r="AA107" s="77"/>
      <c r="BM107" s="67"/>
      <c r="BN107" s="67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D107" s="67"/>
      <c r="CE107" s="67"/>
      <c r="CF107" s="67"/>
      <c r="CG107" s="67"/>
      <c r="CH107" s="67"/>
      <c r="CI107" s="67"/>
      <c r="CJ107" s="67"/>
      <c r="CK107" s="67"/>
      <c r="CL107" s="67"/>
      <c r="CM107" s="67"/>
      <c r="CN107" s="67"/>
      <c r="CO107" s="67"/>
      <c r="CP107" s="67"/>
      <c r="CQ107" s="67"/>
    </row>
    <row r="108" spans="27:95">
      <c r="AA108" s="77"/>
      <c r="BM108" s="67"/>
      <c r="BN108" s="67"/>
      <c r="BO108" s="67"/>
      <c r="BP108" s="67"/>
      <c r="BQ108" s="67"/>
      <c r="BR108" s="67"/>
      <c r="BS108" s="67"/>
      <c r="BT108" s="67"/>
      <c r="BU108" s="67"/>
      <c r="BV108" s="67"/>
      <c r="BW108" s="67"/>
      <c r="BX108" s="67"/>
      <c r="BY108" s="67"/>
      <c r="BZ108" s="67"/>
      <c r="CD108" s="67"/>
      <c r="CE108" s="67"/>
      <c r="CF108" s="67"/>
      <c r="CG108" s="67"/>
      <c r="CH108" s="67"/>
      <c r="CI108" s="67"/>
      <c r="CJ108" s="67"/>
      <c r="CK108" s="67"/>
      <c r="CL108" s="67"/>
      <c r="CM108" s="67"/>
      <c r="CN108" s="67"/>
      <c r="CO108" s="67"/>
      <c r="CP108" s="67"/>
      <c r="CQ108" s="67"/>
    </row>
    <row r="109" spans="27:95">
      <c r="AA109" s="77"/>
      <c r="BM109" s="67"/>
      <c r="BN109" s="67"/>
      <c r="BO109" s="67"/>
      <c r="BP109" s="67"/>
      <c r="BQ109" s="67"/>
      <c r="BR109" s="67"/>
      <c r="BS109" s="67"/>
      <c r="BT109" s="67"/>
      <c r="BU109" s="67"/>
      <c r="BV109" s="67"/>
      <c r="BW109" s="67"/>
      <c r="BX109" s="67"/>
      <c r="BY109" s="67"/>
      <c r="BZ109" s="67"/>
      <c r="CD109" s="67"/>
      <c r="CE109" s="67"/>
      <c r="CF109" s="67"/>
      <c r="CG109" s="67"/>
      <c r="CH109" s="67"/>
      <c r="CI109" s="67"/>
      <c r="CJ109" s="67"/>
      <c r="CK109" s="67"/>
      <c r="CL109" s="67"/>
      <c r="CM109" s="67"/>
      <c r="CN109" s="67"/>
      <c r="CO109" s="67"/>
      <c r="CP109" s="67"/>
      <c r="CQ109" s="67"/>
    </row>
    <row r="110" spans="27:95">
      <c r="AA110" s="7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</row>
    <row r="111" spans="27:95">
      <c r="AA111" s="7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</row>
    <row r="112" spans="27:95">
      <c r="AA112" s="77"/>
      <c r="BM112" s="67"/>
      <c r="BN112" s="67"/>
      <c r="BO112" s="67"/>
      <c r="BP112" s="67"/>
      <c r="BQ112" s="67"/>
      <c r="BR112" s="67"/>
      <c r="BS112" s="67"/>
      <c r="BT112" s="67"/>
      <c r="BU112" s="67"/>
      <c r="BV112" s="67"/>
      <c r="BW112" s="67"/>
      <c r="BX112" s="67"/>
      <c r="BY112" s="67"/>
      <c r="BZ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</row>
    <row r="113" spans="27:95">
      <c r="AA113" s="77"/>
      <c r="BM113" s="67"/>
      <c r="BN113" s="67"/>
      <c r="BO113" s="67"/>
      <c r="BP113" s="67"/>
      <c r="BQ113" s="67"/>
      <c r="BR113" s="67"/>
      <c r="BS113" s="67"/>
      <c r="BT113" s="67"/>
      <c r="BU113" s="67"/>
      <c r="BV113" s="67"/>
      <c r="BW113" s="67"/>
      <c r="BX113" s="67"/>
      <c r="BY113" s="67"/>
      <c r="BZ113" s="67"/>
      <c r="CD113" s="67"/>
      <c r="CE113" s="67"/>
      <c r="CF113" s="67"/>
      <c r="CG113" s="67"/>
      <c r="CH113" s="67"/>
      <c r="CI113" s="67"/>
      <c r="CJ113" s="67"/>
      <c r="CK113" s="67"/>
      <c r="CL113" s="67"/>
      <c r="CM113" s="67"/>
      <c r="CN113" s="67"/>
      <c r="CO113" s="67"/>
      <c r="CP113" s="67"/>
      <c r="CQ113" s="67"/>
    </row>
    <row r="114" spans="27:95">
      <c r="AA114" s="77"/>
      <c r="BM114" s="67"/>
      <c r="BN114" s="67"/>
      <c r="BO114" s="67"/>
      <c r="BP114" s="67"/>
      <c r="BQ114" s="67"/>
      <c r="BR114" s="67"/>
      <c r="BS114" s="67"/>
      <c r="BT114" s="67"/>
      <c r="BU114" s="67"/>
      <c r="BV114" s="67"/>
      <c r="BW114" s="67"/>
      <c r="BX114" s="67"/>
      <c r="BY114" s="67"/>
      <c r="BZ114" s="67"/>
      <c r="CD114" s="67"/>
      <c r="CE114" s="67"/>
      <c r="CF114" s="67"/>
      <c r="CG114" s="67"/>
      <c r="CH114" s="67"/>
      <c r="CI114" s="67"/>
      <c r="CJ114" s="67"/>
      <c r="CK114" s="67"/>
      <c r="CL114" s="67"/>
      <c r="CM114" s="67"/>
      <c r="CN114" s="67"/>
      <c r="CO114" s="67"/>
      <c r="CP114" s="67"/>
      <c r="CQ114" s="67"/>
    </row>
    <row r="115" spans="27:95">
      <c r="AA115" s="77"/>
      <c r="BM115" s="67"/>
      <c r="BN115" s="67"/>
      <c r="BO115" s="67"/>
      <c r="BP115" s="67"/>
      <c r="BQ115" s="67"/>
      <c r="BR115" s="67"/>
      <c r="BS115" s="67"/>
      <c r="BT115" s="67"/>
      <c r="BU115" s="67"/>
      <c r="BV115" s="67"/>
      <c r="BW115" s="67"/>
      <c r="BX115" s="67"/>
      <c r="BY115" s="67"/>
      <c r="BZ115" s="67"/>
      <c r="CD115" s="67"/>
      <c r="CE115" s="67"/>
      <c r="CF115" s="67"/>
      <c r="CG115" s="67"/>
      <c r="CH115" s="67"/>
      <c r="CI115" s="67"/>
      <c r="CJ115" s="67"/>
      <c r="CK115" s="67"/>
      <c r="CL115" s="67"/>
      <c r="CM115" s="67"/>
      <c r="CN115" s="67"/>
      <c r="CO115" s="67"/>
      <c r="CP115" s="67"/>
      <c r="CQ115" s="67"/>
    </row>
    <row r="116" spans="27:95">
      <c r="AA116" s="77"/>
      <c r="BM116" s="67"/>
      <c r="BN116" s="67"/>
      <c r="BO116" s="67"/>
      <c r="BP116" s="67"/>
      <c r="BQ116" s="67"/>
      <c r="BR116" s="67"/>
      <c r="BS116" s="67"/>
      <c r="BT116" s="67"/>
      <c r="BU116" s="67"/>
      <c r="BV116" s="67"/>
      <c r="BW116" s="67"/>
      <c r="BX116" s="67"/>
      <c r="BY116" s="67"/>
      <c r="BZ116" s="67"/>
      <c r="CD116" s="67"/>
      <c r="CE116" s="67"/>
      <c r="CF116" s="67"/>
      <c r="CG116" s="67"/>
      <c r="CH116" s="67"/>
      <c r="CI116" s="67"/>
      <c r="CJ116" s="67"/>
      <c r="CK116" s="67"/>
      <c r="CL116" s="67"/>
      <c r="CM116" s="67"/>
      <c r="CN116" s="67"/>
      <c r="CO116" s="67"/>
      <c r="CP116" s="67"/>
      <c r="CQ116" s="67"/>
    </row>
    <row r="117" spans="27:95">
      <c r="AA117" s="77"/>
      <c r="BM117" s="67"/>
      <c r="BN117" s="67"/>
      <c r="BO117" s="67"/>
      <c r="BP117" s="67"/>
      <c r="BQ117" s="67"/>
      <c r="BR117" s="67"/>
      <c r="BS117" s="67"/>
      <c r="BT117" s="67"/>
      <c r="BU117" s="67"/>
      <c r="BV117" s="67"/>
      <c r="BW117" s="67"/>
      <c r="BX117" s="67"/>
      <c r="BY117" s="67"/>
      <c r="BZ117" s="67"/>
      <c r="CD117" s="67"/>
      <c r="CE117" s="67"/>
      <c r="CF117" s="67"/>
      <c r="CG117" s="67"/>
      <c r="CH117" s="67"/>
      <c r="CI117" s="67"/>
      <c r="CJ117" s="67"/>
      <c r="CK117" s="67"/>
      <c r="CL117" s="67"/>
      <c r="CM117" s="67"/>
      <c r="CN117" s="67"/>
      <c r="CO117" s="67"/>
      <c r="CP117" s="67"/>
      <c r="CQ117" s="67"/>
    </row>
    <row r="118" spans="27:95">
      <c r="AA118" s="77"/>
      <c r="BM118" s="67"/>
      <c r="BN118" s="67"/>
      <c r="BO118" s="67"/>
      <c r="BP118" s="67"/>
      <c r="BQ118" s="67"/>
      <c r="BR118" s="67"/>
      <c r="BS118" s="67"/>
      <c r="BT118" s="67"/>
      <c r="BU118" s="67"/>
      <c r="BV118" s="67"/>
      <c r="BW118" s="67"/>
      <c r="BX118" s="67"/>
      <c r="BY118" s="67"/>
      <c r="BZ118" s="67"/>
      <c r="CD118" s="67"/>
      <c r="CE118" s="67"/>
      <c r="CF118" s="67"/>
      <c r="CG118" s="67"/>
      <c r="CH118" s="67"/>
      <c r="CI118" s="67"/>
      <c r="CJ118" s="67"/>
      <c r="CK118" s="67"/>
      <c r="CL118" s="67"/>
      <c r="CM118" s="67"/>
      <c r="CN118" s="67"/>
      <c r="CO118" s="67"/>
      <c r="CP118" s="67"/>
      <c r="CQ118" s="67"/>
    </row>
    <row r="119" spans="27:95">
      <c r="AA119" s="77"/>
      <c r="BM119" s="67"/>
      <c r="BN119" s="67"/>
      <c r="BO119" s="67"/>
      <c r="BP119" s="67"/>
      <c r="BQ119" s="67"/>
      <c r="BR119" s="67"/>
      <c r="BS119" s="67"/>
      <c r="BT119" s="67"/>
      <c r="BU119" s="67"/>
      <c r="BV119" s="67"/>
      <c r="BW119" s="67"/>
      <c r="BX119" s="67"/>
      <c r="BY119" s="67"/>
      <c r="BZ119" s="67"/>
      <c r="CD119" s="67"/>
      <c r="CE119" s="67"/>
      <c r="CF119" s="67"/>
      <c r="CG119" s="67"/>
      <c r="CH119" s="67"/>
      <c r="CI119" s="67"/>
      <c r="CJ119" s="67"/>
      <c r="CK119" s="67"/>
      <c r="CL119" s="67"/>
      <c r="CM119" s="67"/>
      <c r="CN119" s="67"/>
      <c r="CO119" s="67"/>
      <c r="CP119" s="67"/>
      <c r="CQ119" s="67"/>
    </row>
    <row r="120" spans="27:95">
      <c r="AA120" s="77"/>
      <c r="BM120" s="67"/>
      <c r="BN120" s="67"/>
      <c r="BO120" s="67"/>
      <c r="BP120" s="67"/>
      <c r="BQ120" s="67"/>
      <c r="BR120" s="67"/>
      <c r="BS120" s="67"/>
      <c r="BT120" s="67"/>
      <c r="BU120" s="67"/>
      <c r="BV120" s="67"/>
      <c r="BW120" s="67"/>
      <c r="BX120" s="67"/>
      <c r="BY120" s="67"/>
      <c r="BZ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</row>
    <row r="121" spans="27:95">
      <c r="AA121" s="7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</row>
    <row r="122" spans="27:95">
      <c r="AA122" s="77"/>
      <c r="BM122" s="67"/>
      <c r="BN122" s="67"/>
      <c r="BO122" s="67"/>
      <c r="BP122" s="67"/>
      <c r="BQ122" s="67"/>
      <c r="BR122" s="67"/>
      <c r="BS122" s="67"/>
      <c r="BT122" s="67"/>
      <c r="BU122" s="67"/>
      <c r="BV122" s="67"/>
      <c r="BW122" s="67"/>
      <c r="BX122" s="67"/>
      <c r="BY122" s="67"/>
      <c r="BZ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</row>
    <row r="123" spans="27:95">
      <c r="AA123" s="7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</row>
    <row r="124" spans="27:95">
      <c r="AA124" s="77"/>
      <c r="BM124" s="67"/>
      <c r="BN124" s="67"/>
      <c r="BO124" s="67"/>
      <c r="BP124" s="67"/>
      <c r="BQ124" s="67"/>
      <c r="BR124" s="67"/>
      <c r="BS124" s="67"/>
      <c r="BT124" s="67"/>
      <c r="BU124" s="67"/>
      <c r="BV124" s="67"/>
      <c r="BW124" s="67"/>
      <c r="BX124" s="67"/>
      <c r="BY124" s="67"/>
      <c r="BZ124" s="67"/>
      <c r="CD124" s="67"/>
      <c r="CE124" s="67"/>
      <c r="CF124" s="67"/>
      <c r="CG124" s="67"/>
      <c r="CH124" s="67"/>
      <c r="CI124" s="67"/>
      <c r="CJ124" s="67"/>
      <c r="CK124" s="67"/>
      <c r="CL124" s="67"/>
      <c r="CM124" s="67"/>
      <c r="CN124" s="67"/>
      <c r="CO124" s="67"/>
      <c r="CP124" s="67"/>
      <c r="CQ124" s="67"/>
    </row>
    <row r="125" spans="27:95">
      <c r="AA125" s="77"/>
      <c r="BM125" s="67"/>
      <c r="BN125" s="67"/>
      <c r="BO125" s="67"/>
      <c r="BP125" s="67"/>
      <c r="BQ125" s="67"/>
      <c r="BR125" s="67"/>
      <c r="BS125" s="67"/>
      <c r="BT125" s="67"/>
      <c r="BU125" s="67"/>
      <c r="BV125" s="67"/>
      <c r="BW125" s="67"/>
      <c r="BX125" s="67"/>
      <c r="BY125" s="67"/>
      <c r="BZ125" s="67"/>
      <c r="CD125" s="67"/>
      <c r="CE125" s="67"/>
      <c r="CF125" s="67"/>
      <c r="CG125" s="67"/>
      <c r="CH125" s="67"/>
      <c r="CI125" s="67"/>
      <c r="CJ125" s="67"/>
      <c r="CK125" s="67"/>
      <c r="CL125" s="67"/>
      <c r="CM125" s="67"/>
      <c r="CN125" s="67"/>
      <c r="CO125" s="67"/>
      <c r="CP125" s="67"/>
      <c r="CQ125" s="67"/>
    </row>
    <row r="126" spans="27:95">
      <c r="AA126" s="77"/>
      <c r="BM126" s="67"/>
      <c r="BN126" s="67"/>
      <c r="BO126" s="67"/>
      <c r="BP126" s="67"/>
      <c r="BQ126" s="67"/>
      <c r="BR126" s="67"/>
      <c r="BS126" s="67"/>
      <c r="BT126" s="67"/>
      <c r="BU126" s="67"/>
      <c r="BV126" s="67"/>
      <c r="BW126" s="67"/>
      <c r="BX126" s="67"/>
      <c r="BY126" s="67"/>
      <c r="BZ126" s="67"/>
      <c r="CD126" s="67"/>
      <c r="CE126" s="67"/>
      <c r="CF126" s="67"/>
      <c r="CG126" s="67"/>
      <c r="CH126" s="67"/>
      <c r="CI126" s="67"/>
      <c r="CJ126" s="67"/>
      <c r="CK126" s="67"/>
      <c r="CL126" s="67"/>
      <c r="CM126" s="67"/>
      <c r="CN126" s="67"/>
      <c r="CO126" s="67"/>
      <c r="CP126" s="67"/>
      <c r="CQ126" s="67"/>
    </row>
    <row r="127" spans="27:95">
      <c r="AA127" s="77"/>
      <c r="BM127" s="67"/>
      <c r="BN127" s="67"/>
      <c r="BO127" s="67"/>
      <c r="BP127" s="67"/>
      <c r="BQ127" s="67"/>
      <c r="BR127" s="67"/>
      <c r="BS127" s="67"/>
      <c r="BT127" s="67"/>
      <c r="BU127" s="67"/>
      <c r="BV127" s="67"/>
      <c r="BW127" s="67"/>
      <c r="BX127" s="67"/>
      <c r="BY127" s="67"/>
      <c r="BZ127" s="67"/>
      <c r="CD127" s="67"/>
      <c r="CE127" s="67"/>
      <c r="CF127" s="67"/>
      <c r="CG127" s="67"/>
      <c r="CH127" s="67"/>
      <c r="CI127" s="67"/>
      <c r="CJ127" s="67"/>
      <c r="CK127" s="67"/>
      <c r="CL127" s="67"/>
      <c r="CM127" s="67"/>
      <c r="CN127" s="67"/>
      <c r="CO127" s="67"/>
      <c r="CP127" s="67"/>
      <c r="CQ127" s="67"/>
    </row>
    <row r="128" spans="27:95">
      <c r="AA128" s="77"/>
      <c r="BM128" s="67"/>
      <c r="BN128" s="67"/>
      <c r="BO128" s="67"/>
      <c r="BP128" s="67"/>
      <c r="BQ128" s="67"/>
      <c r="BR128" s="67"/>
      <c r="BS128" s="67"/>
      <c r="BT128" s="67"/>
      <c r="BU128" s="67"/>
      <c r="BV128" s="67"/>
      <c r="BW128" s="67"/>
      <c r="BX128" s="67"/>
      <c r="BY128" s="67"/>
      <c r="BZ128" s="67"/>
      <c r="CD128" s="67"/>
      <c r="CE128" s="67"/>
      <c r="CF128" s="67"/>
      <c r="CG128" s="67"/>
      <c r="CH128" s="67"/>
      <c r="CI128" s="67"/>
      <c r="CJ128" s="67"/>
      <c r="CK128" s="67"/>
      <c r="CL128" s="67"/>
      <c r="CM128" s="67"/>
      <c r="CN128" s="67"/>
      <c r="CO128" s="67"/>
      <c r="CP128" s="67"/>
      <c r="CQ128" s="67"/>
    </row>
    <row r="129" spans="27:95">
      <c r="AA129" s="77"/>
      <c r="BM129" s="67"/>
      <c r="BN129" s="67"/>
      <c r="BO129" s="67"/>
      <c r="BP129" s="67"/>
      <c r="BQ129" s="67"/>
      <c r="BR129" s="67"/>
      <c r="BS129" s="67"/>
      <c r="BT129" s="67"/>
      <c r="BU129" s="67"/>
      <c r="BV129" s="67"/>
      <c r="BW129" s="67"/>
      <c r="BX129" s="67"/>
      <c r="BY129" s="67"/>
      <c r="BZ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</row>
    <row r="130" spans="27:95">
      <c r="AA130" s="77"/>
      <c r="BM130" s="67"/>
      <c r="BN130" s="67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</row>
    <row r="131" spans="27:95">
      <c r="AA131" s="7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</row>
    <row r="132" spans="27:95">
      <c r="AA132" s="7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</row>
    <row r="133" spans="27:95">
      <c r="BM133" s="67"/>
      <c r="BN133" s="67"/>
      <c r="BO133" s="67"/>
      <c r="BP133" s="67"/>
      <c r="BQ133" s="67"/>
      <c r="BR133" s="67"/>
      <c r="BS133" s="67"/>
      <c r="BT133" s="67"/>
      <c r="BU133" s="67"/>
      <c r="BV133" s="67"/>
      <c r="BW133" s="67"/>
      <c r="BX133" s="67"/>
      <c r="BY133" s="67"/>
      <c r="BZ133" s="67"/>
      <c r="CD133" s="67"/>
      <c r="CE133" s="67"/>
      <c r="CF133" s="67"/>
      <c r="CG133" s="67"/>
      <c r="CH133" s="67"/>
      <c r="CI133" s="67"/>
      <c r="CJ133" s="67"/>
      <c r="CK133" s="67"/>
      <c r="CL133" s="67"/>
      <c r="CM133" s="67"/>
      <c r="CN133" s="67"/>
      <c r="CO133" s="67"/>
      <c r="CP133" s="67"/>
      <c r="CQ133" s="67"/>
    </row>
    <row r="134" spans="27:95"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</row>
    <row r="135" spans="27:95"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</row>
    <row r="136" spans="27:95"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</row>
    <row r="137" spans="27:95"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</row>
    <row r="138" spans="27:95">
      <c r="BM138" s="67"/>
      <c r="BN138" s="67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D138" s="67"/>
      <c r="CE138" s="67"/>
      <c r="CF138" s="67"/>
      <c r="CG138" s="67"/>
      <c r="CH138" s="67"/>
      <c r="CI138" s="67"/>
      <c r="CJ138" s="67"/>
      <c r="CK138" s="67"/>
      <c r="CL138" s="67"/>
      <c r="CM138" s="67"/>
      <c r="CN138" s="67"/>
      <c r="CO138" s="67"/>
      <c r="CP138" s="67"/>
      <c r="CQ138" s="67"/>
    </row>
    <row r="139" spans="27:95">
      <c r="BM139" s="67"/>
      <c r="BN139" s="67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D139" s="67"/>
      <c r="CE139" s="67"/>
      <c r="CF139" s="67"/>
      <c r="CG139" s="67"/>
      <c r="CH139" s="67"/>
      <c r="CI139" s="67"/>
      <c r="CJ139" s="67"/>
      <c r="CK139" s="67"/>
      <c r="CL139" s="67"/>
      <c r="CM139" s="67"/>
      <c r="CN139" s="67"/>
      <c r="CO139" s="67"/>
      <c r="CP139" s="67"/>
      <c r="CQ139" s="67"/>
    </row>
    <row r="140" spans="27:95">
      <c r="BM140" s="67"/>
      <c r="BN140" s="67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D140" s="67"/>
      <c r="CE140" s="67"/>
      <c r="CF140" s="67"/>
      <c r="CG140" s="67"/>
      <c r="CH140" s="67"/>
      <c r="CI140" s="67"/>
      <c r="CJ140" s="67"/>
      <c r="CK140" s="67"/>
      <c r="CL140" s="67"/>
      <c r="CM140" s="67"/>
      <c r="CN140" s="67"/>
      <c r="CO140" s="67"/>
      <c r="CP140" s="67"/>
      <c r="CQ140" s="67"/>
    </row>
    <row r="141" spans="27:95">
      <c r="BM141" s="67"/>
      <c r="BN141" s="67"/>
      <c r="BO141" s="67"/>
      <c r="BP141" s="67"/>
      <c r="BQ141" s="67"/>
      <c r="BR141" s="67"/>
      <c r="BS141" s="67"/>
      <c r="BT141" s="67"/>
      <c r="BU141" s="67"/>
      <c r="BV141" s="67"/>
      <c r="BW141" s="67"/>
      <c r="BX141" s="67"/>
      <c r="BY141" s="67"/>
      <c r="BZ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</row>
    <row r="142" spans="27:95"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</row>
    <row r="143" spans="27:95"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</row>
    <row r="144" spans="27:95"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</row>
    <row r="145" spans="65:95"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</row>
    <row r="146" spans="65:95"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</row>
    <row r="147" spans="65:95"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</row>
    <row r="148" spans="65:95"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</row>
    <row r="149" spans="65:95"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</row>
    <row r="150" spans="65:95"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</row>
    <row r="151" spans="65:95"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</row>
    <row r="152" spans="65:95">
      <c r="BM152" s="67"/>
      <c r="BN152" s="67"/>
      <c r="BO152" s="67"/>
      <c r="BP152" s="67"/>
      <c r="BQ152" s="67"/>
      <c r="BR152" s="67"/>
      <c r="BS152" s="67"/>
      <c r="BT152" s="67"/>
      <c r="BU152" s="67"/>
      <c r="BV152" s="67"/>
      <c r="BW152" s="67"/>
      <c r="BX152" s="67"/>
      <c r="BY152" s="67"/>
      <c r="BZ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</row>
    <row r="153" spans="65:95">
      <c r="BM153" s="67"/>
      <c r="BN153" s="67"/>
      <c r="BO153" s="67"/>
      <c r="BP153" s="67"/>
      <c r="BQ153" s="67"/>
      <c r="BR153" s="67"/>
      <c r="BS153" s="67"/>
      <c r="BT153" s="67"/>
      <c r="BU153" s="67"/>
      <c r="BV153" s="67"/>
      <c r="BW153" s="67"/>
      <c r="BX153" s="67"/>
      <c r="BY153" s="67"/>
      <c r="BZ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</row>
    <row r="154" spans="65:95"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</row>
    <row r="155" spans="65:95"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</row>
    <row r="156" spans="65:95">
      <c r="BM156" s="67"/>
      <c r="BN156" s="67"/>
      <c r="BO156" s="67"/>
      <c r="BP156" s="67"/>
      <c r="BQ156" s="67"/>
      <c r="BR156" s="67"/>
      <c r="BS156" s="67"/>
      <c r="BT156" s="67"/>
      <c r="BU156" s="67"/>
      <c r="BV156" s="67"/>
      <c r="BW156" s="67"/>
      <c r="BX156" s="67"/>
      <c r="BY156" s="67"/>
      <c r="BZ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</row>
  </sheetData>
  <mergeCells count="27">
    <mergeCell ref="BX3:BZ3"/>
    <mergeCell ref="CE3:CG3"/>
    <mergeCell ref="CO3:CQ3"/>
    <mergeCell ref="BN3:BP3"/>
    <mergeCell ref="AW3:AY3"/>
    <mergeCell ref="BG3:BI3"/>
    <mergeCell ref="AU5:AU10"/>
    <mergeCell ref="AU11:AU16"/>
    <mergeCell ref="AU17:AU22"/>
    <mergeCell ref="AU29:AU34"/>
    <mergeCell ref="AU35:AU40"/>
    <mergeCell ref="AC23:AC28"/>
    <mergeCell ref="AC29:AC34"/>
    <mergeCell ref="AC35:AC40"/>
    <mergeCell ref="AU23:AU28"/>
    <mergeCell ref="B3:F3"/>
    <mergeCell ref="AF3:AH3"/>
    <mergeCell ref="AP3:AR3"/>
    <mergeCell ref="AB5:AB10"/>
    <mergeCell ref="AB11:AB16"/>
    <mergeCell ref="AB17:AB22"/>
    <mergeCell ref="AB23:AB28"/>
    <mergeCell ref="AB29:AB34"/>
    <mergeCell ref="AB35:AB40"/>
    <mergeCell ref="AC5:AC10"/>
    <mergeCell ref="AC11:AC16"/>
    <mergeCell ref="AC17:AC22"/>
  </mergeCells>
  <dataValidations count="1">
    <dataValidation type="list" showInputMessage="1" showErrorMessage="1" sqref="B3" xr:uid="{132A1E08-D496-454F-813E-473596DB0435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6D63-7D0C-0641-BFD7-3271BC6FA701}">
  <sheetPr codeName="Sheet22"/>
  <dimension ref="A1:FS66"/>
  <sheetViews>
    <sheetView zoomScaleNormal="100" workbookViewId="0">
      <selection activeCell="B4" sqref="B4"/>
    </sheetView>
  </sheetViews>
  <sheetFormatPr defaultColWidth="10.83203125" defaultRowHeight="12.5" outlineLevelCol="1"/>
  <cols>
    <col min="1" max="1" width="10" style="1" bestFit="1" customWidth="1"/>
    <col min="2" max="2" width="8.33203125" style="1" bestFit="1" customWidth="1"/>
    <col min="3" max="3" width="11.1640625" style="1" bestFit="1" customWidth="1"/>
    <col min="4" max="6" width="8.1640625" style="1" bestFit="1" customWidth="1"/>
    <col min="7" max="7" width="12.1640625" style="1" customWidth="1"/>
    <col min="8" max="9" width="8.6640625" style="1" bestFit="1" customWidth="1"/>
    <col min="10" max="10" width="8.1640625" style="1" bestFit="1" customWidth="1"/>
    <col min="11" max="12" width="10.1640625" style="1" bestFit="1" customWidth="1"/>
    <col min="13" max="16" width="8.1640625" style="1" bestFit="1" customWidth="1"/>
    <col min="17" max="17" width="12.1640625" style="1" bestFit="1" customWidth="1"/>
    <col min="18" max="19" width="12.1640625" style="1" customWidth="1"/>
    <col min="20" max="20" width="8.1640625" style="1" bestFit="1" customWidth="1"/>
    <col min="21" max="21" width="11.1640625" style="1" bestFit="1" customWidth="1"/>
    <col min="22" max="24" width="8.1640625" style="1" bestFit="1" customWidth="1"/>
    <col min="25" max="25" width="12.1640625" style="1" customWidth="1"/>
    <col min="26" max="26" width="8.1640625" style="1" bestFit="1" customWidth="1"/>
    <col min="27" max="27" width="8.6640625" style="1" bestFit="1" customWidth="1"/>
    <col min="28" max="29" width="8.1640625" style="1" bestFit="1" customWidth="1"/>
    <col min="30" max="30" width="10.1640625" style="1" bestFit="1" customWidth="1"/>
    <col min="31" max="34" width="8.1640625" style="1" bestFit="1" customWidth="1"/>
    <col min="35" max="35" width="12.1640625" style="1" bestFit="1" customWidth="1"/>
    <col min="36" max="36" width="14.6640625" style="1" bestFit="1" customWidth="1"/>
    <col min="37" max="39" width="12.1640625" style="1" customWidth="1"/>
    <col min="40" max="40" width="9.33203125" style="1" bestFit="1" customWidth="1"/>
    <col min="41" max="41" width="3.6640625" style="4" bestFit="1" customWidth="1" outlineLevel="1"/>
    <col min="42" max="42" width="12.1640625" style="4" bestFit="1" customWidth="1" outlineLevel="1"/>
    <col min="43" max="45" width="6.1640625" style="4" bestFit="1" customWidth="1" outlineLevel="1"/>
    <col min="46" max="46" width="6.33203125" style="4" bestFit="1" customWidth="1" outlineLevel="1"/>
    <col min="47" max="47" width="6.1640625" style="4" bestFit="1" customWidth="1" outlineLevel="1"/>
    <col min="48" max="48" width="6.33203125" style="4" bestFit="1" customWidth="1" outlineLevel="1"/>
    <col min="49" max="49" width="6.1640625" style="4" bestFit="1" customWidth="1" outlineLevel="1"/>
    <col min="50" max="50" width="6.33203125" style="4" bestFit="1" customWidth="1" outlineLevel="1"/>
    <col min="51" max="51" width="6.1640625" style="4" bestFit="1" customWidth="1" outlineLevel="1"/>
    <col min="52" max="53" width="2.1640625" style="4" bestFit="1" customWidth="1" outlineLevel="1"/>
    <col min="54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12.1640625" style="10" bestFit="1" customWidth="1" outlineLevel="1"/>
    <col min="89" max="89" width="8.1640625" style="4" customWidth="1" outlineLevel="1"/>
    <col min="90" max="90" width="12.1640625" style="4" bestFit="1" customWidth="1" outlineLevel="1"/>
    <col min="91" max="94" width="11.1640625" style="4" bestFit="1" customWidth="1" outlineLevel="1"/>
    <col min="95" max="95" width="12.1640625" style="4" bestFit="1" customWidth="1" outlineLevel="1"/>
    <col min="96" max="104" width="11.1640625" style="4" bestFit="1" customWidth="1" outlineLevel="1"/>
    <col min="105" max="105" width="12.1640625" style="4" bestFit="1" customWidth="1" outlineLevel="1"/>
    <col min="106" max="107" width="11.1640625" style="4" bestFit="1" customWidth="1" outlineLevel="1"/>
    <col min="108" max="108" width="1" style="4" customWidth="1" outlineLevel="1"/>
    <col min="109" max="109" width="12.1640625" style="4" bestFit="1" customWidth="1" outlineLevel="1"/>
    <col min="110" max="110" width="11.1640625" style="4" bestFit="1" customWidth="1" outlineLevel="1"/>
    <col min="111" max="111" width="0.83203125" style="4" customWidth="1" outlineLevel="1"/>
    <col min="112" max="112" width="12.1640625" style="4" bestFit="1" customWidth="1" outlineLevel="1"/>
    <col min="113" max="113" width="11.1640625" style="4" bestFit="1" customWidth="1" outlineLevel="1"/>
    <col min="114" max="114" width="0.83203125" style="4" customWidth="1"/>
    <col min="115" max="115" width="12.1640625" style="4" customWidth="1"/>
    <col min="116" max="116" width="11.1640625" style="4" bestFit="1" customWidth="1"/>
    <col min="117" max="117" width="12.1640625" style="4" customWidth="1"/>
    <col min="118" max="118" width="11.1640625" style="4" bestFit="1" customWidth="1"/>
    <col min="119" max="119" width="12.1640625" style="4" customWidth="1"/>
    <col min="120" max="120" width="11.1640625" style="4" bestFit="1" customWidth="1"/>
    <col min="121" max="121" width="12.1640625" style="4" customWidth="1"/>
    <col min="122" max="122" width="11.1640625" style="4" bestFit="1" customWidth="1"/>
    <col min="123" max="123" width="12.1640625" style="4" customWidth="1"/>
    <col min="124" max="127" width="11.1640625" style="4" bestFit="1" customWidth="1"/>
    <col min="128" max="128" width="12.1640625" style="4" customWidth="1"/>
    <col min="129" max="129" width="1.33203125" style="1" customWidth="1"/>
    <col min="130" max="130" width="12.1640625" style="4" bestFit="1" customWidth="1"/>
    <col min="131" max="134" width="11.1640625" style="4" bestFit="1" customWidth="1"/>
    <col min="135" max="135" width="12.1640625" style="4" bestFit="1" customWidth="1"/>
    <col min="136" max="144" width="11.1640625" style="4" bestFit="1" customWidth="1"/>
    <col min="145" max="148" width="12.1640625" style="4" bestFit="1" customWidth="1"/>
    <col min="149" max="149" width="11.1640625" style="4" bestFit="1" customWidth="1"/>
    <col min="150" max="150" width="12.1640625" style="4" customWidth="1"/>
    <col min="151" max="151" width="11.1640625" style="4" bestFit="1" customWidth="1"/>
    <col min="152" max="152" width="8.6640625" style="8" bestFit="1" customWidth="1"/>
    <col min="153" max="153" width="6" style="8" bestFit="1" customWidth="1"/>
    <col min="154" max="154" width="8.6640625" style="8" bestFit="1" customWidth="1"/>
    <col min="155" max="155" width="6.83203125" style="8" bestFit="1" customWidth="1"/>
    <col min="156" max="156" width="8.6640625" style="8" bestFit="1" customWidth="1"/>
    <col min="157" max="157" width="6.83203125" style="8" bestFit="1" customWidth="1"/>
    <col min="158" max="158" width="8.6640625" style="8" bestFit="1" customWidth="1"/>
    <col min="159" max="159" width="6.83203125" style="8" bestFit="1" customWidth="1"/>
    <col min="160" max="160" width="12.1640625" style="4" customWidth="1"/>
    <col min="161" max="164" width="11.1640625" style="4" bestFit="1" customWidth="1"/>
    <col min="165" max="171" width="12.1640625" style="4" customWidth="1"/>
    <col min="172" max="172" width="12.1640625" style="4" bestFit="1" customWidth="1"/>
    <col min="173" max="173" width="12.1640625" style="4" customWidth="1"/>
    <col min="174" max="174" width="12.1640625" style="4" bestFit="1" customWidth="1"/>
    <col min="175" max="175" width="12.1640625" style="4" customWidth="1"/>
    <col min="176" max="16384" width="10.83203125" style="1"/>
  </cols>
  <sheetData>
    <row r="1" spans="1:175" ht="13">
      <c r="C1" s="263" t="s">
        <v>10</v>
      </c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"/>
      <c r="U1" s="263" t="s">
        <v>11</v>
      </c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  <c r="AI1" s="263"/>
      <c r="AJ1" s="263"/>
      <c r="AK1" s="263"/>
      <c r="AL1" s="12"/>
      <c r="AM1" s="12"/>
      <c r="AN1" s="2"/>
      <c r="AO1" s="267" t="s">
        <v>21</v>
      </c>
      <c r="AP1" s="268"/>
      <c r="AQ1" s="268"/>
      <c r="AR1" s="268"/>
      <c r="AS1" s="268"/>
      <c r="AT1" s="268"/>
      <c r="AU1" s="268"/>
      <c r="AV1" s="268"/>
      <c r="AW1" s="268"/>
      <c r="AX1" s="268"/>
      <c r="AY1" s="268"/>
      <c r="CH1" s="19"/>
      <c r="CK1" s="18"/>
      <c r="CL1" s="254" t="s">
        <v>12</v>
      </c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4" t="s">
        <v>48</v>
      </c>
      <c r="EA1" s="254"/>
      <c r="EB1" s="254"/>
      <c r="EC1" s="254"/>
      <c r="ED1" s="254"/>
      <c r="EE1" s="254"/>
      <c r="EF1" s="254"/>
      <c r="EG1" s="254"/>
      <c r="EH1" s="254"/>
      <c r="EI1" s="254"/>
      <c r="EJ1" s="254"/>
      <c r="EK1" s="254"/>
      <c r="EL1" s="254"/>
      <c r="EM1" s="254"/>
      <c r="EN1" s="254"/>
      <c r="EO1" s="254"/>
      <c r="EP1" s="254"/>
      <c r="EQ1" s="254"/>
      <c r="ER1" s="254"/>
      <c r="ES1" s="254"/>
      <c r="ET1" s="254"/>
      <c r="EU1" s="254"/>
      <c r="EV1" s="254"/>
      <c r="EW1" s="25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3"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12"/>
      <c r="AM2" s="12"/>
      <c r="AN2" s="2"/>
      <c r="AO2" s="269" t="s">
        <v>13</v>
      </c>
      <c r="AP2" s="266"/>
      <c r="AQ2" s="266"/>
      <c r="AR2" s="266"/>
      <c r="AS2" s="266"/>
      <c r="AT2" s="266" t="s">
        <v>1</v>
      </c>
      <c r="AU2" s="266"/>
      <c r="AV2" s="266" t="s">
        <v>22</v>
      </c>
      <c r="AW2" s="266"/>
      <c r="AX2" s="266" t="s">
        <v>0</v>
      </c>
      <c r="AY2" s="266"/>
      <c r="CH2" s="20"/>
      <c r="CI2" s="20"/>
      <c r="CJ2" s="20"/>
      <c r="CK2" s="18"/>
      <c r="CL2" s="258" t="s">
        <v>13</v>
      </c>
      <c r="CM2" s="259"/>
      <c r="CN2" s="259"/>
      <c r="CO2" s="259"/>
      <c r="CP2" s="259"/>
      <c r="CQ2" s="259"/>
      <c r="CR2" s="259"/>
      <c r="CS2" s="259"/>
      <c r="CT2" s="259"/>
      <c r="CU2" s="259"/>
      <c r="CV2" s="259"/>
      <c r="CW2" s="259"/>
      <c r="CX2" s="259"/>
      <c r="CY2" s="259"/>
      <c r="CZ2" s="259"/>
      <c r="DA2" s="259"/>
      <c r="DB2" s="259"/>
      <c r="DC2" s="260"/>
      <c r="DD2" s="3"/>
      <c r="DE2" s="254" t="s">
        <v>14</v>
      </c>
      <c r="DF2" s="254"/>
      <c r="DG2" s="3"/>
      <c r="DH2" s="254" t="s">
        <v>30</v>
      </c>
      <c r="DI2" s="254"/>
      <c r="DJ2" s="3"/>
      <c r="DK2" s="254" t="s">
        <v>15</v>
      </c>
      <c r="DL2" s="254"/>
      <c r="DM2" s="254" t="s">
        <v>43</v>
      </c>
      <c r="DN2" s="254"/>
      <c r="DO2" s="254" t="s">
        <v>40</v>
      </c>
      <c r="DP2" s="254"/>
      <c r="DQ2" s="254" t="s">
        <v>44</v>
      </c>
      <c r="DR2" s="254"/>
      <c r="DS2" s="258" t="s">
        <v>45</v>
      </c>
      <c r="DT2" s="259"/>
      <c r="DU2" s="259"/>
      <c r="DV2" s="259"/>
      <c r="DW2" s="259"/>
      <c r="DX2" s="260"/>
      <c r="DY2" s="2"/>
      <c r="DZ2" s="258" t="s">
        <v>13</v>
      </c>
      <c r="EA2" s="259"/>
      <c r="EB2" s="259"/>
      <c r="EC2" s="259"/>
      <c r="ED2" s="259"/>
      <c r="EE2" s="259"/>
      <c r="EF2" s="259"/>
      <c r="EG2" s="259"/>
      <c r="EH2" s="259"/>
      <c r="EI2" s="259"/>
      <c r="EJ2" s="259"/>
      <c r="EK2" s="259"/>
      <c r="EL2" s="259"/>
      <c r="EM2" s="259"/>
      <c r="EN2" s="259"/>
      <c r="EO2" s="259"/>
      <c r="EP2" s="259"/>
      <c r="EQ2" s="260"/>
      <c r="ER2" s="254" t="s">
        <v>14</v>
      </c>
      <c r="ES2" s="254"/>
      <c r="ET2" s="254" t="s">
        <v>30</v>
      </c>
      <c r="EU2" s="254"/>
      <c r="EV2" s="257" t="s">
        <v>15</v>
      </c>
      <c r="EW2" s="257"/>
      <c r="EX2" s="257" t="s">
        <v>46</v>
      </c>
      <c r="EY2" s="257"/>
      <c r="EZ2" s="257" t="s">
        <v>47</v>
      </c>
      <c r="FA2" s="257"/>
      <c r="FB2" s="257" t="s">
        <v>41</v>
      </c>
      <c r="FC2" s="257"/>
      <c r="FD2" s="258" t="s">
        <v>45</v>
      </c>
      <c r="FE2" s="259"/>
      <c r="FF2" s="259"/>
      <c r="FG2" s="259"/>
      <c r="FH2" s="259"/>
      <c r="FI2" s="260"/>
      <c r="FK2" s="254" t="s">
        <v>106</v>
      </c>
      <c r="FL2" s="254"/>
      <c r="FM2" s="254" t="s">
        <v>107</v>
      </c>
      <c r="FN2" s="254"/>
      <c r="FP2" s="254" t="s">
        <v>105</v>
      </c>
      <c r="FQ2" s="254"/>
      <c r="FR2" s="254" t="s">
        <v>108</v>
      </c>
      <c r="FS2" s="254"/>
    </row>
    <row r="3" spans="1:175" ht="13">
      <c r="C3" s="12"/>
      <c r="D3" s="263" t="s">
        <v>13</v>
      </c>
      <c r="E3" s="263"/>
      <c r="F3" s="263"/>
      <c r="G3" s="263"/>
      <c r="H3" s="12"/>
      <c r="I3" s="12"/>
      <c r="J3" s="12"/>
      <c r="K3" s="12"/>
      <c r="L3" s="12"/>
      <c r="M3" s="12"/>
      <c r="N3" s="265" t="s">
        <v>42</v>
      </c>
      <c r="O3" s="265"/>
      <c r="P3" s="265"/>
      <c r="Q3" s="265"/>
      <c r="R3" s="12"/>
      <c r="S3" s="12"/>
      <c r="T3" s="2"/>
      <c r="U3" s="12"/>
      <c r="V3" s="263" t="s">
        <v>13</v>
      </c>
      <c r="W3" s="263"/>
      <c r="X3" s="263"/>
      <c r="Y3" s="263"/>
      <c r="Z3" s="12"/>
      <c r="AA3" s="12"/>
      <c r="AB3" s="12"/>
      <c r="AC3" s="12"/>
      <c r="AD3" s="12"/>
      <c r="AE3" s="12"/>
      <c r="AF3" s="264" t="s">
        <v>42</v>
      </c>
      <c r="AG3" s="264"/>
      <c r="AH3" s="264"/>
      <c r="AI3" s="26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8" t="s">
        <v>13</v>
      </c>
      <c r="CO3" s="259"/>
      <c r="CP3" s="259"/>
      <c r="CQ3" s="260"/>
      <c r="CR3" s="3"/>
      <c r="CS3" s="3"/>
      <c r="CT3" s="3"/>
      <c r="CU3" s="3"/>
      <c r="CV3" s="3"/>
      <c r="CW3" s="3"/>
      <c r="CX3" s="258" t="s">
        <v>42</v>
      </c>
      <c r="CY3" s="259"/>
      <c r="CZ3" s="259"/>
      <c r="DA3" s="26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8" t="s">
        <v>13</v>
      </c>
      <c r="EC3" s="259"/>
      <c r="ED3" s="259"/>
      <c r="EE3" s="260"/>
      <c r="EF3" s="3"/>
      <c r="EG3" s="3"/>
      <c r="EH3" s="3"/>
      <c r="EI3" s="3"/>
      <c r="EJ3" s="3"/>
      <c r="EK3" s="3"/>
      <c r="EL3" s="258" t="s">
        <v>42</v>
      </c>
      <c r="EM3" s="259"/>
      <c r="EN3" s="259"/>
      <c r="EO3" s="26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3" thickBot="1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8" t="s">
        <v>23</v>
      </c>
      <c r="AP4" s="279"/>
      <c r="AQ4" s="117" t="s">
        <v>24</v>
      </c>
      <c r="AR4" s="117" t="s">
        <v>25</v>
      </c>
      <c r="AS4" s="117" t="s">
        <v>26</v>
      </c>
      <c r="AT4" s="117" t="s">
        <v>23</v>
      </c>
      <c r="AU4" s="117" t="s">
        <v>24</v>
      </c>
      <c r="AV4" s="117" t="s">
        <v>23</v>
      </c>
      <c r="AW4" s="117" t="s">
        <v>24</v>
      </c>
      <c r="AX4" s="117" t="s">
        <v>23</v>
      </c>
      <c r="AY4" s="117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>
      <c r="A5" s="249" t="s">
        <v>17</v>
      </c>
      <c r="B5" s="38">
        <v>110</v>
      </c>
      <c r="C5" s="130">
        <f>Anchor!L2</f>
        <v>19429.23661</v>
      </c>
      <c r="D5" s="130">
        <f>Anchor!M2</f>
        <v>42.249079000000002</v>
      </c>
      <c r="E5" s="130">
        <f>Anchor!N2</f>
        <v>48.431353000000001</v>
      </c>
      <c r="F5" s="130">
        <f>Anchor!O2</f>
        <v>48.291207</v>
      </c>
      <c r="G5" s="131">
        <f>('Summary (Full)'!$B$34*D5+'Summary (Full)'!$B$35*E5+'Summary (Full)'!$B$36*F5)/'Summary (Full)'!$B$37</f>
        <v>43.013104124999998</v>
      </c>
      <c r="H5" s="130">
        <f>Anchor!P2</f>
        <v>28.901506000000001</v>
      </c>
      <c r="I5" s="130">
        <f>Anchor!Q2</f>
        <v>20.191737</v>
      </c>
      <c r="J5" s="130">
        <f>Anchor!R2</f>
        <v>99.975070000000002</v>
      </c>
      <c r="K5" s="130">
        <f>Anchor!S2</f>
        <v>99.750442000000007</v>
      </c>
      <c r="L5" s="130">
        <f>Anchor!T2</f>
        <v>42.76193</v>
      </c>
      <c r="M5" s="130">
        <f>Anchor!U2</f>
        <v>43.079292000000002</v>
      </c>
      <c r="N5" s="130">
        <f>Anchor!V2</f>
        <v>42.196032000000002</v>
      </c>
      <c r="O5" s="130">
        <f>Anchor!W2</f>
        <v>48.402321000000001</v>
      </c>
      <c r="P5" s="130">
        <f>Anchor!X2</f>
        <v>48.262385999999999</v>
      </c>
      <c r="Q5" s="132">
        <f>10*LOG10(1/(('Summary (Full)'!$B$41/10^(N5/10)+'Summary (Full)'!$B$42/10^(O5/10)+'Summary (Full)'!$B$43/10^(P5/10))/'Summary (Full)'!$B$44))</f>
        <v>43.458064940393797</v>
      </c>
      <c r="R5" s="130">
        <f>Anchor!Y2</f>
        <v>1.1992860000000001</v>
      </c>
      <c r="S5" s="130">
        <f>Anchor!Z2</f>
        <v>29809.59</v>
      </c>
      <c r="T5" s="133"/>
      <c r="U5" s="130">
        <f>Test!L2</f>
        <v>20871.479289999999</v>
      </c>
      <c r="V5" s="130">
        <f>Test!M2</f>
        <v>42.383842000000001</v>
      </c>
      <c r="W5" s="130">
        <f>Test!N2</f>
        <v>48.724491</v>
      </c>
      <c r="X5" s="130">
        <f>Test!O2</f>
        <v>48.655622000000001</v>
      </c>
      <c r="Y5" s="130">
        <f>('Summary (Full)'!$B$34*V5+'Summary (Full)'!$B$35*W5+'Summary (Full)'!$B$36*X5)/'Summary (Full)'!$B$37</f>
        <v>43.172118812500003</v>
      </c>
      <c r="Z5" s="130">
        <f>Test!P2</f>
        <v>29.247163</v>
      </c>
      <c r="AA5" s="130">
        <f>Test!Q2</f>
        <v>20.325894999999999</v>
      </c>
      <c r="AB5" s="130">
        <f>Test!R2</f>
        <v>99.975255000000004</v>
      </c>
      <c r="AC5" s="130">
        <f>Test!S2</f>
        <v>99.922702999999998</v>
      </c>
      <c r="AD5" s="130">
        <f>Test!T2</f>
        <v>43.002108</v>
      </c>
      <c r="AE5" s="130">
        <f>Test!U2</f>
        <v>43.255316999999998</v>
      </c>
      <c r="AF5" s="130">
        <f>Test!V2</f>
        <v>42.324857000000002</v>
      </c>
      <c r="AG5" s="130">
        <f>Test!W2</f>
        <v>48.693534999999997</v>
      </c>
      <c r="AH5" s="130">
        <f>Test!X2</f>
        <v>48.624775</v>
      </c>
      <c r="AI5" s="130">
        <f>10*LOG10(1/(('Summary (Full)'!$B$41/10^(AF5/10)+'Summary (Full)'!$B$42/10^(AG5/10)+'Summary (Full)'!$B$43/10^(AH5/10))/'Summary (Full)'!$B$44))</f>
        <v>43.607987328479105</v>
      </c>
      <c r="AJ5" s="130">
        <f>Test!Y2</f>
        <v>0.984981</v>
      </c>
      <c r="AK5" s="130">
        <f>Test!Z2</f>
        <v>628586.86</v>
      </c>
      <c r="AL5" s="130">
        <f>AJ5/R5</f>
        <v>0.82130617717541932</v>
      </c>
      <c r="AM5" s="130">
        <f>AK5/S5</f>
        <v>21.08673282658366</v>
      </c>
      <c r="AO5" s="271" t="s">
        <v>27</v>
      </c>
      <c r="AP5" s="192" cm="1">
        <f t="array" ref="AP5">bdRateExtend($C5:$C8,D5:D8,$U5:$U8,V5:V8)</f>
        <v>-0.16637109517224147</v>
      </c>
      <c r="AQ5" s="192" cm="1">
        <f t="array" ref="AQ5">bdRateExtend($C5:$C10,D5:D10,$U5:$U10,V5:V10)</f>
        <v>-0.19863313006829153</v>
      </c>
      <c r="AR5" s="192" cm="1">
        <f t="array" ref="AR5">bdRateExtend($C5:$C10,E5:E10,$U5:$U10,W5:W10)</f>
        <v>-0.24988901068888147</v>
      </c>
      <c r="AS5" s="192" cm="1">
        <f t="array" ref="AS5">bdRateExtend($C5:$C10,F5:F10,$U5:$U10,X5:X10)</f>
        <v>-0.27992105604956852</v>
      </c>
      <c r="AT5" s="192" cm="1">
        <f t="array" ref="AT5">bdRateExtend($C5:$C8,H5:H8,$U5:$U8,Z5:Z8)</f>
        <v>-0.14494090913081015</v>
      </c>
      <c r="AU5" s="192" cm="1">
        <f t="array" ref="AU5">bdRateExtend($C5:$C10,H5:H10,$U5:$U10,Z5:Z10)</f>
        <v>-0.16992754972203739</v>
      </c>
      <c r="AV5" s="192" cm="1">
        <f t="array" ref="AV5">bdRateExtend($C5:$C8,I5:I8,$U5:$U8,AA5:AA8)</f>
        <v>-0.15809396209083804</v>
      </c>
      <c r="AW5" s="192" cm="1">
        <f t="array" ref="AW5">bdRateExtend($C5:$C10,I5:I10,$U5:$U10,AA5:AA10)</f>
        <v>-0.18953456529176105</v>
      </c>
      <c r="AX5" s="192" cm="1">
        <f t="array" ref="AX5">bdRateExtend($C5:$C8,J5:J8,$U5:$U8,AB5:AB8,"None", FALSE,1)</f>
        <v>-0.281151118250062</v>
      </c>
      <c r="AY5" s="194" cm="1">
        <f t="array" ref="AY5">bdRateExtend($C5:$C10,J5:J10,$U5:$U10,AB5:AB10,"None", FALSE,1)</f>
        <v>-0.26726608041266975</v>
      </c>
      <c r="AZ5" s="251" cm="1">
        <f t="array" ref="AZ5">testVMAFRange($C5:$C8,J5:J8,$U5:$U8,AB5:AB8)</f>
        <v>0</v>
      </c>
      <c r="BA5" s="170" cm="1">
        <f t="array" ref="BA5">testVMAFRange($C5:$C10,J5:J10,$U5:$U10,AB5:AB10)</f>
        <v>0</v>
      </c>
      <c r="CH5" s="5"/>
      <c r="CI5" s="11" t="s">
        <v>31</v>
      </c>
      <c r="CJ5" s="10" cm="1">
        <f t="array" ref="CJ5">MIN(IF(CL1:CL63&gt;0,CL1:CL63))</f>
        <v>48.579113</v>
      </c>
      <c r="CK5" s="5"/>
      <c r="CL5" s="4" cm="1">
        <f t="array" ref="CL5:DC63">ConvexHullInterpolate(C5:C40,D5:D40,TRUE,6,'Summary (Full)'!B30,D5:S40)</f>
        <v>48.579113</v>
      </c>
      <c r="CM5" s="4">
        <v>24.400891999999999</v>
      </c>
      <c r="CN5" s="4">
        <v>24.400891999999999</v>
      </c>
      <c r="CO5" s="4">
        <v>34.056167000000002</v>
      </c>
      <c r="CP5" s="4">
        <v>34.231369999999998</v>
      </c>
      <c r="CQ5" s="4">
        <v>25.618751562500002</v>
      </c>
      <c r="CR5" s="4">
        <v>6.7797109999999998</v>
      </c>
      <c r="CS5" s="4">
        <v>6.5359350000000003</v>
      </c>
      <c r="CT5" s="4">
        <v>0</v>
      </c>
      <c r="CU5" s="4">
        <v>0</v>
      </c>
      <c r="CV5" s="4">
        <v>20.415195000000001</v>
      </c>
      <c r="CW5" s="4">
        <v>28.209844</v>
      </c>
      <c r="CX5" s="4">
        <v>24.366761</v>
      </c>
      <c r="CY5" s="4">
        <v>34.051923000000002</v>
      </c>
      <c r="CZ5" s="4">
        <v>34.228397000000001</v>
      </c>
      <c r="DA5" s="4">
        <v>25.904672852836352</v>
      </c>
      <c r="DB5" s="4">
        <v>1.2659959999999999</v>
      </c>
      <c r="DC5" s="4">
        <v>270.89999999999998</v>
      </c>
      <c r="DE5" s="4" cm="1">
        <f t="array" ref="DE5:DF56">ConvexHullInterpolate(C5:C40,H5:H40,TRUE,6,'Summary (Full)'!B30)</f>
        <v>48.579113</v>
      </c>
      <c r="DF5" s="4">
        <v>6.7797109999999998</v>
      </c>
      <c r="DH5" s="4" cm="1">
        <f t="array" ref="DH5:DI60">ConvexHullInterpolate($C5:$C40,I5:I40,TRUE,6,'Summary (Full)'!B30)</f>
        <v>48.579113</v>
      </c>
      <c r="DI5" s="4">
        <v>6.5359350000000003</v>
      </c>
      <c r="DK5" s="4" cm="1">
        <f t="array" ref="DK5:DL44">ConvexHullInterpolate($C5:$C40,J5:J40,TRUE,6,'Summary (Full)'!B30)</f>
        <v>48.579113</v>
      </c>
      <c r="DL5" s="4">
        <v>0</v>
      </c>
      <c r="DM5" s="4" cm="1">
        <f t="array" ref="DM5:DN47">ConvexHullInterpolate($C5:$C40,K5:K40,TRUE,6,'Summary (Full)'!B30)</f>
        <v>48.579113</v>
      </c>
      <c r="DN5" s="4">
        <v>0</v>
      </c>
      <c r="DO5" s="4" cm="1">
        <f t="array" ref="DO5:DP59">ConvexHullInterpolate($C5:$C40,L5:L40,TRUE,6,'Summary (Full)'!B30)</f>
        <v>48.579113</v>
      </c>
      <c r="DP5" s="4">
        <v>20.415195000000001</v>
      </c>
      <c r="DQ5" s="4" cm="1">
        <f t="array" ref="DQ5:DR61">ConvexHullInterpolate($C5:$C40,M5:M40,TRUE,6,'Summary (Full)'!B30)</f>
        <v>48.579113</v>
      </c>
      <c r="DR5" s="4">
        <v>28.209844</v>
      </c>
      <c r="DS5" s="4" cm="1">
        <f t="array" ref="DS5:DX63">ConvexHullInterpolate($C5:$C40,N5:N40,TRUE,6,'Summary (Full)'!B30, N5:Q40)</f>
        <v>48.579113</v>
      </c>
      <c r="DT5" s="4">
        <v>24.366761</v>
      </c>
      <c r="DU5" s="4">
        <v>24.366761</v>
      </c>
      <c r="DV5" s="4">
        <v>34.051923000000002</v>
      </c>
      <c r="DW5" s="4">
        <v>34.228397000000001</v>
      </c>
      <c r="DX5" s="4">
        <v>25.904672852836352</v>
      </c>
      <c r="DZ5" s="4" cm="1">
        <f t="array" ref="DZ5:EQ65">ConvexHullInterpolate(U5:U40,V5:V40,TRUE,6,'Summary (Full)'!B30,V5:AK40)</f>
        <v>43.566279999999999</v>
      </c>
      <c r="EA5" s="4">
        <v>25.299348999999999</v>
      </c>
      <c r="EB5" s="4">
        <v>25.299348999999999</v>
      </c>
      <c r="EC5" s="4">
        <v>34.979554999999998</v>
      </c>
      <c r="ED5" s="4">
        <v>34.862682</v>
      </c>
      <c r="EE5" s="4">
        <v>26.502070187499999</v>
      </c>
      <c r="EF5" s="4">
        <v>7.5797809999999997</v>
      </c>
      <c r="EG5" s="4">
        <v>7.1124359999999998</v>
      </c>
      <c r="EH5" s="4">
        <v>0.137182</v>
      </c>
      <c r="EI5" s="4">
        <v>8.5583000000000006E-2</v>
      </c>
      <c r="EJ5" s="4">
        <v>21.272881999999999</v>
      </c>
      <c r="EK5" s="4">
        <v>29.259623999999999</v>
      </c>
      <c r="EL5" s="4">
        <v>25.268343000000002</v>
      </c>
      <c r="EM5" s="4">
        <v>34.972872000000002</v>
      </c>
      <c r="EN5" s="4">
        <v>34.860230000000001</v>
      </c>
      <c r="EO5" s="4">
        <v>26.799929598963772</v>
      </c>
      <c r="EP5" s="4">
        <v>1.61138</v>
      </c>
      <c r="EQ5" s="4">
        <v>2274.3200000000002</v>
      </c>
      <c r="ER5" s="4" cm="1">
        <f t="array" ref="ER5:ES57">ConvexHullInterpolate($U5:$U40,Z5:Z40,TRUE,6,'Summary (Full)'!B30)</f>
        <v>43.566279999999999</v>
      </c>
      <c r="ES5" s="4">
        <v>7.5797809999999997</v>
      </c>
      <c r="ET5" s="4" cm="1">
        <f t="array" ref="ET5:EU60">ConvexHullInterpolate($U5:$U40,AA5:AA40,TRUE,6,'Summary (Full)'!B30)</f>
        <v>43.566279999999999</v>
      </c>
      <c r="EU5" s="4">
        <v>7.1124359999999998</v>
      </c>
      <c r="EV5" s="7" cm="1">
        <f t="array" ref="EV5:EW42">ConvexHullInterpolate($U5:$U40,AB5:AB40,TRUE,6,'Summary (Full)'!B30)</f>
        <v>43.566279999999999</v>
      </c>
      <c r="EW5" s="7">
        <v>0.137182</v>
      </c>
      <c r="EX5" s="7" cm="1">
        <f t="array" ref="EX5:EY51">ConvexHullInterpolate($U5:$U40,AC5:AC40,TRUE,6,'Summary (Full)'!B30)</f>
        <v>43.566279999999999</v>
      </c>
      <c r="EY5" s="7">
        <v>8.5583000000000006E-2</v>
      </c>
      <c r="EZ5" s="7" cm="1">
        <f t="array" ref="EZ5:FA59">ConvexHullInterpolate($U5:$U40,AD5:AD40,TRUE,6,'Summary (Full)'!B30)</f>
        <v>43.566279999999999</v>
      </c>
      <c r="FA5" s="7">
        <v>21.272881999999999</v>
      </c>
      <c r="FB5" s="7" cm="1">
        <f t="array" ref="FB5:FC63">ConvexHullInterpolate($U5:$U40,AE5:AE40,TRUE,6,'Summary (Full)'!B30)</f>
        <v>43.566279999999999</v>
      </c>
      <c r="FC5" s="7">
        <v>29.259623999999999</v>
      </c>
      <c r="FD5" s="4" cm="1">
        <f t="array" ref="FD5:FI63">ConvexHullInterpolate($U5:$U40,AF5:AF40,TRUE,6,'Summary (Full)'!B30, AF5:AI40)</f>
        <v>43.566279999999999</v>
      </c>
      <c r="FE5" s="4">
        <v>25.268343000000002</v>
      </c>
      <c r="FF5" s="4">
        <v>25.268343000000002</v>
      </c>
      <c r="FG5" s="4">
        <v>34.972872000000002</v>
      </c>
      <c r="FH5" s="4">
        <v>34.860230000000001</v>
      </c>
      <c r="FI5" s="4">
        <v>26.799929598963772</v>
      </c>
      <c r="FK5" s="4" cm="1">
        <f t="array" ref="FK5:FL64">ConvexHullInterpolate($C5:$C40,G5:G40,TRUE,6,'Summary (Full)'!B30)</f>
        <v>48.579113</v>
      </c>
      <c r="FL5" s="4">
        <v>25.618751562500002</v>
      </c>
      <c r="FM5" s="4" cm="1">
        <f t="array" ref="FM5:FN63">ConvexHullInterpolate($C5:$C40,Q5:Q40,TRUE,6,'Summary (Full)'!B30)</f>
        <v>48.579113</v>
      </c>
      <c r="FN5" s="4">
        <v>25.904672852836352</v>
      </c>
      <c r="FP5" s="4" cm="1">
        <f t="array" ref="FP5:FQ66">ConvexHullInterpolate($U5:$U40,Y5:Y40,TRUE,6,'Summary (Full)'!B30)</f>
        <v>43.566279999999999</v>
      </c>
      <c r="FQ5" s="4">
        <v>26.502070187499999</v>
      </c>
      <c r="FR5" s="4" cm="1">
        <f t="array" ref="FR5:FS65">ConvexHullInterpolate($U5:$U40,AI5:AI40,TRUE,6,'Summary (Full)'!B30)</f>
        <v>43.566279999999999</v>
      </c>
      <c r="FS5" s="4">
        <v>26.799929598963772</v>
      </c>
    </row>
    <row r="6" spans="1:175">
      <c r="A6" s="249"/>
      <c r="B6" s="38">
        <v>135</v>
      </c>
      <c r="C6" s="130">
        <f>Anchor!L3</f>
        <v>7344.5385379999998</v>
      </c>
      <c r="D6" s="130">
        <f>Anchor!M3</f>
        <v>41.352276000000003</v>
      </c>
      <c r="E6" s="130">
        <f>Anchor!N3</f>
        <v>47.073151000000003</v>
      </c>
      <c r="F6" s="130">
        <f>Anchor!O3</f>
        <v>46.755330000000001</v>
      </c>
      <c r="G6" s="131">
        <f>('Summary (Full)'!$B$34*D6+'Summary (Full)'!$B$35*E6+'Summary (Full)'!$B$36*F6)/'Summary (Full)'!$B$37</f>
        <v>42.047521562500002</v>
      </c>
      <c r="H6" s="130">
        <f>Anchor!P3</f>
        <v>27.089019</v>
      </c>
      <c r="I6" s="130">
        <f>Anchor!Q3</f>
        <v>19.394587000000001</v>
      </c>
      <c r="J6" s="130">
        <f>Anchor!R3</f>
        <v>98.900462000000005</v>
      </c>
      <c r="K6" s="130">
        <f>Anchor!S3</f>
        <v>96.919382999999996</v>
      </c>
      <c r="L6" s="130">
        <f>Anchor!T3</f>
        <v>41.112479999999998</v>
      </c>
      <c r="M6" s="130">
        <f>Anchor!U3</f>
        <v>42.125844000000001</v>
      </c>
      <c r="N6" s="130">
        <f>Anchor!V3</f>
        <v>41.335152999999998</v>
      </c>
      <c r="O6" s="130">
        <f>Anchor!W3</f>
        <v>47.055903000000001</v>
      </c>
      <c r="P6" s="130">
        <f>Anchor!X3</f>
        <v>46.734704000000001</v>
      </c>
      <c r="Q6" s="132">
        <f>10*LOG10(1/(('Summary (Full)'!$B$41/10^(N6/10)+'Summary (Full)'!$B$42/10^(O6/10)+'Summary (Full)'!$B$43/10^(P6/10))/'Summary (Full)'!$B$44))</f>
        <v>42.530539016328113</v>
      </c>
      <c r="R6" s="130">
        <f>Anchor!Y3</f>
        <v>1.2292620000000001</v>
      </c>
      <c r="S6" s="130">
        <f>Anchor!Z3</f>
        <v>26309.279999999999</v>
      </c>
      <c r="T6" s="133"/>
      <c r="U6" s="130">
        <f>Test!L3</f>
        <v>7696.6910010000001</v>
      </c>
      <c r="V6" s="130">
        <f>Test!M3</f>
        <v>41.552886999999998</v>
      </c>
      <c r="W6" s="130">
        <f>Test!N3</f>
        <v>47.527448</v>
      </c>
      <c r="X6" s="130">
        <f>Test!O3</f>
        <v>47.317225999999998</v>
      </c>
      <c r="Y6" s="130">
        <f>('Summary (Full)'!$B$34*V6+'Summary (Full)'!$B$35*W6+'Summary (Full)'!$B$36*X6)/'Summary (Full)'!$B$37</f>
        <v>42.286568250000002</v>
      </c>
      <c r="Z6" s="130">
        <f>Test!P3</f>
        <v>27.437642</v>
      </c>
      <c r="AA6" s="130">
        <f>Test!Q3</f>
        <v>19.562054</v>
      </c>
      <c r="AB6" s="130">
        <f>Test!R3</f>
        <v>99.818133000000003</v>
      </c>
      <c r="AC6" s="130">
        <f>Test!S3</f>
        <v>97.785855999999995</v>
      </c>
      <c r="AD6" s="130">
        <f>Test!T3</f>
        <v>41.461568999999997</v>
      </c>
      <c r="AE6" s="130">
        <f>Test!U3</f>
        <v>42.382981000000001</v>
      </c>
      <c r="AF6" s="130">
        <f>Test!V3</f>
        <v>41.533707999999997</v>
      </c>
      <c r="AG6" s="130">
        <f>Test!W3</f>
        <v>47.511555999999999</v>
      </c>
      <c r="AH6" s="130">
        <f>Test!X3</f>
        <v>47.299146</v>
      </c>
      <c r="AI6" s="130">
        <f>10*LOG10(1/(('Summary (Full)'!$B$41/10^(AF6/10)+'Summary (Full)'!$B$42/10^(AG6/10)+'Summary (Full)'!$B$43/10^(AH6/10))/'Summary (Full)'!$B$44))</f>
        <v>42.766141295579551</v>
      </c>
      <c r="AJ6" s="130">
        <f>Test!Y3</f>
        <v>1.1092409999999999</v>
      </c>
      <c r="AK6" s="130">
        <f>Test!Z3</f>
        <v>249456.39</v>
      </c>
      <c r="AL6" s="130">
        <f t="shared" ref="AL6:AL40" si="2">AJ6/R6</f>
        <v>0.90236336924105676</v>
      </c>
      <c r="AM6" s="130">
        <f t="shared" ref="AM6:AM40" si="3">AK6/S6</f>
        <v>9.4816882103957241</v>
      </c>
      <c r="AO6" s="261"/>
      <c r="AP6" s="177"/>
      <c r="AQ6" s="177"/>
      <c r="AR6" s="177"/>
      <c r="AS6" s="177"/>
      <c r="AT6" s="177"/>
      <c r="AU6" s="177"/>
      <c r="AV6" s="177"/>
      <c r="AW6" s="177"/>
      <c r="AX6" s="177"/>
      <c r="AY6" s="178"/>
      <c r="AZ6" s="252"/>
      <c r="BA6" s="171"/>
      <c r="CH6" s="5"/>
      <c r="CI6" s="11" t="s">
        <v>32</v>
      </c>
      <c r="CJ6" s="10">
        <f>MAX(CL1:CL63)</f>
        <v>19429.23661</v>
      </c>
      <c r="CK6" s="5"/>
      <c r="CL6" s="4">
        <v>53.275120531249527</v>
      </c>
      <c r="CM6" s="4">
        <v>24.742921625000001</v>
      </c>
      <c r="CN6" s="4">
        <v>24.742921625000001</v>
      </c>
      <c r="CO6" s="4">
        <v>34.278770250000001</v>
      </c>
      <c r="CP6" s="4">
        <v>34.40086075</v>
      </c>
      <c r="CQ6" s="4">
        <v>25.942533359375002</v>
      </c>
      <c r="CR6" s="4">
        <v>7.0924635</v>
      </c>
      <c r="CS6" s="4">
        <v>6.7499650000000004</v>
      </c>
      <c r="CT6" s="4">
        <v>0.68861987499999966</v>
      </c>
      <c r="CU6" s="4">
        <v>0.6065100000000001</v>
      </c>
      <c r="CV6" s="4">
        <v>20.734095500000002</v>
      </c>
      <c r="CW6" s="4">
        <v>28.540340875000002</v>
      </c>
      <c r="CX6" s="4">
        <v>24.709056875000002</v>
      </c>
      <c r="CY6" s="4">
        <v>34.274419125000001</v>
      </c>
      <c r="CZ6" s="4">
        <v>34.397490375000004</v>
      </c>
      <c r="DA6" s="4">
        <v>26.238608546544466</v>
      </c>
      <c r="DB6" s="4">
        <v>1.304586375</v>
      </c>
      <c r="DC6" s="4">
        <v>287.0625</v>
      </c>
      <c r="DE6" s="4">
        <v>53.275120531249527</v>
      </c>
      <c r="DF6" s="4">
        <v>7.0924635</v>
      </c>
      <c r="DH6" s="4">
        <v>53.275120531249527</v>
      </c>
      <c r="DI6" s="4">
        <v>6.7499650000000004</v>
      </c>
      <c r="DK6" s="4">
        <v>109.94434466953007</v>
      </c>
      <c r="DL6" s="4">
        <v>13.63658075</v>
      </c>
      <c r="DM6" s="4">
        <v>109.94434466953007</v>
      </c>
      <c r="DN6" s="4">
        <v>12.469257750000001</v>
      </c>
      <c r="DO6" s="4">
        <v>53.275120531249527</v>
      </c>
      <c r="DP6" s="4">
        <v>20.734095500000002</v>
      </c>
      <c r="DQ6" s="4">
        <v>53.275120531249527</v>
      </c>
      <c r="DR6" s="4">
        <v>28.540340875000002</v>
      </c>
      <c r="DS6" s="4">
        <v>53.275120531249527</v>
      </c>
      <c r="DT6" s="4">
        <v>24.709056875000002</v>
      </c>
      <c r="DU6" s="4">
        <v>24.709056875000002</v>
      </c>
      <c r="DV6" s="4">
        <v>34.274419125000001</v>
      </c>
      <c r="DW6" s="4">
        <v>34.397490375000004</v>
      </c>
      <c r="DX6" s="4">
        <v>26.238608546544466</v>
      </c>
      <c r="DZ6" s="4">
        <v>48.085192886059147</v>
      </c>
      <c r="EA6" s="4">
        <v>25.619602125</v>
      </c>
      <c r="EB6" s="4">
        <v>25.619602125</v>
      </c>
      <c r="EC6" s="4">
        <v>35.199282374999996</v>
      </c>
      <c r="ED6" s="4">
        <v>35.063297875000004</v>
      </c>
      <c r="EE6" s="4">
        <v>26.808563124999999</v>
      </c>
      <c r="EF6" s="4">
        <v>7.8942715000000003</v>
      </c>
      <c r="EG6" s="4">
        <v>7.3201843750000002</v>
      </c>
      <c r="EH6" s="4">
        <v>1.3425957499999992</v>
      </c>
      <c r="EI6" s="4">
        <v>1.1842550000000003</v>
      </c>
      <c r="EJ6" s="4">
        <v>21.57489575</v>
      </c>
      <c r="EK6" s="4">
        <v>29.56261525</v>
      </c>
      <c r="EL6" s="4">
        <v>25.588845750000001</v>
      </c>
      <c r="EM6" s="4">
        <v>35.192007625000002</v>
      </c>
      <c r="EN6" s="4">
        <v>35.059942374999999</v>
      </c>
      <c r="EO6" s="4">
        <v>27.114116043943021</v>
      </c>
      <c r="EP6" s="4">
        <v>1.6113571250000001</v>
      </c>
      <c r="EQ6" s="4">
        <v>2439.0762500000001</v>
      </c>
      <c r="ER6" s="4">
        <v>48.085192886059147</v>
      </c>
      <c r="ES6" s="4">
        <v>7.8942715000000003</v>
      </c>
      <c r="ET6" s="4">
        <v>48.085192886059147</v>
      </c>
      <c r="EU6" s="4">
        <v>7.3201843750000002</v>
      </c>
      <c r="EV6" s="7">
        <v>69.773917999999995</v>
      </c>
      <c r="EW6" s="7">
        <v>10.47505</v>
      </c>
      <c r="EX6" s="7">
        <v>69.773917999999995</v>
      </c>
      <c r="EY6" s="7">
        <v>9.3760519999999996</v>
      </c>
      <c r="EZ6" s="7">
        <v>48.085192886059147</v>
      </c>
      <c r="FA6" s="7">
        <v>21.57489575</v>
      </c>
      <c r="FB6" s="7">
        <v>48.085192886059147</v>
      </c>
      <c r="FC6" s="7">
        <v>29.56261525</v>
      </c>
      <c r="FD6" s="4">
        <v>48.085192886059147</v>
      </c>
      <c r="FE6" s="4">
        <v>25.588845750000001</v>
      </c>
      <c r="FF6" s="4">
        <v>25.588845750000001</v>
      </c>
      <c r="FG6" s="4">
        <v>35.192007625000002</v>
      </c>
      <c r="FH6" s="4">
        <v>35.059942374999999</v>
      </c>
      <c r="FI6" s="4">
        <v>27.114116043943021</v>
      </c>
      <c r="FK6" s="4">
        <v>53.275120531249527</v>
      </c>
      <c r="FL6" s="4">
        <v>25.942533359375002</v>
      </c>
      <c r="FM6" s="4">
        <v>53.275120531249527</v>
      </c>
      <c r="FN6" s="4">
        <v>26.238608546544466</v>
      </c>
      <c r="FP6" s="4">
        <v>48.085192886059147</v>
      </c>
      <c r="FQ6" s="4">
        <v>26.808563124999999</v>
      </c>
      <c r="FR6" s="4">
        <v>48.085192886059147</v>
      </c>
      <c r="FS6" s="4">
        <v>27.114116043943021</v>
      </c>
    </row>
    <row r="7" spans="1:175" ht="13" customHeight="1">
      <c r="A7" s="249"/>
      <c r="B7" s="38">
        <v>160</v>
      </c>
      <c r="C7" s="130">
        <f>Anchor!L4</f>
        <v>3169.409052</v>
      </c>
      <c r="D7" s="130">
        <f>Anchor!M4</f>
        <v>39.914693999999997</v>
      </c>
      <c r="E7" s="130">
        <f>Anchor!N4</f>
        <v>45.309331999999998</v>
      </c>
      <c r="F7" s="130">
        <f>Anchor!O4</f>
        <v>44.715646</v>
      </c>
      <c r="G7" s="131">
        <f>('Summary (Full)'!$B$34*D7+'Summary (Full)'!$B$35*E7+'Summary (Full)'!$B$36*F7)/'Summary (Full)'!$B$37</f>
        <v>40.551918375</v>
      </c>
      <c r="H7" s="130">
        <f>Anchor!P4</f>
        <v>24.549277</v>
      </c>
      <c r="I7" s="130">
        <f>Anchor!Q4</f>
        <v>18.179607000000001</v>
      </c>
      <c r="J7" s="130">
        <f>Anchor!R4</f>
        <v>93.058554000000001</v>
      </c>
      <c r="K7" s="130">
        <f>Anchor!S4</f>
        <v>90.846656999999993</v>
      </c>
      <c r="L7" s="130">
        <f>Anchor!T4</f>
        <v>38.552025999999998</v>
      </c>
      <c r="M7" s="130">
        <f>Anchor!U4</f>
        <v>40.827016999999998</v>
      </c>
      <c r="N7" s="130">
        <f>Anchor!V4</f>
        <v>39.894630999999997</v>
      </c>
      <c r="O7" s="130">
        <f>Anchor!W4</f>
        <v>45.290098999999998</v>
      </c>
      <c r="P7" s="130">
        <f>Anchor!X4</f>
        <v>44.692543000000001</v>
      </c>
      <c r="Q7" s="132">
        <f>10*LOG10(1/(('Summary (Full)'!$B$41/10^(N7/10)+'Summary (Full)'!$B$42/10^(O7/10)+'Summary (Full)'!$B$43/10^(P7/10))/'Summary (Full)'!$B$44))</f>
        <v>41.029728799922005</v>
      </c>
      <c r="R7" s="130">
        <f>Anchor!Y4</f>
        <v>1.3325130000000001</v>
      </c>
      <c r="S7" s="130">
        <f>Anchor!Z4</f>
        <v>15614.44</v>
      </c>
      <c r="T7" s="133"/>
      <c r="U7" s="130">
        <f>Test!L4</f>
        <v>3120.2471369999998</v>
      </c>
      <c r="V7" s="130">
        <f>Test!M4</f>
        <v>40.310980000000001</v>
      </c>
      <c r="W7" s="130">
        <f>Test!N4</f>
        <v>45.964319000000003</v>
      </c>
      <c r="X7" s="130">
        <f>Test!O4</f>
        <v>45.550421</v>
      </c>
      <c r="Y7" s="130">
        <f>('Summary (Full)'!$B$34*V7+'Summary (Full)'!$B$35*W7+'Summary (Full)'!$B$36*X7)/'Summary (Full)'!$B$37</f>
        <v>40.991778750000009</v>
      </c>
      <c r="Z7" s="130">
        <f>Test!P4</f>
        <v>25.126328999999998</v>
      </c>
      <c r="AA7" s="130">
        <f>Test!Q4</f>
        <v>18.495004000000002</v>
      </c>
      <c r="AB7" s="130">
        <f>Test!R4</f>
        <v>95.710234999999997</v>
      </c>
      <c r="AC7" s="130">
        <f>Test!S4</f>
        <v>92.970022</v>
      </c>
      <c r="AD7" s="130">
        <f>Test!T4</f>
        <v>39.188332000000003</v>
      </c>
      <c r="AE7" s="130">
        <f>Test!U4</f>
        <v>41.215322999999998</v>
      </c>
      <c r="AF7" s="130">
        <f>Test!V4</f>
        <v>40.294736999999998</v>
      </c>
      <c r="AG7" s="130">
        <f>Test!W4</f>
        <v>45.947927</v>
      </c>
      <c r="AH7" s="130">
        <f>Test!X4</f>
        <v>45.533504000000001</v>
      </c>
      <c r="AI7" s="130">
        <f>10*LOG10(1/(('Summary (Full)'!$B$41/10^(AF7/10)+'Summary (Full)'!$B$42/10^(AG7/10)+'Summary (Full)'!$B$43/10^(AH7/10))/'Summary (Full)'!$B$44))</f>
        <v>41.475774703110851</v>
      </c>
      <c r="AJ7" s="130">
        <f>Test!Y4</f>
        <v>1.139273</v>
      </c>
      <c r="AK7" s="130">
        <f>Test!Z4</f>
        <v>104871.76</v>
      </c>
      <c r="AL7" s="130">
        <f t="shared" si="2"/>
        <v>0.85498077692300178</v>
      </c>
      <c r="AM7" s="130">
        <f t="shared" si="3"/>
        <v>6.7163318056875552</v>
      </c>
      <c r="AO7" s="261" t="s">
        <v>28</v>
      </c>
      <c r="AP7" s="177" cm="1">
        <f t="array" ref="AP7">bdRateExtend($C6:$C9,D6:D9,$U6:$U9,V6:V9)</f>
        <v>-0.19345982503419601</v>
      </c>
      <c r="AQ7" s="177"/>
      <c r="AR7" s="177"/>
      <c r="AS7" s="177"/>
      <c r="AT7" s="177" cm="1">
        <f t="array" ref="AT7">bdRateExtend($C6:$C9,H6:H9,$U6:$U9,Z6:Z9)</f>
        <v>-0.16963829869262792</v>
      </c>
      <c r="AU7" s="177"/>
      <c r="AV7" s="177" cm="1">
        <f t="array" ref="AV7">bdRateExtend($C6:$C9,I6:I9,$U6:$U9,AA6:AA9)</f>
        <v>-0.1852317683614485</v>
      </c>
      <c r="AW7" s="177"/>
      <c r="AX7" s="177" cm="1">
        <f t="array" ref="AX7">bdRateExtend($C6:$C9,J6:J9,$U6:$U9,AB6:AB9,"None", FALSE,1)</f>
        <v>-0.2538916891537164</v>
      </c>
      <c r="AY7" s="178"/>
      <c r="AZ7" s="252" cm="1">
        <f t="array" ref="AZ7">testVMAFRange($C6:$C9,J6:J9,$U6:$U9,AB6:AB9)</f>
        <v>0</v>
      </c>
      <c r="BA7" s="171"/>
      <c r="CH7" s="5"/>
      <c r="CI7" s="11" t="s">
        <v>33</v>
      </c>
      <c r="CJ7" s="10">
        <f>CJ6-CJ5</f>
        <v>19380.657497</v>
      </c>
      <c r="CK7" s="5"/>
      <c r="CL7" s="4">
        <v>58.425078029299698</v>
      </c>
      <c r="CM7" s="4">
        <v>25.08495125</v>
      </c>
      <c r="CN7" s="4">
        <v>25.08495125</v>
      </c>
      <c r="CO7" s="4">
        <v>34.5013735</v>
      </c>
      <c r="CP7" s="4">
        <v>34.570351500000001</v>
      </c>
      <c r="CQ7" s="4">
        <v>26.266315156250002</v>
      </c>
      <c r="CR7" s="4">
        <v>7.4052160000000002</v>
      </c>
      <c r="CS7" s="4">
        <v>6.9639950000000006</v>
      </c>
      <c r="CT7" s="4">
        <v>1.3772397500000002</v>
      </c>
      <c r="CU7" s="4">
        <v>1.2130200000000002</v>
      </c>
      <c r="CV7" s="4">
        <v>21.052996</v>
      </c>
      <c r="CW7" s="4">
        <v>28.87083775</v>
      </c>
      <c r="CX7" s="4">
        <v>25.05135275</v>
      </c>
      <c r="CY7" s="4">
        <v>34.496915250000001</v>
      </c>
      <c r="CZ7" s="4">
        <v>34.566583749999999</v>
      </c>
      <c r="DA7" s="4">
        <v>26.572544240252583</v>
      </c>
      <c r="DB7" s="4">
        <v>1.34317675</v>
      </c>
      <c r="DC7" s="4">
        <v>303.22499999999997</v>
      </c>
      <c r="DE7" s="4">
        <v>58.425078029299698</v>
      </c>
      <c r="DF7" s="4">
        <v>7.4052160000000002</v>
      </c>
      <c r="DH7" s="4">
        <v>58.425078029299698</v>
      </c>
      <c r="DI7" s="4">
        <v>6.9639950000000006</v>
      </c>
      <c r="DK7" s="4">
        <v>121.62417682508146</v>
      </c>
      <c r="DL7" s="4">
        <v>16.0353365</v>
      </c>
      <c r="DM7" s="4">
        <v>121.62417682508146</v>
      </c>
      <c r="DN7" s="4">
        <v>14.7851205</v>
      </c>
      <c r="DO7" s="4">
        <v>58.425078029299698</v>
      </c>
      <c r="DP7" s="4">
        <v>21.052996</v>
      </c>
      <c r="DQ7" s="4">
        <v>58.425078029299698</v>
      </c>
      <c r="DR7" s="4">
        <v>28.87083775</v>
      </c>
      <c r="DS7" s="4">
        <v>58.425078029299698</v>
      </c>
      <c r="DT7" s="4">
        <v>25.05135275</v>
      </c>
      <c r="DU7" s="4">
        <v>25.05135275</v>
      </c>
      <c r="DV7" s="4">
        <v>34.496915250000001</v>
      </c>
      <c r="DW7" s="4">
        <v>34.566583749999999</v>
      </c>
      <c r="DX7" s="4">
        <v>26.572544240252583</v>
      </c>
      <c r="DZ7" s="4">
        <v>53.072830062367302</v>
      </c>
      <c r="EA7" s="4">
        <v>25.939855250000001</v>
      </c>
      <c r="EB7" s="4">
        <v>25.939855250000001</v>
      </c>
      <c r="EC7" s="4">
        <v>35.419009750000001</v>
      </c>
      <c r="ED7" s="4">
        <v>35.26391375</v>
      </c>
      <c r="EE7" s="4">
        <v>27.115056062499999</v>
      </c>
      <c r="EF7" s="4">
        <v>8.2087620000000001</v>
      </c>
      <c r="EG7" s="4">
        <v>7.5279327499999997</v>
      </c>
      <c r="EH7" s="4">
        <v>2.5480094999999992</v>
      </c>
      <c r="EI7" s="4">
        <v>2.2829269999999999</v>
      </c>
      <c r="EJ7" s="4">
        <v>21.8769095</v>
      </c>
      <c r="EK7" s="4">
        <v>29.865606499999998</v>
      </c>
      <c r="EL7" s="4">
        <v>25.9093485</v>
      </c>
      <c r="EM7" s="4">
        <v>35.411143250000002</v>
      </c>
      <c r="EN7" s="4">
        <v>35.259654750000003</v>
      </c>
      <c r="EO7" s="4">
        <v>27.42830248892227</v>
      </c>
      <c r="EP7" s="4">
        <v>1.6113342500000001</v>
      </c>
      <c r="EQ7" s="4">
        <v>2603.8325</v>
      </c>
      <c r="ER7" s="4">
        <v>53.072830062367302</v>
      </c>
      <c r="ES7" s="4">
        <v>8.2087620000000001</v>
      </c>
      <c r="ET7" s="4">
        <v>53.072830062367302</v>
      </c>
      <c r="EU7" s="4">
        <v>7.5279327499999997</v>
      </c>
      <c r="EV7" s="7">
        <v>92.790901000000005</v>
      </c>
      <c r="EW7" s="7">
        <v>18.448737999999999</v>
      </c>
      <c r="EX7" s="7">
        <v>92.790901000000005</v>
      </c>
      <c r="EY7" s="7">
        <v>16.810514999999999</v>
      </c>
      <c r="EZ7" s="7">
        <v>53.072830062367302</v>
      </c>
      <c r="FA7" s="7">
        <v>21.8769095</v>
      </c>
      <c r="FB7" s="7">
        <v>53.072830062367302</v>
      </c>
      <c r="FC7" s="7">
        <v>29.865606499999998</v>
      </c>
      <c r="FD7" s="4">
        <v>53.072830062367302</v>
      </c>
      <c r="FE7" s="4">
        <v>25.9093485</v>
      </c>
      <c r="FF7" s="4">
        <v>25.9093485</v>
      </c>
      <c r="FG7" s="4">
        <v>35.411143250000002</v>
      </c>
      <c r="FH7" s="4">
        <v>35.259654750000003</v>
      </c>
      <c r="FI7" s="4">
        <v>27.42830248892227</v>
      </c>
      <c r="FK7" s="4">
        <v>58.425078029299698</v>
      </c>
      <c r="FL7" s="4">
        <v>26.266315156250002</v>
      </c>
      <c r="FM7" s="4">
        <v>58.425078029299698</v>
      </c>
      <c r="FN7" s="4">
        <v>26.572544240252583</v>
      </c>
      <c r="FP7" s="4">
        <v>53.072830062367302</v>
      </c>
      <c r="FQ7" s="4">
        <v>27.115056062499999</v>
      </c>
      <c r="FR7" s="4">
        <v>53.072830062367302</v>
      </c>
      <c r="FS7" s="4">
        <v>27.42830248892227</v>
      </c>
    </row>
    <row r="8" spans="1:175">
      <c r="A8" s="249"/>
      <c r="B8" s="38">
        <v>185</v>
      </c>
      <c r="C8" s="130">
        <f>Anchor!L5</f>
        <v>1569.8283260000001</v>
      </c>
      <c r="D8" s="130">
        <f>Anchor!M5</f>
        <v>37.689802999999998</v>
      </c>
      <c r="E8" s="130">
        <f>Anchor!N5</f>
        <v>43.148201</v>
      </c>
      <c r="F8" s="130">
        <f>Anchor!O5</f>
        <v>42.348039</v>
      </c>
      <c r="G8" s="131">
        <f>('Summary (Full)'!$B$34*D8+'Summary (Full)'!$B$35*E8+'Summary (Full)'!$B$36*F8)/'Summary (Full)'!$B$37</f>
        <v>38.322092624999996</v>
      </c>
      <c r="H8" s="130">
        <f>Anchor!P5</f>
        <v>21.169716999999999</v>
      </c>
      <c r="I8" s="130">
        <f>Anchor!Q5</f>
        <v>16.290261999999998</v>
      </c>
      <c r="J8" s="130">
        <f>Anchor!R5</f>
        <v>82.338905999999994</v>
      </c>
      <c r="K8" s="130">
        <f>Anchor!S5</f>
        <v>79.915222</v>
      </c>
      <c r="L8" s="130">
        <f>Anchor!T5</f>
        <v>35.116135</v>
      </c>
      <c r="M8" s="130">
        <f>Anchor!U5</f>
        <v>38.973120999999999</v>
      </c>
      <c r="N8" s="130">
        <f>Anchor!V5</f>
        <v>37.660401</v>
      </c>
      <c r="O8" s="130">
        <f>Anchor!W5</f>
        <v>43.130279000000002</v>
      </c>
      <c r="P8" s="130">
        <f>Anchor!X5</f>
        <v>42.329180000000001</v>
      </c>
      <c r="Q8" s="132">
        <f>10*LOG10(1/(('Summary (Full)'!$B$41/10^(N8/10)+'Summary (Full)'!$B$42/10^(O8/10)+'Summary (Full)'!$B$43/10^(P8/10))/'Summary (Full)'!$B$44))</f>
        <v>38.790712819663369</v>
      </c>
      <c r="R8" s="130">
        <f>Anchor!Y5</f>
        <v>1.4295329999999999</v>
      </c>
      <c r="S8" s="130">
        <f>Anchor!Z5</f>
        <v>10145.68</v>
      </c>
      <c r="T8" s="133"/>
      <c r="U8" s="130">
        <f>Test!L5</f>
        <v>1512.2084070000001</v>
      </c>
      <c r="V8" s="130">
        <f>Test!M5</f>
        <v>38.337161999999999</v>
      </c>
      <c r="W8" s="130">
        <f>Test!N5</f>
        <v>43.932752000000001</v>
      </c>
      <c r="X8" s="130">
        <f>Test!O5</f>
        <v>43.358122999999999</v>
      </c>
      <c r="Y8" s="130">
        <f>('Summary (Full)'!$B$34*V8+'Summary (Full)'!$B$35*W8+'Summary (Full)'!$B$36*X8)/'Summary (Full)'!$B$37</f>
        <v>39.000696437500004</v>
      </c>
      <c r="Z8" s="130">
        <f>Test!P5</f>
        <v>21.980827000000001</v>
      </c>
      <c r="AA8" s="130">
        <f>Test!Q5</f>
        <v>16.810542999999999</v>
      </c>
      <c r="AB8" s="130">
        <f>Test!R5</f>
        <v>86.707963000000007</v>
      </c>
      <c r="AC8" s="130">
        <f>Test!S5</f>
        <v>83.756949000000006</v>
      </c>
      <c r="AD8" s="130">
        <f>Test!T5</f>
        <v>36.026924999999999</v>
      </c>
      <c r="AE8" s="130">
        <f>Test!U5</f>
        <v>39.553361000000002</v>
      </c>
      <c r="AF8" s="130">
        <f>Test!V5</f>
        <v>38.312674000000001</v>
      </c>
      <c r="AG8" s="130">
        <f>Test!W5</f>
        <v>43.911977999999998</v>
      </c>
      <c r="AH8" s="130">
        <f>Test!X5</f>
        <v>43.340797000000002</v>
      </c>
      <c r="AI8" s="130">
        <f>10*LOG10(1/(('Summary (Full)'!$B$41/10^(AF8/10)+'Summary (Full)'!$B$42/10^(AG8/10)+'Summary (Full)'!$B$43/10^(AH8/10))/'Summary (Full)'!$B$44))</f>
        <v>39.476387375161679</v>
      </c>
      <c r="AJ8" s="130">
        <f>Test!Y5</f>
        <v>1.170952</v>
      </c>
      <c r="AK8" s="130">
        <f>Test!Z5</f>
        <v>57383.87</v>
      </c>
      <c r="AL8" s="130">
        <f t="shared" si="2"/>
        <v>0.81911505365738324</v>
      </c>
      <c r="AM8" s="130">
        <f t="shared" si="3"/>
        <v>5.6559905299595492</v>
      </c>
      <c r="AO8" s="261"/>
      <c r="AP8" s="177"/>
      <c r="AQ8" s="177"/>
      <c r="AR8" s="177"/>
      <c r="AS8" s="177"/>
      <c r="AT8" s="177"/>
      <c r="AU8" s="177"/>
      <c r="AV8" s="177"/>
      <c r="AW8" s="177"/>
      <c r="AX8" s="177"/>
      <c r="AY8" s="178"/>
      <c r="AZ8" s="252"/>
      <c r="BA8" s="171"/>
      <c r="CH8" s="5"/>
      <c r="CI8" s="11" t="s">
        <v>34</v>
      </c>
      <c r="CJ8" s="10">
        <f>CJ7^(3/4)</f>
        <v>1642.5794303026751</v>
      </c>
      <c r="CK8" s="5"/>
      <c r="CL8" s="4">
        <v>64.072867572913481</v>
      </c>
      <c r="CM8" s="4">
        <v>25.426980874999998</v>
      </c>
      <c r="CN8" s="4">
        <v>25.426980874999998</v>
      </c>
      <c r="CO8" s="4">
        <v>34.723976749999999</v>
      </c>
      <c r="CP8" s="4">
        <v>34.739842250000002</v>
      </c>
      <c r="CQ8" s="4">
        <v>26.590096953125002</v>
      </c>
      <c r="CR8" s="4">
        <v>7.7179684999999996</v>
      </c>
      <c r="CS8" s="4">
        <v>7.1780249999999999</v>
      </c>
      <c r="CT8" s="4">
        <v>2.0658596249999999</v>
      </c>
      <c r="CU8" s="4">
        <v>1.8195299999999999</v>
      </c>
      <c r="CV8" s="4">
        <v>21.371896499999998</v>
      </c>
      <c r="CW8" s="4">
        <v>29.201334625000001</v>
      </c>
      <c r="CX8" s="4">
        <v>25.393648625000001</v>
      </c>
      <c r="CY8" s="4">
        <v>34.719411375</v>
      </c>
      <c r="CZ8" s="4">
        <v>34.735677125000002</v>
      </c>
      <c r="DA8" s="4">
        <v>26.906479933960696</v>
      </c>
      <c r="DB8" s="4">
        <v>1.3817671249999999</v>
      </c>
      <c r="DC8" s="4">
        <v>319.38749999999999</v>
      </c>
      <c r="DE8" s="4">
        <v>64.072867572913481</v>
      </c>
      <c r="DF8" s="4">
        <v>7.7179684999999996</v>
      </c>
      <c r="DH8" s="4">
        <v>64.072867572913481</v>
      </c>
      <c r="DI8" s="4">
        <v>7.1780249999999999</v>
      </c>
      <c r="DK8" s="4">
        <v>134.54480476318886</v>
      </c>
      <c r="DL8" s="4">
        <v>18.434092249999999</v>
      </c>
      <c r="DM8" s="4">
        <v>134.54480476318886</v>
      </c>
      <c r="DN8" s="4">
        <v>17.100983249999999</v>
      </c>
      <c r="DO8" s="4">
        <v>64.072867572913481</v>
      </c>
      <c r="DP8" s="4">
        <v>21.371896499999998</v>
      </c>
      <c r="DQ8" s="4">
        <v>64.072867572913481</v>
      </c>
      <c r="DR8" s="4">
        <v>29.201334625000001</v>
      </c>
      <c r="DS8" s="4">
        <v>64.072867572913481</v>
      </c>
      <c r="DT8" s="4">
        <v>25.393648625000001</v>
      </c>
      <c r="DU8" s="4">
        <v>25.393648625000001</v>
      </c>
      <c r="DV8" s="4">
        <v>34.719411375</v>
      </c>
      <c r="DW8" s="4">
        <v>34.735677125000002</v>
      </c>
      <c r="DX8" s="4">
        <v>26.906479933960696</v>
      </c>
      <c r="DZ8" s="4">
        <v>58.577809961235367</v>
      </c>
      <c r="EA8" s="4">
        <v>26.260108375000002</v>
      </c>
      <c r="EB8" s="4">
        <v>26.260108375000002</v>
      </c>
      <c r="EC8" s="4">
        <v>35.638737124999999</v>
      </c>
      <c r="ED8" s="4">
        <v>35.464529624999997</v>
      </c>
      <c r="EE8" s="4">
        <v>27.421548999999999</v>
      </c>
      <c r="EF8" s="4">
        <v>8.5232524999999999</v>
      </c>
      <c r="EG8" s="4">
        <v>7.7356811250000002</v>
      </c>
      <c r="EH8" s="4">
        <v>3.75342325</v>
      </c>
      <c r="EI8" s="4">
        <v>3.3815989999999996</v>
      </c>
      <c r="EJ8" s="4">
        <v>22.17892325</v>
      </c>
      <c r="EK8" s="4">
        <v>30.16859775</v>
      </c>
      <c r="EL8" s="4">
        <v>26.229851249999999</v>
      </c>
      <c r="EM8" s="4">
        <v>35.630278875000002</v>
      </c>
      <c r="EN8" s="4">
        <v>35.459367125</v>
      </c>
      <c r="EO8" s="4">
        <v>27.742488933901516</v>
      </c>
      <c r="EP8" s="4">
        <v>1.6113113750000001</v>
      </c>
      <c r="EQ8" s="4">
        <v>2768.5887499999999</v>
      </c>
      <c r="ER8" s="4">
        <v>58.577809961235367</v>
      </c>
      <c r="ES8" s="4">
        <v>8.5232524999999999</v>
      </c>
      <c r="ET8" s="4">
        <v>58.577809961235367</v>
      </c>
      <c r="EU8" s="4">
        <v>7.7356811250000002</v>
      </c>
      <c r="EV8" s="7">
        <v>102.89092343425135</v>
      </c>
      <c r="EW8" s="7">
        <v>20.876700374999999</v>
      </c>
      <c r="EX8" s="7">
        <v>102.89092343425135</v>
      </c>
      <c r="EY8" s="7">
        <v>19.15407725</v>
      </c>
      <c r="EZ8" s="7">
        <v>58.577809961235367</v>
      </c>
      <c r="FA8" s="7">
        <v>22.17892325</v>
      </c>
      <c r="FB8" s="7">
        <v>58.577809961235367</v>
      </c>
      <c r="FC8" s="7">
        <v>30.16859775</v>
      </c>
      <c r="FD8" s="4">
        <v>58.577809961235367</v>
      </c>
      <c r="FE8" s="4">
        <v>26.229851249999999</v>
      </c>
      <c r="FF8" s="4">
        <v>26.229851249999999</v>
      </c>
      <c r="FG8" s="4">
        <v>35.630278875000002</v>
      </c>
      <c r="FH8" s="4">
        <v>35.459367125</v>
      </c>
      <c r="FI8" s="4">
        <v>27.742488933901516</v>
      </c>
      <c r="FK8" s="4">
        <v>64.072867572913481</v>
      </c>
      <c r="FL8" s="4">
        <v>26.590096953125002</v>
      </c>
      <c r="FM8" s="4">
        <v>64.072867572913481</v>
      </c>
      <c r="FN8" s="4">
        <v>26.906479933960696</v>
      </c>
      <c r="FP8" s="4">
        <v>58.577809961235367</v>
      </c>
      <c r="FQ8" s="4">
        <v>27.421548999999999</v>
      </c>
      <c r="FR8" s="4">
        <v>58.577809961235367</v>
      </c>
      <c r="FS8" s="4">
        <v>27.742488933901516</v>
      </c>
    </row>
    <row r="9" spans="1:175" ht="13" customHeight="1">
      <c r="A9" s="249"/>
      <c r="B9" s="38">
        <v>210</v>
      </c>
      <c r="C9" s="130">
        <f>Anchor!L6</f>
        <v>757.71613000000002</v>
      </c>
      <c r="D9" s="130">
        <f>Anchor!M6</f>
        <v>34.706467000000004</v>
      </c>
      <c r="E9" s="130">
        <f>Anchor!N6</f>
        <v>40.591169999999998</v>
      </c>
      <c r="F9" s="130">
        <f>Anchor!O6</f>
        <v>39.820931000000002</v>
      </c>
      <c r="G9" s="131">
        <f>('Summary (Full)'!$B$34*D9+'Summary (Full)'!$B$35*E9+'Summary (Full)'!$B$36*F9)/'Summary (Full)'!$B$37</f>
        <v>35.3939149375</v>
      </c>
      <c r="H9" s="130">
        <f>Anchor!P6</f>
        <v>17.382065000000001</v>
      </c>
      <c r="I9" s="130">
        <f>Anchor!Q6</f>
        <v>13.861954000000001</v>
      </c>
      <c r="J9" s="130">
        <f>Anchor!R6</f>
        <v>64.446489</v>
      </c>
      <c r="K9" s="130">
        <f>Anchor!S6</f>
        <v>62.032547999999998</v>
      </c>
      <c r="L9" s="130">
        <f>Anchor!T6</f>
        <v>31.215577</v>
      </c>
      <c r="M9" s="130">
        <f>Anchor!U6</f>
        <v>36.568910000000002</v>
      </c>
      <c r="N9" s="130">
        <f>Anchor!V6</f>
        <v>34.668582000000001</v>
      </c>
      <c r="O9" s="130">
        <f>Anchor!W6</f>
        <v>40.578257999999998</v>
      </c>
      <c r="P9" s="130">
        <f>Anchor!X6</f>
        <v>39.808695</v>
      </c>
      <c r="Q9" s="132">
        <f>10*LOG10(1/(('Summary (Full)'!$B$41/10^(N9/10)+'Summary (Full)'!$B$42/10^(O9/10)+'Summary (Full)'!$B$43/10^(P9/10))/'Summary (Full)'!$B$44))</f>
        <v>35.857917321651279</v>
      </c>
      <c r="R9" s="130">
        <f>Anchor!Y6</f>
        <v>1.4813620000000001</v>
      </c>
      <c r="S9" s="130">
        <f>Anchor!Z6</f>
        <v>6104.09</v>
      </c>
      <c r="T9" s="133"/>
      <c r="U9" s="130">
        <f>Test!L6</f>
        <v>729.14408700000001</v>
      </c>
      <c r="V9" s="130">
        <f>Test!M6</f>
        <v>35.606481000000002</v>
      </c>
      <c r="W9" s="130">
        <f>Test!N6</f>
        <v>41.586247999999998</v>
      </c>
      <c r="X9" s="130">
        <f>Test!O6</f>
        <v>40.93741</v>
      </c>
      <c r="Y9" s="130">
        <f>('Summary (Full)'!$B$34*V9+'Summary (Full)'!$B$35*W9+'Summary (Full)'!$B$36*X9)/'Summary (Full)'!$B$37</f>
        <v>36.313399500000003</v>
      </c>
      <c r="Z9" s="130">
        <f>Test!P6</f>
        <v>18.281033999999998</v>
      </c>
      <c r="AA9" s="130">
        <f>Test!Q6</f>
        <v>14.542127000000001</v>
      </c>
      <c r="AB9" s="130">
        <f>Test!R6</f>
        <v>71.548310999999998</v>
      </c>
      <c r="AC9" s="130">
        <f>Test!S6</f>
        <v>68.465819999999994</v>
      </c>
      <c r="AD9" s="130">
        <f>Test!T6</f>
        <v>32.322775</v>
      </c>
      <c r="AE9" s="130">
        <f>Test!U6</f>
        <v>37.395175000000002</v>
      </c>
      <c r="AF9" s="130">
        <f>Test!V6</f>
        <v>35.574660000000002</v>
      </c>
      <c r="AG9" s="130">
        <f>Test!W6</f>
        <v>41.566056000000003</v>
      </c>
      <c r="AH9" s="130">
        <f>Test!X6</f>
        <v>40.923513999999997</v>
      </c>
      <c r="AI9" s="130">
        <f>10*LOG10(1/(('Summary (Full)'!$B$41/10^(AF9/10)+'Summary (Full)'!$B$42/10^(AG9/10)+'Summary (Full)'!$B$43/10^(AH9/10))/'Summary (Full)'!$B$44))</f>
        <v>36.782260992794221</v>
      </c>
      <c r="AJ9" s="130">
        <f>Test!Y6</f>
        <v>1.2728980000000001</v>
      </c>
      <c r="AK9" s="130">
        <f>Test!Z6</f>
        <v>33893.25</v>
      </c>
      <c r="AL9" s="130">
        <f t="shared" si="2"/>
        <v>0.85927545056508814</v>
      </c>
      <c r="AM9" s="130">
        <f t="shared" si="3"/>
        <v>5.5525475541808849</v>
      </c>
      <c r="AO9" s="261" t="s">
        <v>29</v>
      </c>
      <c r="AP9" s="177" cm="1">
        <f t="array" ref="AP9">bdRateExtend($C7:$C10,D7:D10,$U7:$U10,V7:V10)</f>
        <v>-0.21462217463853661</v>
      </c>
      <c r="AQ9" s="177"/>
      <c r="AR9" s="177"/>
      <c r="AS9" s="177"/>
      <c r="AT9" s="177" cm="1">
        <f t="array" ref="AT9">bdRateExtend($C7:$C10,H7:H10,$U7:$U10,Z7:Z10)</f>
        <v>-0.18748017298302266</v>
      </c>
      <c r="AU9" s="177"/>
      <c r="AV9" s="177" cm="1">
        <f t="array" ref="AV9">bdRateExtend($C7:$C10,I7:I10,$U7:$U10,AA7:AA10)</f>
        <v>-0.20581356046820887</v>
      </c>
      <c r="AW9" s="177"/>
      <c r="AX9" s="177" cm="1">
        <f t="array" ref="AX9">bdRateExtend($C7:$C10,J7:J10,$U7:$U10,AB7:AB10,"None", FALSE,1)</f>
        <v>-0.26463127400218456</v>
      </c>
      <c r="AY9" s="178"/>
      <c r="AZ9" s="252" cm="1">
        <f t="array" ref="AZ9">testVMAFRange($C7:$C10,J7:J10,$U7:$U10,AB7:AB10)</f>
        <v>0</v>
      </c>
      <c r="BA9" s="171"/>
      <c r="CH9" s="5"/>
      <c r="CI9" s="11" t="s">
        <v>35</v>
      </c>
      <c r="CJ9" s="10">
        <f>CJ7^(1/2)</f>
        <v>139.21442991658589</v>
      </c>
      <c r="CK9" s="5"/>
      <c r="CL9" s="4">
        <v>70.26661319916974</v>
      </c>
      <c r="CM9" s="4">
        <v>25.7690105</v>
      </c>
      <c r="CN9" s="4">
        <v>25.7690105</v>
      </c>
      <c r="CO9" s="4">
        <v>34.946579999999997</v>
      </c>
      <c r="CP9" s="4">
        <v>34.909333000000004</v>
      </c>
      <c r="CQ9" s="4">
        <v>26.913878750000002</v>
      </c>
      <c r="CR9" s="4">
        <v>8.0307209999999998</v>
      </c>
      <c r="CS9" s="4">
        <v>7.392055</v>
      </c>
      <c r="CT9" s="4">
        <v>2.7544795</v>
      </c>
      <c r="CU9" s="4">
        <v>2.42604</v>
      </c>
      <c r="CV9" s="4">
        <v>21.690797</v>
      </c>
      <c r="CW9" s="4">
        <v>29.531831500000003</v>
      </c>
      <c r="CX9" s="4">
        <v>25.735944500000002</v>
      </c>
      <c r="CY9" s="4">
        <v>34.941907499999999</v>
      </c>
      <c r="CZ9" s="4">
        <v>34.904770499999998</v>
      </c>
      <c r="DA9" s="4">
        <v>27.24041562766881</v>
      </c>
      <c r="DB9" s="4">
        <v>1.4203574999999999</v>
      </c>
      <c r="DC9" s="4">
        <v>335.54999999999995</v>
      </c>
      <c r="DE9" s="4">
        <v>70.26661319916974</v>
      </c>
      <c r="DF9" s="4">
        <v>8.0307209999999998</v>
      </c>
      <c r="DH9" s="4">
        <v>70.26661319916974</v>
      </c>
      <c r="DI9" s="4">
        <v>7.392055</v>
      </c>
      <c r="DK9" s="4">
        <v>148.8380432354266</v>
      </c>
      <c r="DL9" s="4">
        <v>20.832847999999998</v>
      </c>
      <c r="DM9" s="4">
        <v>148.8380432354266</v>
      </c>
      <c r="DN9" s="4">
        <v>19.416846</v>
      </c>
      <c r="DO9" s="4">
        <v>70.26661319916974</v>
      </c>
      <c r="DP9" s="4">
        <v>21.690797</v>
      </c>
      <c r="DQ9" s="4">
        <v>70.26661319916974</v>
      </c>
      <c r="DR9" s="4">
        <v>29.531831500000003</v>
      </c>
      <c r="DS9" s="4">
        <v>70.26661319916974</v>
      </c>
      <c r="DT9" s="4">
        <v>25.735944500000002</v>
      </c>
      <c r="DU9" s="4">
        <v>25.735944500000002</v>
      </c>
      <c r="DV9" s="4">
        <v>34.941907499999999</v>
      </c>
      <c r="DW9" s="4">
        <v>34.904770499999998</v>
      </c>
      <c r="DX9" s="4">
        <v>27.24041562766881</v>
      </c>
      <c r="DZ9" s="4">
        <v>64.653793962415847</v>
      </c>
      <c r="EA9" s="4">
        <v>26.580361500000002</v>
      </c>
      <c r="EB9" s="4">
        <v>26.580361500000002</v>
      </c>
      <c r="EC9" s="4">
        <v>35.858464499999997</v>
      </c>
      <c r="ED9" s="4">
        <v>35.665145500000001</v>
      </c>
      <c r="EE9" s="4">
        <v>27.728041937499999</v>
      </c>
      <c r="EF9" s="4">
        <v>8.8377429999999997</v>
      </c>
      <c r="EG9" s="4">
        <v>7.9434295000000006</v>
      </c>
      <c r="EH9" s="4">
        <v>4.9588369999999999</v>
      </c>
      <c r="EI9" s="4">
        <v>4.4802710000000001</v>
      </c>
      <c r="EJ9" s="4">
        <v>22.480936999999997</v>
      </c>
      <c r="EK9" s="4">
        <v>30.471589000000002</v>
      </c>
      <c r="EL9" s="4">
        <v>26.550353999999999</v>
      </c>
      <c r="EM9" s="4">
        <v>35.849414500000002</v>
      </c>
      <c r="EN9" s="4">
        <v>35.659079500000004</v>
      </c>
      <c r="EO9" s="4">
        <v>28.056675378880765</v>
      </c>
      <c r="EP9" s="4">
        <v>1.6112885000000001</v>
      </c>
      <c r="EQ9" s="4">
        <v>2933.3450000000003</v>
      </c>
      <c r="ER9" s="4">
        <v>64.653793962415847</v>
      </c>
      <c r="ES9" s="4">
        <v>8.8377429999999997</v>
      </c>
      <c r="ET9" s="4">
        <v>64.653793962415847</v>
      </c>
      <c r="EU9" s="4">
        <v>7.9434295000000006</v>
      </c>
      <c r="EV9" s="7">
        <v>114.09030423309453</v>
      </c>
      <c r="EW9" s="7">
        <v>23.304662749999999</v>
      </c>
      <c r="EX9" s="7">
        <v>114.09030423309453</v>
      </c>
      <c r="EY9" s="7">
        <v>21.497639499999998</v>
      </c>
      <c r="EZ9" s="7">
        <v>69.773917999999995</v>
      </c>
      <c r="FA9" s="7">
        <v>22.736318000000001</v>
      </c>
      <c r="FB9" s="7">
        <v>64.653793962415847</v>
      </c>
      <c r="FC9" s="7">
        <v>30.471589000000002</v>
      </c>
      <c r="FD9" s="4">
        <v>64.653793962415847</v>
      </c>
      <c r="FE9" s="4">
        <v>26.550353999999999</v>
      </c>
      <c r="FF9" s="4">
        <v>26.550353999999999</v>
      </c>
      <c r="FG9" s="4">
        <v>35.849414500000002</v>
      </c>
      <c r="FH9" s="4">
        <v>35.659079500000004</v>
      </c>
      <c r="FI9" s="4">
        <v>28.056675378880765</v>
      </c>
      <c r="FK9" s="4">
        <v>70.26661319916974</v>
      </c>
      <c r="FL9" s="4">
        <v>26.913878750000002</v>
      </c>
      <c r="FM9" s="4">
        <v>70.26661319916974</v>
      </c>
      <c r="FN9" s="4">
        <v>27.24041562766881</v>
      </c>
      <c r="FP9" s="4">
        <v>64.653793962415847</v>
      </c>
      <c r="FQ9" s="4">
        <v>27.728041937499999</v>
      </c>
      <c r="FR9" s="4">
        <v>64.653793962415847</v>
      </c>
      <c r="FS9" s="4">
        <v>28.056675378880765</v>
      </c>
    </row>
    <row r="10" spans="1:175" ht="13" thickBot="1">
      <c r="A10" s="249"/>
      <c r="B10" s="38">
        <v>235</v>
      </c>
      <c r="C10" s="130">
        <f>Anchor!L7</f>
        <v>363.904403</v>
      </c>
      <c r="D10" s="130">
        <f>Anchor!M7</f>
        <v>31.429786</v>
      </c>
      <c r="E10" s="130">
        <f>Anchor!N7</f>
        <v>38.156024000000002</v>
      </c>
      <c r="F10" s="130">
        <f>Anchor!O7</f>
        <v>37.657093000000003</v>
      </c>
      <c r="G10" s="131">
        <f>('Summary (Full)'!$B$34*D10+'Summary (Full)'!$B$35*E10+'Summary (Full)'!$B$36*F10)/'Summary (Full)'!$B$37</f>
        <v>32.239382562499998</v>
      </c>
      <c r="H10" s="130">
        <f>Anchor!P7</f>
        <v>13.61534</v>
      </c>
      <c r="I10" s="130">
        <f>Anchor!Q7</f>
        <v>11.298686999999999</v>
      </c>
      <c r="J10" s="130">
        <f>Anchor!R7</f>
        <v>42.104850999999996</v>
      </c>
      <c r="K10" s="130">
        <f>Anchor!S7</f>
        <v>40.015647999999999</v>
      </c>
      <c r="L10" s="130">
        <f>Anchor!T7</f>
        <v>27.443916999999999</v>
      </c>
      <c r="M10" s="130">
        <f>Anchor!U7</f>
        <v>33.888258</v>
      </c>
      <c r="N10" s="130">
        <f>Anchor!V7</f>
        <v>31.390508000000001</v>
      </c>
      <c r="O10" s="130">
        <f>Anchor!W7</f>
        <v>38.145949000000002</v>
      </c>
      <c r="P10" s="130">
        <f>Anchor!X7</f>
        <v>37.647860000000001</v>
      </c>
      <c r="Q10" s="132">
        <f>10*LOG10(1/(('Summary (Full)'!$B$41/10^(N10/10)+'Summary (Full)'!$B$42/10^(O10/10)+'Summary (Full)'!$B$43/10^(P10/10))/'Summary (Full)'!$B$44))</f>
        <v>32.690547929563898</v>
      </c>
      <c r="R10" s="130">
        <f>Anchor!Y7</f>
        <v>1.3754649999999999</v>
      </c>
      <c r="S10" s="130">
        <f>Anchor!Z7</f>
        <v>3797.61</v>
      </c>
      <c r="T10" s="133"/>
      <c r="U10" s="130">
        <f>Test!L7</f>
        <v>342.499347</v>
      </c>
      <c r="V10" s="130">
        <f>Test!M7</f>
        <v>32.426229999999997</v>
      </c>
      <c r="W10" s="130">
        <f>Test!N7</f>
        <v>38.923341999999998</v>
      </c>
      <c r="X10" s="130">
        <f>Test!O7</f>
        <v>38.491750000000003</v>
      </c>
      <c r="Y10" s="130">
        <f>('Summary (Full)'!$B$34*V10+'Summary (Full)'!$B$35*W10+'Summary (Full)'!$B$36*X10)/'Summary (Full)'!$B$37</f>
        <v>33.211394499999997</v>
      </c>
      <c r="Z10" s="130">
        <f>Test!P7</f>
        <v>14.564486</v>
      </c>
      <c r="AA10" s="130">
        <f>Test!Q7</f>
        <v>12.045347</v>
      </c>
      <c r="AB10" s="130">
        <f>Test!R7</f>
        <v>51.370531</v>
      </c>
      <c r="AC10" s="130">
        <f>Test!S7</f>
        <v>48.491185000000002</v>
      </c>
      <c r="AD10" s="130">
        <f>Test!T7</f>
        <v>28.545634</v>
      </c>
      <c r="AE10" s="130">
        <f>Test!U7</f>
        <v>34.85042</v>
      </c>
      <c r="AF10" s="130">
        <f>Test!V7</f>
        <v>32.390428999999997</v>
      </c>
      <c r="AG10" s="130">
        <f>Test!W7</f>
        <v>38.906961000000003</v>
      </c>
      <c r="AH10" s="130">
        <f>Test!X7</f>
        <v>38.478529999999999</v>
      </c>
      <c r="AI10" s="130">
        <f>10*LOG10(1/(('Summary (Full)'!$B$41/10^(AF10/10)+'Summary (Full)'!$B$42/10^(AG10/10)+'Summary (Full)'!$B$43/10^(AH10/10))/'Summary (Full)'!$B$44))</f>
        <v>33.669676738846164</v>
      </c>
      <c r="AJ10" s="130">
        <f>Test!Y7</f>
        <v>1.236893</v>
      </c>
      <c r="AK10" s="130">
        <f>Test!Z7</f>
        <v>18086.330000000002</v>
      </c>
      <c r="AL10" s="130">
        <f t="shared" si="2"/>
        <v>0.89925443395506255</v>
      </c>
      <c r="AM10" s="130">
        <f t="shared" si="3"/>
        <v>4.7625559233307264</v>
      </c>
      <c r="AO10" s="270"/>
      <c r="AP10" s="193"/>
      <c r="AQ10" s="193"/>
      <c r="AR10" s="193"/>
      <c r="AS10" s="193"/>
      <c r="AT10" s="193"/>
      <c r="AU10" s="193"/>
      <c r="AV10" s="193"/>
      <c r="AW10" s="193"/>
      <c r="AX10" s="193"/>
      <c r="AY10" s="195"/>
      <c r="AZ10" s="253"/>
      <c r="BA10" s="221"/>
      <c r="CH10" s="5"/>
      <c r="CI10" s="11" t="s">
        <v>36</v>
      </c>
      <c r="CJ10" s="10">
        <f>CJ5+CJ9</f>
        <v>187.79354291658589</v>
      </c>
      <c r="CK10" s="5"/>
      <c r="CL10" s="4">
        <v>77.059090961756681</v>
      </c>
      <c r="CM10" s="4">
        <v>26.111040125000002</v>
      </c>
      <c r="CN10" s="4">
        <v>26.111040125000002</v>
      </c>
      <c r="CO10" s="4">
        <v>35.169183250000003</v>
      </c>
      <c r="CP10" s="4">
        <v>35.078823749999998</v>
      </c>
      <c r="CQ10" s="4">
        <v>27.237660546874999</v>
      </c>
      <c r="CR10" s="4">
        <v>8.3434735</v>
      </c>
      <c r="CS10" s="4">
        <v>7.6060850000000002</v>
      </c>
      <c r="CT10" s="4">
        <v>3.4430993750000001</v>
      </c>
      <c r="CU10" s="4">
        <v>3.0325500000000001</v>
      </c>
      <c r="CV10" s="4">
        <v>22.009697500000001</v>
      </c>
      <c r="CW10" s="4">
        <v>29.862328375000001</v>
      </c>
      <c r="CX10" s="4">
        <v>26.078240375</v>
      </c>
      <c r="CY10" s="4">
        <v>35.164403625000006</v>
      </c>
      <c r="CZ10" s="4">
        <v>35.073863875000001</v>
      </c>
      <c r="DA10" s="4">
        <v>27.574351321376923</v>
      </c>
      <c r="DB10" s="4">
        <v>1.458947875</v>
      </c>
      <c r="DC10" s="4">
        <v>351.71249999999998</v>
      </c>
      <c r="DE10" s="4">
        <v>77.059090961756681</v>
      </c>
      <c r="DF10" s="4">
        <v>8.3434735</v>
      </c>
      <c r="DH10" s="4">
        <v>77.059090961756681</v>
      </c>
      <c r="DI10" s="4">
        <v>7.6060850000000002</v>
      </c>
      <c r="DK10" s="4">
        <v>192.40973795582417</v>
      </c>
      <c r="DL10" s="4">
        <v>27.656142250000002</v>
      </c>
      <c r="DM10" s="4">
        <v>192.40973795582417</v>
      </c>
      <c r="DN10" s="4">
        <v>25.944168250000001</v>
      </c>
      <c r="DO10" s="4">
        <v>77.059090961756681</v>
      </c>
      <c r="DP10" s="4">
        <v>22.009697500000001</v>
      </c>
      <c r="DQ10" s="4">
        <v>77.059090961756681</v>
      </c>
      <c r="DR10" s="4">
        <v>29.862328375000001</v>
      </c>
      <c r="DS10" s="4">
        <v>77.059090961756681</v>
      </c>
      <c r="DT10" s="4">
        <v>26.078240375</v>
      </c>
      <c r="DU10" s="4">
        <v>26.078240375</v>
      </c>
      <c r="DV10" s="4">
        <v>35.164403625000006</v>
      </c>
      <c r="DW10" s="4">
        <v>35.073863875000001</v>
      </c>
      <c r="DX10" s="4">
        <v>27.574351321376923</v>
      </c>
      <c r="DZ10" s="4">
        <v>69.773917999999995</v>
      </c>
      <c r="EA10" s="4">
        <v>26.825051999999999</v>
      </c>
      <c r="EB10" s="4">
        <v>26.825051999999999</v>
      </c>
      <c r="EC10" s="4">
        <v>35.806660999999998</v>
      </c>
      <c r="ED10" s="4">
        <v>35.837924000000001</v>
      </c>
      <c r="EE10" s="4">
        <v>27.9497070625</v>
      </c>
      <c r="EF10" s="4">
        <v>8.8901830000000004</v>
      </c>
      <c r="EG10" s="4">
        <v>8.0546930000000003</v>
      </c>
      <c r="EH10" s="4">
        <v>10.47505</v>
      </c>
      <c r="EI10" s="4">
        <v>9.3760519999999996</v>
      </c>
      <c r="EJ10" s="4">
        <v>22.736318000000001</v>
      </c>
      <c r="EK10" s="4">
        <v>30.611128000000001</v>
      </c>
      <c r="EL10" s="4">
        <v>26.792995999999999</v>
      </c>
      <c r="EM10" s="4">
        <v>35.79956</v>
      </c>
      <c r="EN10" s="4">
        <v>35.824486</v>
      </c>
      <c r="EO10" s="4">
        <v>28.289918845366518</v>
      </c>
      <c r="EP10" s="4">
        <v>1.4844949999999999</v>
      </c>
      <c r="EQ10" s="4">
        <v>4058.42</v>
      </c>
      <c r="ER10" s="4">
        <v>71.360009472883405</v>
      </c>
      <c r="ES10" s="4">
        <v>9.1522334999999995</v>
      </c>
      <c r="ET10" s="4">
        <v>71.360009472883405</v>
      </c>
      <c r="EU10" s="4">
        <v>8.1511778750000001</v>
      </c>
      <c r="EV10" s="7">
        <v>149.49235400000001</v>
      </c>
      <c r="EW10" s="7">
        <v>30.976113000000002</v>
      </c>
      <c r="EX10" s="7">
        <v>149.49235400000001</v>
      </c>
      <c r="EY10" s="7">
        <v>28.735052</v>
      </c>
      <c r="EZ10" s="7">
        <v>77.244488015585958</v>
      </c>
      <c r="FA10" s="7">
        <v>23.090344375000001</v>
      </c>
      <c r="FB10" s="7">
        <v>71.360009472883405</v>
      </c>
      <c r="FC10" s="7">
        <v>30.77458025</v>
      </c>
      <c r="FD10" s="4">
        <v>71.360009472883405</v>
      </c>
      <c r="FE10" s="4">
        <v>26.870856750000002</v>
      </c>
      <c r="FF10" s="4">
        <v>26.870856750000002</v>
      </c>
      <c r="FG10" s="4">
        <v>36.068550125000002</v>
      </c>
      <c r="FH10" s="4">
        <v>35.858791875000001</v>
      </c>
      <c r="FI10" s="4">
        <v>28.370861823860015</v>
      </c>
      <c r="FK10" s="4">
        <v>77.059090961756681</v>
      </c>
      <c r="FL10" s="4">
        <v>27.237660546874999</v>
      </c>
      <c r="FM10" s="4">
        <v>77.059090961756681</v>
      </c>
      <c r="FN10" s="4">
        <v>27.574351321376923</v>
      </c>
      <c r="FP10" s="4">
        <v>71.360009472883405</v>
      </c>
      <c r="FQ10" s="4">
        <v>28.034534874999999</v>
      </c>
      <c r="FR10" s="4">
        <v>71.360009472883405</v>
      </c>
      <c r="FS10" s="4">
        <v>28.370861823860015</v>
      </c>
    </row>
    <row r="11" spans="1:175" ht="13" customHeight="1">
      <c r="A11" s="249" t="s">
        <v>18</v>
      </c>
      <c r="B11" s="38">
        <v>110</v>
      </c>
      <c r="C11" s="130">
        <f>Anchor!L8</f>
        <v>10022.498116999999</v>
      </c>
      <c r="D11" s="130">
        <f>Anchor!M8</f>
        <v>41.434624999999997</v>
      </c>
      <c r="E11" s="130">
        <f>Anchor!N8</f>
        <v>46.851374999999997</v>
      </c>
      <c r="F11" s="130">
        <f>Anchor!O8</f>
        <v>46.810406</v>
      </c>
      <c r="G11" s="131">
        <f>('Summary (Full)'!$B$34*D11+'Summary (Full)'!$B$35*E11+'Summary (Full)'!$B$36*F11)/'Summary (Full)'!$B$37</f>
        <v>42.1091581875</v>
      </c>
      <c r="H11" s="130">
        <f>Anchor!P8</f>
        <v>27.957346000000001</v>
      </c>
      <c r="I11" s="130">
        <f>Anchor!Q8</f>
        <v>19.731392</v>
      </c>
      <c r="J11" s="130">
        <f>Anchor!R8</f>
        <v>99.877331999999996</v>
      </c>
      <c r="K11" s="130">
        <f>Anchor!S8</f>
        <v>97.809037000000004</v>
      </c>
      <c r="L11" s="130">
        <f>Anchor!T8</f>
        <v>41.824167000000003</v>
      </c>
      <c r="M11" s="130">
        <f>Anchor!U8</f>
        <v>42.266916000000002</v>
      </c>
      <c r="N11" s="130">
        <f>Anchor!V8</f>
        <v>41.418436999999997</v>
      </c>
      <c r="O11" s="130">
        <f>Anchor!W8</f>
        <v>46.838279999999997</v>
      </c>
      <c r="P11" s="130">
        <f>Anchor!X8</f>
        <v>46.792864999999999</v>
      </c>
      <c r="Q11" s="132">
        <f>10*LOG10(1/(('Summary (Full)'!$B$41/10^(N11/10)+'Summary (Full)'!$B$42/10^(O11/10)+'Summary (Full)'!$B$43/10^(P11/10))/'Summary (Full)'!$B$44))</f>
        <v>42.593955580073633</v>
      </c>
      <c r="R11" s="130">
        <f>Anchor!Y8</f>
        <v>1.2817069999999999</v>
      </c>
      <c r="S11" s="130">
        <f>Anchor!Z8</f>
        <v>12208.68</v>
      </c>
      <c r="T11" s="133"/>
      <c r="U11" s="130">
        <f>Test!L8</f>
        <v>10442.565435</v>
      </c>
      <c r="V11" s="130">
        <f>Test!M8</f>
        <v>41.556733999999999</v>
      </c>
      <c r="W11" s="130">
        <f>Test!N8</f>
        <v>47.092886</v>
      </c>
      <c r="X11" s="130">
        <f>Test!O8</f>
        <v>47.128281999999999</v>
      </c>
      <c r="Y11" s="130">
        <f>('Summary (Full)'!$B$34*V11+'Summary (Full)'!$B$35*W11+'Summary (Full)'!$B$36*X11)/'Summary (Full)'!$B$37</f>
        <v>42.25096525</v>
      </c>
      <c r="Z11" s="130">
        <f>Test!P8</f>
        <v>28.271719000000001</v>
      </c>
      <c r="AA11" s="130">
        <f>Test!Q8</f>
        <v>19.859214000000001</v>
      </c>
      <c r="AB11" s="130">
        <f>Test!R8</f>
        <v>99.950901999999999</v>
      </c>
      <c r="AC11" s="130">
        <f>Test!S8</f>
        <v>98.250715</v>
      </c>
      <c r="AD11" s="130">
        <f>Test!T8</f>
        <v>42.082920999999999</v>
      </c>
      <c r="AE11" s="130">
        <f>Test!U8</f>
        <v>42.422683999999997</v>
      </c>
      <c r="AF11" s="130">
        <f>Test!V8</f>
        <v>41.539973000000003</v>
      </c>
      <c r="AG11" s="130">
        <f>Test!W8</f>
        <v>47.080807</v>
      </c>
      <c r="AH11" s="130">
        <f>Test!X8</f>
        <v>47.112636999999999</v>
      </c>
      <c r="AI11" s="130">
        <f>10*LOG10(1/(('Summary (Full)'!$B$41/10^(AF11/10)+'Summary (Full)'!$B$42/10^(AG11/10)+'Summary (Full)'!$B$43/10^(AH11/10))/'Summary (Full)'!$B$44))</f>
        <v>42.735302617781116</v>
      </c>
      <c r="AJ11" s="130">
        <f>Test!Y8</f>
        <v>1.186342</v>
      </c>
      <c r="AK11" s="130">
        <f>Test!Z8</f>
        <v>195922.12</v>
      </c>
      <c r="AL11" s="130">
        <f t="shared" si="2"/>
        <v>0.92559531936706285</v>
      </c>
      <c r="AM11" s="130">
        <f t="shared" si="3"/>
        <v>16.047772568369389</v>
      </c>
      <c r="AO11" s="271" t="s">
        <v>27</v>
      </c>
      <c r="AP11" s="192" cm="1">
        <f t="array" ref="AP11">bdRateExtend($C11:$C14,D11:D14,$U11:$U14,V11:V14)</f>
        <v>-0.16064183901228246</v>
      </c>
      <c r="AQ11" s="192" cm="1">
        <f t="array" ref="AQ11">bdRateExtend($C11:$C16,D11:D16,$U11:$U16,V11:V16)</f>
        <v>-0.19342190472337484</v>
      </c>
      <c r="AR11" s="192" cm="1">
        <f t="array" ref="AR11">bdRateExtend($C11:$C16,E11:E16,$U11:$U16,W11:W16)</f>
        <v>-0.25484036391011688</v>
      </c>
      <c r="AS11" s="192" cm="1">
        <f t="array" ref="AS11">bdRateExtend($C11:$C16,F11:F16,$U11:$U16,X11:X16)</f>
        <v>-0.2957104202107399</v>
      </c>
      <c r="AT11" s="192" cm="1">
        <f t="array" ref="AT11">bdRateExtend($C11:$C14,H11:H14,$U11:$U14,Z11:Z14)</f>
        <v>-0.14610298170927749</v>
      </c>
      <c r="AU11" s="192" cm="1">
        <f t="array" ref="AU11">bdRateExtend($C11:$C16,H11:H16,$U11:$U16,Z11:Z16)</f>
        <v>-0.17208565015102184</v>
      </c>
      <c r="AV11" s="192" cm="1">
        <f t="array" ref="AV11">bdRateExtend($C11:$C14,I11:I14,$U11:$U14,AA11:AA14)</f>
        <v>-0.15725273143329577</v>
      </c>
      <c r="AW11" s="192" cm="1">
        <f t="array" ref="AW11">bdRateExtend($C11:$C16,I11:I16,$U11:$U16,AA11:AA16)</f>
        <v>-0.18942967325661075</v>
      </c>
      <c r="AX11" s="192" cm="1">
        <f t="array" ref="AX11">bdRateExtend($C11:$C14,J11:J14,$U11:$U14,AB11:AB14,"None", FALSE,1)</f>
        <v>-0.20864353398614088</v>
      </c>
      <c r="AY11" s="194" cm="1">
        <f t="array" ref="AY11">bdRateExtend($C11:$C16,J11:J16,$U11:$U16,AB11:AB16,"None", FALSE,1)</f>
        <v>-0.24424034104666148</v>
      </c>
      <c r="AZ11" s="251" cm="1">
        <f t="array" ref="AZ11">testVMAFRange($C11:$C14,J11:J14,$U11:$U14,AB11:AB14)</f>
        <v>0</v>
      </c>
      <c r="BA11" s="170" cm="1">
        <f t="array" ref="BA11">testVMAFRange($C11:$C16,J11:J16,$U11:$U16,AB11:AB16)</f>
        <v>0</v>
      </c>
      <c r="CI11" s="11" t="s">
        <v>37</v>
      </c>
      <c r="CJ11" s="10">
        <f>CJ5+CJ8</f>
        <v>1691.1585433026751</v>
      </c>
      <c r="CL11" s="4">
        <v>84.508178628459277</v>
      </c>
      <c r="CM11" s="4">
        <v>26.453069750000001</v>
      </c>
      <c r="CN11" s="4">
        <v>26.453069750000001</v>
      </c>
      <c r="CO11" s="4">
        <v>35.391786500000002</v>
      </c>
      <c r="CP11" s="4">
        <v>35.248314499999999</v>
      </c>
      <c r="CQ11" s="4">
        <v>27.561442343749999</v>
      </c>
      <c r="CR11" s="4">
        <v>8.6562260000000002</v>
      </c>
      <c r="CS11" s="4">
        <v>7.8201149999999995</v>
      </c>
      <c r="CT11" s="4">
        <v>4.1317192499999997</v>
      </c>
      <c r="CU11" s="4">
        <v>3.6390599999999997</v>
      </c>
      <c r="CV11" s="4">
        <v>22.328598</v>
      </c>
      <c r="CW11" s="4">
        <v>30.192825250000002</v>
      </c>
      <c r="CX11" s="4">
        <v>26.420536250000001</v>
      </c>
      <c r="CY11" s="4">
        <v>35.386899750000005</v>
      </c>
      <c r="CZ11" s="4">
        <v>35.242957250000003</v>
      </c>
      <c r="DA11" s="4">
        <v>27.908287015085037</v>
      </c>
      <c r="DB11" s="4">
        <v>1.4975382499999998</v>
      </c>
      <c r="DC11" s="4">
        <v>367.875</v>
      </c>
      <c r="DE11" s="4">
        <v>84.508178628459277</v>
      </c>
      <c r="DF11" s="4">
        <v>8.6562260000000002</v>
      </c>
      <c r="DH11" s="4">
        <v>84.508178628459277</v>
      </c>
      <c r="DI11" s="4">
        <v>7.8201149999999995</v>
      </c>
      <c r="DK11" s="4">
        <v>212.81893023966038</v>
      </c>
      <c r="DL11" s="4">
        <v>30.577307874999999</v>
      </c>
      <c r="DM11" s="4">
        <v>212.81893023966038</v>
      </c>
      <c r="DN11" s="4">
        <v>28.755927374999999</v>
      </c>
      <c r="DO11" s="4">
        <v>81.005991186033469</v>
      </c>
      <c r="DP11" s="4">
        <v>22.181080999999999</v>
      </c>
      <c r="DQ11" s="4">
        <v>84.508178628459277</v>
      </c>
      <c r="DR11" s="4">
        <v>30.192825250000002</v>
      </c>
      <c r="DS11" s="4">
        <v>84.508178628459277</v>
      </c>
      <c r="DT11" s="4">
        <v>26.420536250000001</v>
      </c>
      <c r="DU11" s="4">
        <v>26.420536250000001</v>
      </c>
      <c r="DV11" s="4">
        <v>35.386899750000005</v>
      </c>
      <c r="DW11" s="4">
        <v>35.242957250000003</v>
      </c>
      <c r="DX11" s="4">
        <v>27.908287015085037</v>
      </c>
      <c r="DZ11" s="4">
        <v>71.360009472883405</v>
      </c>
      <c r="EA11" s="4">
        <v>26.900614624999999</v>
      </c>
      <c r="EB11" s="4">
        <v>26.900614624999999</v>
      </c>
      <c r="EC11" s="4">
        <v>36.078191875000002</v>
      </c>
      <c r="ED11" s="4">
        <v>35.865761375000005</v>
      </c>
      <c r="EE11" s="4">
        <v>28.034534874999999</v>
      </c>
      <c r="EF11" s="4">
        <v>9.1522334999999995</v>
      </c>
      <c r="EG11" s="4">
        <v>8.1511778750000001</v>
      </c>
      <c r="EH11" s="4">
        <v>6.1642507499999999</v>
      </c>
      <c r="EI11" s="4">
        <v>5.5789430000000007</v>
      </c>
      <c r="EJ11" s="4">
        <v>22.782950749999998</v>
      </c>
      <c r="EK11" s="4">
        <v>30.77458025</v>
      </c>
      <c r="EL11" s="4">
        <v>26.870856750000002</v>
      </c>
      <c r="EM11" s="4">
        <v>36.068550125000002</v>
      </c>
      <c r="EN11" s="4">
        <v>35.858791875000001</v>
      </c>
      <c r="EO11" s="4">
        <v>28.370861823860015</v>
      </c>
      <c r="EP11" s="4">
        <v>1.6112656249999999</v>
      </c>
      <c r="EQ11" s="4">
        <v>3098.1012500000002</v>
      </c>
      <c r="ER11" s="4">
        <v>78.761827263071467</v>
      </c>
      <c r="ES11" s="4">
        <v>9.466724000000001</v>
      </c>
      <c r="ET11" s="4">
        <v>85.514918752161819</v>
      </c>
      <c r="EU11" s="4">
        <v>8.558205000000001</v>
      </c>
      <c r="EV11" s="7">
        <v>165.61491815682041</v>
      </c>
      <c r="EW11" s="7">
        <v>33.645016499999997</v>
      </c>
      <c r="EX11" s="7">
        <v>165.61491815682041</v>
      </c>
      <c r="EY11" s="7">
        <v>31.3200985</v>
      </c>
      <c r="EZ11" s="7">
        <v>85.514918752161819</v>
      </c>
      <c r="FA11" s="7">
        <v>23.444370750000001</v>
      </c>
      <c r="FB11" s="7">
        <v>78.761827263071467</v>
      </c>
      <c r="FC11" s="7">
        <v>31.077571500000001</v>
      </c>
      <c r="FD11" s="4">
        <v>77.244488015585958</v>
      </c>
      <c r="FE11" s="4">
        <v>27.148546374999999</v>
      </c>
      <c r="FF11" s="4">
        <v>27.148546374999999</v>
      </c>
      <c r="FG11" s="4">
        <v>36.024437374999998</v>
      </c>
      <c r="FH11" s="4">
        <v>36.013615000000001</v>
      </c>
      <c r="FI11" s="4">
        <v>28.635466650905986</v>
      </c>
      <c r="FK11" s="4">
        <v>84.508178628459277</v>
      </c>
      <c r="FL11" s="4">
        <v>27.561442343749999</v>
      </c>
      <c r="FM11" s="4">
        <v>84.508178628459277</v>
      </c>
      <c r="FN11" s="4">
        <v>27.908287015085037</v>
      </c>
      <c r="FP11" s="4">
        <v>77.244488015585958</v>
      </c>
      <c r="FQ11" s="4">
        <v>28.286756890625</v>
      </c>
      <c r="FR11" s="4">
        <v>77.244488015585958</v>
      </c>
      <c r="FS11" s="4">
        <v>28.635466650905986</v>
      </c>
    </row>
    <row r="12" spans="1:175">
      <c r="A12" s="249"/>
      <c r="B12" s="38">
        <v>135</v>
      </c>
      <c r="C12" s="130">
        <f>Anchor!L9</f>
        <v>4293.7001460000001</v>
      </c>
      <c r="D12" s="130">
        <f>Anchor!M9</f>
        <v>40.442411999999997</v>
      </c>
      <c r="E12" s="130">
        <f>Anchor!N9</f>
        <v>45.662247999999998</v>
      </c>
      <c r="F12" s="130">
        <f>Anchor!O9</f>
        <v>45.344577999999998</v>
      </c>
      <c r="G12" s="131">
        <f>('Summary (Full)'!$B$34*D12+'Summary (Full)'!$B$35*E12+'Summary (Full)'!$B$36*F12)/'Summary (Full)'!$B$37</f>
        <v>41.075037124999994</v>
      </c>
      <c r="H12" s="130">
        <f>Anchor!P9</f>
        <v>25.874880000000001</v>
      </c>
      <c r="I12" s="130">
        <f>Anchor!Q9</f>
        <v>18.793925999999999</v>
      </c>
      <c r="J12" s="130">
        <f>Anchor!R9</f>
        <v>96.328543999999994</v>
      </c>
      <c r="K12" s="130">
        <f>Anchor!S9</f>
        <v>93.742801999999998</v>
      </c>
      <c r="L12" s="130">
        <f>Anchor!T9</f>
        <v>39.807678000000003</v>
      </c>
      <c r="M12" s="130">
        <f>Anchor!U9</f>
        <v>41.307614000000001</v>
      </c>
      <c r="N12" s="130">
        <f>Anchor!V9</f>
        <v>40.428507000000003</v>
      </c>
      <c r="O12" s="130">
        <f>Anchor!W9</f>
        <v>45.649101999999999</v>
      </c>
      <c r="P12" s="130">
        <f>Anchor!X9</f>
        <v>45.326065</v>
      </c>
      <c r="Q12" s="132">
        <f>10*LOG10(1/(('Summary (Full)'!$B$41/10^(N12/10)+'Summary (Full)'!$B$42/10^(O12/10)+'Summary (Full)'!$B$43/10^(P12/10))/'Summary (Full)'!$B$44))</f>
        <v>41.559519945032058</v>
      </c>
      <c r="R12" s="130">
        <f>Anchor!Y9</f>
        <v>1.2951490000000001</v>
      </c>
      <c r="S12" s="130">
        <f>Anchor!Z9</f>
        <v>11790.9</v>
      </c>
      <c r="T12" s="133"/>
      <c r="U12" s="130">
        <f>Test!L9</f>
        <v>4317.5802659999999</v>
      </c>
      <c r="V12" s="130">
        <f>Test!M9</f>
        <v>40.676600999999998</v>
      </c>
      <c r="W12" s="130">
        <f>Test!N9</f>
        <v>46.084986000000001</v>
      </c>
      <c r="X12" s="130">
        <f>Test!O9</f>
        <v>45.894894000000001</v>
      </c>
      <c r="Y12" s="130">
        <f>('Summary (Full)'!$B$34*V12+'Summary (Full)'!$B$35*W12+'Summary (Full)'!$B$36*X12)/'Summary (Full)'!$B$37</f>
        <v>41.340768374999996</v>
      </c>
      <c r="Z12" s="130">
        <f>Test!P9</f>
        <v>26.300272</v>
      </c>
      <c r="AA12" s="130">
        <f>Test!Q9</f>
        <v>19.005904000000001</v>
      </c>
      <c r="AB12" s="130">
        <f>Test!R9</f>
        <v>97.478204000000005</v>
      </c>
      <c r="AC12" s="130">
        <f>Test!S9</f>
        <v>94.786749</v>
      </c>
      <c r="AD12" s="130">
        <f>Test!T9</f>
        <v>40.249859000000001</v>
      </c>
      <c r="AE12" s="130">
        <f>Test!U9</f>
        <v>41.580793</v>
      </c>
      <c r="AF12" s="130">
        <f>Test!V9</f>
        <v>40.664005000000003</v>
      </c>
      <c r="AG12" s="130">
        <f>Test!W9</f>
        <v>46.073928000000002</v>
      </c>
      <c r="AH12" s="130">
        <f>Test!X9</f>
        <v>45.880187999999997</v>
      </c>
      <c r="AI12" s="130">
        <f>10*LOG10(1/(('Summary (Full)'!$B$41/10^(AF12/10)+'Summary (Full)'!$B$42/10^(AG12/10)+'Summary (Full)'!$B$43/10^(AH12/10))/'Summary (Full)'!$B$44))</f>
        <v>41.82869950780686</v>
      </c>
      <c r="AJ12" s="130">
        <f>Test!Y9</f>
        <v>1.149775</v>
      </c>
      <c r="AK12" s="130">
        <f>Test!Z9</f>
        <v>106620.54</v>
      </c>
      <c r="AL12" s="130">
        <f t="shared" si="2"/>
        <v>0.88775499961780446</v>
      </c>
      <c r="AM12" s="130">
        <f t="shared" si="3"/>
        <v>9.0426125232170573</v>
      </c>
      <c r="AO12" s="261"/>
      <c r="AP12" s="177"/>
      <c r="AQ12" s="177"/>
      <c r="AR12" s="177"/>
      <c r="AS12" s="177"/>
      <c r="AT12" s="177"/>
      <c r="AU12" s="177"/>
      <c r="AV12" s="177"/>
      <c r="AW12" s="177"/>
      <c r="AX12" s="177"/>
      <c r="AY12" s="178"/>
      <c r="AZ12" s="252"/>
      <c r="BA12" s="171"/>
      <c r="CL12" s="4">
        <v>92.677348849649292</v>
      </c>
      <c r="CM12" s="4">
        <v>26.795099374999999</v>
      </c>
      <c r="CN12" s="4">
        <v>26.795099374999999</v>
      </c>
      <c r="CO12" s="4">
        <v>35.614389750000001</v>
      </c>
      <c r="CP12" s="4">
        <v>35.417805250000001</v>
      </c>
      <c r="CQ12" s="4">
        <v>27.885224140624999</v>
      </c>
      <c r="CR12" s="4">
        <v>8.9689785000000004</v>
      </c>
      <c r="CS12" s="4">
        <v>8.0341450000000005</v>
      </c>
      <c r="CT12" s="4">
        <v>4.8203391250000003</v>
      </c>
      <c r="CU12" s="4">
        <v>4.2455699999999998</v>
      </c>
      <c r="CV12" s="4">
        <v>22.647498499999998</v>
      </c>
      <c r="CW12" s="4">
        <v>30.523322125</v>
      </c>
      <c r="CX12" s="4">
        <v>26.762832124999999</v>
      </c>
      <c r="CY12" s="4">
        <v>35.609395875000004</v>
      </c>
      <c r="CZ12" s="4">
        <v>35.412050624999999</v>
      </c>
      <c r="DA12" s="4">
        <v>28.242222708793154</v>
      </c>
      <c r="DB12" s="4">
        <v>1.5361286249999999</v>
      </c>
      <c r="DC12" s="4">
        <v>384.03749999999997</v>
      </c>
      <c r="DE12" s="4">
        <v>92.677348849649292</v>
      </c>
      <c r="DF12" s="4">
        <v>8.9689785000000004</v>
      </c>
      <c r="DH12" s="4">
        <v>98.605113665775917</v>
      </c>
      <c r="DI12" s="4">
        <v>8.1925392499999994</v>
      </c>
      <c r="DK12" s="4">
        <v>235.39295645604</v>
      </c>
      <c r="DL12" s="4">
        <v>33.498473500000003</v>
      </c>
      <c r="DM12" s="4">
        <v>235.39295645604</v>
      </c>
      <c r="DN12" s="4">
        <v>31.567686500000001</v>
      </c>
      <c r="DO12" s="4">
        <v>89.373401907433646</v>
      </c>
      <c r="DP12" s="4">
        <v>22.537361000000001</v>
      </c>
      <c r="DQ12" s="4">
        <v>92.677348849649292</v>
      </c>
      <c r="DR12" s="4">
        <v>30.523322125</v>
      </c>
      <c r="DS12" s="4">
        <v>92.677348849649292</v>
      </c>
      <c r="DT12" s="4">
        <v>26.762832124999999</v>
      </c>
      <c r="DU12" s="4">
        <v>26.762832124999999</v>
      </c>
      <c r="DV12" s="4">
        <v>35.609395875000004</v>
      </c>
      <c r="DW12" s="4">
        <v>35.412050624999999</v>
      </c>
      <c r="DX12" s="4">
        <v>28.242222708793154</v>
      </c>
      <c r="DZ12" s="4">
        <v>77.244488015585958</v>
      </c>
      <c r="EA12" s="4">
        <v>27.180615124999999</v>
      </c>
      <c r="EB12" s="4">
        <v>27.180615124999999</v>
      </c>
      <c r="EC12" s="4">
        <v>36.032248374999995</v>
      </c>
      <c r="ED12" s="4">
        <v>36.027250125000002</v>
      </c>
      <c r="EE12" s="4">
        <v>28.286756890625</v>
      </c>
      <c r="EF12" s="4">
        <v>9.2647783750000006</v>
      </c>
      <c r="EG12" s="4">
        <v>8.3064490000000006</v>
      </c>
      <c r="EH12" s="4">
        <v>12.546868625</v>
      </c>
      <c r="EI12" s="4">
        <v>11.35232325</v>
      </c>
      <c r="EJ12" s="4">
        <v>23.090344375000001</v>
      </c>
      <c r="EK12" s="4">
        <v>30.923363500000001</v>
      </c>
      <c r="EL12" s="4">
        <v>27.148546374999999</v>
      </c>
      <c r="EM12" s="4">
        <v>36.024437374999998</v>
      </c>
      <c r="EN12" s="4">
        <v>36.013615000000001</v>
      </c>
      <c r="EO12" s="4">
        <v>28.635466650905986</v>
      </c>
      <c r="EP12" s="4">
        <v>1.4986763749999998</v>
      </c>
      <c r="EQ12" s="4">
        <v>4363.3099999999995</v>
      </c>
      <c r="ER12" s="4">
        <v>86.931398687316474</v>
      </c>
      <c r="ES12" s="4">
        <v>9.7812145000000008</v>
      </c>
      <c r="ET12" s="4">
        <v>94.67084988269076</v>
      </c>
      <c r="EU12" s="4">
        <v>8.8099609999999995</v>
      </c>
      <c r="EV12" s="7">
        <v>183.47628077413447</v>
      </c>
      <c r="EW12" s="7">
        <v>36.313919999999996</v>
      </c>
      <c r="EX12" s="7">
        <v>183.47628077413447</v>
      </c>
      <c r="EY12" s="7">
        <v>33.905145000000005</v>
      </c>
      <c r="EZ12" s="7">
        <v>92.790901000000005</v>
      </c>
      <c r="FA12" s="7">
        <v>23.749638999999998</v>
      </c>
      <c r="FB12" s="7">
        <v>86.931398687316474</v>
      </c>
      <c r="FC12" s="7">
        <v>31.380562749999999</v>
      </c>
      <c r="FD12" s="4">
        <v>92.790901000000005</v>
      </c>
      <c r="FE12" s="4">
        <v>27.824169999999999</v>
      </c>
      <c r="FF12" s="4">
        <v>27.824169999999999</v>
      </c>
      <c r="FG12" s="4">
        <v>36.276181000000001</v>
      </c>
      <c r="FH12" s="4">
        <v>36.206893999999998</v>
      </c>
      <c r="FI12" s="4">
        <v>29.283192106557895</v>
      </c>
      <c r="FK12" s="4">
        <v>92.677348849649292</v>
      </c>
      <c r="FL12" s="4">
        <v>27.885224140624999</v>
      </c>
      <c r="FM12" s="4">
        <v>92.677348849649292</v>
      </c>
      <c r="FN12" s="4">
        <v>28.242222708793154</v>
      </c>
      <c r="FP12" s="4">
        <v>85.514918752161819</v>
      </c>
      <c r="FQ12" s="4">
        <v>28.62380671875</v>
      </c>
      <c r="FR12" s="4">
        <v>85.514918752161819</v>
      </c>
      <c r="FS12" s="4">
        <v>28.981014456445454</v>
      </c>
    </row>
    <row r="13" spans="1:175" ht="13" customHeight="1">
      <c r="A13" s="249"/>
      <c r="B13" s="38">
        <v>160</v>
      </c>
      <c r="C13" s="130">
        <f>Anchor!L10</f>
        <v>2058.9392149999999</v>
      </c>
      <c r="D13" s="130">
        <f>Anchor!M10</f>
        <v>38.691760000000002</v>
      </c>
      <c r="E13" s="130">
        <f>Anchor!N10</f>
        <v>43.966428000000001</v>
      </c>
      <c r="F13" s="130">
        <f>Anchor!O10</f>
        <v>43.297432000000001</v>
      </c>
      <c r="G13" s="131">
        <f>('Summary (Full)'!$B$34*D13+'Summary (Full)'!$B$35*E13+'Summary (Full)'!$B$36*F13)/'Summary (Full)'!$B$37</f>
        <v>39.309281249999998</v>
      </c>
      <c r="H13" s="130">
        <f>Anchor!P10</f>
        <v>22.83426</v>
      </c>
      <c r="I13" s="130">
        <f>Anchor!Q10</f>
        <v>17.226524999999999</v>
      </c>
      <c r="J13" s="130">
        <f>Anchor!R10</f>
        <v>87.918727000000004</v>
      </c>
      <c r="K13" s="130">
        <f>Anchor!S10</f>
        <v>85.313847999999993</v>
      </c>
      <c r="L13" s="130">
        <f>Anchor!T10</f>
        <v>36.747731000000002</v>
      </c>
      <c r="M13" s="130">
        <f>Anchor!U10</f>
        <v>39.836233999999997</v>
      </c>
      <c r="N13" s="130">
        <f>Anchor!V10</f>
        <v>38.668326</v>
      </c>
      <c r="O13" s="130">
        <f>Anchor!W10</f>
        <v>43.951894000000003</v>
      </c>
      <c r="P13" s="130">
        <f>Anchor!X10</f>
        <v>43.278723999999997</v>
      </c>
      <c r="Q13" s="132">
        <f>10*LOG10(1/(('Summary (Full)'!$B$41/10^(N13/10)+'Summary (Full)'!$B$42/10^(O13/10)+'Summary (Full)'!$B$43/10^(P13/10))/'Summary (Full)'!$B$44))</f>
        <v>39.782649300775518</v>
      </c>
      <c r="R13" s="130">
        <f>Anchor!Y10</f>
        <v>1.408363</v>
      </c>
      <c r="S13" s="130">
        <f>Anchor!Z10</f>
        <v>7972.2</v>
      </c>
      <c r="T13" s="133"/>
      <c r="U13" s="130">
        <f>Test!L10</f>
        <v>2021.632521</v>
      </c>
      <c r="V13" s="130">
        <f>Test!M10</f>
        <v>39.148490000000002</v>
      </c>
      <c r="W13" s="130">
        <f>Test!N10</f>
        <v>44.571486999999998</v>
      </c>
      <c r="X13" s="130">
        <f>Test!O10</f>
        <v>44.161321999999998</v>
      </c>
      <c r="Y13" s="130">
        <f>('Summary (Full)'!$B$34*V13+'Summary (Full)'!$B$35*W13+'Summary (Full)'!$B$36*X13)/'Summary (Full)'!$B$37</f>
        <v>39.80072931250001</v>
      </c>
      <c r="Z13" s="130">
        <f>Test!P10</f>
        <v>23.511472999999999</v>
      </c>
      <c r="AA13" s="130">
        <f>Test!Q10</f>
        <v>17.622322</v>
      </c>
      <c r="AB13" s="130">
        <f>Test!R10</f>
        <v>91.038469000000006</v>
      </c>
      <c r="AC13" s="130">
        <f>Test!S10</f>
        <v>87.973179999999999</v>
      </c>
      <c r="AD13" s="130">
        <f>Test!T10</f>
        <v>37.467860000000002</v>
      </c>
      <c r="AE13" s="130">
        <f>Test!U10</f>
        <v>40.280318000000001</v>
      </c>
      <c r="AF13" s="130">
        <f>Test!V10</f>
        <v>39.129002</v>
      </c>
      <c r="AG13" s="130">
        <f>Test!W10</f>
        <v>44.558017</v>
      </c>
      <c r="AH13" s="130">
        <f>Test!X10</f>
        <v>44.146112000000002</v>
      </c>
      <c r="AI13" s="130">
        <f>10*LOG10(1/(('Summary (Full)'!$B$41/10^(AF13/10)+'Summary (Full)'!$B$42/10^(AG13/10)+'Summary (Full)'!$B$43/10^(AH13/10))/'Summary (Full)'!$B$44))</f>
        <v>40.281551261153865</v>
      </c>
      <c r="AJ13" s="130">
        <f>Test!Y10</f>
        <v>1.2452399999999999</v>
      </c>
      <c r="AK13" s="130">
        <f>Test!Z10</f>
        <v>57675.54</v>
      </c>
      <c r="AL13" s="130">
        <f t="shared" si="2"/>
        <v>0.88417545760574501</v>
      </c>
      <c r="AM13" s="130">
        <f t="shared" si="3"/>
        <v>7.2345826747949129</v>
      </c>
      <c r="AO13" s="261" t="s">
        <v>28</v>
      </c>
      <c r="AP13" s="177" cm="1">
        <f t="array" ref="AP13">bdRateExtend($C12:$C15,D12:D15,$U12:$U15,V12:V15)</f>
        <v>-0.18587355632582725</v>
      </c>
      <c r="AQ13" s="177"/>
      <c r="AR13" s="177"/>
      <c r="AS13" s="177"/>
      <c r="AT13" s="177" cm="1">
        <f t="array" ref="AT13">bdRateExtend($C12:$C15,H12:H15,$U12:$U15,Z12:Z15)</f>
        <v>-0.1681499997398338</v>
      </c>
      <c r="AU13" s="177"/>
      <c r="AV13" s="177" cm="1">
        <f t="array" ref="AV13">bdRateExtend($C12:$C15,I12:I15,$U12:$U15,AA12:AA15)</f>
        <v>-0.1818939567063822</v>
      </c>
      <c r="AW13" s="177"/>
      <c r="AX13" s="177" cm="1">
        <f t="array" ref="AX13">bdRateExtend($C12:$C15,J12:J15,$U12:$U15,AB12:AB15,"None", FALSE,1)</f>
        <v>-0.23518517086105295</v>
      </c>
      <c r="AY13" s="178"/>
      <c r="AZ13" s="252" cm="1">
        <f t="array" ref="AZ13">testVMAFRange($C12:$C15,J12:J15,$U12:$U15,AB12:AB15)</f>
        <v>0</v>
      </c>
      <c r="BA13" s="171"/>
      <c r="CL13" s="4">
        <v>101.63621000000001</v>
      </c>
      <c r="CM13" s="4">
        <v>27.137129000000002</v>
      </c>
      <c r="CN13" s="4">
        <v>27.137129000000002</v>
      </c>
      <c r="CO13" s="4">
        <v>35.836993</v>
      </c>
      <c r="CP13" s="4">
        <v>35.587296000000002</v>
      </c>
      <c r="CQ13" s="4">
        <v>28.209005937499999</v>
      </c>
      <c r="CR13" s="4">
        <v>9.2817310000000006</v>
      </c>
      <c r="CS13" s="4">
        <v>8.2481749999999998</v>
      </c>
      <c r="CT13" s="4">
        <v>5.5089589999999999</v>
      </c>
      <c r="CU13" s="4">
        <v>4.8520799999999999</v>
      </c>
      <c r="CV13" s="4">
        <v>22.966398999999999</v>
      </c>
      <c r="CW13" s="4">
        <v>30.853819000000001</v>
      </c>
      <c r="CX13" s="4">
        <v>27.105128000000001</v>
      </c>
      <c r="CY13" s="4">
        <v>35.831892000000003</v>
      </c>
      <c r="CZ13" s="4">
        <v>35.581144000000002</v>
      </c>
      <c r="DA13" s="4">
        <v>28.576158402501267</v>
      </c>
      <c r="DB13" s="4">
        <v>1.574719</v>
      </c>
      <c r="DC13" s="4">
        <v>400.2</v>
      </c>
      <c r="DE13" s="4">
        <v>111.69694444658101</v>
      </c>
      <c r="DF13" s="4">
        <v>9.6575820000000014</v>
      </c>
      <c r="DH13" s="4">
        <v>108.79040333622882</v>
      </c>
      <c r="DI13" s="4">
        <v>8.4424640000000011</v>
      </c>
      <c r="DK13" s="4">
        <v>260.36144381854035</v>
      </c>
      <c r="DL13" s="4">
        <v>36.419639125000003</v>
      </c>
      <c r="DM13" s="4">
        <v>260.36144381854035</v>
      </c>
      <c r="DN13" s="4">
        <v>34.379445625000002</v>
      </c>
      <c r="DO13" s="4">
        <v>98.605113665775917</v>
      </c>
      <c r="DP13" s="4">
        <v>22.893641000000002</v>
      </c>
      <c r="DQ13" s="4">
        <v>101.63621000000001</v>
      </c>
      <c r="DR13" s="4">
        <v>30.853819000000001</v>
      </c>
      <c r="DS13" s="4">
        <v>101.63621000000001</v>
      </c>
      <c r="DT13" s="4">
        <v>27.105128000000001</v>
      </c>
      <c r="DU13" s="4">
        <v>27.105128000000001</v>
      </c>
      <c r="DV13" s="4">
        <v>35.831892000000003</v>
      </c>
      <c r="DW13" s="4">
        <v>35.581144000000002</v>
      </c>
      <c r="DX13" s="4">
        <v>28.576158402501267</v>
      </c>
      <c r="DZ13" s="4">
        <v>92.790901000000005</v>
      </c>
      <c r="EA13" s="4">
        <v>27.857904000000001</v>
      </c>
      <c r="EB13" s="4">
        <v>27.857904000000001</v>
      </c>
      <c r="EC13" s="4">
        <v>36.290101999999997</v>
      </c>
      <c r="ED13" s="4">
        <v>36.217849999999999</v>
      </c>
      <c r="EE13" s="4">
        <v>28.907413000000002</v>
      </c>
      <c r="EF13" s="4">
        <v>9.8959679999999999</v>
      </c>
      <c r="EG13" s="4">
        <v>8.7543209999999991</v>
      </c>
      <c r="EH13" s="4">
        <v>18.448737999999999</v>
      </c>
      <c r="EI13" s="4">
        <v>16.810514999999999</v>
      </c>
      <c r="EJ13" s="4">
        <v>23.749638999999998</v>
      </c>
      <c r="EK13" s="4">
        <v>31.435167</v>
      </c>
      <c r="EL13" s="4">
        <v>27.824169999999999</v>
      </c>
      <c r="EM13" s="4">
        <v>36.276181000000001</v>
      </c>
      <c r="EN13" s="4">
        <v>36.206893999999998</v>
      </c>
      <c r="EO13" s="4">
        <v>29.283192106557895</v>
      </c>
      <c r="EP13" s="4">
        <v>1.47492</v>
      </c>
      <c r="EQ13" s="4">
        <v>5265.49</v>
      </c>
      <c r="ER13" s="4">
        <v>105.97399297906939</v>
      </c>
      <c r="ES13" s="4">
        <v>10.472137750000002</v>
      </c>
      <c r="ET13" s="4">
        <v>102.89092343425135</v>
      </c>
      <c r="EU13" s="4">
        <v>9.0246369999999985</v>
      </c>
      <c r="EV13" s="7">
        <v>203.26396909989182</v>
      </c>
      <c r="EW13" s="7">
        <v>38.982823500000002</v>
      </c>
      <c r="EX13" s="7">
        <v>203.26396909989182</v>
      </c>
      <c r="EY13" s="7">
        <v>36.490191500000002</v>
      </c>
      <c r="EZ13" s="7">
        <v>102.89092343425135</v>
      </c>
      <c r="FA13" s="7">
        <v>24.141335124999998</v>
      </c>
      <c r="FB13" s="7">
        <v>95.948358999999996</v>
      </c>
      <c r="FC13" s="7">
        <v>31.683554000000001</v>
      </c>
      <c r="FD13" s="4">
        <v>102.89092343425135</v>
      </c>
      <c r="FE13" s="4">
        <v>28.200535625000001</v>
      </c>
      <c r="FF13" s="4">
        <v>28.200535625000001</v>
      </c>
      <c r="FG13" s="4">
        <v>36.535933125</v>
      </c>
      <c r="FH13" s="4">
        <v>36.439778124999997</v>
      </c>
      <c r="FI13" s="4">
        <v>29.649755706312856</v>
      </c>
      <c r="FK13" s="4">
        <v>101.63621000000001</v>
      </c>
      <c r="FL13" s="4">
        <v>28.209005937499999</v>
      </c>
      <c r="FM13" s="4">
        <v>101.63621000000001</v>
      </c>
      <c r="FN13" s="4">
        <v>28.576158402501267</v>
      </c>
      <c r="FP13" s="4">
        <v>92.790901000000005</v>
      </c>
      <c r="FQ13" s="4">
        <v>28.907413000000002</v>
      </c>
      <c r="FR13" s="4">
        <v>92.790901000000005</v>
      </c>
      <c r="FS13" s="4">
        <v>29.283192106557895</v>
      </c>
    </row>
    <row r="14" spans="1:175">
      <c r="A14" s="249"/>
      <c r="B14" s="38">
        <v>185</v>
      </c>
      <c r="C14" s="130">
        <f>Anchor!L11</f>
        <v>1021.290095</v>
      </c>
      <c r="D14" s="130">
        <f>Anchor!M11</f>
        <v>36.174252000000003</v>
      </c>
      <c r="E14" s="130">
        <f>Anchor!N11</f>
        <v>41.851287999999997</v>
      </c>
      <c r="F14" s="130">
        <f>Anchor!O11</f>
        <v>40.994458999999999</v>
      </c>
      <c r="G14" s="131">
        <f>('Summary (Full)'!$B$34*D14+'Summary (Full)'!$B$35*E14+'Summary (Full)'!$B$36*F14)/'Summary (Full)'!$B$37</f>
        <v>36.830329687500004</v>
      </c>
      <c r="H14" s="130">
        <f>Anchor!P11</f>
        <v>19.221135</v>
      </c>
      <c r="I14" s="130">
        <f>Anchor!Q11</f>
        <v>15.069962</v>
      </c>
      <c r="J14" s="130">
        <f>Anchor!R11</f>
        <v>73.796569000000005</v>
      </c>
      <c r="K14" s="130">
        <f>Anchor!S11</f>
        <v>71.220915000000005</v>
      </c>
      <c r="L14" s="130">
        <f>Anchor!T11</f>
        <v>33.107706999999998</v>
      </c>
      <c r="M14" s="130">
        <f>Anchor!U11</f>
        <v>37.815213999999997</v>
      </c>
      <c r="N14" s="130">
        <f>Anchor!V11</f>
        <v>36.141587000000001</v>
      </c>
      <c r="O14" s="130">
        <f>Anchor!W11</f>
        <v>41.838593000000003</v>
      </c>
      <c r="P14" s="130">
        <f>Anchor!X11</f>
        <v>40.979837000000003</v>
      </c>
      <c r="Q14" s="132">
        <f>10*LOG10(1/(('Summary (Full)'!$B$41/10^(N14/10)+'Summary (Full)'!$B$42/10^(O14/10)+'Summary (Full)'!$B$43/10^(P14/10))/'Summary (Full)'!$B$44))</f>
        <v>37.297819190332177</v>
      </c>
      <c r="R14" s="130">
        <f>Anchor!Y11</f>
        <v>1.4815020000000001</v>
      </c>
      <c r="S14" s="130">
        <f>Anchor!Z11</f>
        <v>5969.72</v>
      </c>
      <c r="T14" s="133"/>
      <c r="U14" s="130">
        <f>Test!L11</f>
        <v>986.55805699999996</v>
      </c>
      <c r="V14" s="130">
        <f>Test!M11</f>
        <v>36.869432000000003</v>
      </c>
      <c r="W14" s="130">
        <f>Test!N11</f>
        <v>42.651155000000003</v>
      </c>
      <c r="X14" s="130">
        <f>Test!O11</f>
        <v>42.035621999999996</v>
      </c>
      <c r="Y14" s="130">
        <f>('Summary (Full)'!$B$34*V14+'Summary (Full)'!$B$35*W14+'Summary (Full)'!$B$36*X14)/'Summary (Full)'!$B$37</f>
        <v>37.553676562500002</v>
      </c>
      <c r="Z14" s="130">
        <f>Test!P11</f>
        <v>20.059733999999999</v>
      </c>
      <c r="AA14" s="130">
        <f>Test!Q11</f>
        <v>15.639701000000001</v>
      </c>
      <c r="AB14" s="130">
        <f>Test!R11</f>
        <v>79.157120000000006</v>
      </c>
      <c r="AC14" s="130">
        <f>Test!S11</f>
        <v>75.937690000000003</v>
      </c>
      <c r="AD14" s="130">
        <f>Test!T11</f>
        <v>34.042377999999999</v>
      </c>
      <c r="AE14" s="130">
        <f>Test!U11</f>
        <v>38.481980999999998</v>
      </c>
      <c r="AF14" s="130">
        <f>Test!V11</f>
        <v>36.841186</v>
      </c>
      <c r="AG14" s="130">
        <f>Test!W11</f>
        <v>42.634247000000002</v>
      </c>
      <c r="AH14" s="130">
        <f>Test!X11</f>
        <v>42.018531000000003</v>
      </c>
      <c r="AI14" s="130">
        <f>10*LOG10(1/(('Summary (Full)'!$B$41/10^(AF14/10)+'Summary (Full)'!$B$42/10^(AG14/10)+'Summary (Full)'!$B$43/10^(AH14/10))/'Summary (Full)'!$B$44))</f>
        <v>38.0263674312611</v>
      </c>
      <c r="AJ14" s="130">
        <f>Test!Y11</f>
        <v>1.2561599999999999</v>
      </c>
      <c r="AK14" s="130">
        <f>Test!Z11</f>
        <v>34343.75</v>
      </c>
      <c r="AL14" s="130">
        <f t="shared" si="2"/>
        <v>0.84789625663684554</v>
      </c>
      <c r="AM14" s="130">
        <f t="shared" si="3"/>
        <v>5.752991765107911</v>
      </c>
      <c r="AO14" s="261"/>
      <c r="AP14" s="177"/>
      <c r="AQ14" s="177"/>
      <c r="AR14" s="177"/>
      <c r="AS14" s="177"/>
      <c r="AT14" s="177"/>
      <c r="AU14" s="177"/>
      <c r="AV14" s="177"/>
      <c r="AW14" s="177"/>
      <c r="AX14" s="177"/>
      <c r="AY14" s="178"/>
      <c r="AZ14" s="252"/>
      <c r="BA14" s="171"/>
      <c r="CL14" s="4">
        <v>109.94434466953007</v>
      </c>
      <c r="CM14" s="4">
        <v>27.429548125</v>
      </c>
      <c r="CN14" s="4">
        <v>27.429548125</v>
      </c>
      <c r="CO14" s="4">
        <v>35.850273125000001</v>
      </c>
      <c r="CP14" s="4">
        <v>35.648609499999999</v>
      </c>
      <c r="CQ14" s="4">
        <v>28.469534773437502</v>
      </c>
      <c r="CR14" s="4">
        <v>9.5170224999999995</v>
      </c>
      <c r="CS14" s="4">
        <v>8.443883249999999</v>
      </c>
      <c r="CT14" s="4">
        <v>13.63658075</v>
      </c>
      <c r="CU14" s="4">
        <v>12.469257750000001</v>
      </c>
      <c r="CV14" s="4">
        <v>23.29646975</v>
      </c>
      <c r="CW14" s="4">
        <v>31.02037125</v>
      </c>
      <c r="CX14" s="4">
        <v>27.396616625</v>
      </c>
      <c r="CY14" s="4">
        <v>35.844782875</v>
      </c>
      <c r="CZ14" s="4">
        <v>35.640593500000001</v>
      </c>
      <c r="DA14" s="4">
        <v>28.849171863849783</v>
      </c>
      <c r="DB14" s="4">
        <v>1.2589041249999999</v>
      </c>
      <c r="DC14" s="4">
        <v>995.72375</v>
      </c>
      <c r="DE14" s="4">
        <v>122.75356783475698</v>
      </c>
      <c r="DF14" s="4">
        <v>10.033433</v>
      </c>
      <c r="DH14" s="4">
        <v>120.02776953511263</v>
      </c>
      <c r="DI14" s="4">
        <v>8.692388750000001</v>
      </c>
      <c r="DK14" s="4">
        <v>287.97837644702201</v>
      </c>
      <c r="DL14" s="4">
        <v>39.340804749999997</v>
      </c>
      <c r="DM14" s="4">
        <v>287.97837644702201</v>
      </c>
      <c r="DN14" s="4">
        <v>37.191204749999997</v>
      </c>
      <c r="DO14" s="4">
        <v>109.94434466953007</v>
      </c>
      <c r="DP14" s="4">
        <v>23.29646975</v>
      </c>
      <c r="DQ14" s="4">
        <v>111.69694444658101</v>
      </c>
      <c r="DR14" s="4">
        <v>31.134491750000002</v>
      </c>
      <c r="DS14" s="4">
        <v>109.94434466953007</v>
      </c>
      <c r="DT14" s="4">
        <v>27.396616625</v>
      </c>
      <c r="DU14" s="4">
        <v>27.396616625</v>
      </c>
      <c r="DV14" s="4">
        <v>35.844782875</v>
      </c>
      <c r="DW14" s="4">
        <v>35.640593500000001</v>
      </c>
      <c r="DX14" s="4">
        <v>28.849171863849783</v>
      </c>
      <c r="DZ14" s="4">
        <v>102.89092343425135</v>
      </c>
      <c r="EA14" s="4">
        <v>28.234216625000002</v>
      </c>
      <c r="EB14" s="4">
        <v>28.234216625000002</v>
      </c>
      <c r="EC14" s="4">
        <v>36.549683625</v>
      </c>
      <c r="ED14" s="4">
        <v>36.45126175</v>
      </c>
      <c r="EE14" s="4">
        <v>29.267498632812501</v>
      </c>
      <c r="EF14" s="4">
        <v>10.285246125</v>
      </c>
      <c r="EG14" s="4">
        <v>9.0246369999999985</v>
      </c>
      <c r="EH14" s="4">
        <v>20.876700374999999</v>
      </c>
      <c r="EI14" s="4">
        <v>19.15407725</v>
      </c>
      <c r="EJ14" s="4">
        <v>24.141335124999998</v>
      </c>
      <c r="EK14" s="4">
        <v>31.754952124999999</v>
      </c>
      <c r="EL14" s="4">
        <v>28.200535625000001</v>
      </c>
      <c r="EM14" s="4">
        <v>36.535933125</v>
      </c>
      <c r="EN14" s="4">
        <v>36.439778124999997</v>
      </c>
      <c r="EO14" s="4">
        <v>29.649755706312856</v>
      </c>
      <c r="EP14" s="4">
        <v>1.473975625</v>
      </c>
      <c r="EQ14" s="4">
        <v>5718.7487499999997</v>
      </c>
      <c r="ER14" s="4">
        <v>117.0472044021914</v>
      </c>
      <c r="ES14" s="4">
        <v>10.848570500000001</v>
      </c>
      <c r="ET14" s="4">
        <v>114.09030423309453</v>
      </c>
      <c r="EU14" s="4">
        <v>9.2949529999999996</v>
      </c>
      <c r="EV14" s="7">
        <v>225.18573496213102</v>
      </c>
      <c r="EW14" s="7">
        <v>41.651727000000001</v>
      </c>
      <c r="EX14" s="7">
        <v>225.18573496213102</v>
      </c>
      <c r="EY14" s="7">
        <v>39.075237999999999</v>
      </c>
      <c r="EZ14" s="7">
        <v>114.09030423309453</v>
      </c>
      <c r="FA14" s="7">
        <v>24.533031250000001</v>
      </c>
      <c r="FB14" s="7">
        <v>105.97399297906939</v>
      </c>
      <c r="FC14" s="7">
        <v>31.948076875000002</v>
      </c>
      <c r="FD14" s="4">
        <v>114.09030423309453</v>
      </c>
      <c r="FE14" s="4">
        <v>28.576901249999999</v>
      </c>
      <c r="FF14" s="4">
        <v>28.576901249999999</v>
      </c>
      <c r="FG14" s="4">
        <v>36.795685249999998</v>
      </c>
      <c r="FH14" s="4">
        <v>36.672662250000002</v>
      </c>
      <c r="FI14" s="4">
        <v>30.016319306067814</v>
      </c>
      <c r="FK14" s="4">
        <v>109.94434466953007</v>
      </c>
      <c r="FL14" s="4">
        <v>28.469534773437502</v>
      </c>
      <c r="FM14" s="4">
        <v>109.94434466953007</v>
      </c>
      <c r="FN14" s="4">
        <v>28.849171863849783</v>
      </c>
      <c r="FP14" s="4">
        <v>102.89092343425135</v>
      </c>
      <c r="FQ14" s="4">
        <v>29.267498632812501</v>
      </c>
      <c r="FR14" s="4">
        <v>102.89092343425135</v>
      </c>
      <c r="FS14" s="4">
        <v>29.649755706312856</v>
      </c>
    </row>
    <row r="15" spans="1:175" ht="13" customHeight="1">
      <c r="A15" s="249"/>
      <c r="B15" s="38">
        <v>210</v>
      </c>
      <c r="C15" s="130">
        <f>Anchor!L12</f>
        <v>482.508261</v>
      </c>
      <c r="D15" s="130">
        <f>Anchor!M12</f>
        <v>33.051124000000002</v>
      </c>
      <c r="E15" s="130">
        <f>Anchor!N12</f>
        <v>39.433951</v>
      </c>
      <c r="F15" s="130">
        <f>Anchor!O12</f>
        <v>38.702648000000003</v>
      </c>
      <c r="G15" s="131">
        <f>('Summary (Full)'!$B$34*D15+'Summary (Full)'!$B$35*E15+'Summary (Full)'!$B$36*F15)/'Summary (Full)'!$B$37</f>
        <v>33.803270937499995</v>
      </c>
      <c r="H15" s="130">
        <f>Anchor!P12</f>
        <v>15.420973</v>
      </c>
      <c r="I15" s="130">
        <f>Anchor!Q12</f>
        <v>12.539952</v>
      </c>
      <c r="J15" s="130">
        <f>Anchor!R12</f>
        <v>53.518807000000002</v>
      </c>
      <c r="K15" s="130">
        <f>Anchor!S12</f>
        <v>51.111781999999998</v>
      </c>
      <c r="L15" s="130">
        <f>Anchor!T12</f>
        <v>29.248328000000001</v>
      </c>
      <c r="M15" s="130">
        <f>Anchor!U12</f>
        <v>35.338075000000003</v>
      </c>
      <c r="N15" s="130">
        <f>Anchor!V12</f>
        <v>33.012751000000002</v>
      </c>
      <c r="O15" s="130">
        <f>Anchor!W12</f>
        <v>39.422972000000001</v>
      </c>
      <c r="P15" s="130">
        <f>Anchor!X12</f>
        <v>38.693224000000001</v>
      </c>
      <c r="Q15" s="132">
        <f>10*LOG10(1/(('Summary (Full)'!$B$41/10^(N15/10)+'Summary (Full)'!$B$42/10^(O15/10)+'Summary (Full)'!$B$43/10^(P15/10))/'Summary (Full)'!$B$44))</f>
        <v>34.263185973592073</v>
      </c>
      <c r="R15" s="130">
        <f>Anchor!Y12</f>
        <v>1.402736</v>
      </c>
      <c r="S15" s="130">
        <f>Anchor!Z12</f>
        <v>3933.91</v>
      </c>
      <c r="T15" s="133"/>
      <c r="U15" s="130">
        <f>Test!L12</f>
        <v>464.73280599999998</v>
      </c>
      <c r="V15" s="130">
        <f>Test!M12</f>
        <v>33.934809999999999</v>
      </c>
      <c r="W15" s="130">
        <f>Test!N12</f>
        <v>40.385340999999997</v>
      </c>
      <c r="X15" s="130">
        <f>Test!O12</f>
        <v>39.843854</v>
      </c>
      <c r="Y15" s="130">
        <f>('Summary (Full)'!$B$34*V15+'Summary (Full)'!$B$35*W15+'Summary (Full)'!$B$36*X15)/'Summary (Full)'!$B$37</f>
        <v>34.707283437499996</v>
      </c>
      <c r="Z15" s="130">
        <f>Test!P12</f>
        <v>16.342324000000001</v>
      </c>
      <c r="AA15" s="130">
        <f>Test!Q12</f>
        <v>13.236101</v>
      </c>
      <c r="AB15" s="130">
        <f>Test!R12</f>
        <v>60.966625000000001</v>
      </c>
      <c r="AC15" s="130">
        <f>Test!S12</f>
        <v>57.918334000000002</v>
      </c>
      <c r="AD15" s="130">
        <f>Test!T12</f>
        <v>30.314938999999999</v>
      </c>
      <c r="AE15" s="130">
        <f>Test!U12</f>
        <v>36.220151000000001</v>
      </c>
      <c r="AF15" s="130">
        <f>Test!V12</f>
        <v>33.901319000000001</v>
      </c>
      <c r="AG15" s="130">
        <f>Test!W12</f>
        <v>40.369422999999998</v>
      </c>
      <c r="AH15" s="130">
        <f>Test!X12</f>
        <v>39.831632999999997</v>
      </c>
      <c r="AI15" s="130">
        <f>10*LOG10(1/(('Summary (Full)'!$B$41/10^(AF15/10)+'Summary (Full)'!$B$42/10^(AG15/10)+'Summary (Full)'!$B$43/10^(AH15/10))/'Summary (Full)'!$B$44))</f>
        <v>35.169301077680451</v>
      </c>
      <c r="AJ15" s="130">
        <f>Test!Y12</f>
        <v>1.3163450000000001</v>
      </c>
      <c r="AK15" s="130">
        <f>Test!Z12</f>
        <v>22410.32</v>
      </c>
      <c r="AL15" s="130">
        <f t="shared" si="2"/>
        <v>0.93841250242383467</v>
      </c>
      <c r="AM15" s="130">
        <f t="shared" si="3"/>
        <v>5.6967037883428953</v>
      </c>
      <c r="AO15" s="261" t="s">
        <v>29</v>
      </c>
      <c r="AP15" s="177" cm="1">
        <f t="array" ref="AP15">bdRateExtend($C13:$C16,D13:D16,$U13:$U16,V13:V16)</f>
        <v>-0.20987162263143067</v>
      </c>
      <c r="AQ15" s="177"/>
      <c r="AR15" s="177"/>
      <c r="AS15" s="177"/>
      <c r="AT15" s="177" cm="1">
        <f t="array" ref="AT15">bdRateExtend($C13:$C16,H13:H16,$U13:$U16,Z13:Z16)</f>
        <v>-0.19099706234716962</v>
      </c>
      <c r="AU15" s="177"/>
      <c r="AV15" s="177" cm="1">
        <f t="array" ref="AV15">bdRateExtend($C13:$C16,I13:I16,$U13:$U16,AA13:AA16)</f>
        <v>-0.20728360997076223</v>
      </c>
      <c r="AW15" s="177"/>
      <c r="AX15" s="177" cm="1">
        <f t="array" ref="AX15">bdRateExtend($C13:$C16,J13:J16,$U13:$U16,AB13:AB16,"None", FALSE,1)</f>
        <v>-0.25935115837017264</v>
      </c>
      <c r="AY15" s="178"/>
      <c r="AZ15" s="252" cm="1">
        <f t="array" ref="AZ15">testVMAFRange($C13:$C16,J13:J16,$U13:$U16,AB13:AB16)</f>
        <v>0</v>
      </c>
      <c r="BA15" s="171"/>
      <c r="CL15" s="4">
        <v>121.62417682508146</v>
      </c>
      <c r="CM15" s="4">
        <v>27.808629250000003</v>
      </c>
      <c r="CN15" s="4">
        <v>27.808629250000003</v>
      </c>
      <c r="CO15" s="4">
        <v>36.077172249999997</v>
      </c>
      <c r="CP15" s="4">
        <v>35.843360000000004</v>
      </c>
      <c r="CQ15" s="4">
        <v>28.827583859375004</v>
      </c>
      <c r="CR15" s="4">
        <v>9.9030939999999994</v>
      </c>
      <c r="CS15" s="4">
        <v>8.7133184999999997</v>
      </c>
      <c r="CT15" s="4">
        <v>16.0353365</v>
      </c>
      <c r="CU15" s="4">
        <v>14.7851205</v>
      </c>
      <c r="CV15" s="4">
        <v>23.680092500000001</v>
      </c>
      <c r="CW15" s="4">
        <v>31.314766500000001</v>
      </c>
      <c r="CX15" s="4">
        <v>27.775415249999998</v>
      </c>
      <c r="CY15" s="4">
        <v>36.07155075</v>
      </c>
      <c r="CZ15" s="4">
        <v>35.835569999999997</v>
      </c>
      <c r="DA15" s="4">
        <v>29.21512879024835</v>
      </c>
      <c r="DB15" s="4">
        <v>1.28993325</v>
      </c>
      <c r="DC15" s="4">
        <v>1070.4375</v>
      </c>
      <c r="DE15" s="4">
        <v>134.90466091817549</v>
      </c>
      <c r="DF15" s="4">
        <v>10.409284</v>
      </c>
      <c r="DH15" s="4">
        <v>132.42588516791076</v>
      </c>
      <c r="DI15" s="4">
        <v>8.9423135000000009</v>
      </c>
      <c r="DK15" s="4">
        <v>318.52467894156439</v>
      </c>
      <c r="DL15" s="4">
        <v>42.261970374999997</v>
      </c>
      <c r="DM15" s="4">
        <v>318.52467894156439</v>
      </c>
      <c r="DN15" s="4">
        <v>40.002963874999999</v>
      </c>
      <c r="DO15" s="4">
        <v>121.62417682508146</v>
      </c>
      <c r="DP15" s="4">
        <v>23.680092500000001</v>
      </c>
      <c r="DQ15" s="4">
        <v>122.75356783475698</v>
      </c>
      <c r="DR15" s="4">
        <v>31.415164500000003</v>
      </c>
      <c r="DS15" s="4">
        <v>121.62417682508146</v>
      </c>
      <c r="DT15" s="4">
        <v>27.775415249999998</v>
      </c>
      <c r="DU15" s="4">
        <v>27.775415249999998</v>
      </c>
      <c r="DV15" s="4">
        <v>36.07155075</v>
      </c>
      <c r="DW15" s="4">
        <v>35.835569999999997</v>
      </c>
      <c r="DX15" s="4">
        <v>29.21512879024835</v>
      </c>
      <c r="DZ15" s="4">
        <v>114.09030423309453</v>
      </c>
      <c r="EA15" s="4">
        <v>28.610529249999999</v>
      </c>
      <c r="EB15" s="4">
        <v>28.610529249999999</v>
      </c>
      <c r="EC15" s="4">
        <v>36.809265249999996</v>
      </c>
      <c r="ED15" s="4">
        <v>36.684673500000002</v>
      </c>
      <c r="EE15" s="4">
        <v>29.627584265625003</v>
      </c>
      <c r="EF15" s="4">
        <v>10.674524249999999</v>
      </c>
      <c r="EG15" s="4">
        <v>9.2949529999999996</v>
      </c>
      <c r="EH15" s="4">
        <v>23.304662749999999</v>
      </c>
      <c r="EI15" s="4">
        <v>21.497639499999998</v>
      </c>
      <c r="EJ15" s="4">
        <v>24.533031250000001</v>
      </c>
      <c r="EK15" s="4">
        <v>32.074737249999998</v>
      </c>
      <c r="EL15" s="4">
        <v>28.576901249999999</v>
      </c>
      <c r="EM15" s="4">
        <v>36.795685249999998</v>
      </c>
      <c r="EN15" s="4">
        <v>36.672662250000002</v>
      </c>
      <c r="EO15" s="4">
        <v>30.016319306067814</v>
      </c>
      <c r="EP15" s="4">
        <v>1.47303125</v>
      </c>
      <c r="EQ15" s="4">
        <v>6172.0074999999997</v>
      </c>
      <c r="ER15" s="4">
        <v>129.27745452673682</v>
      </c>
      <c r="ES15" s="4">
        <v>11.22500325</v>
      </c>
      <c r="ET15" s="4">
        <v>126.50870538952707</v>
      </c>
      <c r="EU15" s="4">
        <v>9.5652689999999989</v>
      </c>
      <c r="EV15" s="7">
        <v>249.47173596474877</v>
      </c>
      <c r="EW15" s="7">
        <v>44.3206305</v>
      </c>
      <c r="EX15" s="7">
        <v>249.47173596474877</v>
      </c>
      <c r="EY15" s="7">
        <v>41.660284500000003</v>
      </c>
      <c r="EZ15" s="7">
        <v>126.50870538952707</v>
      </c>
      <c r="FA15" s="7">
        <v>24.924727375</v>
      </c>
      <c r="FB15" s="7">
        <v>117.0472044021914</v>
      </c>
      <c r="FC15" s="7">
        <v>32.212599750000003</v>
      </c>
      <c r="FD15" s="4">
        <v>126.50870538952707</v>
      </c>
      <c r="FE15" s="4">
        <v>28.953266874999997</v>
      </c>
      <c r="FF15" s="4">
        <v>28.953266874999997</v>
      </c>
      <c r="FG15" s="4">
        <v>37.055437374999997</v>
      </c>
      <c r="FH15" s="4">
        <v>36.905546375</v>
      </c>
      <c r="FI15" s="4">
        <v>30.382882905822775</v>
      </c>
      <c r="FK15" s="4">
        <v>121.62417682508146</v>
      </c>
      <c r="FL15" s="4">
        <v>28.827583859375004</v>
      </c>
      <c r="FM15" s="4">
        <v>121.62417682508146</v>
      </c>
      <c r="FN15" s="4">
        <v>29.21512879024835</v>
      </c>
      <c r="FP15" s="4">
        <v>114.09030423309453</v>
      </c>
      <c r="FQ15" s="4">
        <v>29.627584265625003</v>
      </c>
      <c r="FR15" s="4">
        <v>114.09030423309453</v>
      </c>
      <c r="FS15" s="4">
        <v>30.016319306067814</v>
      </c>
    </row>
    <row r="16" spans="1:175" ht="13" thickBot="1">
      <c r="A16" s="249"/>
      <c r="B16" s="38">
        <v>235</v>
      </c>
      <c r="C16" s="130">
        <f>Anchor!L13</f>
        <v>220.645816</v>
      </c>
      <c r="D16" s="130">
        <f>Anchor!M13</f>
        <v>29.787863000000002</v>
      </c>
      <c r="E16" s="130">
        <f>Anchor!N13</f>
        <v>37.032642000000003</v>
      </c>
      <c r="F16" s="130">
        <f>Anchor!O13</f>
        <v>36.660262000000003</v>
      </c>
      <c r="G16" s="131">
        <f>('Summary (Full)'!$B$34*D16+'Summary (Full)'!$B$35*E16+'Summary (Full)'!$B$36*F16)/'Summary (Full)'!$B$37</f>
        <v>30.670186624999999</v>
      </c>
      <c r="H16" s="130">
        <f>Anchor!P13</f>
        <v>11.8856</v>
      </c>
      <c r="I16" s="130">
        <f>Anchor!Q13</f>
        <v>10.089582999999999</v>
      </c>
      <c r="J16" s="130">
        <f>Anchor!R13</f>
        <v>30.326432</v>
      </c>
      <c r="K16" s="130">
        <f>Anchor!S13</f>
        <v>28.546914000000001</v>
      </c>
      <c r="L16" s="130">
        <f>Anchor!T13</f>
        <v>25.665047999999999</v>
      </c>
      <c r="M16" s="130">
        <f>Anchor!U13</f>
        <v>32.581564</v>
      </c>
      <c r="N16" s="130">
        <f>Anchor!V13</f>
        <v>29.749997</v>
      </c>
      <c r="O16" s="130">
        <f>Anchor!W13</f>
        <v>37.025309</v>
      </c>
      <c r="P16" s="130">
        <f>Anchor!X13</f>
        <v>36.652737000000002</v>
      </c>
      <c r="Q16" s="132">
        <f>10*LOG10(1/(('Summary (Full)'!$B$41/10^(N16/10)+'Summary (Full)'!$B$42/10^(O16/10)+'Summary (Full)'!$B$43/10^(P16/10))/'Summary (Full)'!$B$44))</f>
        <v>31.105563320004869</v>
      </c>
      <c r="R16" s="130">
        <f>Anchor!Y13</f>
        <v>1.24878</v>
      </c>
      <c r="S16" s="130">
        <f>Anchor!Z13</f>
        <v>2201.33</v>
      </c>
      <c r="T16" s="133"/>
      <c r="U16" s="130">
        <f>Test!L13</f>
        <v>211.72304600000001</v>
      </c>
      <c r="V16" s="130">
        <f>Test!M13</f>
        <v>30.730288000000002</v>
      </c>
      <c r="W16" s="130">
        <f>Test!N13</f>
        <v>37.946593</v>
      </c>
      <c r="X16" s="130">
        <f>Test!O13</f>
        <v>37.617959999999997</v>
      </c>
      <c r="Y16" s="130">
        <f>('Summary (Full)'!$B$34*V16+'Summary (Full)'!$B$35*W16+'Summary (Full)'!$B$36*X16)/'Summary (Full)'!$B$37</f>
        <v>31.611786562500001</v>
      </c>
      <c r="Z16" s="130">
        <f>Test!P13</f>
        <v>12.75619</v>
      </c>
      <c r="AA16" s="130">
        <f>Test!Q13</f>
        <v>10.782557000000001</v>
      </c>
      <c r="AB16" s="130">
        <f>Test!R13</f>
        <v>39.917167999999997</v>
      </c>
      <c r="AC16" s="130">
        <f>Test!S13</f>
        <v>37.259478999999999</v>
      </c>
      <c r="AD16" s="130">
        <f>Test!T13</f>
        <v>26.702704000000001</v>
      </c>
      <c r="AE16" s="130">
        <f>Test!U13</f>
        <v>33.605246000000001</v>
      </c>
      <c r="AF16" s="130">
        <f>Test!V13</f>
        <v>30.697140000000001</v>
      </c>
      <c r="AG16" s="130">
        <f>Test!W13</f>
        <v>37.934097000000001</v>
      </c>
      <c r="AH16" s="130">
        <f>Test!X13</f>
        <v>37.605533999999999</v>
      </c>
      <c r="AI16" s="130">
        <f>10*LOG10(1/(('Summary (Full)'!$B$41/10^(AF16/10)+'Summary (Full)'!$B$42/10^(AG16/10)+'Summary (Full)'!$B$43/10^(AH16/10))/'Summary (Full)'!$B$44))</f>
        <v>32.05132616890036</v>
      </c>
      <c r="AJ16" s="130">
        <f>Test!Y13</f>
        <v>1.2324660000000001</v>
      </c>
      <c r="AK16" s="130">
        <f>Test!Z13</f>
        <v>11088.26</v>
      </c>
      <c r="AL16" s="130">
        <f t="shared" si="2"/>
        <v>0.9869360495843944</v>
      </c>
      <c r="AM16" s="130">
        <f t="shared" si="3"/>
        <v>5.0370730422063028</v>
      </c>
      <c r="AO16" s="270"/>
      <c r="AP16" s="193"/>
      <c r="AQ16" s="193"/>
      <c r="AR16" s="193"/>
      <c r="AS16" s="193"/>
      <c r="AT16" s="193"/>
      <c r="AU16" s="193"/>
      <c r="AV16" s="193"/>
      <c r="AW16" s="193"/>
      <c r="AX16" s="193"/>
      <c r="AY16" s="195"/>
      <c r="AZ16" s="253"/>
      <c r="BA16" s="221"/>
      <c r="CL16" s="4">
        <v>134.54480476318886</v>
      </c>
      <c r="CM16" s="4">
        <v>28.187710375000002</v>
      </c>
      <c r="CN16" s="4">
        <v>28.187710375000002</v>
      </c>
      <c r="CO16" s="4">
        <v>36.304071374999999</v>
      </c>
      <c r="CP16" s="4">
        <v>36.038110500000002</v>
      </c>
      <c r="CQ16" s="4">
        <v>29.185632945312502</v>
      </c>
      <c r="CR16" s="4">
        <v>10.289165499999999</v>
      </c>
      <c r="CS16" s="4">
        <v>8.9827537500000005</v>
      </c>
      <c r="CT16" s="4">
        <v>18.434092249999999</v>
      </c>
      <c r="CU16" s="4">
        <v>17.100983249999999</v>
      </c>
      <c r="CV16" s="4">
        <v>24.063715250000001</v>
      </c>
      <c r="CW16" s="4">
        <v>31.609161750000002</v>
      </c>
      <c r="CX16" s="4">
        <v>28.154213875</v>
      </c>
      <c r="CY16" s="4">
        <v>36.298318625</v>
      </c>
      <c r="CZ16" s="4">
        <v>36.0305465</v>
      </c>
      <c r="DA16" s="4">
        <v>29.581085716646921</v>
      </c>
      <c r="DB16" s="4">
        <v>1.3209623750000001</v>
      </c>
      <c r="DC16" s="4">
        <v>1145.1512499999999</v>
      </c>
      <c r="DE16" s="4">
        <v>148.25856273234015</v>
      </c>
      <c r="DF16" s="4">
        <v>10.785135</v>
      </c>
      <c r="DH16" s="4">
        <v>134.54480476318886</v>
      </c>
      <c r="DI16" s="4">
        <v>8.9827537500000005</v>
      </c>
      <c r="DK16" s="4">
        <v>352.31107400000002</v>
      </c>
      <c r="DL16" s="4">
        <v>45.183135999999998</v>
      </c>
      <c r="DM16" s="4">
        <v>352.31107400000002</v>
      </c>
      <c r="DN16" s="4">
        <v>42.814723000000001</v>
      </c>
      <c r="DO16" s="4">
        <v>134.54480476318886</v>
      </c>
      <c r="DP16" s="4">
        <v>24.063715250000001</v>
      </c>
      <c r="DQ16" s="4">
        <v>134.90466091817549</v>
      </c>
      <c r="DR16" s="4">
        <v>31.69583725</v>
      </c>
      <c r="DS16" s="4">
        <v>134.54480476318886</v>
      </c>
      <c r="DT16" s="4">
        <v>28.154213875</v>
      </c>
      <c r="DU16" s="4">
        <v>28.154213875</v>
      </c>
      <c r="DV16" s="4">
        <v>36.298318625</v>
      </c>
      <c r="DW16" s="4">
        <v>36.0305465</v>
      </c>
      <c r="DX16" s="4">
        <v>29.581085716646921</v>
      </c>
      <c r="DZ16" s="4">
        <v>126.50870538952707</v>
      </c>
      <c r="EA16" s="4">
        <v>28.986841875</v>
      </c>
      <c r="EB16" s="4">
        <v>28.986841875</v>
      </c>
      <c r="EC16" s="4">
        <v>37.068846874999998</v>
      </c>
      <c r="ED16" s="4">
        <v>36.918085249999997</v>
      </c>
      <c r="EE16" s="4">
        <v>29.987669898437503</v>
      </c>
      <c r="EF16" s="4">
        <v>11.063802375</v>
      </c>
      <c r="EG16" s="4">
        <v>9.5652689999999989</v>
      </c>
      <c r="EH16" s="4">
        <v>25.732625124999998</v>
      </c>
      <c r="EI16" s="4">
        <v>23.84120175</v>
      </c>
      <c r="EJ16" s="4">
        <v>24.924727375</v>
      </c>
      <c r="EK16" s="4">
        <v>32.394522375000001</v>
      </c>
      <c r="EL16" s="4">
        <v>28.953266874999997</v>
      </c>
      <c r="EM16" s="4">
        <v>37.055437374999997</v>
      </c>
      <c r="EN16" s="4">
        <v>36.905546375</v>
      </c>
      <c r="EO16" s="4">
        <v>30.382882905822775</v>
      </c>
      <c r="EP16" s="4">
        <v>1.472086875</v>
      </c>
      <c r="EQ16" s="4">
        <v>6625.2662499999997</v>
      </c>
      <c r="ER16" s="4">
        <v>142.7856422053905</v>
      </c>
      <c r="ES16" s="4">
        <v>11.601436</v>
      </c>
      <c r="ET16" s="4">
        <v>140.27881375998365</v>
      </c>
      <c r="EU16" s="4">
        <v>9.8355849999999982</v>
      </c>
      <c r="EV16" s="7">
        <v>257.70742576383839</v>
      </c>
      <c r="EW16" s="7">
        <v>45.179532249999994</v>
      </c>
      <c r="EX16" s="7">
        <v>276.37695192251635</v>
      </c>
      <c r="EY16" s="7">
        <v>44.245331</v>
      </c>
      <c r="EZ16" s="7">
        <v>140.27881375998365</v>
      </c>
      <c r="FA16" s="7">
        <v>25.316423499999999</v>
      </c>
      <c r="FB16" s="7">
        <v>128.45157724281682</v>
      </c>
      <c r="FC16" s="7">
        <v>32.484541</v>
      </c>
      <c r="FD16" s="4">
        <v>140.27881375998365</v>
      </c>
      <c r="FE16" s="4">
        <v>29.329632499999999</v>
      </c>
      <c r="FF16" s="4">
        <v>29.329632499999999</v>
      </c>
      <c r="FG16" s="4">
        <v>37.315189500000002</v>
      </c>
      <c r="FH16" s="4">
        <v>37.138430499999998</v>
      </c>
      <c r="FI16" s="4">
        <v>30.749446505577737</v>
      </c>
      <c r="FK16" s="4">
        <v>134.54480476318886</v>
      </c>
      <c r="FL16" s="4">
        <v>29.185632945312502</v>
      </c>
      <c r="FM16" s="4">
        <v>134.54480476318886</v>
      </c>
      <c r="FN16" s="4">
        <v>29.581085716646921</v>
      </c>
      <c r="FP16" s="4">
        <v>126.50870538952707</v>
      </c>
      <c r="FQ16" s="4">
        <v>29.987669898437503</v>
      </c>
      <c r="FR16" s="4">
        <v>126.50870538952707</v>
      </c>
      <c r="FS16" s="4">
        <v>30.382882905822775</v>
      </c>
    </row>
    <row r="17" spans="1:175" ht="13" customHeight="1">
      <c r="A17" s="249" t="s">
        <v>8</v>
      </c>
      <c r="B17" s="38">
        <v>110</v>
      </c>
      <c r="C17" s="130">
        <f>Anchor!L14</f>
        <v>6745.6506570000001</v>
      </c>
      <c r="D17" s="130">
        <f>Anchor!M14</f>
        <v>40.508425000000003</v>
      </c>
      <c r="E17" s="130">
        <f>Anchor!N14</f>
        <v>45.733111000000001</v>
      </c>
      <c r="F17" s="130">
        <f>Anchor!O14</f>
        <v>45.481264000000003</v>
      </c>
      <c r="G17" s="131">
        <f>('Summary (Full)'!$B$34*D17+'Summary (Full)'!$B$35*E17+'Summary (Full)'!$B$36*F17)/'Summary (Full)'!$B$37</f>
        <v>41.145770312500005</v>
      </c>
      <c r="H17" s="130">
        <f>Anchor!P14</f>
        <v>27.165019999999998</v>
      </c>
      <c r="I17" s="130">
        <f>Anchor!Q14</f>
        <v>19.236274999999999</v>
      </c>
      <c r="J17" s="130">
        <f>Anchor!R14</f>
        <v>97.587884000000003</v>
      </c>
      <c r="K17" s="130">
        <f>Anchor!S14</f>
        <v>94.968943999999993</v>
      </c>
      <c r="L17" s="130">
        <f>Anchor!T14</f>
        <v>40.779940000000003</v>
      </c>
      <c r="M17" s="130">
        <f>Anchor!U14</f>
        <v>41.575577000000003</v>
      </c>
      <c r="N17" s="130">
        <f>Anchor!V14</f>
        <v>40.498513000000003</v>
      </c>
      <c r="O17" s="130">
        <f>Anchor!W14</f>
        <v>45.724808000000003</v>
      </c>
      <c r="P17" s="130">
        <f>Anchor!X14</f>
        <v>45.467416999999998</v>
      </c>
      <c r="Q17" s="132">
        <f>10*LOG10(1/(('Summary (Full)'!$B$41/10^(N17/10)+'Summary (Full)'!$B$42/10^(O17/10)+'Summary (Full)'!$B$43/10^(P17/10))/'Summary (Full)'!$B$44))</f>
        <v>41.634853968020437</v>
      </c>
      <c r="R17" s="130">
        <f>Anchor!Y14</f>
        <v>1.3186880000000001</v>
      </c>
      <c r="S17" s="130">
        <f>Anchor!Z14</f>
        <v>6717.52</v>
      </c>
      <c r="T17" s="133"/>
      <c r="U17" s="130">
        <f>Test!L14</f>
        <v>6958.5466839999999</v>
      </c>
      <c r="V17" s="130">
        <f>Test!M14</f>
        <v>40.630060999999998</v>
      </c>
      <c r="W17" s="130">
        <f>Test!N14</f>
        <v>45.945410000000003</v>
      </c>
      <c r="X17" s="130">
        <f>Test!O14</f>
        <v>45.755550999999997</v>
      </c>
      <c r="Y17" s="130">
        <f>('Summary (Full)'!$B$34*V17+'Summary (Full)'!$B$35*W17+'Summary (Full)'!$B$36*X17)/'Summary (Full)'!$B$37</f>
        <v>41.282613437499997</v>
      </c>
      <c r="Z17" s="130">
        <f>Test!P14</f>
        <v>27.519856000000001</v>
      </c>
      <c r="AA17" s="130">
        <f>Test!Q14</f>
        <v>19.372896999999998</v>
      </c>
      <c r="AB17" s="130">
        <f>Test!R14</f>
        <v>98.056916999999999</v>
      </c>
      <c r="AC17" s="130">
        <f>Test!S14</f>
        <v>95.498425999999995</v>
      </c>
      <c r="AD17" s="130">
        <f>Test!T14</f>
        <v>41.069575999999998</v>
      </c>
      <c r="AE17" s="130">
        <f>Test!U14</f>
        <v>41.724879000000001</v>
      </c>
      <c r="AF17" s="130">
        <f>Test!V14</f>
        <v>40.620578999999999</v>
      </c>
      <c r="AG17" s="130">
        <f>Test!W14</f>
        <v>45.938218999999997</v>
      </c>
      <c r="AH17" s="130">
        <f>Test!X14</f>
        <v>45.744365000000002</v>
      </c>
      <c r="AI17" s="130">
        <f>10*LOG10(1/(('Summary (Full)'!$B$41/10^(AF17/10)+'Summary (Full)'!$B$42/10^(AG17/10)+'Summary (Full)'!$B$43/10^(AH17/10))/'Summary (Full)'!$B$44))</f>
        <v>41.773317832935568</v>
      </c>
      <c r="AJ17" s="130">
        <f>Test!Y14</f>
        <v>1.2490460000000001</v>
      </c>
      <c r="AK17" s="130">
        <f>Test!Z14</f>
        <v>103161.19</v>
      </c>
      <c r="AL17" s="130">
        <f t="shared" si="2"/>
        <v>0.94718841757868433</v>
      </c>
      <c r="AM17" s="130">
        <f t="shared" si="3"/>
        <v>15.357035036739749</v>
      </c>
      <c r="AO17" s="271" t="s">
        <v>27</v>
      </c>
      <c r="AP17" s="192" cm="1">
        <f t="array" ref="AP17">bdRateExtend($C17:$C20,D17:D20,$U17:$U20,V17:V20)</f>
        <v>-0.1591976455704105</v>
      </c>
      <c r="AQ17" s="192" cm="1">
        <f t="array" ref="AQ17">bdRateExtend($C17:$C22,D17:D22,$U17:$U22,V17:V22)</f>
        <v>-0.19167795980251934</v>
      </c>
      <c r="AR17" s="192" cm="1">
        <f t="array" ref="AR17">bdRateExtend($C17:$C22,E17:E22,$U17:$U22,W17:W22)</f>
        <v>-0.24690503001232056</v>
      </c>
      <c r="AS17" s="192" cm="1">
        <f t="array" ref="AS17">bdRateExtend($C17:$C22,F17:F22,$U17:$U22,X17:X22)</f>
        <v>-0.30142791605467167</v>
      </c>
      <c r="AT17" s="192" cm="1">
        <f t="array" ref="AT17">bdRateExtend($C17:$C20,H17:H20,$U17:$U20,Z17:Z20)</f>
        <v>-0.15277022729499812</v>
      </c>
      <c r="AU17" s="192" cm="1">
        <f t="array" ref="AU17">bdRateExtend($C17:$C22,H17:H22,$U17:$U22,Z17:Z22)</f>
        <v>-0.17773569409095313</v>
      </c>
      <c r="AV17" s="192" cm="1">
        <f t="array" ref="AV17">bdRateExtend($C17:$C20,I17:I20,$U17:$U20,AA17:AA20)</f>
        <v>-0.15876639556930328</v>
      </c>
      <c r="AW17" s="192" cm="1">
        <f t="array" ref="AW17">bdRateExtend($C17:$C22,I17:I22,$U17:$U22,AA17:AA22)</f>
        <v>-0.18930518803457475</v>
      </c>
      <c r="AX17" s="192" cm="1">
        <f t="array" ref="AX17">bdRateExtend($C17:$C20,J17:J20,$U17:$U20,AB17:AB20,"None", FALSE,1)</f>
        <v>-0.18865630213841178</v>
      </c>
      <c r="AY17" s="194" cm="1">
        <f t="array" ref="AY17">bdRateExtend($C17:$C22,J17:J22,$U17:$U22,AB17:AB22,"None", FALSE,TRUE)</f>
        <v>-0.23203694124474239</v>
      </c>
      <c r="AZ17" s="251" cm="1">
        <f t="array" ref="AZ17">testVMAFRange($C17:$C20,J17:J20,$U17:$U20,AB17:AB20)</f>
        <v>0</v>
      </c>
      <c r="BA17" s="170" cm="1">
        <f t="array" ref="BA17">testVMAFRange($C17:$C22,J17:J22,$U17:$U22,AB17:AB22)</f>
        <v>0</v>
      </c>
      <c r="CL17" s="4">
        <v>148.8380432354266</v>
      </c>
      <c r="CM17" s="4">
        <v>28.566791500000001</v>
      </c>
      <c r="CN17" s="4">
        <v>28.566791500000001</v>
      </c>
      <c r="CO17" s="4">
        <v>36.530970499999995</v>
      </c>
      <c r="CP17" s="4">
        <v>36.232861</v>
      </c>
      <c r="CQ17" s="4">
        <v>29.54368203125</v>
      </c>
      <c r="CR17" s="4">
        <v>10.675236999999999</v>
      </c>
      <c r="CS17" s="4">
        <v>9.2521889999999996</v>
      </c>
      <c r="CT17" s="4">
        <v>20.832847999999998</v>
      </c>
      <c r="CU17" s="4">
        <v>19.416846</v>
      </c>
      <c r="CV17" s="4">
        <v>24.447338000000002</v>
      </c>
      <c r="CW17" s="4">
        <v>31.903556999999999</v>
      </c>
      <c r="CX17" s="4">
        <v>28.533012499999998</v>
      </c>
      <c r="CY17" s="4">
        <v>36.5250865</v>
      </c>
      <c r="CZ17" s="4">
        <v>36.225522999999995</v>
      </c>
      <c r="DA17" s="4">
        <v>29.947042643045489</v>
      </c>
      <c r="DB17" s="4">
        <v>1.3519915</v>
      </c>
      <c r="DC17" s="4">
        <v>1219.865</v>
      </c>
      <c r="DE17" s="4">
        <v>162.93433654446736</v>
      </c>
      <c r="DF17" s="4">
        <v>11.160986000000001</v>
      </c>
      <c r="DH17" s="4">
        <v>148.8380432354266</v>
      </c>
      <c r="DI17" s="4">
        <v>9.2521889999999996</v>
      </c>
      <c r="DK17" s="4">
        <v>387.26308919826909</v>
      </c>
      <c r="DL17" s="4">
        <v>47.793824499999999</v>
      </c>
      <c r="DM17" s="4">
        <v>387.26308919826909</v>
      </c>
      <c r="DN17" s="4">
        <v>45.397190625</v>
      </c>
      <c r="DO17" s="4">
        <v>148.8380432354266</v>
      </c>
      <c r="DP17" s="4">
        <v>24.447338000000002</v>
      </c>
      <c r="DQ17" s="4">
        <v>148.25856273234015</v>
      </c>
      <c r="DR17" s="4">
        <v>31.976510000000001</v>
      </c>
      <c r="DS17" s="4">
        <v>148.8380432354266</v>
      </c>
      <c r="DT17" s="4">
        <v>28.533012499999998</v>
      </c>
      <c r="DU17" s="4">
        <v>28.533012499999998</v>
      </c>
      <c r="DV17" s="4">
        <v>36.5250865</v>
      </c>
      <c r="DW17" s="4">
        <v>36.225522999999995</v>
      </c>
      <c r="DX17" s="4">
        <v>29.947042643045489</v>
      </c>
      <c r="DZ17" s="4">
        <v>140.27881375998365</v>
      </c>
      <c r="EA17" s="4">
        <v>29.3631545</v>
      </c>
      <c r="EB17" s="4">
        <v>29.3631545</v>
      </c>
      <c r="EC17" s="4">
        <v>37.328428500000001</v>
      </c>
      <c r="ED17" s="4">
        <v>37.151496999999999</v>
      </c>
      <c r="EE17" s="4">
        <v>30.347755531250002</v>
      </c>
      <c r="EF17" s="4">
        <v>11.453080499999999</v>
      </c>
      <c r="EG17" s="4">
        <v>9.8355849999999982</v>
      </c>
      <c r="EH17" s="4">
        <v>28.160587499999998</v>
      </c>
      <c r="EI17" s="4">
        <v>26.184764000000001</v>
      </c>
      <c r="EJ17" s="4">
        <v>25.316423499999999</v>
      </c>
      <c r="EK17" s="4">
        <v>32.714307500000004</v>
      </c>
      <c r="EL17" s="4">
        <v>29.329632499999999</v>
      </c>
      <c r="EM17" s="4">
        <v>37.315189500000002</v>
      </c>
      <c r="EN17" s="4">
        <v>37.138430499999998</v>
      </c>
      <c r="EO17" s="4">
        <v>30.749446505577737</v>
      </c>
      <c r="EP17" s="4">
        <v>1.4711425</v>
      </c>
      <c r="EQ17" s="4">
        <v>7078.5249999999996</v>
      </c>
      <c r="ER17" s="4">
        <v>157.70529899928741</v>
      </c>
      <c r="ES17" s="4">
        <v>11.977868750000001</v>
      </c>
      <c r="ET17" s="4">
        <v>155.54775878322454</v>
      </c>
      <c r="EU17" s="4">
        <v>10.105900999999999</v>
      </c>
      <c r="EV17" s="7">
        <v>284.31929427809604</v>
      </c>
      <c r="EW17" s="7">
        <v>47.810714374999996</v>
      </c>
      <c r="EX17" s="7">
        <v>284.31929427809604</v>
      </c>
      <c r="EY17" s="7">
        <v>45.006549624999998</v>
      </c>
      <c r="EZ17" s="7">
        <v>155.54775878322454</v>
      </c>
      <c r="FA17" s="7">
        <v>25.708119624999998</v>
      </c>
      <c r="FB17" s="7">
        <v>142.20466047092089</v>
      </c>
      <c r="FC17" s="7">
        <v>32.7967765</v>
      </c>
      <c r="FD17" s="4">
        <v>155.54775878322454</v>
      </c>
      <c r="FE17" s="4">
        <v>29.705998125000001</v>
      </c>
      <c r="FF17" s="4">
        <v>29.705998125000001</v>
      </c>
      <c r="FG17" s="4">
        <v>37.574941625000001</v>
      </c>
      <c r="FH17" s="4">
        <v>37.371314624999997</v>
      </c>
      <c r="FI17" s="4">
        <v>31.116010105332695</v>
      </c>
      <c r="FK17" s="4">
        <v>148.8380432354266</v>
      </c>
      <c r="FL17" s="4">
        <v>29.54368203125</v>
      </c>
      <c r="FM17" s="4">
        <v>148.8380432354266</v>
      </c>
      <c r="FN17" s="4">
        <v>29.947042643045489</v>
      </c>
      <c r="FP17" s="4">
        <v>140.27881375998365</v>
      </c>
      <c r="FQ17" s="4">
        <v>30.347755531250002</v>
      </c>
      <c r="FR17" s="4">
        <v>140.27881375998365</v>
      </c>
      <c r="FS17" s="4">
        <v>30.749446505577737</v>
      </c>
    </row>
    <row r="18" spans="1:175">
      <c r="A18" s="249"/>
      <c r="B18" s="38">
        <v>135</v>
      </c>
      <c r="C18" s="130">
        <f>Anchor!L15</f>
        <v>3133.1683699999999</v>
      </c>
      <c r="D18" s="130">
        <f>Anchor!M15</f>
        <v>39.442731999999999</v>
      </c>
      <c r="E18" s="130">
        <f>Anchor!N15</f>
        <v>44.655265999999997</v>
      </c>
      <c r="F18" s="130">
        <f>Anchor!O15</f>
        <v>44.142671999999997</v>
      </c>
      <c r="G18" s="131">
        <f>('Summary (Full)'!$B$34*D18+'Summary (Full)'!$B$35*E18+'Summary (Full)'!$B$36*F18)/'Summary (Full)'!$B$37</f>
        <v>40.062261624999998</v>
      </c>
      <c r="H18" s="130">
        <f>Anchor!P15</f>
        <v>24.796894000000002</v>
      </c>
      <c r="I18" s="130">
        <f>Anchor!Q15</f>
        <v>18.16113</v>
      </c>
      <c r="J18" s="130">
        <f>Anchor!R15</f>
        <v>92.735084999999998</v>
      </c>
      <c r="K18" s="130">
        <f>Anchor!S15</f>
        <v>89.856717000000003</v>
      </c>
      <c r="L18" s="130">
        <f>Anchor!T15</f>
        <v>38.513010999999999</v>
      </c>
      <c r="M18" s="130">
        <f>Anchor!U15</f>
        <v>40.608840999999998</v>
      </c>
      <c r="N18" s="130">
        <f>Anchor!V15</f>
        <v>39.428666999999997</v>
      </c>
      <c r="O18" s="130">
        <f>Anchor!W15</f>
        <v>44.644770999999999</v>
      </c>
      <c r="P18" s="130">
        <f>Anchor!X15</f>
        <v>44.125776000000002</v>
      </c>
      <c r="Q18" s="132">
        <f>10*LOG10(1/(('Summary (Full)'!$B$41/10^(N18/10)+'Summary (Full)'!$B$42/10^(O18/10)+'Summary (Full)'!$B$43/10^(P18/10))/'Summary (Full)'!$B$44))</f>
        <v>40.545049104608495</v>
      </c>
      <c r="R18" s="130">
        <f>Anchor!Y15</f>
        <v>1.40588</v>
      </c>
      <c r="S18" s="130">
        <f>Anchor!Z15</f>
        <v>6777.36</v>
      </c>
      <c r="T18" s="133"/>
      <c r="U18" s="130">
        <f>Test!L15</f>
        <v>3106.1492349999999</v>
      </c>
      <c r="V18" s="130">
        <f>Test!M15</f>
        <v>39.69256</v>
      </c>
      <c r="W18" s="130">
        <f>Test!N15</f>
        <v>45.030405999999999</v>
      </c>
      <c r="X18" s="130">
        <f>Test!O15</f>
        <v>44.645411000000003</v>
      </c>
      <c r="Y18" s="130">
        <f>('Summary (Full)'!$B$34*V18+'Summary (Full)'!$B$35*W18+'Summary (Full)'!$B$36*X18)/'Summary (Full)'!$B$37</f>
        <v>40.335728562499995</v>
      </c>
      <c r="Z18" s="130">
        <f>Test!P15</f>
        <v>25.311133999999999</v>
      </c>
      <c r="AA18" s="130">
        <f>Test!Q15</f>
        <v>18.412752000000001</v>
      </c>
      <c r="AB18" s="130">
        <f>Test!R15</f>
        <v>93.923096999999999</v>
      </c>
      <c r="AC18" s="130">
        <f>Test!S15</f>
        <v>91.066710999999998</v>
      </c>
      <c r="AD18" s="130">
        <f>Test!T15</f>
        <v>39.013019</v>
      </c>
      <c r="AE18" s="130">
        <f>Test!U15</f>
        <v>40.868744</v>
      </c>
      <c r="AF18" s="130">
        <f>Test!V15</f>
        <v>39.680079999999997</v>
      </c>
      <c r="AG18" s="130">
        <f>Test!W15</f>
        <v>45.021299999999997</v>
      </c>
      <c r="AH18" s="130">
        <f>Test!X15</f>
        <v>44.632063000000002</v>
      </c>
      <c r="AI18" s="130">
        <f>10*LOG10(1/(('Summary (Full)'!$B$41/10^(AF18/10)+'Summary (Full)'!$B$42/10^(AG18/10)+'Summary (Full)'!$B$43/10^(AH18/10))/'Summary (Full)'!$B$44))</f>
        <v>40.822627398860931</v>
      </c>
      <c r="AJ18" s="130">
        <f>Test!Y15</f>
        <v>1.310349</v>
      </c>
      <c r="AK18" s="130">
        <f>Test!Z15</f>
        <v>64578.77</v>
      </c>
      <c r="AL18" s="130">
        <f t="shared" si="2"/>
        <v>0.93204896577232765</v>
      </c>
      <c r="AM18" s="130">
        <f t="shared" si="3"/>
        <v>9.5286025827165748</v>
      </c>
      <c r="AO18" s="261"/>
      <c r="AP18" s="177"/>
      <c r="AQ18" s="177"/>
      <c r="AR18" s="177"/>
      <c r="AS18" s="177"/>
      <c r="AT18" s="177"/>
      <c r="AU18" s="177"/>
      <c r="AV18" s="177"/>
      <c r="AW18" s="177"/>
      <c r="AX18" s="177"/>
      <c r="AY18" s="178"/>
      <c r="AZ18" s="252"/>
      <c r="BA18" s="171"/>
      <c r="CL18" s="4">
        <v>164.64971020725446</v>
      </c>
      <c r="CM18" s="4">
        <v>28.945872625</v>
      </c>
      <c r="CN18" s="4">
        <v>28.945872625</v>
      </c>
      <c r="CO18" s="4">
        <v>36.757869624999998</v>
      </c>
      <c r="CP18" s="4">
        <v>36.427611499999998</v>
      </c>
      <c r="CQ18" s="4">
        <v>29.901731117187502</v>
      </c>
      <c r="CR18" s="4">
        <v>11.061308500000001</v>
      </c>
      <c r="CS18" s="4">
        <v>9.5216242499999986</v>
      </c>
      <c r="CT18" s="4">
        <v>23.231603749999998</v>
      </c>
      <c r="CU18" s="4">
        <v>21.73270875</v>
      </c>
      <c r="CV18" s="4">
        <v>24.830960749999999</v>
      </c>
      <c r="CW18" s="4">
        <v>32.19795225</v>
      </c>
      <c r="CX18" s="4">
        <v>28.911811125</v>
      </c>
      <c r="CY18" s="4">
        <v>36.751854375000001</v>
      </c>
      <c r="CZ18" s="4">
        <v>36.420499499999998</v>
      </c>
      <c r="DA18" s="4">
        <v>30.312999569444056</v>
      </c>
      <c r="DB18" s="4">
        <v>1.3830206249999999</v>
      </c>
      <c r="DC18" s="4">
        <v>1294.5787500000001</v>
      </c>
      <c r="DE18" s="4">
        <v>179.06283142049395</v>
      </c>
      <c r="DF18" s="4">
        <v>11.536837</v>
      </c>
      <c r="DH18" s="4">
        <v>164.64971020725446</v>
      </c>
      <c r="DI18" s="4">
        <v>9.5216242499999986</v>
      </c>
      <c r="DK18" s="4">
        <v>425.68261778619666</v>
      </c>
      <c r="DL18" s="4">
        <v>50.404513000000001</v>
      </c>
      <c r="DM18" s="4">
        <v>425.68261778619666</v>
      </c>
      <c r="DN18" s="4">
        <v>47.97965825</v>
      </c>
      <c r="DO18" s="4">
        <v>164.64971020725446</v>
      </c>
      <c r="DP18" s="4">
        <v>24.830960749999999</v>
      </c>
      <c r="DQ18" s="4">
        <v>162.93433654446736</v>
      </c>
      <c r="DR18" s="4">
        <v>32.257182749999998</v>
      </c>
      <c r="DS18" s="4">
        <v>164.64971020725446</v>
      </c>
      <c r="DT18" s="4">
        <v>28.911811125</v>
      </c>
      <c r="DU18" s="4">
        <v>28.911811125</v>
      </c>
      <c r="DV18" s="4">
        <v>36.751854375000001</v>
      </c>
      <c r="DW18" s="4">
        <v>36.420499499999998</v>
      </c>
      <c r="DX18" s="4">
        <v>30.312999569444056</v>
      </c>
      <c r="DZ18" s="4">
        <v>155.54775878322454</v>
      </c>
      <c r="EA18" s="4">
        <v>29.739467125000001</v>
      </c>
      <c r="EB18" s="4">
        <v>29.739467125000001</v>
      </c>
      <c r="EC18" s="4">
        <v>37.588010124999997</v>
      </c>
      <c r="ED18" s="4">
        <v>37.384908750000001</v>
      </c>
      <c r="EE18" s="4">
        <v>30.707841164062501</v>
      </c>
      <c r="EF18" s="4">
        <v>11.842358624999999</v>
      </c>
      <c r="EG18" s="4">
        <v>10.105900999999999</v>
      </c>
      <c r="EH18" s="4">
        <v>30.588549874999998</v>
      </c>
      <c r="EI18" s="4">
        <v>28.528326249999999</v>
      </c>
      <c r="EJ18" s="4">
        <v>25.708119624999998</v>
      </c>
      <c r="EK18" s="4">
        <v>33.034092625</v>
      </c>
      <c r="EL18" s="4">
        <v>29.705998125000001</v>
      </c>
      <c r="EM18" s="4">
        <v>37.574941625000001</v>
      </c>
      <c r="EN18" s="4">
        <v>37.371314624999997</v>
      </c>
      <c r="EO18" s="4">
        <v>31.116010105332695</v>
      </c>
      <c r="EP18" s="4">
        <v>1.470198125</v>
      </c>
      <c r="EQ18" s="4">
        <v>7531.7837499999996</v>
      </c>
      <c r="ER18" s="4">
        <v>174.18390916839468</v>
      </c>
      <c r="ES18" s="4">
        <v>12.3543015</v>
      </c>
      <c r="ET18" s="4">
        <v>172.4786845138421</v>
      </c>
      <c r="EU18" s="4">
        <v>10.376216999999999</v>
      </c>
      <c r="EV18" s="7">
        <v>313.67920757112222</v>
      </c>
      <c r="EW18" s="7">
        <v>50.441896499999999</v>
      </c>
      <c r="EX18" s="7">
        <v>313.67920757112222</v>
      </c>
      <c r="EY18" s="7">
        <v>47.5889065</v>
      </c>
      <c r="EZ18" s="7">
        <v>172.4786845138421</v>
      </c>
      <c r="FA18" s="7">
        <v>26.099815749999998</v>
      </c>
      <c r="FB18" s="7">
        <v>157.430262</v>
      </c>
      <c r="FC18" s="7">
        <v>33.109012</v>
      </c>
      <c r="FD18" s="4">
        <v>172.4786845138421</v>
      </c>
      <c r="FE18" s="4">
        <v>30.082363749999999</v>
      </c>
      <c r="FF18" s="4">
        <v>30.082363749999999</v>
      </c>
      <c r="FG18" s="4">
        <v>37.83469375</v>
      </c>
      <c r="FH18" s="4">
        <v>37.604198749999995</v>
      </c>
      <c r="FI18" s="4">
        <v>31.482573705087656</v>
      </c>
      <c r="FK18" s="4">
        <v>164.64971020725446</v>
      </c>
      <c r="FL18" s="4">
        <v>29.901731117187502</v>
      </c>
      <c r="FM18" s="4">
        <v>164.64971020725446</v>
      </c>
      <c r="FN18" s="4">
        <v>30.312999569444056</v>
      </c>
      <c r="FP18" s="4">
        <v>155.54775878322454</v>
      </c>
      <c r="FQ18" s="4">
        <v>30.707841164062501</v>
      </c>
      <c r="FR18" s="4">
        <v>155.54775878322454</v>
      </c>
      <c r="FS18" s="4">
        <v>31.116010105332695</v>
      </c>
    </row>
    <row r="19" spans="1:175" ht="13" customHeight="1">
      <c r="A19" s="249"/>
      <c r="B19" s="38">
        <v>160</v>
      </c>
      <c r="C19" s="130">
        <f>Anchor!L16</f>
        <v>1531.9203869999999</v>
      </c>
      <c r="D19" s="130">
        <f>Anchor!M16</f>
        <v>37.566650000000003</v>
      </c>
      <c r="E19" s="130">
        <f>Anchor!N16</f>
        <v>43.060049999999997</v>
      </c>
      <c r="F19" s="130">
        <f>Anchor!O16</f>
        <v>42.265191999999999</v>
      </c>
      <c r="G19" s="131">
        <f>('Summary (Full)'!$B$34*D19+'Summary (Full)'!$B$35*E19+'Summary (Full)'!$B$36*F19)/'Summary (Full)'!$B$37</f>
        <v>38.203646375000005</v>
      </c>
      <c r="H19" s="130">
        <f>Anchor!P16</f>
        <v>21.475545</v>
      </c>
      <c r="I19" s="130">
        <f>Anchor!Q16</f>
        <v>16.390557000000001</v>
      </c>
      <c r="J19" s="130">
        <f>Anchor!R16</f>
        <v>82.34402</v>
      </c>
      <c r="K19" s="130">
        <f>Anchor!S16</f>
        <v>79.558851000000004</v>
      </c>
      <c r="L19" s="130">
        <f>Anchor!T16</f>
        <v>35.261949999999999</v>
      </c>
      <c r="M19" s="130">
        <f>Anchor!U16</f>
        <v>39.062418000000001</v>
      </c>
      <c r="N19" s="130">
        <f>Anchor!V16</f>
        <v>37.541901000000003</v>
      </c>
      <c r="O19" s="130">
        <f>Anchor!W16</f>
        <v>43.047896999999999</v>
      </c>
      <c r="P19" s="130">
        <f>Anchor!X16</f>
        <v>42.247100000000003</v>
      </c>
      <c r="Q19" s="132">
        <f>10*LOG10(1/(('Summary (Full)'!$B$41/10^(N19/10)+'Summary (Full)'!$B$42/10^(O19/10)+'Summary (Full)'!$B$43/10^(P19/10))/'Summary (Full)'!$B$44))</f>
        <v>38.677098834744577</v>
      </c>
      <c r="R19" s="130">
        <f>Anchor!Y16</f>
        <v>1.47662</v>
      </c>
      <c r="S19" s="130">
        <f>Anchor!Z16</f>
        <v>4812.51</v>
      </c>
      <c r="T19" s="133"/>
      <c r="U19" s="130">
        <f>Test!L16</f>
        <v>1495.4288790000001</v>
      </c>
      <c r="V19" s="130">
        <f>Test!M16</f>
        <v>38.033163999999999</v>
      </c>
      <c r="W19" s="130">
        <f>Test!N16</f>
        <v>43.591883000000003</v>
      </c>
      <c r="X19" s="130">
        <f>Test!O16</f>
        <v>43.036515999999999</v>
      </c>
      <c r="Y19" s="130">
        <f>('Summary (Full)'!$B$34*V19+'Summary (Full)'!$B$35*W19+'Summary (Full)'!$B$36*X19)/'Summary (Full)'!$B$37</f>
        <v>38.693293437500003</v>
      </c>
      <c r="Z19" s="130">
        <f>Test!P16</f>
        <v>22.209088999999999</v>
      </c>
      <c r="AA19" s="130">
        <f>Test!Q16</f>
        <v>16.818918</v>
      </c>
      <c r="AB19" s="130">
        <f>Test!R16</f>
        <v>85.699985999999996</v>
      </c>
      <c r="AC19" s="130">
        <f>Test!S16</f>
        <v>82.523679999999999</v>
      </c>
      <c r="AD19" s="130">
        <f>Test!T16</f>
        <v>36.000757999999998</v>
      </c>
      <c r="AE19" s="130">
        <f>Test!U16</f>
        <v>39.486882999999999</v>
      </c>
      <c r="AF19" s="130">
        <f>Test!V16</f>
        <v>38.012177999999999</v>
      </c>
      <c r="AG19" s="130">
        <f>Test!W16</f>
        <v>43.579324</v>
      </c>
      <c r="AH19" s="130">
        <f>Test!X16</f>
        <v>43.022368999999998</v>
      </c>
      <c r="AI19" s="130">
        <f>10*LOG10(1/(('Summary (Full)'!$B$41/10^(AF19/10)+'Summary (Full)'!$B$42/10^(AG19/10)+'Summary (Full)'!$B$43/10^(AH19/10))/'Summary (Full)'!$B$44))</f>
        <v>39.172725190730688</v>
      </c>
      <c r="AJ19" s="130">
        <f>Test!Y16</f>
        <v>1.3745830000000001</v>
      </c>
      <c r="AK19" s="130">
        <f>Test!Z16</f>
        <v>36088.85</v>
      </c>
      <c r="AL19" s="130">
        <f t="shared" si="2"/>
        <v>0.93089826766534389</v>
      </c>
      <c r="AM19" s="130">
        <f t="shared" si="3"/>
        <v>7.4989662359143141</v>
      </c>
      <c r="AO19" s="261" t="s">
        <v>28</v>
      </c>
      <c r="AP19" s="177" cm="1">
        <f t="array" ref="AP19">bdRateExtend($C18:$C21,D18:D21,$U18:$U21,V18:V21)</f>
        <v>-0.18292725258122866</v>
      </c>
      <c r="AQ19" s="177"/>
      <c r="AR19" s="177"/>
      <c r="AS19" s="177"/>
      <c r="AT19" s="177" cm="1">
        <f t="array" ref="AT19">bdRateExtend($C18:$C21,H18:H21,$U18:$U21,Z18:Z21)</f>
        <v>-0.17288263230799317</v>
      </c>
      <c r="AU19" s="177"/>
      <c r="AV19" s="177" cm="1">
        <f t="array" ref="AV19">bdRateExtend($C18:$C21,I18:I21,$U18:$U21,AA18:AA21)</f>
        <v>-0.18123351990952974</v>
      </c>
      <c r="AW19" s="177"/>
      <c r="AX19" s="177" cm="1">
        <f t="array" ref="AX19">bdRateExtend($C18:$C21,J18:J21,$U18:$U21,AB18:AB21,"None", FALSE,1)</f>
        <v>-0.22354144755220284</v>
      </c>
      <c r="AY19" s="178"/>
      <c r="AZ19" s="252" cm="1">
        <f t="array" ref="AZ19">testVMAFRange($C18:$C21,J18:J21,$U18:$U21,AB18:AB21)</f>
        <v>0</v>
      </c>
      <c r="BA19" s="171"/>
      <c r="CL19" s="4">
        <v>182.14111447603511</v>
      </c>
      <c r="CM19" s="4">
        <v>29.324953749999999</v>
      </c>
      <c r="CN19" s="4">
        <v>29.324953749999999</v>
      </c>
      <c r="CO19" s="4">
        <v>36.984768750000001</v>
      </c>
      <c r="CP19" s="4">
        <v>36.622361999999995</v>
      </c>
      <c r="CQ19" s="4">
        <v>30.259780203125</v>
      </c>
      <c r="CR19" s="4">
        <v>11.447380000000001</v>
      </c>
      <c r="CS19" s="4">
        <v>9.7910594999999994</v>
      </c>
      <c r="CT19" s="4">
        <v>25.630359500000001</v>
      </c>
      <c r="CU19" s="4">
        <v>24.048571500000001</v>
      </c>
      <c r="CV19" s="4">
        <v>25.2145835</v>
      </c>
      <c r="CW19" s="4">
        <v>32.492347500000001</v>
      </c>
      <c r="CX19" s="4">
        <v>29.290609750000002</v>
      </c>
      <c r="CY19" s="4">
        <v>36.978622250000001</v>
      </c>
      <c r="CZ19" s="4">
        <v>36.615476000000001</v>
      </c>
      <c r="DA19" s="4">
        <v>30.678956495842627</v>
      </c>
      <c r="DB19" s="4">
        <v>1.41404975</v>
      </c>
      <c r="DC19" s="4">
        <v>1369.2925</v>
      </c>
      <c r="DE19" s="4">
        <v>196.78784887416026</v>
      </c>
      <c r="DF19" s="4">
        <v>11.912687999999999</v>
      </c>
      <c r="DH19" s="4">
        <v>182.14111447603511</v>
      </c>
      <c r="DI19" s="4">
        <v>9.7910594999999994</v>
      </c>
      <c r="DK19" s="4">
        <v>467.91366422358948</v>
      </c>
      <c r="DL19" s="4">
        <v>53.015201500000003</v>
      </c>
      <c r="DM19" s="4">
        <v>467.91366422358948</v>
      </c>
      <c r="DN19" s="4">
        <v>50.562125875</v>
      </c>
      <c r="DO19" s="4">
        <v>182.14111447603511</v>
      </c>
      <c r="DP19" s="4">
        <v>25.2145835</v>
      </c>
      <c r="DQ19" s="4">
        <v>179.06283142049395</v>
      </c>
      <c r="DR19" s="4">
        <v>32.537855499999999</v>
      </c>
      <c r="DS19" s="4">
        <v>182.14111447603511</v>
      </c>
      <c r="DT19" s="4">
        <v>29.290609750000002</v>
      </c>
      <c r="DU19" s="4">
        <v>29.290609750000002</v>
      </c>
      <c r="DV19" s="4">
        <v>36.978622250000001</v>
      </c>
      <c r="DW19" s="4">
        <v>36.615476000000001</v>
      </c>
      <c r="DX19" s="4">
        <v>30.678956495842627</v>
      </c>
      <c r="DZ19" s="4">
        <v>172.4786845138421</v>
      </c>
      <c r="EA19" s="4">
        <v>30.115779750000002</v>
      </c>
      <c r="EB19" s="4">
        <v>30.115779750000002</v>
      </c>
      <c r="EC19" s="4">
        <v>37.847591749999999</v>
      </c>
      <c r="ED19" s="4">
        <v>37.618320499999996</v>
      </c>
      <c r="EE19" s="4">
        <v>31.067926796875</v>
      </c>
      <c r="EF19" s="4">
        <v>12.23163675</v>
      </c>
      <c r="EG19" s="4">
        <v>10.376216999999999</v>
      </c>
      <c r="EH19" s="4">
        <v>33.016512249999998</v>
      </c>
      <c r="EI19" s="4">
        <v>30.871888500000001</v>
      </c>
      <c r="EJ19" s="4">
        <v>26.099815749999998</v>
      </c>
      <c r="EK19" s="4">
        <v>33.353877750000002</v>
      </c>
      <c r="EL19" s="4">
        <v>30.082363749999999</v>
      </c>
      <c r="EM19" s="4">
        <v>37.83469375</v>
      </c>
      <c r="EN19" s="4">
        <v>37.604198749999995</v>
      </c>
      <c r="EO19" s="4">
        <v>31.482573705087656</v>
      </c>
      <c r="EP19" s="4">
        <v>1.46925375</v>
      </c>
      <c r="EQ19" s="4">
        <v>7985.0424999999996</v>
      </c>
      <c r="ER19" s="4">
        <v>191.62388060309436</v>
      </c>
      <c r="ES19" s="4">
        <v>12.734306500000001</v>
      </c>
      <c r="ET19" s="4">
        <v>191.25249276708828</v>
      </c>
      <c r="EU19" s="4">
        <v>10.646533</v>
      </c>
      <c r="EV19" s="7">
        <v>346.07093940732051</v>
      </c>
      <c r="EW19" s="7">
        <v>53.073078625000001</v>
      </c>
      <c r="EX19" s="7">
        <v>346.07093940732051</v>
      </c>
      <c r="EY19" s="7">
        <v>50.171263375000002</v>
      </c>
      <c r="EZ19" s="7">
        <v>191.25249276708828</v>
      </c>
      <c r="FA19" s="7">
        <v>26.491511875</v>
      </c>
      <c r="FB19" s="7">
        <v>173.68764414546567</v>
      </c>
      <c r="FC19" s="7">
        <v>33.387501499999999</v>
      </c>
      <c r="FD19" s="4">
        <v>191.25249276708828</v>
      </c>
      <c r="FE19" s="4">
        <v>30.458729374999997</v>
      </c>
      <c r="FF19" s="4">
        <v>30.458729374999997</v>
      </c>
      <c r="FG19" s="4">
        <v>38.094445874999998</v>
      </c>
      <c r="FH19" s="4">
        <v>37.837082875</v>
      </c>
      <c r="FI19" s="4">
        <v>31.849137304842614</v>
      </c>
      <c r="FK19" s="4">
        <v>182.14111447603511</v>
      </c>
      <c r="FL19" s="4">
        <v>30.259780203125</v>
      </c>
      <c r="FM19" s="4">
        <v>182.14111447603511</v>
      </c>
      <c r="FN19" s="4">
        <v>30.678956495842627</v>
      </c>
      <c r="FP19" s="4">
        <v>172.4786845138421</v>
      </c>
      <c r="FQ19" s="4">
        <v>31.067926796875</v>
      </c>
      <c r="FR19" s="4">
        <v>172.4786845138421</v>
      </c>
      <c r="FS19" s="4">
        <v>31.482573705087656</v>
      </c>
    </row>
    <row r="20" spans="1:175">
      <c r="A20" s="249"/>
      <c r="B20" s="38">
        <v>185</v>
      </c>
      <c r="C20" s="130">
        <f>Anchor!L17</f>
        <v>750.87005299999998</v>
      </c>
      <c r="D20" s="130">
        <f>Anchor!M17</f>
        <v>34.981453999999999</v>
      </c>
      <c r="E20" s="130">
        <f>Anchor!N17</f>
        <v>40.965069</v>
      </c>
      <c r="F20" s="130">
        <f>Anchor!O17</f>
        <v>40.139068000000002</v>
      </c>
      <c r="G20" s="131">
        <f>('Summary (Full)'!$B$34*D20+'Summary (Full)'!$B$35*E20+'Summary (Full)'!$B$36*F20)/'Summary (Full)'!$B$37</f>
        <v>35.677780812499996</v>
      </c>
      <c r="H20" s="130">
        <f>Anchor!P17</f>
        <v>17.809313</v>
      </c>
      <c r="I20" s="130">
        <f>Anchor!Q17</f>
        <v>14.136918</v>
      </c>
      <c r="J20" s="130">
        <f>Anchor!R17</f>
        <v>66.068644000000006</v>
      </c>
      <c r="K20" s="130">
        <f>Anchor!S17</f>
        <v>63.474463999999998</v>
      </c>
      <c r="L20" s="130">
        <f>Anchor!T17</f>
        <v>31.634868999999998</v>
      </c>
      <c r="M20" s="130">
        <f>Anchor!U17</f>
        <v>36.942735999999996</v>
      </c>
      <c r="N20" s="130">
        <f>Anchor!V17</f>
        <v>34.948233000000002</v>
      </c>
      <c r="O20" s="130">
        <f>Anchor!W17</f>
        <v>40.953353999999997</v>
      </c>
      <c r="P20" s="130">
        <f>Anchor!X17</f>
        <v>40.127448000000001</v>
      </c>
      <c r="Q20" s="132">
        <f>10*LOG10(1/(('Summary (Full)'!$B$41/10^(N20/10)+'Summary (Full)'!$B$42/10^(O20/10)+'Summary (Full)'!$B$43/10^(P20/10))/'Summary (Full)'!$B$44))</f>
        <v>36.14549426264405</v>
      </c>
      <c r="R20" s="130">
        <f>Anchor!Y17</f>
        <v>1.5288090000000001</v>
      </c>
      <c r="S20" s="130">
        <f>Anchor!Z17</f>
        <v>3682.46</v>
      </c>
      <c r="T20" s="133"/>
      <c r="U20" s="130">
        <f>Test!L17</f>
        <v>725.76531199999999</v>
      </c>
      <c r="V20" s="130">
        <f>Test!M17</f>
        <v>35.667257999999997</v>
      </c>
      <c r="W20" s="130">
        <f>Test!N17</f>
        <v>41.687708000000001</v>
      </c>
      <c r="X20" s="130">
        <f>Test!O17</f>
        <v>41.099417000000003</v>
      </c>
      <c r="Y20" s="130">
        <f>('Summary (Full)'!$B$34*V20+'Summary (Full)'!$B$35*W20+'Summary (Full)'!$B$36*X20)/'Summary (Full)'!$B$37</f>
        <v>36.3830460625</v>
      </c>
      <c r="Z20" s="130">
        <f>Test!P17</f>
        <v>18.666267000000001</v>
      </c>
      <c r="AA20" s="130">
        <f>Test!Q17</f>
        <v>14.714563</v>
      </c>
      <c r="AB20" s="130">
        <f>Test!R17</f>
        <v>71.818039999999996</v>
      </c>
      <c r="AC20" s="130">
        <f>Test!S17</f>
        <v>68.587282000000002</v>
      </c>
      <c r="AD20" s="130">
        <f>Test!T17</f>
        <v>32.547601999999998</v>
      </c>
      <c r="AE20" s="130">
        <f>Test!U17</f>
        <v>37.582586999999997</v>
      </c>
      <c r="AF20" s="130">
        <f>Test!V17</f>
        <v>35.637754000000001</v>
      </c>
      <c r="AG20" s="130">
        <f>Test!W17</f>
        <v>41.671064000000001</v>
      </c>
      <c r="AH20" s="130">
        <f>Test!X17</f>
        <v>41.084040000000002</v>
      </c>
      <c r="AI20" s="130">
        <f>10*LOG10(1/(('Summary (Full)'!$B$41/10^(AF20/10)+'Summary (Full)'!$B$42/10^(AG20/10)+'Summary (Full)'!$B$43/10^(AH20/10))/'Summary (Full)'!$B$44))</f>
        <v>36.853862145205184</v>
      </c>
      <c r="AJ20" s="130">
        <f>Test!Y17</f>
        <v>1.350905</v>
      </c>
      <c r="AK20" s="130">
        <f>Test!Z17</f>
        <v>22474.9</v>
      </c>
      <c r="AL20" s="130">
        <f t="shared" si="2"/>
        <v>0.88363229154197809</v>
      </c>
      <c r="AM20" s="130">
        <f t="shared" si="3"/>
        <v>6.1032299060953825</v>
      </c>
      <c r="AO20" s="261"/>
      <c r="AP20" s="177"/>
      <c r="AQ20" s="177"/>
      <c r="AR20" s="177"/>
      <c r="AS20" s="177"/>
      <c r="AT20" s="177"/>
      <c r="AU20" s="177"/>
      <c r="AV20" s="177"/>
      <c r="AW20" s="177"/>
      <c r="AX20" s="177"/>
      <c r="AY20" s="178"/>
      <c r="AZ20" s="252"/>
      <c r="BA20" s="171"/>
      <c r="CL20" s="4">
        <v>201.49070132472329</v>
      </c>
      <c r="CM20" s="4">
        <v>29.704034875000001</v>
      </c>
      <c r="CN20" s="4">
        <v>29.704034875000001</v>
      </c>
      <c r="CO20" s="4">
        <v>37.211667874999996</v>
      </c>
      <c r="CP20" s="4">
        <v>36.8171125</v>
      </c>
      <c r="CQ20" s="4">
        <v>30.617829289062502</v>
      </c>
      <c r="CR20" s="4">
        <v>11.833451500000001</v>
      </c>
      <c r="CS20" s="4">
        <v>10.06049475</v>
      </c>
      <c r="CT20" s="4">
        <v>28.02911525</v>
      </c>
      <c r="CU20" s="4">
        <v>26.364434249999999</v>
      </c>
      <c r="CV20" s="4">
        <v>25.59820625</v>
      </c>
      <c r="CW20" s="4">
        <v>32.786742750000002</v>
      </c>
      <c r="CX20" s="4">
        <v>29.669408375</v>
      </c>
      <c r="CY20" s="4">
        <v>37.205390125000001</v>
      </c>
      <c r="CZ20" s="4">
        <v>36.810452499999997</v>
      </c>
      <c r="DA20" s="4">
        <v>31.044913422241194</v>
      </c>
      <c r="DB20" s="4">
        <v>1.4450788750000001</v>
      </c>
      <c r="DC20" s="4">
        <v>1444.0062499999999</v>
      </c>
      <c r="DE20" s="4">
        <v>236.44056969759163</v>
      </c>
      <c r="DF20" s="4">
        <v>12.692135</v>
      </c>
      <c r="DH20" s="4">
        <v>195.70223651297175</v>
      </c>
      <c r="DI20" s="4">
        <v>9.9873232500000011</v>
      </c>
      <c r="DK20" s="4">
        <v>514.33436090433145</v>
      </c>
      <c r="DL20" s="4">
        <v>55.625889999999998</v>
      </c>
      <c r="DM20" s="4">
        <v>514.33436090433145</v>
      </c>
      <c r="DN20" s="4">
        <v>53.144593499999999</v>
      </c>
      <c r="DO20" s="4">
        <v>201.49070132472329</v>
      </c>
      <c r="DP20" s="4">
        <v>25.59820625</v>
      </c>
      <c r="DQ20" s="4">
        <v>196.78784887416026</v>
      </c>
      <c r="DR20" s="4">
        <v>32.81852825</v>
      </c>
      <c r="DS20" s="4">
        <v>201.49070132472329</v>
      </c>
      <c r="DT20" s="4">
        <v>29.669408375</v>
      </c>
      <c r="DU20" s="4">
        <v>29.669408375</v>
      </c>
      <c r="DV20" s="4">
        <v>37.205390125000001</v>
      </c>
      <c r="DW20" s="4">
        <v>36.810452499999997</v>
      </c>
      <c r="DX20" s="4">
        <v>31.044913422241194</v>
      </c>
      <c r="DZ20" s="4">
        <v>191.25249276708828</v>
      </c>
      <c r="EA20" s="4">
        <v>30.492092374999999</v>
      </c>
      <c r="EB20" s="4">
        <v>30.492092374999999</v>
      </c>
      <c r="EC20" s="4">
        <v>38.107173374999995</v>
      </c>
      <c r="ED20" s="4">
        <v>37.851732249999998</v>
      </c>
      <c r="EE20" s="4">
        <v>31.428012429687502</v>
      </c>
      <c r="EF20" s="4">
        <v>12.620914874999999</v>
      </c>
      <c r="EG20" s="4">
        <v>10.646533</v>
      </c>
      <c r="EH20" s="4">
        <v>35.444474624999998</v>
      </c>
      <c r="EI20" s="4">
        <v>33.215450750000002</v>
      </c>
      <c r="EJ20" s="4">
        <v>26.491511875</v>
      </c>
      <c r="EK20" s="4">
        <v>33.673662874999998</v>
      </c>
      <c r="EL20" s="4">
        <v>30.458729374999997</v>
      </c>
      <c r="EM20" s="4">
        <v>38.094445874999998</v>
      </c>
      <c r="EN20" s="4">
        <v>37.837082875</v>
      </c>
      <c r="EO20" s="4">
        <v>31.849137304842614</v>
      </c>
      <c r="EP20" s="4">
        <v>1.468309375</v>
      </c>
      <c r="EQ20" s="4">
        <v>8438.3012500000004</v>
      </c>
      <c r="ER20" s="4">
        <v>211.41234195470918</v>
      </c>
      <c r="ES20" s="4">
        <v>13.157986749999999</v>
      </c>
      <c r="ET20" s="4">
        <v>225.18573496213102</v>
      </c>
      <c r="EU20" s="4">
        <v>11.095240499999999</v>
      </c>
      <c r="EV20" s="7">
        <v>381.80756713085702</v>
      </c>
      <c r="EW20" s="7">
        <v>55.704260750000003</v>
      </c>
      <c r="EX20" s="7">
        <v>381.80756713085702</v>
      </c>
      <c r="EY20" s="7">
        <v>52.753620249999997</v>
      </c>
      <c r="EZ20" s="7">
        <v>203.26396909989182</v>
      </c>
      <c r="FA20" s="7">
        <v>26.728214749999999</v>
      </c>
      <c r="FB20" s="7">
        <v>191.25249276708828</v>
      </c>
      <c r="FC20" s="7">
        <v>33.673662874999998</v>
      </c>
      <c r="FD20" s="4">
        <v>203.26396909989182</v>
      </c>
      <c r="FE20" s="4">
        <v>30.676975875</v>
      </c>
      <c r="FF20" s="4">
        <v>30.676975875</v>
      </c>
      <c r="FG20" s="4">
        <v>37.968480249999999</v>
      </c>
      <c r="FH20" s="4">
        <v>37.765440625000004</v>
      </c>
      <c r="FI20" s="4">
        <v>32.039688128839408</v>
      </c>
      <c r="FK20" s="4">
        <v>201.49070132472329</v>
      </c>
      <c r="FL20" s="4">
        <v>30.617829289062502</v>
      </c>
      <c r="FM20" s="4">
        <v>201.49070132472329</v>
      </c>
      <c r="FN20" s="4">
        <v>31.044913422241194</v>
      </c>
      <c r="FP20" s="4">
        <v>191.25249276708828</v>
      </c>
      <c r="FQ20" s="4">
        <v>31.428012429687502</v>
      </c>
      <c r="FR20" s="4">
        <v>191.25249276708828</v>
      </c>
      <c r="FS20" s="4">
        <v>31.849137304842614</v>
      </c>
    </row>
    <row r="21" spans="1:175" ht="13" customHeight="1">
      <c r="A21" s="249"/>
      <c r="B21" s="38">
        <v>210</v>
      </c>
      <c r="C21" s="130">
        <f>Anchor!L18</f>
        <v>352.31107400000002</v>
      </c>
      <c r="D21" s="130">
        <f>Anchor!M18</f>
        <v>31.836309</v>
      </c>
      <c r="E21" s="130">
        <f>Anchor!N18</f>
        <v>38.563032999999997</v>
      </c>
      <c r="F21" s="130">
        <f>Anchor!O18</f>
        <v>37.942022999999999</v>
      </c>
      <c r="G21" s="131">
        <f>('Summary (Full)'!$B$34*D21+'Summary (Full)'!$B$35*E21+'Summary (Full)'!$B$36*F21)/'Summary (Full)'!$B$37</f>
        <v>32.638336375000002</v>
      </c>
      <c r="H21" s="130">
        <f>Anchor!P18</f>
        <v>14.045684</v>
      </c>
      <c r="I21" s="130">
        <f>Anchor!Q18</f>
        <v>11.608154000000001</v>
      </c>
      <c r="J21" s="130">
        <f>Anchor!R18</f>
        <v>45.183135999999998</v>
      </c>
      <c r="K21" s="130">
        <f>Anchor!S18</f>
        <v>42.814723000000001</v>
      </c>
      <c r="L21" s="130">
        <f>Anchor!T18</f>
        <v>27.882109</v>
      </c>
      <c r="M21" s="130">
        <f>Anchor!U18</f>
        <v>34.414712999999999</v>
      </c>
      <c r="N21" s="130">
        <f>Anchor!V18</f>
        <v>31.799848999999998</v>
      </c>
      <c r="O21" s="130">
        <f>Anchor!W18</f>
        <v>38.554082000000001</v>
      </c>
      <c r="P21" s="130">
        <f>Anchor!X18</f>
        <v>37.935187999999997</v>
      </c>
      <c r="Q21" s="132">
        <f>10*LOG10(1/(('Summary (Full)'!$B$41/10^(N21/10)+'Summary (Full)'!$B$42/10^(O21/10)+'Summary (Full)'!$B$43/10^(P21/10))/'Summary (Full)'!$B$44))</f>
        <v>33.093250413150649</v>
      </c>
      <c r="R21" s="130">
        <f>Anchor!Y18</f>
        <v>1.50064</v>
      </c>
      <c r="S21" s="130">
        <f>Anchor!Z18</f>
        <v>2706.7</v>
      </c>
      <c r="T21" s="133"/>
      <c r="U21" s="130">
        <f>Test!L18</f>
        <v>339.20540999999997</v>
      </c>
      <c r="V21" s="130">
        <f>Test!M18</f>
        <v>32.687905999999998</v>
      </c>
      <c r="W21" s="130">
        <f>Test!N18</f>
        <v>39.478102999999997</v>
      </c>
      <c r="X21" s="130">
        <f>Test!O18</f>
        <v>39.067562000000002</v>
      </c>
      <c r="Y21" s="130">
        <f>('Summary (Full)'!$B$34*V21+'Summary (Full)'!$B$35*W21+'Summary (Full)'!$B$36*X21)/'Summary (Full)'!$B$37</f>
        <v>33.511021812499997</v>
      </c>
      <c r="Z21" s="130">
        <f>Test!P18</f>
        <v>14.956543999999999</v>
      </c>
      <c r="AA21" s="130">
        <f>Test!Q18</f>
        <v>12.273346999999999</v>
      </c>
      <c r="AB21" s="130">
        <f>Test!R18</f>
        <v>52.327340999999997</v>
      </c>
      <c r="AC21" s="130">
        <f>Test!S18</f>
        <v>49.415424000000002</v>
      </c>
      <c r="AD21" s="130">
        <f>Test!T18</f>
        <v>28.886371</v>
      </c>
      <c r="AE21" s="130">
        <f>Test!U18</f>
        <v>35.283121000000001</v>
      </c>
      <c r="AF21" s="130">
        <f>Test!V18</f>
        <v>32.655439000000001</v>
      </c>
      <c r="AG21" s="130">
        <f>Test!W18</f>
        <v>39.461188999999997</v>
      </c>
      <c r="AH21" s="130">
        <f>Test!X18</f>
        <v>39.056555000000003</v>
      </c>
      <c r="AI21" s="130">
        <f>10*LOG10(1/(('Summary (Full)'!$B$41/10^(AF21/10)+'Summary (Full)'!$B$42/10^(AG21/10)+'Summary (Full)'!$B$43/10^(AH21/10))/'Summary (Full)'!$B$44))</f>
        <v>33.965390624419769</v>
      </c>
      <c r="AJ21" s="130">
        <f>Test!Y18</f>
        <v>1.426391</v>
      </c>
      <c r="AK21" s="130">
        <f>Test!Z18</f>
        <v>15753.62</v>
      </c>
      <c r="AL21" s="130">
        <f t="shared" si="2"/>
        <v>0.95052177737498666</v>
      </c>
      <c r="AM21" s="130">
        <f t="shared" si="3"/>
        <v>5.8202312779399277</v>
      </c>
      <c r="AO21" s="261" t="s">
        <v>29</v>
      </c>
      <c r="AP21" s="177" cm="1">
        <f t="array" ref="AP21">bdRateExtend($C19:$C22,D19:D22,$U19:$U22,V19:V22)</f>
        <v>-0.20862083710370893</v>
      </c>
      <c r="AQ21" s="177"/>
      <c r="AR21" s="177"/>
      <c r="AS21" s="177"/>
      <c r="AT21" s="177" cm="1">
        <f t="array" ref="AT21">bdRateExtend($C19:$C22,H19:H22,$U19:$U22,Z19:Z22)</f>
        <v>-0.19755440574975225</v>
      </c>
      <c r="AU21" s="177"/>
      <c r="AV21" s="177" cm="1">
        <f t="array" ref="AV21">bdRateExtend($C19:$C22,I19:I22,$U19:$U22,AA19:AA22)</f>
        <v>-0.20805356519074147</v>
      </c>
      <c r="AW21" s="177"/>
      <c r="AX21" s="177" cm="1">
        <f t="array" ref="AX21">bdRateExtend($C19:$C22,J19:J22,$U19:$U22,AB19:AB22,"None", FALSE,1)</f>
        <v>-0.25252607180275177</v>
      </c>
      <c r="AY21" s="178"/>
      <c r="AZ21" s="252" cm="1">
        <f t="array" ref="AZ21">testVMAFRange($C19:$C22,J19:J22,$U19:$U22,AB19:AB22)</f>
        <v>0</v>
      </c>
      <c r="BA21" s="171"/>
      <c r="CL21" s="4">
        <v>222.89587299999999</v>
      </c>
      <c r="CM21" s="4">
        <v>30.083116</v>
      </c>
      <c r="CN21" s="4">
        <v>30.083116</v>
      </c>
      <c r="CO21" s="4">
        <v>37.438566999999999</v>
      </c>
      <c r="CP21" s="4">
        <v>37.011862999999998</v>
      </c>
      <c r="CQ21" s="4">
        <v>30.975878375000001</v>
      </c>
      <c r="CR21" s="4">
        <v>12.219523000000001</v>
      </c>
      <c r="CS21" s="4">
        <v>10.329929999999999</v>
      </c>
      <c r="CT21" s="4">
        <v>30.427871</v>
      </c>
      <c r="CU21" s="4">
        <v>28.680296999999999</v>
      </c>
      <c r="CV21" s="4">
        <v>25.981829000000001</v>
      </c>
      <c r="CW21" s="4">
        <v>33.081138000000003</v>
      </c>
      <c r="CX21" s="4">
        <v>30.048207000000001</v>
      </c>
      <c r="CY21" s="4">
        <v>37.432158000000001</v>
      </c>
      <c r="CZ21" s="4">
        <v>37.005428999999999</v>
      </c>
      <c r="DA21" s="4">
        <v>31.410870348639762</v>
      </c>
      <c r="DB21" s="4">
        <v>1.476108</v>
      </c>
      <c r="DC21" s="4">
        <v>1518.72</v>
      </c>
      <c r="DE21" s="4">
        <v>258.49543914864489</v>
      </c>
      <c r="DF21" s="4">
        <v>13.095731000000001</v>
      </c>
      <c r="DH21" s="4">
        <v>215.63343053626144</v>
      </c>
      <c r="DI21" s="4">
        <v>10.259903375</v>
      </c>
      <c r="DK21" s="4">
        <v>565.36035391447479</v>
      </c>
      <c r="DL21" s="4">
        <v>58.2365785</v>
      </c>
      <c r="DM21" s="4">
        <v>565.36035391447479</v>
      </c>
      <c r="DN21" s="4">
        <v>55.727061124999999</v>
      </c>
      <c r="DO21" s="4">
        <v>245.47040575982254</v>
      </c>
      <c r="DP21" s="4">
        <v>26.403376125000001</v>
      </c>
      <c r="DQ21" s="4">
        <v>216.267425</v>
      </c>
      <c r="DR21" s="4">
        <v>33.099201000000001</v>
      </c>
      <c r="DS21" s="4">
        <v>222.89587299999999</v>
      </c>
      <c r="DT21" s="4">
        <v>30.048207000000001</v>
      </c>
      <c r="DU21" s="4">
        <v>30.048207000000001</v>
      </c>
      <c r="DV21" s="4">
        <v>37.432158000000001</v>
      </c>
      <c r="DW21" s="4">
        <v>37.005428999999999</v>
      </c>
      <c r="DX21" s="4">
        <v>31.410870348639762</v>
      </c>
      <c r="DZ21" s="4">
        <v>212.06977599999999</v>
      </c>
      <c r="EA21" s="4">
        <v>30.868404999999999</v>
      </c>
      <c r="EB21" s="4">
        <v>30.868404999999999</v>
      </c>
      <c r="EC21" s="4">
        <v>38.366754999999998</v>
      </c>
      <c r="ED21" s="4">
        <v>38.085144</v>
      </c>
      <c r="EE21" s="4">
        <v>31.788098062500001</v>
      </c>
      <c r="EF21" s="4">
        <v>13.010192999999999</v>
      </c>
      <c r="EG21" s="4">
        <v>10.916848999999999</v>
      </c>
      <c r="EH21" s="4">
        <v>37.872436999999998</v>
      </c>
      <c r="EI21" s="4">
        <v>35.559013</v>
      </c>
      <c r="EJ21" s="4">
        <v>26.883208</v>
      </c>
      <c r="EK21" s="4">
        <v>33.993448000000001</v>
      </c>
      <c r="EL21" s="4">
        <v>30.835094999999999</v>
      </c>
      <c r="EM21" s="4">
        <v>38.354197999999997</v>
      </c>
      <c r="EN21" s="4">
        <v>38.069966999999998</v>
      </c>
      <c r="EO21" s="4">
        <v>32.215700904597576</v>
      </c>
      <c r="EP21" s="4">
        <v>1.467365</v>
      </c>
      <c r="EQ21" s="4">
        <v>8891.56</v>
      </c>
      <c r="ER21" s="4">
        <v>233.24430227645198</v>
      </c>
      <c r="ES21" s="4">
        <v>13.581666999999999</v>
      </c>
      <c r="ET21" s="4">
        <v>234.06280541401324</v>
      </c>
      <c r="EU21" s="4">
        <v>11.21014525</v>
      </c>
      <c r="EV21" s="7">
        <v>421.2344976669844</v>
      </c>
      <c r="EW21" s="7">
        <v>58.335442874999998</v>
      </c>
      <c r="EX21" s="7">
        <v>421.2344976669844</v>
      </c>
      <c r="EY21" s="7">
        <v>55.335977124999999</v>
      </c>
      <c r="EZ21" s="7">
        <v>225.18573496213102</v>
      </c>
      <c r="FA21" s="7">
        <v>27.159846000000002</v>
      </c>
      <c r="FB21" s="7">
        <v>212.06977599999999</v>
      </c>
      <c r="FC21" s="7">
        <v>33.993448000000001</v>
      </c>
      <c r="FD21" s="4">
        <v>225.18573496213102</v>
      </c>
      <c r="FE21" s="4">
        <v>31.072668499999999</v>
      </c>
      <c r="FF21" s="4">
        <v>31.072668499999999</v>
      </c>
      <c r="FG21" s="4">
        <v>38.267021999999997</v>
      </c>
      <c r="FH21" s="4">
        <v>38.023663499999998</v>
      </c>
      <c r="FI21" s="4">
        <v>32.424828627955485</v>
      </c>
      <c r="FK21" s="4">
        <v>222.89587299999999</v>
      </c>
      <c r="FL21" s="4">
        <v>30.975878375000001</v>
      </c>
      <c r="FM21" s="4">
        <v>222.89587299999999</v>
      </c>
      <c r="FN21" s="4">
        <v>31.410870348639762</v>
      </c>
      <c r="FP21" s="4">
        <v>212.06977599999999</v>
      </c>
      <c r="FQ21" s="4">
        <v>31.788098062500001</v>
      </c>
      <c r="FR21" s="4">
        <v>212.06977599999999</v>
      </c>
      <c r="FS21" s="4">
        <v>32.215700904597576</v>
      </c>
    </row>
    <row r="22" spans="1:175" ht="13" thickBot="1">
      <c r="A22" s="249"/>
      <c r="B22" s="38">
        <v>235</v>
      </c>
      <c r="C22" s="130">
        <f>Anchor!L19</f>
        <v>157.27534</v>
      </c>
      <c r="D22" s="130">
        <f>Anchor!M19</f>
        <v>28.613035</v>
      </c>
      <c r="E22" s="130">
        <f>Anchor!N19</f>
        <v>36.366532999999997</v>
      </c>
      <c r="F22" s="130">
        <f>Anchor!O19</f>
        <v>36.071761000000002</v>
      </c>
      <c r="G22" s="131">
        <f>('Summary (Full)'!$B$34*D22+'Summary (Full)'!$B$35*E22+'Summary (Full)'!$B$36*F22)/'Summary (Full)'!$B$37</f>
        <v>29.563798999999999</v>
      </c>
      <c r="H22" s="130">
        <f>Anchor!P19</f>
        <v>10.676460000000001</v>
      </c>
      <c r="I22" s="130">
        <f>Anchor!Q19</f>
        <v>9.2459910000000001</v>
      </c>
      <c r="J22" s="130">
        <f>Anchor!R19</f>
        <v>21.813811000000001</v>
      </c>
      <c r="K22" s="130">
        <f>Anchor!S19</f>
        <v>20.320650000000001</v>
      </c>
      <c r="L22" s="130">
        <f>Anchor!T19</f>
        <v>24.453600000000002</v>
      </c>
      <c r="M22" s="130">
        <f>Anchor!U19</f>
        <v>31.764408</v>
      </c>
      <c r="N22" s="130">
        <f>Anchor!V19</f>
        <v>28.575600999999999</v>
      </c>
      <c r="O22" s="130">
        <f>Anchor!W19</f>
        <v>36.358699000000001</v>
      </c>
      <c r="P22" s="130">
        <f>Anchor!X19</f>
        <v>36.067019000000002</v>
      </c>
      <c r="Q22" s="132">
        <f>10*LOG10(1/(('Summary (Full)'!$B$41/10^(N22/10)+'Summary (Full)'!$B$42/10^(O22/10)+'Summary (Full)'!$B$43/10^(P22/10))/'Summary (Full)'!$B$44))</f>
        <v>29.977430077317727</v>
      </c>
      <c r="R22" s="130">
        <f>Anchor!Y19</f>
        <v>1.19079</v>
      </c>
      <c r="S22" s="130">
        <f>Anchor!Z19</f>
        <v>1497.09</v>
      </c>
      <c r="T22" s="133"/>
      <c r="U22" s="130">
        <f>Test!L19</f>
        <v>149.49235400000001</v>
      </c>
      <c r="V22" s="130">
        <f>Test!M19</f>
        <v>29.521318999999998</v>
      </c>
      <c r="W22" s="130">
        <f>Test!N19</f>
        <v>37.087200000000003</v>
      </c>
      <c r="X22" s="130">
        <f>Test!O19</f>
        <v>37.004238999999998</v>
      </c>
      <c r="Y22" s="130">
        <f>('Summary (Full)'!$B$34*V22+'Summary (Full)'!$B$35*W22+'Summary (Full)'!$B$36*X22)/'Summary (Full)'!$B$37</f>
        <v>30.461869062499996</v>
      </c>
      <c r="Z22" s="130">
        <f>Test!P19</f>
        <v>11.542306</v>
      </c>
      <c r="AA22" s="130">
        <f>Test!Q19</f>
        <v>9.9171340000000008</v>
      </c>
      <c r="AB22" s="130">
        <f>Test!R19</f>
        <v>30.976113000000002</v>
      </c>
      <c r="AC22" s="130">
        <f>Test!S19</f>
        <v>28.735052</v>
      </c>
      <c r="AD22" s="130">
        <f>Test!T19</f>
        <v>25.433320999999999</v>
      </c>
      <c r="AE22" s="130">
        <f>Test!U19</f>
        <v>32.716031000000001</v>
      </c>
      <c r="AF22" s="130">
        <f>Test!V19</f>
        <v>29.489898</v>
      </c>
      <c r="AG22" s="130">
        <f>Test!W19</f>
        <v>37.072854999999997</v>
      </c>
      <c r="AH22" s="130">
        <f>Test!X19</f>
        <v>36.990772</v>
      </c>
      <c r="AI22" s="130">
        <f>10*LOG10(1/(('Summary (Full)'!$B$41/10^(AF22/10)+'Summary (Full)'!$B$42/10^(AG22/10)+'Summary (Full)'!$B$43/10^(AH22/10))/'Summary (Full)'!$B$44))</f>
        <v>30.884266631491197</v>
      </c>
      <c r="AJ22" s="130">
        <f>Test!Y19</f>
        <v>1.384957</v>
      </c>
      <c r="AK22" s="130">
        <f>Test!Z19</f>
        <v>8147.25</v>
      </c>
      <c r="AL22" s="130">
        <f t="shared" si="2"/>
        <v>1.1630572980962217</v>
      </c>
      <c r="AM22" s="130">
        <f t="shared" si="3"/>
        <v>5.4420575917279521</v>
      </c>
      <c r="AO22" s="270"/>
      <c r="AP22" s="193"/>
      <c r="AQ22" s="193"/>
      <c r="AR22" s="193"/>
      <c r="AS22" s="193"/>
      <c r="AT22" s="193"/>
      <c r="AU22" s="193"/>
      <c r="AV22" s="193"/>
      <c r="AW22" s="193"/>
      <c r="AX22" s="193"/>
      <c r="AY22" s="195"/>
      <c r="AZ22" s="253"/>
      <c r="BA22" s="221"/>
      <c r="CL22" s="4">
        <v>245.47040575982254</v>
      </c>
      <c r="CM22" s="4">
        <v>30.456938375</v>
      </c>
      <c r="CN22" s="4">
        <v>30.456938375</v>
      </c>
      <c r="CO22" s="4">
        <v>37.731255499999996</v>
      </c>
      <c r="CP22" s="4">
        <v>37.257966875000001</v>
      </c>
      <c r="CQ22" s="4">
        <v>31.336647476562501</v>
      </c>
      <c r="CR22" s="4">
        <v>12.665728000000001</v>
      </c>
      <c r="CS22" s="4">
        <v>10.626758875</v>
      </c>
      <c r="CT22" s="4">
        <v>33.066555125000001</v>
      </c>
      <c r="CU22" s="4">
        <v>31.242203125</v>
      </c>
      <c r="CV22" s="4">
        <v>26.403376125000001</v>
      </c>
      <c r="CW22" s="4">
        <v>33.395098000000004</v>
      </c>
      <c r="CX22" s="4">
        <v>30.422455000000003</v>
      </c>
      <c r="CY22" s="4">
        <v>37.724405500000003</v>
      </c>
      <c r="CZ22" s="4">
        <v>37.251119000000003</v>
      </c>
      <c r="DA22" s="4">
        <v>31.774861228572181</v>
      </c>
      <c r="DB22" s="4">
        <v>1.478826625</v>
      </c>
      <c r="DC22" s="4">
        <v>1579.4575</v>
      </c>
      <c r="DE22" s="4">
        <v>282.60755819575991</v>
      </c>
      <c r="DF22" s="4">
        <v>13.499327000000001</v>
      </c>
      <c r="DH22" s="4">
        <v>237.59450680449797</v>
      </c>
      <c r="DI22" s="4">
        <v>10.532483500000001</v>
      </c>
      <c r="DK22" s="4">
        <v>621.44852468402894</v>
      </c>
      <c r="DL22" s="4">
        <v>60.847267000000002</v>
      </c>
      <c r="DM22" s="4">
        <v>621.44852468402894</v>
      </c>
      <c r="DN22" s="4">
        <v>58.309528749999998</v>
      </c>
      <c r="DO22" s="4">
        <v>270.33125060997344</v>
      </c>
      <c r="DP22" s="4">
        <v>26.824923250000001</v>
      </c>
      <c r="DQ22" s="4">
        <v>261.79219763504904</v>
      </c>
      <c r="DR22" s="4">
        <v>33.666113000000003</v>
      </c>
      <c r="DS22" s="4">
        <v>245.47040575982254</v>
      </c>
      <c r="DT22" s="4">
        <v>30.422455000000003</v>
      </c>
      <c r="DU22" s="4">
        <v>30.422455000000003</v>
      </c>
      <c r="DV22" s="4">
        <v>37.724405500000003</v>
      </c>
      <c r="DW22" s="4">
        <v>37.251119000000003</v>
      </c>
      <c r="DX22" s="4">
        <v>31.774861228572181</v>
      </c>
      <c r="DZ22" s="4">
        <v>225.18573496213102</v>
      </c>
      <c r="EA22" s="4">
        <v>31.104612499999998</v>
      </c>
      <c r="EB22" s="4">
        <v>31.104612499999998</v>
      </c>
      <c r="EC22" s="4">
        <v>38.2826515</v>
      </c>
      <c r="ED22" s="4">
        <v>38.035900499999997</v>
      </c>
      <c r="EE22" s="4">
        <v>31.986445437499995</v>
      </c>
      <c r="EF22" s="4">
        <v>13.249424999999999</v>
      </c>
      <c r="EG22" s="4">
        <v>11.095240499999999</v>
      </c>
      <c r="EH22" s="4">
        <v>41.651727000000001</v>
      </c>
      <c r="EI22" s="4">
        <v>39.075237999999999</v>
      </c>
      <c r="EJ22" s="4">
        <v>27.159846000000002</v>
      </c>
      <c r="EK22" s="4">
        <v>33.999576000000005</v>
      </c>
      <c r="EL22" s="4">
        <v>31.072668499999999</v>
      </c>
      <c r="EM22" s="4">
        <v>38.267021999999997</v>
      </c>
      <c r="EN22" s="4">
        <v>38.023663499999998</v>
      </c>
      <c r="EO22" s="4">
        <v>32.424828627955485</v>
      </c>
      <c r="EP22" s="4">
        <v>1.4056739999999999</v>
      </c>
      <c r="EQ22" s="4">
        <v>11950.435000000001</v>
      </c>
      <c r="ER22" s="4">
        <v>257.33078798248954</v>
      </c>
      <c r="ES22" s="4">
        <v>14.00534725</v>
      </c>
      <c r="ET22" s="4">
        <v>258.33665650817812</v>
      </c>
      <c r="EU22" s="4">
        <v>11.503441499999999</v>
      </c>
      <c r="EV22" s="7">
        <v>464.73280599999998</v>
      </c>
      <c r="EW22" s="7">
        <v>60.966625000000001</v>
      </c>
      <c r="EX22" s="7">
        <v>464.73280599999998</v>
      </c>
      <c r="EY22" s="7">
        <v>57.918334000000002</v>
      </c>
      <c r="EZ22" s="7">
        <v>249.47173596474877</v>
      </c>
      <c r="FA22" s="7">
        <v>27.591477250000001</v>
      </c>
      <c r="FB22" s="7">
        <v>234.06280541401324</v>
      </c>
      <c r="FC22" s="7">
        <v>34.283106625000002</v>
      </c>
      <c r="FD22" s="4">
        <v>249.47173596474877</v>
      </c>
      <c r="FE22" s="4">
        <v>31.468361125000001</v>
      </c>
      <c r="FF22" s="4">
        <v>31.468361125000001</v>
      </c>
      <c r="FG22" s="4">
        <v>38.565563749999995</v>
      </c>
      <c r="FH22" s="4">
        <v>38.281886374999999</v>
      </c>
      <c r="FI22" s="4">
        <v>32.809969127071554</v>
      </c>
      <c r="FK22" s="4">
        <v>245.47040575982254</v>
      </c>
      <c r="FL22" s="4">
        <v>31.336647476562501</v>
      </c>
      <c r="FM22" s="4">
        <v>245.47040575982254</v>
      </c>
      <c r="FN22" s="4">
        <v>31.774861228572181</v>
      </c>
      <c r="FP22" s="4">
        <v>234.06280541401324</v>
      </c>
      <c r="FQ22" s="4">
        <v>32.129350468749998</v>
      </c>
      <c r="FR22" s="4">
        <v>225.18573496213102</v>
      </c>
      <c r="FS22" s="4">
        <v>32.424828627955485</v>
      </c>
    </row>
    <row r="23" spans="1:175" ht="13" customHeight="1">
      <c r="A23" s="250" t="s">
        <v>19</v>
      </c>
      <c r="B23" s="38">
        <v>110</v>
      </c>
      <c r="C23" s="130">
        <f>Anchor!L20</f>
        <v>4013.3245219999999</v>
      </c>
      <c r="D23" s="130">
        <f>Anchor!M20</f>
        <v>38.254537999999997</v>
      </c>
      <c r="E23" s="130">
        <f>Anchor!N20</f>
        <v>44.343516999999999</v>
      </c>
      <c r="F23" s="130">
        <f>Anchor!O20</f>
        <v>43.650883</v>
      </c>
      <c r="G23" s="131">
        <f>('Summary (Full)'!$B$34*D23+'Summary (Full)'!$B$35*E23+'Summary (Full)'!$B$36*F23)/'Summary (Full)'!$B$37</f>
        <v>38.972370749999996</v>
      </c>
      <c r="H23" s="130">
        <f>Anchor!P20</f>
        <v>25.602571999999999</v>
      </c>
      <c r="I23" s="130">
        <f>Anchor!Q20</f>
        <v>17.941514000000002</v>
      </c>
      <c r="J23" s="130">
        <f>Anchor!R20</f>
        <v>89.678914000000006</v>
      </c>
      <c r="K23" s="130">
        <f>Anchor!S20</f>
        <v>86.995232999999999</v>
      </c>
      <c r="L23" s="130">
        <f>Anchor!T20</f>
        <v>37.301088</v>
      </c>
      <c r="M23" s="130">
        <f>Anchor!U20</f>
        <v>40.298665999999997</v>
      </c>
      <c r="N23" s="130">
        <f>Anchor!V20</f>
        <v>38.248390000000001</v>
      </c>
      <c r="O23" s="130">
        <f>Anchor!W20</f>
        <v>44.337305999999998</v>
      </c>
      <c r="P23" s="130">
        <f>Anchor!X20</f>
        <v>43.639712000000003</v>
      </c>
      <c r="Q23" s="132">
        <f>10*LOG10(1/(('Summary (Full)'!$B$41/10^(N23/10)+'Summary (Full)'!$B$42/10^(O23/10)+'Summary (Full)'!$B$43/10^(P23/10))/'Summary (Full)'!$B$44))</f>
        <v>39.464054713999232</v>
      </c>
      <c r="R23" s="130">
        <f>Anchor!Y20</f>
        <v>1.398757</v>
      </c>
      <c r="S23" s="130">
        <f>Anchor!Z20</f>
        <v>3928.6</v>
      </c>
      <c r="T23" s="133"/>
      <c r="U23" s="130">
        <f>Test!L20</f>
        <v>4074.548221</v>
      </c>
      <c r="V23" s="130">
        <f>Test!M20</f>
        <v>38.359309000000003</v>
      </c>
      <c r="W23" s="130">
        <f>Test!N20</f>
        <v>44.516119000000003</v>
      </c>
      <c r="X23" s="130">
        <f>Test!O20</f>
        <v>43.848300999999999</v>
      </c>
      <c r="Y23" s="130">
        <f>('Summary (Full)'!$B$34*V23+'Summary (Full)'!$B$35*W23+'Summary (Full)'!$B$36*X23)/'Summary (Full)'!$B$37</f>
        <v>39.087171625000003</v>
      </c>
      <c r="Z23" s="130">
        <f>Test!P20</f>
        <v>25.992284000000001</v>
      </c>
      <c r="AA23" s="130">
        <f>Test!Q20</f>
        <v>18.077598999999999</v>
      </c>
      <c r="AB23" s="130">
        <f>Test!R20</f>
        <v>90.321557999999996</v>
      </c>
      <c r="AC23" s="130">
        <f>Test!S20</f>
        <v>87.697773999999995</v>
      </c>
      <c r="AD23" s="130">
        <f>Test!T20</f>
        <v>37.533056999999999</v>
      </c>
      <c r="AE23" s="130">
        <f>Test!U20</f>
        <v>40.433515999999997</v>
      </c>
      <c r="AF23" s="130">
        <f>Test!V20</f>
        <v>38.353898999999998</v>
      </c>
      <c r="AG23" s="130">
        <f>Test!W20</f>
        <v>44.511206000000001</v>
      </c>
      <c r="AH23" s="130">
        <f>Test!X20</f>
        <v>43.838948000000002</v>
      </c>
      <c r="AI23" s="130">
        <f>10*LOG10(1/(('Summary (Full)'!$B$41/10^(AF23/10)+'Summary (Full)'!$B$42/10^(AG23/10)+'Summary (Full)'!$B$43/10^(AH23/10))/'Summary (Full)'!$B$44))</f>
        <v>39.579164919330609</v>
      </c>
      <c r="AJ23" s="130">
        <f>Test!Y20</f>
        <v>1.296662</v>
      </c>
      <c r="AK23" s="130">
        <f>Test!Z20</f>
        <v>55685.87</v>
      </c>
      <c r="AL23" s="130">
        <f t="shared" si="2"/>
        <v>0.92701019548070174</v>
      </c>
      <c r="AM23" s="130">
        <f t="shared" si="3"/>
        <v>14.174482003767247</v>
      </c>
      <c r="AO23" s="271" t="s">
        <v>27</v>
      </c>
      <c r="AP23" s="192" cm="1">
        <f t="array" ref="AP23">bdRateExtend($C23:$C26,D23:D26,$U23:$U26,V23:V26)</f>
        <v>-0.15214444070783895</v>
      </c>
      <c r="AQ23" s="192" cm="1">
        <f t="array" ref="AQ23">bdRateExtend($C23:$C28,D23:D28,$U23:$U28,V23:V28)</f>
        <v>-0.19183838662452779</v>
      </c>
      <c r="AR23" s="192" cm="1">
        <f t="array" ref="AR23">bdRateExtend($C23:$C28,E23:E28,$U23:$U28,W23:W28)</f>
        <v>-0.25291718911445504</v>
      </c>
      <c r="AS23" s="192" cm="1">
        <f t="array" ref="AS23">bdRateExtend($C23:$C28,F23:F28,$U23:$U28,X23:X28)</f>
        <v>-0.30913274007716995</v>
      </c>
      <c r="AT23" s="192" cm="1">
        <f t="array" ref="AT23">bdRateExtend($C23:$C26,H23:H26,$U23:$U26,Z23:Z26)</f>
        <v>-0.15100197795250736</v>
      </c>
      <c r="AU23" s="192" cm="1">
        <f t="array" ref="AU23">bdRateExtend($C23:$C28,H23:H28,$U23:$U28,Z23:Z28)</f>
        <v>-0.17673807707686096</v>
      </c>
      <c r="AV23" s="192" cm="1">
        <f t="array" ref="AV23">bdRateExtend($C23:$C26,I23:I26,$U23:$U26,AA23:AA26)</f>
        <v>-0.15210146661356672</v>
      </c>
      <c r="AW23" s="192" cm="1">
        <f t="array" ref="AW23">bdRateExtend($C23:$C28,I23:I28,$U23:$U28,AA23:AA28)</f>
        <v>-0.18651979016606668</v>
      </c>
      <c r="AX23" s="192" cm="1">
        <f t="array" ref="AX23">bdRateExtend($C23:$C26,J23:J26,$U23:$U26,AB23:AB26,"None", FALSE,1)</f>
        <v>-0.16431035965583263</v>
      </c>
      <c r="AY23" s="194" cm="1">
        <f t="array" ref="AY23">bdRateExtend($C23:$C28,J23:J28,$U23:$U28,AB23:AB28,"None", FALSE,TRUE)</f>
        <v>-0.228383465021751</v>
      </c>
      <c r="AZ23" s="251" cm="1">
        <f t="array" ref="AZ23">testVMAFRange($C23:$C26,J23:J26,$U23:$U26,AB23:AB26)</f>
        <v>0</v>
      </c>
      <c r="BA23" s="170" cm="1">
        <f t="array" ref="BA23">testVMAFRange($C23:$C28,J23:J28,$U23:$U28,AB23:AB28)</f>
        <v>0</v>
      </c>
      <c r="CL23" s="4">
        <v>270.33125060997344</v>
      </c>
      <c r="CM23" s="4">
        <v>30.83076075</v>
      </c>
      <c r="CN23" s="4">
        <v>30.83076075</v>
      </c>
      <c r="CO23" s="4">
        <v>38.023944</v>
      </c>
      <c r="CP23" s="4">
        <v>37.504070749999997</v>
      </c>
      <c r="CQ23" s="4">
        <v>31.697416578125001</v>
      </c>
      <c r="CR23" s="4">
        <v>13.111933000000001</v>
      </c>
      <c r="CS23" s="4">
        <v>10.923587749999999</v>
      </c>
      <c r="CT23" s="4">
        <v>35.705239249999998</v>
      </c>
      <c r="CU23" s="4">
        <v>33.804109249999996</v>
      </c>
      <c r="CV23" s="4">
        <v>26.824923250000001</v>
      </c>
      <c r="CW23" s="4">
        <v>33.709057999999999</v>
      </c>
      <c r="CX23" s="4">
        <v>30.796703000000001</v>
      </c>
      <c r="CY23" s="4">
        <v>38.016653000000005</v>
      </c>
      <c r="CZ23" s="4">
        <v>37.496808999999999</v>
      </c>
      <c r="DA23" s="4">
        <v>32.138852108504601</v>
      </c>
      <c r="DB23" s="4">
        <v>1.4815452499999999</v>
      </c>
      <c r="DC23" s="4">
        <v>1640.1949999999999</v>
      </c>
      <c r="DE23" s="4">
        <v>308.96882441103037</v>
      </c>
      <c r="DF23" s="4">
        <v>13.902923000000001</v>
      </c>
      <c r="DH23" s="4">
        <v>245.47040575982254</v>
      </c>
      <c r="DI23" s="4">
        <v>10.626758875</v>
      </c>
      <c r="DK23" s="4">
        <v>683.10108085573177</v>
      </c>
      <c r="DL23" s="4">
        <v>63.457955500000004</v>
      </c>
      <c r="DM23" s="4">
        <v>683.10108085573177</v>
      </c>
      <c r="DN23" s="4">
        <v>60.891996374999998</v>
      </c>
      <c r="DO23" s="4">
        <v>297.7099615334302</v>
      </c>
      <c r="DP23" s="4">
        <v>27.246470375000001</v>
      </c>
      <c r="DQ23" s="4">
        <v>288.45428989224058</v>
      </c>
      <c r="DR23" s="4">
        <v>33.969687</v>
      </c>
      <c r="DS23" s="4">
        <v>270.33125060997344</v>
      </c>
      <c r="DT23" s="4">
        <v>30.796703000000001</v>
      </c>
      <c r="DU23" s="4">
        <v>30.796703000000001</v>
      </c>
      <c r="DV23" s="4">
        <v>38.016653000000005</v>
      </c>
      <c r="DW23" s="4">
        <v>37.496808999999999</v>
      </c>
      <c r="DX23" s="4">
        <v>32.138852108504601</v>
      </c>
      <c r="DZ23" s="4">
        <v>249.47173596474877</v>
      </c>
      <c r="EA23" s="4">
        <v>31.500435874999997</v>
      </c>
      <c r="EB23" s="4">
        <v>31.500435874999997</v>
      </c>
      <c r="EC23" s="4">
        <v>38.581514374999998</v>
      </c>
      <c r="ED23" s="4">
        <v>38.293815875</v>
      </c>
      <c r="EE23" s="4">
        <v>32.367589531249997</v>
      </c>
      <c r="EF23" s="4">
        <v>13.67620475</v>
      </c>
      <c r="EG23" s="4">
        <v>11.389767125000001</v>
      </c>
      <c r="EH23" s="4">
        <v>44.3206305</v>
      </c>
      <c r="EI23" s="4">
        <v>41.660284500000003</v>
      </c>
      <c r="EJ23" s="4">
        <v>27.591477250000001</v>
      </c>
      <c r="EK23" s="4">
        <v>34.320462249999999</v>
      </c>
      <c r="EL23" s="4">
        <v>31.468361125000001</v>
      </c>
      <c r="EM23" s="4">
        <v>38.565563749999995</v>
      </c>
      <c r="EN23" s="4">
        <v>38.281886374999999</v>
      </c>
      <c r="EO23" s="4">
        <v>32.809969127071554</v>
      </c>
      <c r="EP23" s="4">
        <v>1.4108532499999999</v>
      </c>
      <c r="EQ23" s="4">
        <v>12901.231250000001</v>
      </c>
      <c r="ER23" s="4">
        <v>283.90461759362961</v>
      </c>
      <c r="ES23" s="4">
        <v>14.4290275</v>
      </c>
      <c r="ET23" s="4">
        <v>285.12786547942795</v>
      </c>
      <c r="EU23" s="4">
        <v>11.796737749999998</v>
      </c>
      <c r="EV23" s="7">
        <v>510.58522756932098</v>
      </c>
      <c r="EW23" s="7">
        <v>63.240436875</v>
      </c>
      <c r="EX23" s="7">
        <v>510.58522756932098</v>
      </c>
      <c r="EY23" s="7">
        <v>60.170753500000004</v>
      </c>
      <c r="EZ23" s="7">
        <v>276.37695192251635</v>
      </c>
      <c r="FA23" s="7">
        <v>28.023108499999999</v>
      </c>
      <c r="FB23" s="7">
        <v>258.33665650817812</v>
      </c>
      <c r="FC23" s="7">
        <v>34.572765250000003</v>
      </c>
      <c r="FD23" s="4">
        <v>276.37695192251635</v>
      </c>
      <c r="FE23" s="4">
        <v>31.86405375</v>
      </c>
      <c r="FF23" s="4">
        <v>31.86405375</v>
      </c>
      <c r="FG23" s="4">
        <v>38.864105499999994</v>
      </c>
      <c r="FH23" s="4">
        <v>38.54010925</v>
      </c>
      <c r="FI23" s="4">
        <v>33.195109626187623</v>
      </c>
      <c r="FK23" s="4">
        <v>270.33125060997344</v>
      </c>
      <c r="FL23" s="4">
        <v>31.697416578125001</v>
      </c>
      <c r="FM23" s="4">
        <v>270.33125060997344</v>
      </c>
      <c r="FN23" s="4">
        <v>32.138852108504601</v>
      </c>
      <c r="FP23" s="4">
        <v>249.47173596474877</v>
      </c>
      <c r="FQ23" s="4">
        <v>32.367589531249997</v>
      </c>
      <c r="FR23" s="4">
        <v>249.47173596474877</v>
      </c>
      <c r="FS23" s="4">
        <v>32.809969127071554</v>
      </c>
    </row>
    <row r="24" spans="1:175">
      <c r="A24" s="250"/>
      <c r="B24" s="38">
        <v>135</v>
      </c>
      <c r="C24" s="130">
        <f>Anchor!L21</f>
        <v>2018.3385840000001</v>
      </c>
      <c r="D24" s="130">
        <f>Anchor!M21</f>
        <v>37.283451999999997</v>
      </c>
      <c r="E24" s="130">
        <f>Anchor!N21</f>
        <v>43.330784999999999</v>
      </c>
      <c r="F24" s="130">
        <f>Anchor!O21</f>
        <v>42.520915000000002</v>
      </c>
      <c r="G24" s="131">
        <f>('Summary (Full)'!$B$34*D24+'Summary (Full)'!$B$35*E24+'Summary (Full)'!$B$36*F24)/'Summary (Full)'!$B$37</f>
        <v>37.988751749999992</v>
      </c>
      <c r="H24" s="130">
        <f>Anchor!P21</f>
        <v>22.916491000000001</v>
      </c>
      <c r="I24" s="130">
        <f>Anchor!Q21</f>
        <v>16.768346000000001</v>
      </c>
      <c r="J24" s="130">
        <f>Anchor!R21</f>
        <v>82.957172</v>
      </c>
      <c r="K24" s="130">
        <f>Anchor!S21</f>
        <v>80.111672999999996</v>
      </c>
      <c r="L24" s="130">
        <f>Anchor!T21</f>
        <v>35.395493000000002</v>
      </c>
      <c r="M24" s="130">
        <f>Anchor!U21</f>
        <v>39.307251999999998</v>
      </c>
      <c r="N24" s="130">
        <f>Anchor!V21</f>
        <v>37.271362000000003</v>
      </c>
      <c r="O24" s="130">
        <f>Anchor!W21</f>
        <v>43.322426999999998</v>
      </c>
      <c r="P24" s="130">
        <f>Anchor!X21</f>
        <v>42.507807</v>
      </c>
      <c r="Q24" s="132">
        <f>10*LOG10(1/(('Summary (Full)'!$B$41/10^(N24/10)+'Summary (Full)'!$B$42/10^(O24/10)+'Summary (Full)'!$B$43/10^(P24/10))/'Summary (Full)'!$B$44))</f>
        <v>38.474933577665055</v>
      </c>
      <c r="R24" s="130">
        <f>Anchor!Y21</f>
        <v>1.4770840000000001</v>
      </c>
      <c r="S24" s="130">
        <f>Anchor!Z21</f>
        <v>3255.9</v>
      </c>
      <c r="T24" s="133"/>
      <c r="U24" s="130">
        <f>Test!L21</f>
        <v>1989.0989010000001</v>
      </c>
      <c r="V24" s="130">
        <f>Test!M21</f>
        <v>37.495286999999998</v>
      </c>
      <c r="W24" s="130">
        <f>Test!N21</f>
        <v>43.659298</v>
      </c>
      <c r="X24" s="130">
        <f>Test!O21</f>
        <v>42.926017000000002</v>
      </c>
      <c r="Y24" s="130">
        <f>('Summary (Full)'!$B$34*V24+'Summary (Full)'!$B$35*W24+'Summary (Full)'!$B$36*X24)/'Summary (Full)'!$B$37</f>
        <v>38.219958312499998</v>
      </c>
      <c r="Z24" s="130">
        <f>Test!P21</f>
        <v>23.512878000000001</v>
      </c>
      <c r="AA24" s="130">
        <f>Test!Q21</f>
        <v>17.032066</v>
      </c>
      <c r="AB24" s="130">
        <f>Test!R21</f>
        <v>84.349524000000002</v>
      </c>
      <c r="AC24" s="130">
        <f>Test!S21</f>
        <v>81.549798999999993</v>
      </c>
      <c r="AD24" s="130">
        <f>Test!T21</f>
        <v>35.800524000000003</v>
      </c>
      <c r="AE24" s="130">
        <f>Test!U21</f>
        <v>39.562187000000002</v>
      </c>
      <c r="AF24" s="130">
        <f>Test!V21</f>
        <v>37.484617</v>
      </c>
      <c r="AG24" s="130">
        <f>Test!W21</f>
        <v>43.651674999999997</v>
      </c>
      <c r="AH24" s="130">
        <f>Test!X21</f>
        <v>42.914563000000001</v>
      </c>
      <c r="AI24" s="130">
        <f>10*LOG10(1/(('Summary (Full)'!$B$41/10^(AF24/10)+'Summary (Full)'!$B$42/10^(AG24/10)+'Summary (Full)'!$B$43/10^(AH24/10))/'Summary (Full)'!$B$44))</f>
        <v>38.706939557355895</v>
      </c>
      <c r="AJ24" s="130">
        <f>Test!Y21</f>
        <v>1.397378</v>
      </c>
      <c r="AK24" s="130">
        <f>Test!Z21</f>
        <v>31415.67</v>
      </c>
      <c r="AL24" s="130">
        <f t="shared" si="2"/>
        <v>0.94603827541290808</v>
      </c>
      <c r="AM24" s="130">
        <f t="shared" si="3"/>
        <v>9.6488436377038607</v>
      </c>
      <c r="AO24" s="261"/>
      <c r="AP24" s="177"/>
      <c r="AQ24" s="177"/>
      <c r="AR24" s="177"/>
      <c r="AS24" s="177"/>
      <c r="AT24" s="177"/>
      <c r="AU24" s="177"/>
      <c r="AV24" s="177"/>
      <c r="AW24" s="177"/>
      <c r="AX24" s="177"/>
      <c r="AY24" s="178"/>
      <c r="AZ24" s="252"/>
      <c r="BA24" s="171"/>
      <c r="CL24" s="4">
        <v>297.7099615334302</v>
      </c>
      <c r="CM24" s="4">
        <v>31.204583124999999</v>
      </c>
      <c r="CN24" s="4">
        <v>31.204583124999999</v>
      </c>
      <c r="CO24" s="4">
        <v>38.316632499999997</v>
      </c>
      <c r="CP24" s="4">
        <v>37.750174625</v>
      </c>
      <c r="CQ24" s="4">
        <v>32.058185679687497</v>
      </c>
      <c r="CR24" s="4">
        <v>13.558138</v>
      </c>
      <c r="CS24" s="4">
        <v>11.220416624999999</v>
      </c>
      <c r="CT24" s="4">
        <v>38.343923375000003</v>
      </c>
      <c r="CU24" s="4">
        <v>36.366015374999996</v>
      </c>
      <c r="CV24" s="4">
        <v>27.246470375000001</v>
      </c>
      <c r="CW24" s="4">
        <v>34.023018</v>
      </c>
      <c r="CX24" s="4">
        <v>31.170951000000002</v>
      </c>
      <c r="CY24" s="4">
        <v>38.3089005</v>
      </c>
      <c r="CZ24" s="4">
        <v>37.742498999999995</v>
      </c>
      <c r="DA24" s="4">
        <v>32.502842988437024</v>
      </c>
      <c r="DB24" s="4">
        <v>1.4842638749999999</v>
      </c>
      <c r="DC24" s="4">
        <v>1700.9324999999999</v>
      </c>
      <c r="DE24" s="4">
        <v>337.7890353229995</v>
      </c>
      <c r="DF24" s="4">
        <v>14.306519</v>
      </c>
      <c r="DH24" s="4">
        <v>270.33125060997344</v>
      </c>
      <c r="DI24" s="4">
        <v>10.923587749999999</v>
      </c>
      <c r="DK24" s="4">
        <v>750.87005299999998</v>
      </c>
      <c r="DL24" s="4">
        <v>66.068644000000006</v>
      </c>
      <c r="DM24" s="4">
        <v>750.87005299999998</v>
      </c>
      <c r="DN24" s="4">
        <v>63.474463999999998</v>
      </c>
      <c r="DO24" s="4">
        <v>327.86154392527618</v>
      </c>
      <c r="DP24" s="4">
        <v>27.668017500000001</v>
      </c>
      <c r="DQ24" s="4">
        <v>317.83176927690477</v>
      </c>
      <c r="DR24" s="4">
        <v>34.273261000000005</v>
      </c>
      <c r="DS24" s="4">
        <v>297.7099615334302</v>
      </c>
      <c r="DT24" s="4">
        <v>31.170951000000002</v>
      </c>
      <c r="DU24" s="4">
        <v>31.170951000000002</v>
      </c>
      <c r="DV24" s="4">
        <v>38.3089005</v>
      </c>
      <c r="DW24" s="4">
        <v>37.742498999999995</v>
      </c>
      <c r="DX24" s="4">
        <v>32.502842988437024</v>
      </c>
      <c r="DZ24" s="4">
        <v>276.37695192251635</v>
      </c>
      <c r="EA24" s="4">
        <v>31.89625925</v>
      </c>
      <c r="EB24" s="4">
        <v>31.89625925</v>
      </c>
      <c r="EC24" s="4">
        <v>38.880377249999995</v>
      </c>
      <c r="ED24" s="4">
        <v>38.551731250000003</v>
      </c>
      <c r="EE24" s="4">
        <v>32.748733625</v>
      </c>
      <c r="EF24" s="4">
        <v>14.1029845</v>
      </c>
      <c r="EG24" s="4">
        <v>11.68429375</v>
      </c>
      <c r="EH24" s="4">
        <v>46.989533999999999</v>
      </c>
      <c r="EI24" s="4">
        <v>44.245331</v>
      </c>
      <c r="EJ24" s="4">
        <v>28.023108499999999</v>
      </c>
      <c r="EK24" s="4">
        <v>34.641348499999999</v>
      </c>
      <c r="EL24" s="4">
        <v>31.86405375</v>
      </c>
      <c r="EM24" s="4">
        <v>38.864105499999994</v>
      </c>
      <c r="EN24" s="4">
        <v>38.54010925</v>
      </c>
      <c r="EO24" s="4">
        <v>33.195109626187623</v>
      </c>
      <c r="EP24" s="4">
        <v>1.4160325</v>
      </c>
      <c r="EQ24" s="4">
        <v>13852.0275</v>
      </c>
      <c r="ER24" s="4">
        <v>313.22265214712542</v>
      </c>
      <c r="ES24" s="4">
        <v>14.85270775</v>
      </c>
      <c r="ET24" s="4">
        <v>314.69749888274623</v>
      </c>
      <c r="EU24" s="4">
        <v>12.090033999999999</v>
      </c>
      <c r="EV24" s="7">
        <v>560.96163482811096</v>
      </c>
      <c r="EW24" s="7">
        <v>65.514248750000007</v>
      </c>
      <c r="EX24" s="7">
        <v>560.96163482811096</v>
      </c>
      <c r="EY24" s="7">
        <v>62.423173000000006</v>
      </c>
      <c r="EZ24" s="7">
        <v>306.18386190559954</v>
      </c>
      <c r="FA24" s="7">
        <v>28.454739750000002</v>
      </c>
      <c r="FB24" s="7">
        <v>285.12786547942795</v>
      </c>
      <c r="FC24" s="7">
        <v>34.862423874999998</v>
      </c>
      <c r="FD24" s="4">
        <v>306.18386190559954</v>
      </c>
      <c r="FE24" s="4">
        <v>32.259746374999999</v>
      </c>
      <c r="FF24" s="4">
        <v>32.259746374999999</v>
      </c>
      <c r="FG24" s="4">
        <v>39.162647249999999</v>
      </c>
      <c r="FH24" s="4">
        <v>38.798332125000002</v>
      </c>
      <c r="FI24" s="4">
        <v>33.580250125303699</v>
      </c>
      <c r="FK24" s="4">
        <v>297.7099615334302</v>
      </c>
      <c r="FL24" s="4">
        <v>32.058185679687497</v>
      </c>
      <c r="FM24" s="4">
        <v>297.7099615334302</v>
      </c>
      <c r="FN24" s="4">
        <v>32.502842988437024</v>
      </c>
      <c r="FP24" s="4">
        <v>276.37695192251635</v>
      </c>
      <c r="FQ24" s="4">
        <v>32.748733625</v>
      </c>
      <c r="FR24" s="4">
        <v>276.37695192251635</v>
      </c>
      <c r="FS24" s="4">
        <v>33.195109626187623</v>
      </c>
    </row>
    <row r="25" spans="1:175" ht="13" customHeight="1">
      <c r="A25" s="250"/>
      <c r="B25" s="38">
        <v>160</v>
      </c>
      <c r="C25" s="130">
        <f>Anchor!L22</f>
        <v>992.64427899999998</v>
      </c>
      <c r="D25" s="130">
        <f>Anchor!M22</f>
        <v>35.533003000000001</v>
      </c>
      <c r="E25" s="130">
        <f>Anchor!N22</f>
        <v>41.815693000000003</v>
      </c>
      <c r="F25" s="130">
        <f>Anchor!O22</f>
        <v>40.843445000000003</v>
      </c>
      <c r="G25" s="131">
        <f>('Summary (Full)'!$B$34*D25+'Summary (Full)'!$B$35*E25+'Summary (Full)'!$B$36*F25)/'Summary (Full)'!$B$37</f>
        <v>36.257573749999999</v>
      </c>
      <c r="H25" s="130">
        <f>Anchor!P22</f>
        <v>19.449238999999999</v>
      </c>
      <c r="I25" s="130">
        <f>Anchor!Q22</f>
        <v>14.940687</v>
      </c>
      <c r="J25" s="130">
        <f>Anchor!R22</f>
        <v>70.029317000000006</v>
      </c>
      <c r="K25" s="130">
        <f>Anchor!S22</f>
        <v>67.250906000000001</v>
      </c>
      <c r="L25" s="130">
        <f>Anchor!T22</f>
        <v>32.588610000000003</v>
      </c>
      <c r="M25" s="130">
        <f>Anchor!U22</f>
        <v>37.732747000000003</v>
      </c>
      <c r="N25" s="130">
        <f>Anchor!V22</f>
        <v>35.510367000000002</v>
      </c>
      <c r="O25" s="130">
        <f>Anchor!W22</f>
        <v>41.804671999999997</v>
      </c>
      <c r="P25" s="130">
        <f>Anchor!X22</f>
        <v>40.829881999999998</v>
      </c>
      <c r="Q25" s="132">
        <f>10*LOG10(1/(('Summary (Full)'!$B$41/10^(N25/10)+'Summary (Full)'!$B$42/10^(O25/10)+'Summary (Full)'!$B$43/10^(P25/10))/'Summary (Full)'!$B$44))</f>
        <v>36.732308680658896</v>
      </c>
      <c r="R25" s="130">
        <f>Anchor!Y22</f>
        <v>1.5406770000000001</v>
      </c>
      <c r="S25" s="130">
        <f>Anchor!Z22</f>
        <v>2529.6999999999998</v>
      </c>
      <c r="T25" s="133"/>
      <c r="U25" s="130">
        <f>Test!L22</f>
        <v>971.85891000000004</v>
      </c>
      <c r="V25" s="130">
        <f>Test!M22</f>
        <v>35.956041999999997</v>
      </c>
      <c r="W25" s="130">
        <f>Test!N22</f>
        <v>42.276221999999997</v>
      </c>
      <c r="X25" s="130">
        <f>Test!O22</f>
        <v>41.515841999999999</v>
      </c>
      <c r="Y25" s="130">
        <f>('Summary (Full)'!$B$34*V25+'Summary (Full)'!$B$35*W25+'Summary (Full)'!$B$36*X25)/'Summary (Full)'!$B$37</f>
        <v>36.698540749999999</v>
      </c>
      <c r="Z25" s="130">
        <f>Test!P22</f>
        <v>20.188566000000002</v>
      </c>
      <c r="AA25" s="130">
        <f>Test!Q22</f>
        <v>15.360455999999999</v>
      </c>
      <c r="AB25" s="130">
        <f>Test!R22</f>
        <v>73.517071999999999</v>
      </c>
      <c r="AC25" s="130">
        <f>Test!S22</f>
        <v>70.576778000000004</v>
      </c>
      <c r="AD25" s="130">
        <f>Test!T22</f>
        <v>33.233711999999997</v>
      </c>
      <c r="AE25" s="130">
        <f>Test!U22</f>
        <v>38.161724999999997</v>
      </c>
      <c r="AF25" s="130">
        <f>Test!V22</f>
        <v>35.936514000000003</v>
      </c>
      <c r="AG25" s="130">
        <f>Test!W22</f>
        <v>42.264387999999997</v>
      </c>
      <c r="AH25" s="130">
        <f>Test!X22</f>
        <v>41.502564999999997</v>
      </c>
      <c r="AI25" s="130">
        <f>10*LOG10(1/(('Summary (Full)'!$B$41/10^(AF25/10)+'Summary (Full)'!$B$42/10^(AG25/10)+'Summary (Full)'!$B$43/10^(AH25/10))/'Summary (Full)'!$B$44))</f>
        <v>37.175772486729855</v>
      </c>
      <c r="AJ25" s="130">
        <f>Test!Y22</f>
        <v>1.4591019999999999</v>
      </c>
      <c r="AK25" s="130">
        <f>Test!Z22</f>
        <v>19727.48</v>
      </c>
      <c r="AL25" s="130">
        <f t="shared" si="2"/>
        <v>0.94705249705162076</v>
      </c>
      <c r="AM25" s="130">
        <f t="shared" si="3"/>
        <v>7.7983476301537733</v>
      </c>
      <c r="AO25" s="261" t="s">
        <v>28</v>
      </c>
      <c r="AP25" s="177" cm="1">
        <f t="array" ref="AP25">bdRateExtend($C24:$C27,D24:D27,$U24:$U27,V24:V27)</f>
        <v>-0.18093838427872388</v>
      </c>
      <c r="AQ25" s="177"/>
      <c r="AR25" s="177"/>
      <c r="AS25" s="177"/>
      <c r="AT25" s="177" cm="1">
        <f t="array" ref="AT25">bdRateExtend($C24:$C27,H24:H27,$U24:$U27,Z24:Z27)</f>
        <v>-0.17296854346417256</v>
      </c>
      <c r="AU25" s="177"/>
      <c r="AV25" s="177" cm="1">
        <f t="array" ref="AV25">bdRateExtend($C24:$C27,I24:I27,$U24:$U27,AA24:AA27)</f>
        <v>-0.179063035375844</v>
      </c>
      <c r="AW25" s="177"/>
      <c r="AX25" s="177" cm="1">
        <f t="array" ref="AX25">bdRateExtend($C24:$C27,J24:J27,$U24:$U27,AB24:AB27,"None", FALSE,1)</f>
        <v>-0.21188450112593138</v>
      </c>
      <c r="AY25" s="178"/>
      <c r="AZ25" s="252" cm="1">
        <f t="array" ref="AZ25">testVMAFRange($C24:$C27,J24:J27,$U24:$U27,AB24:AB27)</f>
        <v>0</v>
      </c>
      <c r="BA25" s="171"/>
      <c r="CL25" s="4">
        <v>327.86154392527618</v>
      </c>
      <c r="CM25" s="4">
        <v>31.578405500000002</v>
      </c>
      <c r="CN25" s="4">
        <v>31.578405500000002</v>
      </c>
      <c r="CO25" s="4">
        <v>38.609320999999994</v>
      </c>
      <c r="CP25" s="4">
        <v>37.996278500000003</v>
      </c>
      <c r="CQ25" s="4">
        <v>32.418954781250001</v>
      </c>
      <c r="CR25" s="4">
        <v>14.004343</v>
      </c>
      <c r="CS25" s="4">
        <v>11.5172455</v>
      </c>
      <c r="CT25" s="4">
        <v>40.9826075</v>
      </c>
      <c r="CU25" s="4">
        <v>38.927921499999997</v>
      </c>
      <c r="CV25" s="4">
        <v>27.668017500000001</v>
      </c>
      <c r="CW25" s="4">
        <v>34.336978000000002</v>
      </c>
      <c r="CX25" s="4">
        <v>31.545199000000004</v>
      </c>
      <c r="CY25" s="4">
        <v>38.601148000000002</v>
      </c>
      <c r="CZ25" s="4">
        <v>37.988188999999998</v>
      </c>
      <c r="DA25" s="4">
        <v>32.86683386836944</v>
      </c>
      <c r="DB25" s="4">
        <v>1.4869824999999999</v>
      </c>
      <c r="DC25" s="4">
        <v>1761.67</v>
      </c>
      <c r="DE25" s="4">
        <v>369.29755810136368</v>
      </c>
      <c r="DF25" s="4">
        <v>14.710115</v>
      </c>
      <c r="DH25" s="4">
        <v>297.7099615334302</v>
      </c>
      <c r="DI25" s="4">
        <v>11.220416624999999</v>
      </c>
      <c r="DK25" s="4">
        <v>820.86872648636097</v>
      </c>
      <c r="DL25" s="4">
        <v>68.103066000000013</v>
      </c>
      <c r="DM25" s="4">
        <v>929.91568717299799</v>
      </c>
      <c r="DN25" s="4">
        <v>68.707273375</v>
      </c>
      <c r="DO25" s="4">
        <v>361.06682971370861</v>
      </c>
      <c r="DP25" s="4">
        <v>28.089564625000001</v>
      </c>
      <c r="DQ25" s="4">
        <v>350.20118300000001</v>
      </c>
      <c r="DR25" s="4">
        <v>34.576835000000003</v>
      </c>
      <c r="DS25" s="4">
        <v>327.86154392527618</v>
      </c>
      <c r="DT25" s="4">
        <v>31.545199000000004</v>
      </c>
      <c r="DU25" s="4">
        <v>31.545199000000004</v>
      </c>
      <c r="DV25" s="4">
        <v>38.601148000000002</v>
      </c>
      <c r="DW25" s="4">
        <v>37.988188999999998</v>
      </c>
      <c r="DX25" s="4">
        <v>32.86683386836944</v>
      </c>
      <c r="DZ25" s="4">
        <v>306.18386190559954</v>
      </c>
      <c r="EA25" s="4">
        <v>32.292082624999999</v>
      </c>
      <c r="EB25" s="4">
        <v>32.292082624999999</v>
      </c>
      <c r="EC25" s="4">
        <v>39.179240125</v>
      </c>
      <c r="ED25" s="4">
        <v>38.809646624999999</v>
      </c>
      <c r="EE25" s="4">
        <v>33.129877718749995</v>
      </c>
      <c r="EF25" s="4">
        <v>14.529764249999999</v>
      </c>
      <c r="EG25" s="4">
        <v>11.978820375</v>
      </c>
      <c r="EH25" s="4">
        <v>49.658437499999998</v>
      </c>
      <c r="EI25" s="4">
        <v>46.830377500000004</v>
      </c>
      <c r="EJ25" s="4">
        <v>28.454739750000002</v>
      </c>
      <c r="EK25" s="4">
        <v>34.96223475</v>
      </c>
      <c r="EL25" s="4">
        <v>32.259746374999999</v>
      </c>
      <c r="EM25" s="4">
        <v>39.162647249999999</v>
      </c>
      <c r="EN25" s="4">
        <v>38.798332125000002</v>
      </c>
      <c r="EO25" s="4">
        <v>33.580250125303699</v>
      </c>
      <c r="EP25" s="4">
        <v>1.4212117499999999</v>
      </c>
      <c r="EQ25" s="4">
        <v>14802.823750000001</v>
      </c>
      <c r="ER25" s="4">
        <v>378.91395988133416</v>
      </c>
      <c r="ES25" s="4">
        <v>15.713312875</v>
      </c>
      <c r="ET25" s="4">
        <v>347.33369759049907</v>
      </c>
      <c r="EU25" s="4">
        <v>12.38333025</v>
      </c>
      <c r="EV25" s="7">
        <v>616.30838253404841</v>
      </c>
      <c r="EW25" s="7">
        <v>67.788060625</v>
      </c>
      <c r="EX25" s="7">
        <v>616.30838253404841</v>
      </c>
      <c r="EY25" s="7">
        <v>64.675592500000008</v>
      </c>
      <c r="EZ25" s="7">
        <v>373.03918175803653</v>
      </c>
      <c r="FA25" s="7">
        <v>29.344024874999999</v>
      </c>
      <c r="FB25" s="7">
        <v>314.69749888274623</v>
      </c>
      <c r="FC25" s="7">
        <v>35.152082499999999</v>
      </c>
      <c r="FD25" s="4">
        <v>339.20540999999997</v>
      </c>
      <c r="FE25" s="4">
        <v>32.655439000000001</v>
      </c>
      <c r="FF25" s="4">
        <v>32.655439000000001</v>
      </c>
      <c r="FG25" s="4">
        <v>39.461188999999997</v>
      </c>
      <c r="FH25" s="4">
        <v>39.056555000000003</v>
      </c>
      <c r="FI25" s="4">
        <v>33.965390624419769</v>
      </c>
      <c r="FK25" s="4">
        <v>327.86154392527618</v>
      </c>
      <c r="FL25" s="4">
        <v>32.418954781250001</v>
      </c>
      <c r="FM25" s="4">
        <v>327.86154392527618</v>
      </c>
      <c r="FN25" s="4">
        <v>32.86683386836944</v>
      </c>
      <c r="FP25" s="4">
        <v>306.18386190559954</v>
      </c>
      <c r="FQ25" s="4">
        <v>33.129877718749995</v>
      </c>
      <c r="FR25" s="4">
        <v>306.18386190559954</v>
      </c>
      <c r="FS25" s="4">
        <v>33.580250125303699</v>
      </c>
    </row>
    <row r="26" spans="1:175">
      <c r="A26" s="250"/>
      <c r="B26" s="38">
        <v>185</v>
      </c>
      <c r="C26" s="130">
        <f>Anchor!L23</f>
        <v>482.25743499999999</v>
      </c>
      <c r="D26" s="130">
        <f>Anchor!M23</f>
        <v>33.073695000000001</v>
      </c>
      <c r="E26" s="130">
        <f>Anchor!N23</f>
        <v>39.780074999999997</v>
      </c>
      <c r="F26" s="130">
        <f>Anchor!O23</f>
        <v>38.980694</v>
      </c>
      <c r="G26" s="131">
        <f>('Summary (Full)'!$B$34*D26+'Summary (Full)'!$B$35*E26+'Summary (Full)'!$B$36*F26)/'Summary (Full)'!$B$37</f>
        <v>33.862031187500001</v>
      </c>
      <c r="H26" s="130">
        <f>Anchor!P23</f>
        <v>15.789163</v>
      </c>
      <c r="I26" s="130">
        <f>Anchor!Q23</f>
        <v>12.704561</v>
      </c>
      <c r="J26" s="130">
        <f>Anchor!R23</f>
        <v>51.537343999999997</v>
      </c>
      <c r="K26" s="130">
        <f>Anchor!S23</f>
        <v>49.175545999999997</v>
      </c>
      <c r="L26" s="130">
        <f>Anchor!T23</f>
        <v>29.354206000000001</v>
      </c>
      <c r="M26" s="130">
        <f>Anchor!U23</f>
        <v>35.592818000000001</v>
      </c>
      <c r="N26" s="130">
        <f>Anchor!V23</f>
        <v>33.042191000000003</v>
      </c>
      <c r="O26" s="130">
        <f>Anchor!W23</f>
        <v>39.770138000000003</v>
      </c>
      <c r="P26" s="130">
        <f>Anchor!X23</f>
        <v>38.970948999999997</v>
      </c>
      <c r="Q26" s="132">
        <f>10*LOG10(1/(('Summary (Full)'!$B$41/10^(N26/10)+'Summary (Full)'!$B$42/10^(O26/10)+'Summary (Full)'!$B$43/10^(P26/10))/'Summary (Full)'!$B$44))</f>
        <v>34.322797388099119</v>
      </c>
      <c r="R26" s="130">
        <f>Anchor!Y23</f>
        <v>1.497857</v>
      </c>
      <c r="S26" s="130">
        <f>Anchor!Z23</f>
        <v>2004.62</v>
      </c>
      <c r="T26" s="133"/>
      <c r="U26" s="130">
        <f>Test!L23</f>
        <v>466.99024100000003</v>
      </c>
      <c r="V26" s="130">
        <f>Test!M23</f>
        <v>33.712567999999997</v>
      </c>
      <c r="W26" s="130">
        <f>Test!N23</f>
        <v>40.481575999999997</v>
      </c>
      <c r="X26" s="130">
        <f>Test!O23</f>
        <v>39.832349000000001</v>
      </c>
      <c r="Y26" s="130">
        <f>('Summary (Full)'!$B$34*V26+'Summary (Full)'!$B$35*W26+'Summary (Full)'!$B$36*X26)/'Summary (Full)'!$B$37</f>
        <v>34.518117312499996</v>
      </c>
      <c r="Z26" s="130">
        <f>Test!P23</f>
        <v>16.641113000000001</v>
      </c>
      <c r="AA26" s="130">
        <f>Test!Q23</f>
        <v>13.263218999999999</v>
      </c>
      <c r="AB26" s="130">
        <f>Test!R23</f>
        <v>57.486139999999999</v>
      </c>
      <c r="AC26" s="130">
        <f>Test!S23</f>
        <v>54.608865999999999</v>
      </c>
      <c r="AD26" s="130">
        <f>Test!T23</f>
        <v>30.176704000000001</v>
      </c>
      <c r="AE26" s="130">
        <f>Test!U23</f>
        <v>36.310716999999997</v>
      </c>
      <c r="AF26" s="130">
        <f>Test!V23</f>
        <v>33.683579000000002</v>
      </c>
      <c r="AG26" s="130">
        <f>Test!W23</f>
        <v>40.466923999999999</v>
      </c>
      <c r="AH26" s="130">
        <f>Test!X23</f>
        <v>39.820141</v>
      </c>
      <c r="AI26" s="130">
        <f>10*LOG10(1/(('Summary (Full)'!$B$41/10^(AF26/10)+'Summary (Full)'!$B$42/10^(AG26/10)+'Summary (Full)'!$B$43/10^(AH26/10))/'Summary (Full)'!$B$44))</f>
        <v>34.978422743923133</v>
      </c>
      <c r="AJ26" s="130">
        <f>Test!Y23</f>
        <v>1.4888570000000001</v>
      </c>
      <c r="AK26" s="130">
        <f>Test!Z23</f>
        <v>13379.11</v>
      </c>
      <c r="AL26" s="130">
        <f t="shared" si="2"/>
        <v>0.99399141573594818</v>
      </c>
      <c r="AM26" s="130">
        <f t="shared" si="3"/>
        <v>6.6741377418164047</v>
      </c>
      <c r="AO26" s="261"/>
      <c r="AP26" s="177"/>
      <c r="AQ26" s="177"/>
      <c r="AR26" s="177"/>
      <c r="AS26" s="177"/>
      <c r="AT26" s="177"/>
      <c r="AU26" s="177"/>
      <c r="AV26" s="177"/>
      <c r="AW26" s="177"/>
      <c r="AX26" s="177"/>
      <c r="AY26" s="178"/>
      <c r="AZ26" s="252"/>
      <c r="BA26" s="171"/>
      <c r="CL26" s="4">
        <v>361.06682971370861</v>
      </c>
      <c r="CM26" s="4">
        <v>31.952227875000002</v>
      </c>
      <c r="CN26" s="4">
        <v>31.952227875000002</v>
      </c>
      <c r="CO26" s="4">
        <v>38.902009499999998</v>
      </c>
      <c r="CP26" s="4">
        <v>38.242382374999998</v>
      </c>
      <c r="CQ26" s="4">
        <v>32.779723882812505</v>
      </c>
      <c r="CR26" s="4">
        <v>14.450548000000001</v>
      </c>
      <c r="CS26" s="4">
        <v>11.814074375000001</v>
      </c>
      <c r="CT26" s="4">
        <v>43.621291624999998</v>
      </c>
      <c r="CU26" s="4">
        <v>41.489827624999997</v>
      </c>
      <c r="CV26" s="4">
        <v>28.089564625000001</v>
      </c>
      <c r="CW26" s="4">
        <v>34.650938000000004</v>
      </c>
      <c r="CX26" s="4">
        <v>31.919447000000002</v>
      </c>
      <c r="CY26" s="4">
        <v>38.893395500000004</v>
      </c>
      <c r="CZ26" s="4">
        <v>38.233879000000002</v>
      </c>
      <c r="DA26" s="4">
        <v>33.230824748301856</v>
      </c>
      <c r="DB26" s="4">
        <v>1.4897011250000001</v>
      </c>
      <c r="DC26" s="4">
        <v>1822.4075</v>
      </c>
      <c r="DE26" s="4">
        <v>403.74515498769989</v>
      </c>
      <c r="DF26" s="4">
        <v>15.113711</v>
      </c>
      <c r="DH26" s="4">
        <v>327.86154392527618</v>
      </c>
      <c r="DI26" s="4">
        <v>11.5172455</v>
      </c>
      <c r="DK26" s="4">
        <v>929.91568717299799</v>
      </c>
      <c r="DL26" s="4">
        <v>71.261848749999999</v>
      </c>
      <c r="DM26" s="4">
        <v>1021.290095</v>
      </c>
      <c r="DN26" s="4">
        <v>71.220915000000005</v>
      </c>
      <c r="DO26" s="4">
        <v>397.63509302945528</v>
      </c>
      <c r="DP26" s="4">
        <v>28.511111750000001</v>
      </c>
      <c r="DQ26" s="4">
        <v>397.63509302945528</v>
      </c>
      <c r="DR26" s="4">
        <v>34.964898000000005</v>
      </c>
      <c r="DS26" s="4">
        <v>361.06682971370861</v>
      </c>
      <c r="DT26" s="4">
        <v>31.919447000000002</v>
      </c>
      <c r="DU26" s="4">
        <v>31.919447000000002</v>
      </c>
      <c r="DV26" s="4">
        <v>38.893395500000004</v>
      </c>
      <c r="DW26" s="4">
        <v>38.233879000000002</v>
      </c>
      <c r="DX26" s="4">
        <v>33.230824748301856</v>
      </c>
      <c r="DZ26" s="4">
        <v>339.20540999999997</v>
      </c>
      <c r="EA26" s="4">
        <v>32.687905999999998</v>
      </c>
      <c r="EB26" s="4">
        <v>32.687905999999998</v>
      </c>
      <c r="EC26" s="4">
        <v>39.478102999999997</v>
      </c>
      <c r="ED26" s="4">
        <v>39.067562000000002</v>
      </c>
      <c r="EE26" s="4">
        <v>33.511021812499997</v>
      </c>
      <c r="EF26" s="4">
        <v>14.956543999999999</v>
      </c>
      <c r="EG26" s="4">
        <v>12.273346999999999</v>
      </c>
      <c r="EH26" s="4">
        <v>52.327340999999997</v>
      </c>
      <c r="EI26" s="4">
        <v>49.415424000000002</v>
      </c>
      <c r="EJ26" s="4">
        <v>28.886371</v>
      </c>
      <c r="EK26" s="4">
        <v>35.283121000000001</v>
      </c>
      <c r="EL26" s="4">
        <v>32.655439000000001</v>
      </c>
      <c r="EM26" s="4">
        <v>39.461188999999997</v>
      </c>
      <c r="EN26" s="4">
        <v>39.056555000000003</v>
      </c>
      <c r="EO26" s="4">
        <v>33.965390624419769</v>
      </c>
      <c r="EP26" s="4">
        <v>1.426391</v>
      </c>
      <c r="EQ26" s="4">
        <v>15753.62</v>
      </c>
      <c r="ER26" s="4">
        <v>415.47734017690459</v>
      </c>
      <c r="ES26" s="4">
        <v>16.150237750000002</v>
      </c>
      <c r="ET26" s="4">
        <v>383.3544845770698</v>
      </c>
      <c r="EU26" s="4">
        <v>12.676626499999999</v>
      </c>
      <c r="EV26" s="7">
        <v>677.11586461367006</v>
      </c>
      <c r="EW26" s="7">
        <v>70.061872500000007</v>
      </c>
      <c r="EX26" s="7">
        <v>677.11586461367006</v>
      </c>
      <c r="EY26" s="7">
        <v>66.928011999999995</v>
      </c>
      <c r="EZ26" s="7">
        <v>410.24767596338</v>
      </c>
      <c r="FA26" s="7">
        <v>29.801678750000001</v>
      </c>
      <c r="FB26" s="7">
        <v>347.33369759049907</v>
      </c>
      <c r="FC26" s="7">
        <v>35.441741125</v>
      </c>
      <c r="FD26" s="4">
        <v>373.03918175803653</v>
      </c>
      <c r="FE26" s="4">
        <v>33.028228374999998</v>
      </c>
      <c r="FF26" s="4">
        <v>33.028228374999998</v>
      </c>
      <c r="FG26" s="4">
        <v>39.737423374999999</v>
      </c>
      <c r="FH26" s="4">
        <v>39.309990625000005</v>
      </c>
      <c r="FI26" s="4">
        <v>34.326449564517944</v>
      </c>
      <c r="FK26" s="4">
        <v>361.06682971370861</v>
      </c>
      <c r="FL26" s="4">
        <v>32.779723882812505</v>
      </c>
      <c r="FM26" s="4">
        <v>361.06682971370861</v>
      </c>
      <c r="FN26" s="4">
        <v>33.230824748301856</v>
      </c>
      <c r="FP26" s="4">
        <v>339.20540999999997</v>
      </c>
      <c r="FQ26" s="4">
        <v>33.511021812499997</v>
      </c>
      <c r="FR26" s="4">
        <v>339.20540999999997</v>
      </c>
      <c r="FS26" s="4">
        <v>33.965390624419769</v>
      </c>
    </row>
    <row r="27" spans="1:175" ht="13" customHeight="1">
      <c r="A27" s="250"/>
      <c r="B27" s="38">
        <v>210</v>
      </c>
      <c r="C27" s="130">
        <f>Anchor!L24</f>
        <v>222.89587299999999</v>
      </c>
      <c r="D27" s="130">
        <f>Anchor!M24</f>
        <v>30.083116</v>
      </c>
      <c r="E27" s="130">
        <f>Anchor!N24</f>
        <v>37.438566999999999</v>
      </c>
      <c r="F27" s="130">
        <f>Anchor!O24</f>
        <v>37.011862999999998</v>
      </c>
      <c r="G27" s="131">
        <f>('Summary (Full)'!$B$34*D27+'Summary (Full)'!$B$35*E27+'Summary (Full)'!$B$36*F27)/'Summary (Full)'!$B$37</f>
        <v>30.975878375000001</v>
      </c>
      <c r="H27" s="130">
        <f>Anchor!P24</f>
        <v>12.219523000000001</v>
      </c>
      <c r="I27" s="130">
        <f>Anchor!Q24</f>
        <v>10.329929999999999</v>
      </c>
      <c r="J27" s="130">
        <f>Anchor!R24</f>
        <v>30.427871</v>
      </c>
      <c r="K27" s="130">
        <f>Anchor!S24</f>
        <v>28.680296999999999</v>
      </c>
      <c r="L27" s="130">
        <f>Anchor!T24</f>
        <v>25.981829000000001</v>
      </c>
      <c r="M27" s="130">
        <f>Anchor!U24</f>
        <v>33.081138000000003</v>
      </c>
      <c r="N27" s="130">
        <f>Anchor!V24</f>
        <v>30.048207000000001</v>
      </c>
      <c r="O27" s="130">
        <f>Anchor!W24</f>
        <v>37.432158000000001</v>
      </c>
      <c r="P27" s="130">
        <f>Anchor!X24</f>
        <v>37.005428999999999</v>
      </c>
      <c r="Q27" s="132">
        <f>10*LOG10(1/(('Summary (Full)'!$B$41/10^(N27/10)+'Summary (Full)'!$B$42/10^(O27/10)+'Summary (Full)'!$B$43/10^(P27/10))/'Summary (Full)'!$B$44))</f>
        <v>31.410870348639762</v>
      </c>
      <c r="R27" s="130">
        <f>Anchor!Y24</f>
        <v>1.476108</v>
      </c>
      <c r="S27" s="130">
        <f>Anchor!Z24</f>
        <v>1518.72</v>
      </c>
      <c r="T27" s="133"/>
      <c r="U27" s="130">
        <f>Test!L24</f>
        <v>212.06977599999999</v>
      </c>
      <c r="V27" s="130">
        <f>Test!M24</f>
        <v>30.868404999999999</v>
      </c>
      <c r="W27" s="130">
        <f>Test!N24</f>
        <v>38.366754999999998</v>
      </c>
      <c r="X27" s="130">
        <f>Test!O24</f>
        <v>38.085144</v>
      </c>
      <c r="Y27" s="130">
        <f>('Summary (Full)'!$B$34*V27+'Summary (Full)'!$B$35*W27+'Summary (Full)'!$B$36*X27)/'Summary (Full)'!$B$37</f>
        <v>31.788098062500001</v>
      </c>
      <c r="Z27" s="130">
        <f>Test!P24</f>
        <v>13.010192999999999</v>
      </c>
      <c r="AA27" s="130">
        <f>Test!Q24</f>
        <v>10.916848999999999</v>
      </c>
      <c r="AB27" s="130">
        <f>Test!R24</f>
        <v>37.872436999999998</v>
      </c>
      <c r="AC27" s="130">
        <f>Test!S24</f>
        <v>35.559013</v>
      </c>
      <c r="AD27" s="130">
        <f>Test!T24</f>
        <v>26.883208</v>
      </c>
      <c r="AE27" s="130">
        <f>Test!U24</f>
        <v>33.993448000000001</v>
      </c>
      <c r="AF27" s="130">
        <f>Test!V24</f>
        <v>30.835094999999999</v>
      </c>
      <c r="AG27" s="130">
        <f>Test!W24</f>
        <v>38.354197999999997</v>
      </c>
      <c r="AH27" s="130">
        <f>Test!X24</f>
        <v>38.069966999999998</v>
      </c>
      <c r="AI27" s="130">
        <f>10*LOG10(1/(('Summary (Full)'!$B$41/10^(AF27/10)+'Summary (Full)'!$B$42/10^(AG27/10)+'Summary (Full)'!$B$43/10^(AH27/10))/'Summary (Full)'!$B$44))</f>
        <v>32.215700904597576</v>
      </c>
      <c r="AJ27" s="130">
        <f>Test!Y24</f>
        <v>1.467365</v>
      </c>
      <c r="AK27" s="130">
        <f>Test!Z24</f>
        <v>8891.56</v>
      </c>
      <c r="AL27" s="130">
        <f t="shared" si="2"/>
        <v>0.99407699165643715</v>
      </c>
      <c r="AM27" s="130">
        <f t="shared" si="3"/>
        <v>5.854640750105351</v>
      </c>
      <c r="AO27" s="261" t="s">
        <v>29</v>
      </c>
      <c r="AP27" s="177" cm="1">
        <f t="array" ref="AP27">bdRateExtend($C25:$C28,D25:D28,$U25:$U28,V25:V28)</f>
        <v>-0.21123876371400363</v>
      </c>
      <c r="AQ27" s="177"/>
      <c r="AR27" s="177"/>
      <c r="AS27" s="177"/>
      <c r="AT27" s="177" cm="1">
        <f t="array" ref="AT27">bdRateExtend($C25:$C28,H25:H28,$U25:$U28,Z25:Z28)</f>
        <v>-0.19909895829850222</v>
      </c>
      <c r="AU27" s="177"/>
      <c r="AV27" s="177" cm="1">
        <f t="array" ref="AV27">bdRateExtend($C25:$C28,I25:I28,$U25:$U28,AA25:AA28)</f>
        <v>-0.20914719574880236</v>
      </c>
      <c r="AW27" s="177"/>
      <c r="AX27" s="177" cm="1">
        <f t="array" ref="AX27">bdRateExtend($C25:$C28,J25:J28,$U25:$U28,AB25:AB28,"None", FALSE,1)</f>
        <v>-0.26105396989414953</v>
      </c>
      <c r="AY27" s="178"/>
      <c r="AZ27" s="252" cm="1">
        <f t="array" ref="AZ27">testVMAFRange($C25:$C28,J25:J28,$U25:$U28,AB25:AB28)</f>
        <v>0</v>
      </c>
      <c r="BA27" s="171"/>
      <c r="CL27" s="4">
        <v>387.26308919826909</v>
      </c>
      <c r="CM27" s="4">
        <v>32.229452125000002</v>
      </c>
      <c r="CN27" s="4">
        <v>32.229452125000002</v>
      </c>
      <c r="CO27" s="4">
        <v>38.863287499999998</v>
      </c>
      <c r="CP27" s="4">
        <v>38.216653624999999</v>
      </c>
      <c r="CQ27" s="4">
        <v>33.018266929687499</v>
      </c>
      <c r="CR27" s="4">
        <v>14.516137624999999</v>
      </c>
      <c r="CS27" s="4">
        <v>11.9242495</v>
      </c>
      <c r="CT27" s="4">
        <v>47.793824499999999</v>
      </c>
      <c r="CU27" s="4">
        <v>45.397190625</v>
      </c>
      <c r="CV27" s="4">
        <v>28.351203999999999</v>
      </c>
      <c r="CW27" s="4">
        <v>34.730715875000001</v>
      </c>
      <c r="CX27" s="4">
        <v>32.193396999999997</v>
      </c>
      <c r="CY27" s="4">
        <v>38.853991000000001</v>
      </c>
      <c r="CZ27" s="4">
        <v>38.209220500000001</v>
      </c>
      <c r="DA27" s="4">
        <v>33.474780894337322</v>
      </c>
      <c r="DB27" s="4">
        <v>1.504161125</v>
      </c>
      <c r="DC27" s="4">
        <v>2828.67</v>
      </c>
      <c r="DE27" s="4">
        <v>458.65146770693525</v>
      </c>
      <c r="DF27" s="4">
        <v>15.713591125000001</v>
      </c>
      <c r="DH27" s="4">
        <v>361.06682971370861</v>
      </c>
      <c r="DI27" s="4">
        <v>11.814074375000001</v>
      </c>
      <c r="DK27" s="4">
        <v>1021.290095</v>
      </c>
      <c r="DL27" s="4">
        <v>73.796569000000005</v>
      </c>
      <c r="DM27" s="4">
        <v>1114.8358362276792</v>
      </c>
      <c r="DN27" s="4">
        <v>72.982531625000007</v>
      </c>
      <c r="DO27" s="4">
        <v>467.91366422358948</v>
      </c>
      <c r="DP27" s="4">
        <v>29.289393999999998</v>
      </c>
      <c r="DQ27" s="4">
        <v>437.90693078595046</v>
      </c>
      <c r="DR27" s="4">
        <v>35.278858</v>
      </c>
      <c r="DS27" s="4">
        <v>387.26308919826909</v>
      </c>
      <c r="DT27" s="4">
        <v>32.193396999999997</v>
      </c>
      <c r="DU27" s="4">
        <v>32.193396999999997</v>
      </c>
      <c r="DV27" s="4">
        <v>38.853991000000001</v>
      </c>
      <c r="DW27" s="4">
        <v>38.209220500000001</v>
      </c>
      <c r="DX27" s="4">
        <v>33.474780894337322</v>
      </c>
      <c r="DZ27" s="4">
        <v>373.03918175803653</v>
      </c>
      <c r="EA27" s="4">
        <v>33.060324999999999</v>
      </c>
      <c r="EB27" s="4">
        <v>33.060324999999999</v>
      </c>
      <c r="EC27" s="4">
        <v>39.754303624999999</v>
      </c>
      <c r="ED27" s="4">
        <v>39.321543875000003</v>
      </c>
      <c r="EE27" s="4">
        <v>33.870024843749995</v>
      </c>
      <c r="EF27" s="4">
        <v>15.420259375000001</v>
      </c>
      <c r="EG27" s="4">
        <v>12.578498999999999</v>
      </c>
      <c r="EH27" s="4">
        <v>54.763678374999998</v>
      </c>
      <c r="EI27" s="4">
        <v>51.81190625</v>
      </c>
      <c r="EJ27" s="4">
        <v>29.344024874999999</v>
      </c>
      <c r="EK27" s="4">
        <v>35.570554250000001</v>
      </c>
      <c r="EL27" s="4">
        <v>33.028228374999998</v>
      </c>
      <c r="EM27" s="4">
        <v>39.737423374999999</v>
      </c>
      <c r="EN27" s="4">
        <v>39.309990625000005</v>
      </c>
      <c r="EO27" s="4">
        <v>34.326449564517944</v>
      </c>
      <c r="EP27" s="4">
        <v>1.41695525</v>
      </c>
      <c r="EQ27" s="4">
        <v>16593.78</v>
      </c>
      <c r="ER27" s="4">
        <v>455.56891135532663</v>
      </c>
      <c r="ES27" s="4">
        <v>16.587162625000001</v>
      </c>
      <c r="ET27" s="4">
        <v>410.24767596338</v>
      </c>
      <c r="EU27" s="4">
        <v>12.883651</v>
      </c>
      <c r="EV27" s="7">
        <v>725.76531199999999</v>
      </c>
      <c r="EW27" s="7">
        <v>71.818039999999996</v>
      </c>
      <c r="EX27" s="7">
        <v>725.76531199999999</v>
      </c>
      <c r="EY27" s="7">
        <v>68.587282000000002</v>
      </c>
      <c r="EZ27" s="7">
        <v>451.16750160180311</v>
      </c>
      <c r="FA27" s="7">
        <v>30.259332624999999</v>
      </c>
      <c r="FB27" s="7">
        <v>383.3544845770698</v>
      </c>
      <c r="FC27" s="7">
        <v>35.731399749999994</v>
      </c>
      <c r="FD27" s="4">
        <v>410.24767596338</v>
      </c>
      <c r="FE27" s="4">
        <v>33.401017750000001</v>
      </c>
      <c r="FF27" s="4">
        <v>33.401017750000001</v>
      </c>
      <c r="FG27" s="4">
        <v>40.01365775</v>
      </c>
      <c r="FH27" s="4">
        <v>39.563426250000006</v>
      </c>
      <c r="FI27" s="4">
        <v>34.687508504616119</v>
      </c>
      <c r="FK27" s="4">
        <v>397.63509302945528</v>
      </c>
      <c r="FL27" s="4">
        <v>33.140492984375001</v>
      </c>
      <c r="FM27" s="4">
        <v>397.63509302945528</v>
      </c>
      <c r="FN27" s="4">
        <v>33.594815628234279</v>
      </c>
      <c r="FP27" s="4">
        <v>373.03918175803653</v>
      </c>
      <c r="FQ27" s="4">
        <v>33.870024843749995</v>
      </c>
      <c r="FR27" s="4">
        <v>373.03918175803653</v>
      </c>
      <c r="FS27" s="4">
        <v>34.326449564517944</v>
      </c>
    </row>
    <row r="28" spans="1:175" ht="13" thickBot="1">
      <c r="A28" s="250"/>
      <c r="B28" s="38">
        <v>235</v>
      </c>
      <c r="C28" s="130">
        <f>Anchor!L25</f>
        <v>99.386151999999996</v>
      </c>
      <c r="D28" s="130">
        <f>Anchor!M25</f>
        <v>27.050467000000001</v>
      </c>
      <c r="E28" s="130">
        <f>Anchor!N25</f>
        <v>35.623373999999998</v>
      </c>
      <c r="F28" s="130">
        <f>Anchor!O25</f>
        <v>35.453859000000001</v>
      </c>
      <c r="G28" s="131">
        <f>('Summary (Full)'!$B$34*D28+'Summary (Full)'!$B$35*E28+'Summary (Full)'!$B$36*F28)/'Summary (Full)'!$B$37</f>
        <v>28.111485687500004</v>
      </c>
      <c r="H28" s="130">
        <f>Anchor!P25</f>
        <v>9.1309509999999996</v>
      </c>
      <c r="I28" s="130">
        <f>Anchor!Q25</f>
        <v>8.1744479999999999</v>
      </c>
      <c r="J28" s="130">
        <f>Anchor!R25</f>
        <v>11.237825000000001</v>
      </c>
      <c r="K28" s="130">
        <f>Anchor!S25</f>
        <v>10.153395</v>
      </c>
      <c r="L28" s="130">
        <f>Anchor!T25</f>
        <v>22.912846999999999</v>
      </c>
      <c r="M28" s="130">
        <f>Anchor!U25</f>
        <v>30.725975999999999</v>
      </c>
      <c r="N28" s="130">
        <f>Anchor!V25</f>
        <v>27.017817999999998</v>
      </c>
      <c r="O28" s="130">
        <f>Anchor!W25</f>
        <v>35.618015</v>
      </c>
      <c r="P28" s="130">
        <f>Anchor!X25</f>
        <v>35.445616999999999</v>
      </c>
      <c r="Q28" s="132">
        <f>10*LOG10(1/(('Summary (Full)'!$B$41/10^(N28/10)+'Summary (Full)'!$B$42/10^(O28/10)+'Summary (Full)'!$B$43/10^(P28/10))/'Summary (Full)'!$B$44))</f>
        <v>28.483214937451216</v>
      </c>
      <c r="R28" s="130">
        <f>Anchor!Y25</f>
        <v>1.227875</v>
      </c>
      <c r="S28" s="130">
        <f>Anchor!Z25</f>
        <v>921.01</v>
      </c>
      <c r="T28" s="133"/>
      <c r="U28" s="130">
        <f>Test!L25</f>
        <v>92.790901000000005</v>
      </c>
      <c r="V28" s="130">
        <f>Test!M25</f>
        <v>27.857904000000001</v>
      </c>
      <c r="W28" s="130">
        <f>Test!N25</f>
        <v>36.290101999999997</v>
      </c>
      <c r="X28" s="130">
        <f>Test!O25</f>
        <v>36.217849999999999</v>
      </c>
      <c r="Y28" s="130">
        <f>('Summary (Full)'!$B$34*V28+'Summary (Full)'!$B$35*W28+'Summary (Full)'!$B$36*X28)/'Summary (Full)'!$B$37</f>
        <v>28.907413000000002</v>
      </c>
      <c r="Z28" s="130">
        <f>Test!P25</f>
        <v>9.8959679999999999</v>
      </c>
      <c r="AA28" s="130">
        <f>Test!Q25</f>
        <v>8.7543209999999991</v>
      </c>
      <c r="AB28" s="130">
        <f>Test!R25</f>
        <v>18.448737999999999</v>
      </c>
      <c r="AC28" s="130">
        <f>Test!S25</f>
        <v>16.810514999999999</v>
      </c>
      <c r="AD28" s="130">
        <f>Test!T25</f>
        <v>23.749638999999998</v>
      </c>
      <c r="AE28" s="130">
        <f>Test!U25</f>
        <v>31.435167</v>
      </c>
      <c r="AF28" s="130">
        <f>Test!V25</f>
        <v>27.824169999999999</v>
      </c>
      <c r="AG28" s="130">
        <f>Test!W25</f>
        <v>36.276181000000001</v>
      </c>
      <c r="AH28" s="130">
        <f>Test!X25</f>
        <v>36.206893999999998</v>
      </c>
      <c r="AI28" s="130">
        <f>10*LOG10(1/(('Summary (Full)'!$B$41/10^(AF28/10)+'Summary (Full)'!$B$42/10^(AG28/10)+'Summary (Full)'!$B$43/10^(AH28/10))/'Summary (Full)'!$B$44))</f>
        <v>29.283192106557895</v>
      </c>
      <c r="AJ28" s="130">
        <f>Test!Y25</f>
        <v>1.47492</v>
      </c>
      <c r="AK28" s="130">
        <f>Test!Z25</f>
        <v>5265.49</v>
      </c>
      <c r="AL28" s="130">
        <f t="shared" si="2"/>
        <v>1.201197190267739</v>
      </c>
      <c r="AM28" s="130">
        <f t="shared" si="3"/>
        <v>5.7170823335251519</v>
      </c>
      <c r="AO28" s="270"/>
      <c r="AP28" s="193"/>
      <c r="AQ28" s="193"/>
      <c r="AR28" s="193"/>
      <c r="AS28" s="193"/>
      <c r="AT28" s="193"/>
      <c r="AU28" s="193"/>
      <c r="AV28" s="193"/>
      <c r="AW28" s="193"/>
      <c r="AX28" s="193"/>
      <c r="AY28" s="195"/>
      <c r="AZ28" s="253"/>
      <c r="BA28" s="221"/>
      <c r="CL28" s="4">
        <v>425.68261778619666</v>
      </c>
      <c r="CM28" s="4">
        <v>32.622595250000003</v>
      </c>
      <c r="CN28" s="4">
        <v>32.622595250000003</v>
      </c>
      <c r="CO28" s="4">
        <v>39.163542</v>
      </c>
      <c r="CP28" s="4">
        <v>38.49128425</v>
      </c>
      <c r="CQ28" s="4">
        <v>33.398197484375004</v>
      </c>
      <c r="CR28" s="4">
        <v>14.98659125</v>
      </c>
      <c r="CS28" s="4">
        <v>12.240345000000001</v>
      </c>
      <c r="CT28" s="4">
        <v>50.404513000000001</v>
      </c>
      <c r="CU28" s="4">
        <v>47.97965825</v>
      </c>
      <c r="CV28" s="4">
        <v>28.820298999999999</v>
      </c>
      <c r="CW28" s="4">
        <v>35.046718749999997</v>
      </c>
      <c r="CX28" s="4">
        <v>32.586945</v>
      </c>
      <c r="CY28" s="4">
        <v>39.1539</v>
      </c>
      <c r="CZ28" s="4">
        <v>38.483252999999998</v>
      </c>
      <c r="DA28" s="4">
        <v>33.856311375524001</v>
      </c>
      <c r="DB28" s="4">
        <v>1.50768225</v>
      </c>
      <c r="DC28" s="4">
        <v>2950.64</v>
      </c>
      <c r="DE28" s="4">
        <v>501.80830792383432</v>
      </c>
      <c r="DF28" s="4">
        <v>16.161391500000001</v>
      </c>
      <c r="DH28" s="4">
        <v>397.63509302945528</v>
      </c>
      <c r="DI28" s="4">
        <v>12.11090325</v>
      </c>
      <c r="DK28" s="4">
        <v>1114.8358362276792</v>
      </c>
      <c r="DL28" s="4">
        <v>75.561838750000007</v>
      </c>
      <c r="DM28" s="4">
        <v>1216.9499614479944</v>
      </c>
      <c r="DN28" s="4">
        <v>74.744148249999995</v>
      </c>
      <c r="DO28" s="4">
        <v>514.33436090433145</v>
      </c>
      <c r="DP28" s="4">
        <v>29.758488999999997</v>
      </c>
      <c r="DQ28" s="4">
        <v>482.25743499999999</v>
      </c>
      <c r="DR28" s="4">
        <v>35.592818000000001</v>
      </c>
      <c r="DS28" s="4">
        <v>425.68261778619666</v>
      </c>
      <c r="DT28" s="4">
        <v>32.586945</v>
      </c>
      <c r="DU28" s="4">
        <v>32.586945</v>
      </c>
      <c r="DV28" s="4">
        <v>39.1539</v>
      </c>
      <c r="DW28" s="4">
        <v>38.483252999999998</v>
      </c>
      <c r="DX28" s="4">
        <v>33.856311375524001</v>
      </c>
      <c r="DZ28" s="4">
        <v>410.24767596338</v>
      </c>
      <c r="EA28" s="4">
        <v>33.432744</v>
      </c>
      <c r="EB28" s="4">
        <v>33.432744</v>
      </c>
      <c r="EC28" s="4">
        <v>40.03050425</v>
      </c>
      <c r="ED28" s="4">
        <v>39.575525750000004</v>
      </c>
      <c r="EE28" s="4">
        <v>34.229027875</v>
      </c>
      <c r="EF28" s="4">
        <v>15.88397475</v>
      </c>
      <c r="EG28" s="4">
        <v>12.883651</v>
      </c>
      <c r="EH28" s="4">
        <v>57.200015749999999</v>
      </c>
      <c r="EI28" s="4">
        <v>54.208388499999998</v>
      </c>
      <c r="EJ28" s="4">
        <v>29.801678750000001</v>
      </c>
      <c r="EK28" s="4">
        <v>35.8579875</v>
      </c>
      <c r="EL28" s="4">
        <v>33.401017750000001</v>
      </c>
      <c r="EM28" s="4">
        <v>40.01365775</v>
      </c>
      <c r="EN28" s="4">
        <v>39.563426250000006</v>
      </c>
      <c r="EO28" s="4">
        <v>34.687508504616119</v>
      </c>
      <c r="EP28" s="4">
        <v>1.4075195</v>
      </c>
      <c r="EQ28" s="4">
        <v>17433.940000000002</v>
      </c>
      <c r="ER28" s="4">
        <v>499.52912691967424</v>
      </c>
      <c r="ES28" s="4">
        <v>17.0240875</v>
      </c>
      <c r="ET28" s="4">
        <v>451.16750160180311</v>
      </c>
      <c r="EU28" s="4">
        <v>13.188803</v>
      </c>
      <c r="EV28" s="7">
        <v>817.32130264488865</v>
      </c>
      <c r="EW28" s="7">
        <v>74.609496250000007</v>
      </c>
      <c r="EX28" s="7">
        <v>743.92285924520752</v>
      </c>
      <c r="EY28" s="7">
        <v>69.180431499999997</v>
      </c>
      <c r="EZ28" s="7">
        <v>496.16884245258444</v>
      </c>
      <c r="FA28" s="7">
        <v>30.716986499999997</v>
      </c>
      <c r="FB28" s="7">
        <v>423.11086388921404</v>
      </c>
      <c r="FC28" s="7">
        <v>36.021058374999996</v>
      </c>
      <c r="FD28" s="4">
        <v>464.73280599999998</v>
      </c>
      <c r="FE28" s="4">
        <v>33.901319000000001</v>
      </c>
      <c r="FF28" s="4">
        <v>33.901319000000001</v>
      </c>
      <c r="FG28" s="4">
        <v>40.369422999999998</v>
      </c>
      <c r="FH28" s="4">
        <v>39.831632999999997</v>
      </c>
      <c r="FI28" s="4">
        <v>35.169301077680451</v>
      </c>
      <c r="FK28" s="4">
        <v>425.68261778619666</v>
      </c>
      <c r="FL28" s="4">
        <v>33.398197484375004</v>
      </c>
      <c r="FM28" s="4">
        <v>425.68261778619666</v>
      </c>
      <c r="FN28" s="4">
        <v>33.856311375524001</v>
      </c>
      <c r="FP28" s="4">
        <v>410.24767596338</v>
      </c>
      <c r="FQ28" s="4">
        <v>34.229027875</v>
      </c>
      <c r="FR28" s="4">
        <v>410.24767596338</v>
      </c>
      <c r="FS28" s="4">
        <v>34.687508504616119</v>
      </c>
    </row>
    <row r="29" spans="1:175" ht="13" customHeight="1">
      <c r="A29" s="250" t="s">
        <v>9</v>
      </c>
      <c r="B29" s="38">
        <v>110</v>
      </c>
      <c r="C29" s="130">
        <f>Anchor!L26</f>
        <v>2833.6635670000001</v>
      </c>
      <c r="D29" s="130">
        <f>Anchor!M26</f>
        <v>36.144519000000003</v>
      </c>
      <c r="E29" s="130">
        <f>Anchor!N26</f>
        <v>43.296044000000002</v>
      </c>
      <c r="F29" s="130">
        <f>Anchor!O26</f>
        <v>42.384745000000002</v>
      </c>
      <c r="G29" s="131">
        <f>('Summary (Full)'!$B$34*D29+'Summary (Full)'!$B$35*E29+'Summary (Full)'!$B$36*F29)/'Summary (Full)'!$B$37</f>
        <v>36.981503437500002</v>
      </c>
      <c r="H29" s="130">
        <f>Anchor!P26</f>
        <v>24.389434999999999</v>
      </c>
      <c r="I29" s="130">
        <f>Anchor!Q26</f>
        <v>16.333297999999999</v>
      </c>
      <c r="J29" s="130">
        <f>Anchor!R26</f>
        <v>78.221228999999994</v>
      </c>
      <c r="K29" s="130">
        <f>Anchor!S26</f>
        <v>75.501802999999995</v>
      </c>
      <c r="L29" s="130">
        <f>Anchor!T26</f>
        <v>33.608617000000002</v>
      </c>
      <c r="M29" s="130">
        <f>Anchor!U26</f>
        <v>39.100253000000002</v>
      </c>
      <c r="N29" s="130">
        <f>Anchor!V26</f>
        <v>36.139659000000002</v>
      </c>
      <c r="O29" s="130">
        <f>Anchor!W26</f>
        <v>43.290627999999998</v>
      </c>
      <c r="P29" s="130">
        <f>Anchor!X26</f>
        <v>42.374673999999999</v>
      </c>
      <c r="Q29" s="132">
        <f>10*LOG10(1/(('Summary (Full)'!$B$41/10^(N29/10)+'Summary (Full)'!$B$42/10^(O29/10)+'Summary (Full)'!$B$43/10^(P29/10))/'Summary (Full)'!$B$44))</f>
        <v>37.456480890974781</v>
      </c>
      <c r="R29" s="130">
        <f>Anchor!Y26</f>
        <v>1.462731</v>
      </c>
      <c r="S29" s="130">
        <f>Anchor!Z26</f>
        <v>3054.19</v>
      </c>
      <c r="T29" s="133"/>
      <c r="U29" s="130">
        <f>Test!L26</f>
        <v>2955.4138170000001</v>
      </c>
      <c r="V29" s="130">
        <f>Test!M26</f>
        <v>36.249918999999998</v>
      </c>
      <c r="W29" s="130">
        <f>Test!N26</f>
        <v>43.457521999999997</v>
      </c>
      <c r="X29" s="130">
        <f>Test!O26</f>
        <v>42.561171000000002</v>
      </c>
      <c r="Y29" s="130">
        <f>('Summary (Full)'!$B$34*V29+'Summary (Full)'!$B$35*W29+'Summary (Full)'!$B$36*X29)/'Summary (Full)'!$B$37</f>
        <v>37.094847437499993</v>
      </c>
      <c r="Z29" s="130">
        <f>Test!P26</f>
        <v>24.944161000000001</v>
      </c>
      <c r="AA29" s="130">
        <f>Test!Q26</f>
        <v>16.487974999999999</v>
      </c>
      <c r="AB29" s="130">
        <f>Test!R26</f>
        <v>79.168659000000005</v>
      </c>
      <c r="AC29" s="130">
        <f>Test!S26</f>
        <v>76.497674000000004</v>
      </c>
      <c r="AD29" s="130">
        <f>Test!T26</f>
        <v>33.787368000000001</v>
      </c>
      <c r="AE29" s="130">
        <f>Test!U26</f>
        <v>39.248508000000001</v>
      </c>
      <c r="AF29" s="130">
        <f>Test!V26</f>
        <v>36.245800000000003</v>
      </c>
      <c r="AG29" s="130">
        <f>Test!W26</f>
        <v>43.453057000000001</v>
      </c>
      <c r="AH29" s="130">
        <f>Test!X26</f>
        <v>42.552919000000003</v>
      </c>
      <c r="AI29" s="130">
        <f>10*LOG10(1/(('Summary (Full)'!$B$41/10^(AF29/10)+'Summary (Full)'!$B$42/10^(AG29/10)+'Summary (Full)'!$B$43/10^(AH29/10))/'Summary (Full)'!$B$44))</f>
        <v>37.568899352454018</v>
      </c>
      <c r="AJ29" s="130">
        <f>Test!Y26</f>
        <v>1.400628</v>
      </c>
      <c r="AK29" s="130">
        <f>Test!Z26</f>
        <v>33570.43</v>
      </c>
      <c r="AL29" s="130">
        <f t="shared" si="2"/>
        <v>0.95754311626676403</v>
      </c>
      <c r="AM29" s="130">
        <f t="shared" si="3"/>
        <v>10.991598427078864</v>
      </c>
      <c r="AO29" s="271" t="s">
        <v>27</v>
      </c>
      <c r="AP29" s="192" cm="1">
        <f t="array" ref="AP29">bdRateExtend($C29:$C32,D29:D32,$U29:$U32,V29:V32)</f>
        <v>-0.14886504318742755</v>
      </c>
      <c r="AQ29" s="192" cm="1">
        <f t="array" ref="AQ29">bdRateExtend($C29:$C34,D29:D34,$U29:$U34,V29:V34)</f>
        <v>-0.19115347772929492</v>
      </c>
      <c r="AR29" s="192" cm="1">
        <f t="array" ref="AR29">bdRateExtend($C29:$C34,E29:E34,$U29:$U34,W29:W34)</f>
        <v>-0.24180905170514033</v>
      </c>
      <c r="AS29" s="192" cm="1">
        <f t="array" ref="AS29">bdRateExtend($C29:$C34,F29:F34,$U29:$U34,X29:X34)</f>
        <v>-0.29183387984903808</v>
      </c>
      <c r="AT29" s="192" cm="1">
        <f t="array" ref="AT29">bdRateExtend($C29:$C32,H29:H32,$U29:$U32,Z29:Z32)</f>
        <v>-0.14223725536259102</v>
      </c>
      <c r="AU29" s="192" cm="1">
        <f t="array" ref="AU29">bdRateExtend($C29:$C34,H29:H34,$U29:$U34,Z29:Z34)</f>
        <v>-0.17202054783993392</v>
      </c>
      <c r="AV29" s="192" cm="1">
        <f t="array" ref="AV29">bdRateExtend($C29:$C32,I29:I32,$U29:$U32,AA29:AA32)</f>
        <v>-0.14441952982954365</v>
      </c>
      <c r="AW29" s="192" cm="1">
        <f t="array" ref="AW29">bdRateExtend($C29:$C34,I29:I34,$U29:$U34,AA29:AA34)</f>
        <v>-0.1843296647585636</v>
      </c>
      <c r="AX29" s="192" cm="1">
        <f t="array" ref="AX29">bdRateExtend($C29:$C32,J29:J32,$U29:$U32,AB29:AB32,"None", FALSE,1)</f>
        <v>-0.15336497344342004</v>
      </c>
      <c r="AY29" s="194" cm="1">
        <f t="array" ref="AY29">bdRateExtend($C29:$C34,J29:J34,$U29:$U34,AB29:AB34,"None", FALSE,TRUE)</f>
        <v>-0.21600166386219921</v>
      </c>
      <c r="AZ29" s="251" cm="1">
        <f t="array" ref="AZ29">testVMAFRange($C29:$C32,J29:J32,$U29:$U32,AB29:AB32)</f>
        <v>0</v>
      </c>
      <c r="BA29" s="170" cm="1">
        <f t="array" ref="BA29">testVMAFRange($C29:$C34,J29:J34,$U29:$U34,AB29:AB34)</f>
        <v>0</v>
      </c>
      <c r="CL29" s="4">
        <v>467.91366422358948</v>
      </c>
      <c r="CM29" s="4">
        <v>33.015738374999998</v>
      </c>
      <c r="CN29" s="4">
        <v>33.015738374999998</v>
      </c>
      <c r="CO29" s="4">
        <v>39.463796500000001</v>
      </c>
      <c r="CP29" s="4">
        <v>38.765914875</v>
      </c>
      <c r="CQ29" s="4">
        <v>33.778128039062501</v>
      </c>
      <c r="CR29" s="4">
        <v>15.457044874999999</v>
      </c>
      <c r="CS29" s="4">
        <v>12.556440500000001</v>
      </c>
      <c r="CT29" s="4">
        <v>53.015201500000003</v>
      </c>
      <c r="CU29" s="4">
        <v>50.562125875</v>
      </c>
      <c r="CV29" s="4">
        <v>29.289393999999998</v>
      </c>
      <c r="CW29" s="4">
        <v>35.362721624999999</v>
      </c>
      <c r="CX29" s="4">
        <v>32.980493000000003</v>
      </c>
      <c r="CY29" s="4">
        <v>39.453809</v>
      </c>
      <c r="CZ29" s="4">
        <v>38.757285499999995</v>
      </c>
      <c r="DA29" s="4">
        <v>34.237841856710673</v>
      </c>
      <c r="DB29" s="4">
        <v>1.511203375</v>
      </c>
      <c r="DC29" s="4">
        <v>3072.6099999999997</v>
      </c>
      <c r="DE29" s="4">
        <v>549.02599387795237</v>
      </c>
      <c r="DF29" s="4">
        <v>16.609191875</v>
      </c>
      <c r="DH29" s="4">
        <v>437.90693078595046</v>
      </c>
      <c r="DI29" s="4">
        <v>12.407732124999999</v>
      </c>
      <c r="DK29" s="4">
        <v>1216.9499614479944</v>
      </c>
      <c r="DL29" s="4">
        <v>77.327108500000008</v>
      </c>
      <c r="DM29" s="4">
        <v>1328.4172974556425</v>
      </c>
      <c r="DN29" s="4">
        <v>76.505764874999997</v>
      </c>
      <c r="DO29" s="4">
        <v>565.36035391447479</v>
      </c>
      <c r="DP29" s="4">
        <v>30.227584</v>
      </c>
      <c r="DQ29" s="4">
        <v>527.79864497971982</v>
      </c>
      <c r="DR29" s="4">
        <v>35.860309125000001</v>
      </c>
      <c r="DS29" s="4">
        <v>467.91366422358948</v>
      </c>
      <c r="DT29" s="4">
        <v>32.980493000000003</v>
      </c>
      <c r="DU29" s="4">
        <v>32.980493000000003</v>
      </c>
      <c r="DV29" s="4">
        <v>39.453809</v>
      </c>
      <c r="DW29" s="4">
        <v>38.757285499999995</v>
      </c>
      <c r="DX29" s="4">
        <v>34.237841856710673</v>
      </c>
      <c r="DZ29" s="4">
        <v>421.2344976669844</v>
      </c>
      <c r="EA29" s="4">
        <v>33.534244749999999</v>
      </c>
      <c r="EB29" s="4">
        <v>33.534244749999999</v>
      </c>
      <c r="EC29" s="4">
        <v>40.0804975</v>
      </c>
      <c r="ED29" s="4">
        <v>39.565617250000003</v>
      </c>
      <c r="EE29" s="4">
        <v>34.320346328124998</v>
      </c>
      <c r="EF29" s="4">
        <v>15.894057250000001</v>
      </c>
      <c r="EG29" s="4">
        <v>12.929408</v>
      </c>
      <c r="EH29" s="4">
        <v>58.335442874999998</v>
      </c>
      <c r="EI29" s="4">
        <v>55.335977124999999</v>
      </c>
      <c r="EJ29" s="4">
        <v>29.863409624999999</v>
      </c>
      <c r="EK29" s="4">
        <v>35.893287874999999</v>
      </c>
      <c r="EL29" s="4">
        <v>33.500796625</v>
      </c>
      <c r="EM29" s="4">
        <v>40.065007250000001</v>
      </c>
      <c r="EN29" s="4">
        <v>39.553370624999999</v>
      </c>
      <c r="EO29" s="4">
        <v>34.779554214082943</v>
      </c>
      <c r="EP29" s="4">
        <v>1.3058601250000001</v>
      </c>
      <c r="EQ29" s="4">
        <v>20995.0625</v>
      </c>
      <c r="ER29" s="4">
        <v>547.73129250364502</v>
      </c>
      <c r="ES29" s="4">
        <v>17.461012374999999</v>
      </c>
      <c r="ET29" s="4">
        <v>496.16884245258444</v>
      </c>
      <c r="EU29" s="4">
        <v>13.493955</v>
      </c>
      <c r="EV29" s="7">
        <v>897.9615338543465</v>
      </c>
      <c r="EW29" s="7">
        <v>76.883308124999999</v>
      </c>
      <c r="EX29" s="7">
        <v>817.32130264488865</v>
      </c>
      <c r="EY29" s="7">
        <v>71.432850999999999</v>
      </c>
      <c r="EZ29" s="7">
        <v>545.65880597937485</v>
      </c>
      <c r="FA29" s="7">
        <v>31.174640374999999</v>
      </c>
      <c r="FB29" s="7">
        <v>466.99024100000003</v>
      </c>
      <c r="FC29" s="7">
        <v>36.310716999999997</v>
      </c>
      <c r="FD29" s="4">
        <v>510.58522756932098</v>
      </c>
      <c r="FE29" s="4">
        <v>34.268802375</v>
      </c>
      <c r="FF29" s="4">
        <v>34.268802375</v>
      </c>
      <c r="FG29" s="4">
        <v>40.652525999999995</v>
      </c>
      <c r="FH29" s="4">
        <v>40.104995249999995</v>
      </c>
      <c r="FI29" s="4">
        <v>35.526434371878032</v>
      </c>
      <c r="FK29" s="4">
        <v>467.91366422358948</v>
      </c>
      <c r="FL29" s="4">
        <v>33.778128039062501</v>
      </c>
      <c r="FM29" s="4">
        <v>467.91366422358948</v>
      </c>
      <c r="FN29" s="4">
        <v>34.237841856710673</v>
      </c>
      <c r="FP29" s="4">
        <v>464.73280599999998</v>
      </c>
      <c r="FQ29" s="4">
        <v>34.707283437499996</v>
      </c>
      <c r="FR29" s="4">
        <v>464.73280599999998</v>
      </c>
      <c r="FS29" s="4">
        <v>35.169301077680451</v>
      </c>
    </row>
    <row r="30" spans="1:175">
      <c r="A30" s="250"/>
      <c r="B30" s="38">
        <v>135</v>
      </c>
      <c r="C30" s="130">
        <f>Anchor!L27</f>
        <v>1456.285253</v>
      </c>
      <c r="D30" s="130">
        <f>Anchor!M27</f>
        <v>35.351951999999997</v>
      </c>
      <c r="E30" s="130">
        <f>Anchor!N27</f>
        <v>42.346263999999998</v>
      </c>
      <c r="F30" s="130">
        <f>Anchor!O27</f>
        <v>41.413214000000004</v>
      </c>
      <c r="G30" s="131">
        <f>('Summary (Full)'!$B$34*D30+'Summary (Full)'!$B$35*E30+'Summary (Full)'!$B$36*F30)/'Summary (Full)'!$B$37</f>
        <v>36.167925375000003</v>
      </c>
      <c r="H30" s="130">
        <f>Anchor!P27</f>
        <v>21.466225000000001</v>
      </c>
      <c r="I30" s="130">
        <f>Anchor!Q27</f>
        <v>15.294013</v>
      </c>
      <c r="J30" s="130">
        <f>Anchor!R27</f>
        <v>70.381781000000004</v>
      </c>
      <c r="K30" s="130">
        <f>Anchor!S27</f>
        <v>67.611936999999998</v>
      </c>
      <c r="L30" s="130">
        <f>Anchor!T27</f>
        <v>32.364355000000003</v>
      </c>
      <c r="M30" s="130">
        <f>Anchor!U27</f>
        <v>38.164279000000001</v>
      </c>
      <c r="N30" s="130">
        <f>Anchor!V27</f>
        <v>35.342272999999999</v>
      </c>
      <c r="O30" s="130">
        <f>Anchor!W27</f>
        <v>42.338971000000001</v>
      </c>
      <c r="P30" s="130">
        <f>Anchor!X27</f>
        <v>41.401178000000002</v>
      </c>
      <c r="Q30" s="132">
        <f>10*LOG10(1/(('Summary (Full)'!$B$41/10^(N30/10)+'Summary (Full)'!$B$42/10^(O30/10)+'Summary (Full)'!$B$43/10^(P30/10))/'Summary (Full)'!$B$44))</f>
        <v>36.642642859557249</v>
      </c>
      <c r="R30" s="130">
        <f>Anchor!Y27</f>
        <v>1.5220309999999999</v>
      </c>
      <c r="S30" s="130">
        <f>Anchor!Z27</f>
        <v>2120.19</v>
      </c>
      <c r="T30" s="133"/>
      <c r="U30" s="130">
        <f>Test!L27</f>
        <v>1487.0262049999999</v>
      </c>
      <c r="V30" s="130">
        <f>Test!M27</f>
        <v>35.566980000000001</v>
      </c>
      <c r="W30" s="130">
        <f>Test!N27</f>
        <v>42.661031000000001</v>
      </c>
      <c r="X30" s="130">
        <f>Test!O27</f>
        <v>41.780897000000003</v>
      </c>
      <c r="Y30" s="130">
        <f>('Summary (Full)'!$B$34*V30+'Summary (Full)'!$B$35*W30+'Summary (Full)'!$B$36*X30)/'Summary (Full)'!$B$37</f>
        <v>36.398727999999998</v>
      </c>
      <c r="Z30" s="130">
        <f>Test!P27</f>
        <v>22.205262999999999</v>
      </c>
      <c r="AA30" s="130">
        <f>Test!Q27</f>
        <v>15.569501000000001</v>
      </c>
      <c r="AB30" s="130">
        <f>Test!R27</f>
        <v>72.290477999999993</v>
      </c>
      <c r="AC30" s="130">
        <f>Test!S27</f>
        <v>69.575106000000005</v>
      </c>
      <c r="AD30" s="130">
        <f>Test!T27</f>
        <v>32.698726000000001</v>
      </c>
      <c r="AE30" s="130">
        <f>Test!U27</f>
        <v>38.431857999999998</v>
      </c>
      <c r="AF30" s="130">
        <f>Test!V27</f>
        <v>35.558916000000004</v>
      </c>
      <c r="AG30" s="130">
        <f>Test!W27</f>
        <v>42.654401</v>
      </c>
      <c r="AH30" s="130">
        <f>Test!X27</f>
        <v>41.771026999999997</v>
      </c>
      <c r="AI30" s="130">
        <f>10*LOG10(1/(('Summary (Full)'!$B$41/10^(AF30/10)+'Summary (Full)'!$B$42/10^(AG30/10)+'Summary (Full)'!$B$43/10^(AH30/10))/'Summary (Full)'!$B$44))</f>
        <v>36.872077355268019</v>
      </c>
      <c r="AJ30" s="130">
        <f>Test!Y27</f>
        <v>1.463436</v>
      </c>
      <c r="AK30" s="130">
        <f>Test!Z27</f>
        <v>21776.06</v>
      </c>
      <c r="AL30" s="130">
        <f t="shared" si="2"/>
        <v>0.96150209818328281</v>
      </c>
      <c r="AM30" s="130">
        <f t="shared" si="3"/>
        <v>10.270805918337508</v>
      </c>
      <c r="AO30" s="261"/>
      <c r="AP30" s="177"/>
      <c r="AQ30" s="177"/>
      <c r="AR30" s="177"/>
      <c r="AS30" s="177"/>
      <c r="AT30" s="177"/>
      <c r="AU30" s="177"/>
      <c r="AV30" s="177"/>
      <c r="AW30" s="177"/>
      <c r="AX30" s="177"/>
      <c r="AY30" s="178"/>
      <c r="AZ30" s="252"/>
      <c r="BA30" s="171"/>
      <c r="CL30" s="4">
        <v>514.33436090433145</v>
      </c>
      <c r="CM30" s="4">
        <v>33.4088815</v>
      </c>
      <c r="CN30" s="4">
        <v>33.4088815</v>
      </c>
      <c r="CO30" s="4">
        <v>39.764050999999995</v>
      </c>
      <c r="CP30" s="4">
        <v>39.0405455</v>
      </c>
      <c r="CQ30" s="4">
        <v>34.158058593749999</v>
      </c>
      <c r="CR30" s="4">
        <v>15.927498499999999</v>
      </c>
      <c r="CS30" s="4">
        <v>12.872536</v>
      </c>
      <c r="CT30" s="4">
        <v>55.625889999999998</v>
      </c>
      <c r="CU30" s="4">
        <v>53.144593499999999</v>
      </c>
      <c r="CV30" s="4">
        <v>29.758488999999997</v>
      </c>
      <c r="CW30" s="4">
        <v>35.678724500000001</v>
      </c>
      <c r="CX30" s="4">
        <v>33.374040999999998</v>
      </c>
      <c r="CY30" s="4">
        <v>39.753717999999999</v>
      </c>
      <c r="CZ30" s="4">
        <v>39.031317999999999</v>
      </c>
      <c r="DA30" s="4">
        <v>34.619372337897346</v>
      </c>
      <c r="DB30" s="4">
        <v>1.5147245</v>
      </c>
      <c r="DC30" s="4">
        <v>3194.58</v>
      </c>
      <c r="DE30" s="4">
        <v>600.68663111776414</v>
      </c>
      <c r="DF30" s="4">
        <v>17.05699225</v>
      </c>
      <c r="DH30" s="4">
        <v>482.25743499999999</v>
      </c>
      <c r="DI30" s="4">
        <v>12.704561</v>
      </c>
      <c r="DK30" s="4">
        <v>1401.2875689662214</v>
      </c>
      <c r="DL30" s="4">
        <v>80.309597999999994</v>
      </c>
      <c r="DM30" s="4">
        <v>1531.9203869999999</v>
      </c>
      <c r="DN30" s="4">
        <v>79.558851000000004</v>
      </c>
      <c r="DO30" s="4">
        <v>621.44852468402894</v>
      </c>
      <c r="DP30" s="4">
        <v>30.696679</v>
      </c>
      <c r="DQ30" s="4">
        <v>577.64046632568386</v>
      </c>
      <c r="DR30" s="4">
        <v>36.12780025</v>
      </c>
      <c r="DS30" s="4">
        <v>514.33436090433145</v>
      </c>
      <c r="DT30" s="4">
        <v>33.374040999999998</v>
      </c>
      <c r="DU30" s="4">
        <v>33.374040999999998</v>
      </c>
      <c r="DV30" s="4">
        <v>39.753717999999999</v>
      </c>
      <c r="DW30" s="4">
        <v>39.031317999999999</v>
      </c>
      <c r="DX30" s="4">
        <v>34.619372337897346</v>
      </c>
      <c r="DZ30" s="4">
        <v>464.73280599999998</v>
      </c>
      <c r="EA30" s="4">
        <v>33.934809999999999</v>
      </c>
      <c r="EB30" s="4">
        <v>33.934809999999999</v>
      </c>
      <c r="EC30" s="4">
        <v>40.385340999999997</v>
      </c>
      <c r="ED30" s="4">
        <v>39.843854</v>
      </c>
      <c r="EE30" s="4">
        <v>34.707283437499996</v>
      </c>
      <c r="EF30" s="4">
        <v>16.342324000000001</v>
      </c>
      <c r="EG30" s="4">
        <v>13.236101</v>
      </c>
      <c r="EH30" s="4">
        <v>60.966625000000001</v>
      </c>
      <c r="EI30" s="4">
        <v>57.918334000000002</v>
      </c>
      <c r="EJ30" s="4">
        <v>30.314938999999999</v>
      </c>
      <c r="EK30" s="4">
        <v>36.220151000000001</v>
      </c>
      <c r="EL30" s="4">
        <v>33.901319000000001</v>
      </c>
      <c r="EM30" s="4">
        <v>40.369422999999998</v>
      </c>
      <c r="EN30" s="4">
        <v>39.831632999999997</v>
      </c>
      <c r="EO30" s="4">
        <v>35.169301077680451</v>
      </c>
      <c r="EP30" s="4">
        <v>1.3163450000000001</v>
      </c>
      <c r="EQ30" s="4">
        <v>22410.32</v>
      </c>
      <c r="ER30" s="4">
        <v>600.58473594464954</v>
      </c>
      <c r="ES30" s="4">
        <v>17.897937249999998</v>
      </c>
      <c r="ET30" s="4">
        <v>545.65880597937485</v>
      </c>
      <c r="EU30" s="4">
        <v>13.799106999999999</v>
      </c>
      <c r="EV30" s="7">
        <v>986.55805699999996</v>
      </c>
      <c r="EW30" s="7">
        <v>79.157120000000006</v>
      </c>
      <c r="EX30" s="7">
        <v>897.9615338543465</v>
      </c>
      <c r="EY30" s="7">
        <v>73.685270500000001</v>
      </c>
      <c r="EZ30" s="7">
        <v>600.08510625350357</v>
      </c>
      <c r="FA30" s="7">
        <v>31.632294249999998</v>
      </c>
      <c r="FB30" s="7">
        <v>600.08510625350357</v>
      </c>
      <c r="FC30" s="7">
        <v>37.007720499999998</v>
      </c>
      <c r="FD30" s="4">
        <v>560.96163482811096</v>
      </c>
      <c r="FE30" s="4">
        <v>34.636285749999999</v>
      </c>
      <c r="FF30" s="4">
        <v>34.636285749999999</v>
      </c>
      <c r="FG30" s="4">
        <v>40.935628999999999</v>
      </c>
      <c r="FH30" s="4">
        <v>40.3783575</v>
      </c>
      <c r="FI30" s="4">
        <v>35.883567666075614</v>
      </c>
      <c r="FK30" s="4">
        <v>514.33436090433145</v>
      </c>
      <c r="FL30" s="4">
        <v>34.158058593749999</v>
      </c>
      <c r="FM30" s="4">
        <v>514.33436090433145</v>
      </c>
      <c r="FN30" s="4">
        <v>34.619372337897346</v>
      </c>
      <c r="FP30" s="4">
        <v>510.58522756932098</v>
      </c>
      <c r="FQ30" s="4">
        <v>35.063082578124998</v>
      </c>
      <c r="FR30" s="4">
        <v>510.58522756932098</v>
      </c>
      <c r="FS30" s="4">
        <v>35.526434371878032</v>
      </c>
    </row>
    <row r="31" spans="1:175" ht="13" customHeight="1">
      <c r="A31" s="250"/>
      <c r="B31" s="38">
        <v>160</v>
      </c>
      <c r="C31" s="130">
        <f>Anchor!L28</f>
        <v>719.04833599999995</v>
      </c>
      <c r="D31" s="130">
        <f>Anchor!M28</f>
        <v>33.859827000000003</v>
      </c>
      <c r="E31" s="130">
        <f>Anchor!N28</f>
        <v>40.870778000000001</v>
      </c>
      <c r="F31" s="130">
        <f>Anchor!O28</f>
        <v>39.979667999999997</v>
      </c>
      <c r="G31" s="131">
        <f>('Summary (Full)'!$B$34*D31+'Summary (Full)'!$B$35*E31+'Summary (Full)'!$B$36*F31)/'Summary (Full)'!$B$37</f>
        <v>34.680501499999998</v>
      </c>
      <c r="H31" s="130">
        <f>Anchor!P28</f>
        <v>17.952593</v>
      </c>
      <c r="I31" s="130">
        <f>Anchor!Q28</f>
        <v>13.666822</v>
      </c>
      <c r="J31" s="130">
        <f>Anchor!R28</f>
        <v>56.654445000000003</v>
      </c>
      <c r="K31" s="130">
        <f>Anchor!S28</f>
        <v>54.064841000000001</v>
      </c>
      <c r="L31" s="130">
        <f>Anchor!T28</f>
        <v>30.308195999999999</v>
      </c>
      <c r="M31" s="130">
        <f>Anchor!U28</f>
        <v>36.665384000000003</v>
      </c>
      <c r="N31" s="130">
        <f>Anchor!V28</f>
        <v>33.840128999999997</v>
      </c>
      <c r="O31" s="130">
        <f>Anchor!W28</f>
        <v>40.859805999999999</v>
      </c>
      <c r="P31" s="130">
        <f>Anchor!X28</f>
        <v>39.967481999999997</v>
      </c>
      <c r="Q31" s="132">
        <f>10*LOG10(1/(('Summary (Full)'!$B$41/10^(N31/10)+'Summary (Full)'!$B$42/10^(O31/10)+'Summary (Full)'!$B$43/10^(P31/10))/'Summary (Full)'!$B$44))</f>
        <v>35.145314375055158</v>
      </c>
      <c r="R31" s="130">
        <f>Anchor!Y28</f>
        <v>1.579291</v>
      </c>
      <c r="S31" s="130">
        <f>Anchor!Z28</f>
        <v>1565.49</v>
      </c>
      <c r="T31" s="133"/>
      <c r="U31" s="130">
        <f>Test!L28</f>
        <v>722.08407</v>
      </c>
      <c r="V31" s="130">
        <f>Test!M28</f>
        <v>34.275053</v>
      </c>
      <c r="W31" s="130">
        <f>Test!N28</f>
        <v>41.380651999999998</v>
      </c>
      <c r="X31" s="130">
        <f>Test!O28</f>
        <v>40.593556999999997</v>
      </c>
      <c r="Y31" s="130">
        <f>('Summary (Full)'!$B$34*V31+'Summary (Full)'!$B$35*W31+'Summary (Full)'!$B$36*X31)/'Summary (Full)'!$B$37</f>
        <v>35.114059437499996</v>
      </c>
      <c r="Z31" s="130">
        <f>Test!P28</f>
        <v>18.771787</v>
      </c>
      <c r="AA31" s="130">
        <f>Test!Q28</f>
        <v>14.084025</v>
      </c>
      <c r="AB31" s="130">
        <f>Test!R28</f>
        <v>60.601880000000001</v>
      </c>
      <c r="AC31" s="130">
        <f>Test!S28</f>
        <v>57.916110000000003</v>
      </c>
      <c r="AD31" s="130">
        <f>Test!T28</f>
        <v>30.876904</v>
      </c>
      <c r="AE31" s="130">
        <f>Test!U28</f>
        <v>37.142710000000001</v>
      </c>
      <c r="AF31" s="130">
        <f>Test!V28</f>
        <v>34.258820999999998</v>
      </c>
      <c r="AG31" s="130">
        <f>Test!W28</f>
        <v>41.368915999999999</v>
      </c>
      <c r="AH31" s="130">
        <f>Test!X28</f>
        <v>40.580804999999998</v>
      </c>
      <c r="AI31" s="130">
        <f>10*LOG10(1/(('Summary (Full)'!$B$41/10^(AF31/10)+'Summary (Full)'!$B$42/10^(AG31/10)+'Summary (Full)'!$B$43/10^(AH31/10))/'Summary (Full)'!$B$44))</f>
        <v>35.57848200515928</v>
      </c>
      <c r="AJ31" s="130">
        <f>Test!Y28</f>
        <v>1.514694</v>
      </c>
      <c r="AK31" s="130">
        <f>Test!Z28</f>
        <v>13984.66</v>
      </c>
      <c r="AL31" s="130">
        <f t="shared" si="2"/>
        <v>0.959097468420956</v>
      </c>
      <c r="AM31" s="130">
        <f t="shared" si="3"/>
        <v>8.9330880427214474</v>
      </c>
      <c r="AO31" s="261" t="s">
        <v>28</v>
      </c>
      <c r="AP31" s="177" cm="1">
        <f t="array" ref="AP31">bdRateExtend($C30:$C33,D30:D33,$U30:$U33,V30:V33)</f>
        <v>-0.17928154435927346</v>
      </c>
      <c r="AQ31" s="177"/>
      <c r="AR31" s="177"/>
      <c r="AS31" s="177"/>
      <c r="AT31" s="177" cm="1">
        <f t="array" ref="AT31">bdRateExtend($C30:$C33,H30:H33,$U30:$U33,Z30:Z33)</f>
        <v>-0.16913086643755326</v>
      </c>
      <c r="AU31" s="177"/>
      <c r="AV31" s="177" cm="1">
        <f t="array" ref="AV31">bdRateExtend($C30:$C33,I30:I33,$U30:$U33,AA30:AA33)</f>
        <v>-0.17497719258160471</v>
      </c>
      <c r="AW31" s="177"/>
      <c r="AX31" s="177" cm="1">
        <f t="array" ref="AX31">bdRateExtend($C30:$C33,J30:J33,$U30:$U33,AB30:AB33,"None", FALSE,1)</f>
        <v>-0.20046866452586842</v>
      </c>
      <c r="AY31" s="178"/>
      <c r="AZ31" s="252" cm="1">
        <f t="array" ref="AZ31">testVMAFRange($C30:$C33,J30:J33,$U30:$U33,AB30:AB33)</f>
        <v>0</v>
      </c>
      <c r="BA31" s="171"/>
      <c r="CL31" s="4">
        <v>565.36035391447479</v>
      </c>
      <c r="CM31" s="4">
        <v>33.802024625000001</v>
      </c>
      <c r="CN31" s="4">
        <v>33.802024625000001</v>
      </c>
      <c r="CO31" s="4">
        <v>40.064305499999996</v>
      </c>
      <c r="CP31" s="4">
        <v>39.315176125000001</v>
      </c>
      <c r="CQ31" s="4">
        <v>34.537989148437497</v>
      </c>
      <c r="CR31" s="4">
        <v>16.397952125</v>
      </c>
      <c r="CS31" s="4">
        <v>13.1886315</v>
      </c>
      <c r="CT31" s="4">
        <v>58.2365785</v>
      </c>
      <c r="CU31" s="4">
        <v>55.727061124999999</v>
      </c>
      <c r="CV31" s="4">
        <v>30.227584</v>
      </c>
      <c r="CW31" s="4">
        <v>35.994727374999997</v>
      </c>
      <c r="CX31" s="4">
        <v>33.767589000000001</v>
      </c>
      <c r="CY31" s="4">
        <v>40.053626999999999</v>
      </c>
      <c r="CZ31" s="4">
        <v>39.305350500000003</v>
      </c>
      <c r="DA31" s="4">
        <v>35.000902819084025</v>
      </c>
      <c r="DB31" s="4">
        <v>1.518245625</v>
      </c>
      <c r="DC31" s="4">
        <v>3316.55</v>
      </c>
      <c r="DE31" s="4">
        <v>657.20827943862218</v>
      </c>
      <c r="DF31" s="4">
        <v>17.504792625</v>
      </c>
      <c r="DH31" s="4">
        <v>527.79864497971982</v>
      </c>
      <c r="DI31" s="4">
        <v>12.98407675</v>
      </c>
      <c r="DK31" s="4">
        <v>1531.9203869999999</v>
      </c>
      <c r="DL31" s="4">
        <v>82.34402</v>
      </c>
      <c r="DM31" s="4">
        <v>1727.9052492713663</v>
      </c>
      <c r="DN31" s="4">
        <v>81.790614750000003</v>
      </c>
      <c r="DO31" s="4">
        <v>683.10108085573177</v>
      </c>
      <c r="DP31" s="4">
        <v>31.165773999999999</v>
      </c>
      <c r="DQ31" s="4">
        <v>632.18902039768352</v>
      </c>
      <c r="DR31" s="4">
        <v>36.395291374999999</v>
      </c>
      <c r="DS31" s="4">
        <v>565.36035391447479</v>
      </c>
      <c r="DT31" s="4">
        <v>33.767589000000001</v>
      </c>
      <c r="DU31" s="4">
        <v>33.767589000000001</v>
      </c>
      <c r="DV31" s="4">
        <v>40.053626999999999</v>
      </c>
      <c r="DW31" s="4">
        <v>39.305350500000003</v>
      </c>
      <c r="DX31" s="4">
        <v>35.000902819084025</v>
      </c>
      <c r="DZ31" s="4">
        <v>510.58522756932098</v>
      </c>
      <c r="EA31" s="4">
        <v>34.301637749999998</v>
      </c>
      <c r="EB31" s="4">
        <v>34.301637749999998</v>
      </c>
      <c r="EC31" s="4">
        <v>40.668567749999994</v>
      </c>
      <c r="ED31" s="4">
        <v>40.117824999999996</v>
      </c>
      <c r="EE31" s="4">
        <v>35.063082578124998</v>
      </c>
      <c r="EF31" s="4">
        <v>16.807000250000002</v>
      </c>
      <c r="EG31" s="4">
        <v>13.536550999999999</v>
      </c>
      <c r="EH31" s="4">
        <v>63.240436875</v>
      </c>
      <c r="EI31" s="4">
        <v>60.170753500000004</v>
      </c>
      <c r="EJ31" s="4">
        <v>30.780868874999999</v>
      </c>
      <c r="EK31" s="4">
        <v>36.502879749999998</v>
      </c>
      <c r="EL31" s="4">
        <v>34.268802375</v>
      </c>
      <c r="EM31" s="4">
        <v>40.652525999999995</v>
      </c>
      <c r="EN31" s="4">
        <v>40.104995249999995</v>
      </c>
      <c r="EO31" s="4">
        <v>35.526434371878032</v>
      </c>
      <c r="EP31" s="4">
        <v>1.308821875</v>
      </c>
      <c r="EQ31" s="4">
        <v>23901.998749999999</v>
      </c>
      <c r="ER31" s="4">
        <v>658.53828325374332</v>
      </c>
      <c r="ES31" s="4">
        <v>18.334862125000001</v>
      </c>
      <c r="ET31" s="4">
        <v>600.08510625350357</v>
      </c>
      <c r="EU31" s="4">
        <v>14.104258999999999</v>
      </c>
      <c r="EV31" s="7">
        <v>1079.1208746270306</v>
      </c>
      <c r="EW31" s="7">
        <v>80.642288625000006</v>
      </c>
      <c r="EX31" s="7">
        <v>986.55805699999996</v>
      </c>
      <c r="EY31" s="7">
        <v>75.937690000000003</v>
      </c>
      <c r="EZ31" s="7">
        <v>659.94011422751612</v>
      </c>
      <c r="FA31" s="7">
        <v>32.089948124999999</v>
      </c>
      <c r="FB31" s="7">
        <v>659.94011422751612</v>
      </c>
      <c r="FC31" s="7">
        <v>37.295153749999997</v>
      </c>
      <c r="FD31" s="4">
        <v>616.30838253404841</v>
      </c>
      <c r="FE31" s="4">
        <v>35.003769124999998</v>
      </c>
      <c r="FF31" s="4">
        <v>35.003769124999998</v>
      </c>
      <c r="FG31" s="4">
        <v>41.218732000000003</v>
      </c>
      <c r="FH31" s="4">
        <v>40.651719749999998</v>
      </c>
      <c r="FI31" s="4">
        <v>36.240700960273195</v>
      </c>
      <c r="FK31" s="4">
        <v>565.36035391447479</v>
      </c>
      <c r="FL31" s="4">
        <v>34.537989148437497</v>
      </c>
      <c r="FM31" s="4">
        <v>565.36035391447479</v>
      </c>
      <c r="FN31" s="4">
        <v>35.000902819084025</v>
      </c>
      <c r="FP31" s="4">
        <v>560.96163482811096</v>
      </c>
      <c r="FQ31" s="4">
        <v>35.418881718750001</v>
      </c>
      <c r="FR31" s="4">
        <v>560.96163482811096</v>
      </c>
      <c r="FS31" s="4">
        <v>35.883567666075614</v>
      </c>
    </row>
    <row r="32" spans="1:175">
      <c r="A32" s="250"/>
      <c r="B32" s="38">
        <v>185</v>
      </c>
      <c r="C32" s="130">
        <f>Anchor!L29</f>
        <v>350.20118300000001</v>
      </c>
      <c r="D32" s="130">
        <f>Anchor!M29</f>
        <v>31.643173999999998</v>
      </c>
      <c r="E32" s="130">
        <f>Anchor!N29</f>
        <v>38.970663000000002</v>
      </c>
      <c r="F32" s="130">
        <f>Anchor!O29</f>
        <v>38.231639000000001</v>
      </c>
      <c r="G32" s="131">
        <f>('Summary (Full)'!$B$34*D32+'Summary (Full)'!$B$35*E32+'Summary (Full)'!$B$36*F32)/'Summary (Full)'!$B$37</f>
        <v>32.512921124999998</v>
      </c>
      <c r="H32" s="130">
        <f>Anchor!P29</f>
        <v>14.370189999999999</v>
      </c>
      <c r="I32" s="130">
        <f>Anchor!Q29</f>
        <v>11.622804</v>
      </c>
      <c r="J32" s="130">
        <f>Anchor!R29</f>
        <v>38.861803999999999</v>
      </c>
      <c r="K32" s="130">
        <f>Anchor!S29</f>
        <v>36.763295999999997</v>
      </c>
      <c r="L32" s="130">
        <f>Anchor!T29</f>
        <v>27.657543</v>
      </c>
      <c r="M32" s="130">
        <f>Anchor!U29</f>
        <v>34.576835000000003</v>
      </c>
      <c r="N32" s="130">
        <f>Anchor!V29</f>
        <v>31.613029999999998</v>
      </c>
      <c r="O32" s="130">
        <f>Anchor!W29</f>
        <v>38.958727000000003</v>
      </c>
      <c r="P32" s="130">
        <f>Anchor!X29</f>
        <v>38.222318999999999</v>
      </c>
      <c r="Q32" s="132">
        <f>10*LOG10(1/(('Summary (Full)'!$B$41/10^(N32/10)+'Summary (Full)'!$B$42/10^(O32/10)+'Summary (Full)'!$B$43/10^(P32/10))/'Summary (Full)'!$B$44))</f>
        <v>32.957481380229794</v>
      </c>
      <c r="R32" s="130">
        <f>Anchor!Y29</f>
        <v>1.594846</v>
      </c>
      <c r="S32" s="130">
        <f>Anchor!Z29</f>
        <v>1195.72</v>
      </c>
      <c r="T32" s="133"/>
      <c r="U32" s="130">
        <f>Test!L29</f>
        <v>345.56827800000002</v>
      </c>
      <c r="V32" s="130">
        <f>Test!M29</f>
        <v>32.281860999999999</v>
      </c>
      <c r="W32" s="130">
        <f>Test!N29</f>
        <v>39.648960000000002</v>
      </c>
      <c r="X32" s="130">
        <f>Test!O29</f>
        <v>39.010919999999999</v>
      </c>
      <c r="Y32" s="130">
        <f>('Summary (Full)'!$B$34*V32+'Summary (Full)'!$B$35*W32+'Summary (Full)'!$B$36*X32)/'Summary (Full)'!$B$37</f>
        <v>33.162870874999996</v>
      </c>
      <c r="Z32" s="130">
        <f>Test!P29</f>
        <v>15.276388000000001</v>
      </c>
      <c r="AA32" s="130">
        <f>Test!Q29</f>
        <v>12.174836000000001</v>
      </c>
      <c r="AB32" s="130">
        <f>Test!R29</f>
        <v>44.542428999999998</v>
      </c>
      <c r="AC32" s="130">
        <f>Test!S29</f>
        <v>42.070442999999997</v>
      </c>
      <c r="AD32" s="130">
        <f>Test!T29</f>
        <v>28.413211</v>
      </c>
      <c r="AE32" s="130">
        <f>Test!U29</f>
        <v>35.336928</v>
      </c>
      <c r="AF32" s="130">
        <f>Test!V29</f>
        <v>32.257029000000003</v>
      </c>
      <c r="AG32" s="130">
        <f>Test!W29</f>
        <v>39.635312999999996</v>
      </c>
      <c r="AH32" s="130">
        <f>Test!X29</f>
        <v>38.998305000000002</v>
      </c>
      <c r="AI32" s="130">
        <f>10*LOG10(1/(('Summary (Full)'!$B$41/10^(AF32/10)+'Summary (Full)'!$B$42/10^(AG32/10)+'Summary (Full)'!$B$43/10^(AH32/10))/'Summary (Full)'!$B$44))</f>
        <v>33.609292498857549</v>
      </c>
      <c r="AJ32" s="130">
        <f>Test!Y29</f>
        <v>1.5733280000000001</v>
      </c>
      <c r="AK32" s="130">
        <f>Test!Z29</f>
        <v>9447.08</v>
      </c>
      <c r="AL32" s="130">
        <f t="shared" si="2"/>
        <v>0.98650778821278051</v>
      </c>
      <c r="AM32" s="130">
        <f t="shared" si="3"/>
        <v>7.9007459940454288</v>
      </c>
      <c r="AO32" s="261"/>
      <c r="AP32" s="177"/>
      <c r="AQ32" s="177"/>
      <c r="AR32" s="177"/>
      <c r="AS32" s="177"/>
      <c r="AT32" s="177"/>
      <c r="AU32" s="177"/>
      <c r="AV32" s="177"/>
      <c r="AW32" s="177"/>
      <c r="AX32" s="177"/>
      <c r="AY32" s="178"/>
      <c r="AZ32" s="252"/>
      <c r="BA32" s="171"/>
      <c r="CL32" s="4">
        <v>621.44852468402894</v>
      </c>
      <c r="CM32" s="4">
        <v>34.195167749999996</v>
      </c>
      <c r="CN32" s="4">
        <v>34.195167749999996</v>
      </c>
      <c r="CO32" s="4">
        <v>40.364559999999997</v>
      </c>
      <c r="CP32" s="4">
        <v>39.589806750000001</v>
      </c>
      <c r="CQ32" s="4">
        <v>34.917919703124994</v>
      </c>
      <c r="CR32" s="4">
        <v>16.868405750000001</v>
      </c>
      <c r="CS32" s="4">
        <v>13.504726999999999</v>
      </c>
      <c r="CT32" s="4">
        <v>60.847267000000002</v>
      </c>
      <c r="CU32" s="4">
        <v>58.309528749999998</v>
      </c>
      <c r="CV32" s="4">
        <v>30.696679</v>
      </c>
      <c r="CW32" s="4">
        <v>36.310730249999999</v>
      </c>
      <c r="CX32" s="4">
        <v>34.161137000000004</v>
      </c>
      <c r="CY32" s="4">
        <v>40.353535999999998</v>
      </c>
      <c r="CZ32" s="4">
        <v>39.579383</v>
      </c>
      <c r="DA32" s="4">
        <v>35.382433300270698</v>
      </c>
      <c r="DB32" s="4">
        <v>1.5217667500000001</v>
      </c>
      <c r="DC32" s="4">
        <v>3438.52</v>
      </c>
      <c r="DE32" s="4">
        <v>719.04833599999995</v>
      </c>
      <c r="DF32" s="4">
        <v>17.952593</v>
      </c>
      <c r="DH32" s="4">
        <v>577.64046632568386</v>
      </c>
      <c r="DI32" s="4">
        <v>13.2635925</v>
      </c>
      <c r="DK32" s="4">
        <v>1886.1738725603125</v>
      </c>
      <c r="DL32" s="4">
        <v>86.153457250000002</v>
      </c>
      <c r="DM32" s="4">
        <v>1886.1738725603125</v>
      </c>
      <c r="DN32" s="4">
        <v>83.552231374999991</v>
      </c>
      <c r="DO32" s="4">
        <v>750.87005299999998</v>
      </c>
      <c r="DP32" s="4">
        <v>31.634868999999998</v>
      </c>
      <c r="DQ32" s="4">
        <v>750.87005299999998</v>
      </c>
      <c r="DR32" s="4">
        <v>36.942735999999996</v>
      </c>
      <c r="DS32" s="4">
        <v>621.44852468402894</v>
      </c>
      <c r="DT32" s="4">
        <v>34.161137000000004</v>
      </c>
      <c r="DU32" s="4">
        <v>34.161137000000004</v>
      </c>
      <c r="DV32" s="4">
        <v>40.353535999999998</v>
      </c>
      <c r="DW32" s="4">
        <v>39.579383</v>
      </c>
      <c r="DX32" s="4">
        <v>35.382433300270698</v>
      </c>
      <c r="DZ32" s="4">
        <v>560.96163482811096</v>
      </c>
      <c r="EA32" s="4">
        <v>34.668465499999996</v>
      </c>
      <c r="EB32" s="4">
        <v>34.668465499999996</v>
      </c>
      <c r="EC32" s="4">
        <v>40.951794499999998</v>
      </c>
      <c r="ED32" s="4">
        <v>40.391795999999999</v>
      </c>
      <c r="EE32" s="4">
        <v>35.418881718750001</v>
      </c>
      <c r="EF32" s="4">
        <v>17.271676500000002</v>
      </c>
      <c r="EG32" s="4">
        <v>13.837001000000001</v>
      </c>
      <c r="EH32" s="4">
        <v>65.514248750000007</v>
      </c>
      <c r="EI32" s="4">
        <v>62.423173000000006</v>
      </c>
      <c r="EJ32" s="4">
        <v>31.24679875</v>
      </c>
      <c r="EK32" s="4">
        <v>36.785608500000002</v>
      </c>
      <c r="EL32" s="4">
        <v>34.636285749999999</v>
      </c>
      <c r="EM32" s="4">
        <v>40.935628999999999</v>
      </c>
      <c r="EN32" s="4">
        <v>40.3783575</v>
      </c>
      <c r="EO32" s="4">
        <v>35.883567666075614</v>
      </c>
      <c r="EP32" s="4">
        <v>1.3012987499999999</v>
      </c>
      <c r="EQ32" s="4">
        <v>25393.677499999998</v>
      </c>
      <c r="ER32" s="4">
        <v>722.08407</v>
      </c>
      <c r="ES32" s="4">
        <v>18.771787</v>
      </c>
      <c r="ET32" s="4">
        <v>659.94011422751612</v>
      </c>
      <c r="EU32" s="4">
        <v>14.409411</v>
      </c>
      <c r="EV32" s="7">
        <v>1180.3683055378533</v>
      </c>
      <c r="EW32" s="7">
        <v>82.127457250000006</v>
      </c>
      <c r="EX32" s="7">
        <v>1079.1208746270306</v>
      </c>
      <c r="EY32" s="7">
        <v>77.442126250000001</v>
      </c>
      <c r="EZ32" s="7">
        <v>725.76531199999999</v>
      </c>
      <c r="FA32" s="7">
        <v>32.547601999999998</v>
      </c>
      <c r="FB32" s="7">
        <v>725.76531199999999</v>
      </c>
      <c r="FC32" s="7">
        <v>37.582586999999997</v>
      </c>
      <c r="FD32" s="4">
        <v>677.11586461367006</v>
      </c>
      <c r="FE32" s="4">
        <v>35.371252499999997</v>
      </c>
      <c r="FF32" s="4">
        <v>35.371252499999997</v>
      </c>
      <c r="FG32" s="4">
        <v>41.501835</v>
      </c>
      <c r="FH32" s="4">
        <v>40.925082000000003</v>
      </c>
      <c r="FI32" s="4">
        <v>36.597834254470776</v>
      </c>
      <c r="FK32" s="4">
        <v>621.44852468402894</v>
      </c>
      <c r="FL32" s="4">
        <v>34.917919703124994</v>
      </c>
      <c r="FM32" s="4">
        <v>621.44852468402894</v>
      </c>
      <c r="FN32" s="4">
        <v>35.382433300270698</v>
      </c>
      <c r="FP32" s="4">
        <v>616.30838253404841</v>
      </c>
      <c r="FQ32" s="4">
        <v>35.774680859374996</v>
      </c>
      <c r="FR32" s="4">
        <v>616.30838253404841</v>
      </c>
      <c r="FS32" s="4">
        <v>36.240700960273195</v>
      </c>
    </row>
    <row r="33" spans="1:175" ht="13" customHeight="1">
      <c r="A33" s="250"/>
      <c r="B33" s="38">
        <v>210</v>
      </c>
      <c r="C33" s="130">
        <f>Anchor!L30</f>
        <v>161.19634199999999</v>
      </c>
      <c r="D33" s="130">
        <f>Anchor!M30</f>
        <v>28.845953000000002</v>
      </c>
      <c r="E33" s="130">
        <f>Anchor!N30</f>
        <v>36.735115999999998</v>
      </c>
      <c r="F33" s="130">
        <f>Anchor!O30</f>
        <v>36.409897000000001</v>
      </c>
      <c r="G33" s="131">
        <f>('Summary (Full)'!$B$34*D33+'Summary (Full)'!$B$35*E33+'Summary (Full)'!$B$36*F33)/'Summary (Full)'!$B$37</f>
        <v>29.811772187500001</v>
      </c>
      <c r="H33" s="130">
        <f>Anchor!P30</f>
        <v>11.007630000000001</v>
      </c>
      <c r="I33" s="130">
        <f>Anchor!Q30</f>
        <v>9.4421630000000007</v>
      </c>
      <c r="J33" s="130">
        <f>Anchor!R30</f>
        <v>20.053643000000001</v>
      </c>
      <c r="K33" s="130">
        <f>Anchor!S30</f>
        <v>18.701357999999999</v>
      </c>
      <c r="L33" s="130">
        <f>Anchor!T30</f>
        <v>24.675041</v>
      </c>
      <c r="M33" s="130">
        <f>Anchor!U30</f>
        <v>32.148243000000001</v>
      </c>
      <c r="N33" s="130">
        <f>Anchor!V30</f>
        <v>28.812671999999999</v>
      </c>
      <c r="O33" s="130">
        <f>Anchor!W30</f>
        <v>36.72766</v>
      </c>
      <c r="P33" s="130">
        <f>Anchor!X30</f>
        <v>36.403187000000003</v>
      </c>
      <c r="Q33" s="132">
        <f>10*LOG10(1/(('Summary (Full)'!$B$41/10^(N33/10)+'Summary (Full)'!$B$42/10^(O33/10)+'Summary (Full)'!$B$43/10^(P33/10))/'Summary (Full)'!$B$44))</f>
        <v>30.223509819823725</v>
      </c>
      <c r="R33" s="130">
        <f>Anchor!Y30</f>
        <v>1.518078</v>
      </c>
      <c r="S33" s="130">
        <f>Anchor!Z30</f>
        <v>921.7</v>
      </c>
      <c r="T33" s="133"/>
      <c r="U33" s="130">
        <f>Test!L30</f>
        <v>157.430262</v>
      </c>
      <c r="V33" s="130">
        <f>Test!M30</f>
        <v>29.669557000000001</v>
      </c>
      <c r="W33" s="130">
        <f>Test!N30</f>
        <v>37.611359999999998</v>
      </c>
      <c r="X33" s="130">
        <f>Test!O30</f>
        <v>37.352533000000001</v>
      </c>
      <c r="Y33" s="130">
        <f>('Summary (Full)'!$B$34*V33+'Summary (Full)'!$B$35*W33+'Summary (Full)'!$B$36*X33)/'Summary (Full)'!$B$37</f>
        <v>30.6461056875</v>
      </c>
      <c r="Z33" s="130">
        <f>Test!P30</f>
        <v>11.886946</v>
      </c>
      <c r="AA33" s="130">
        <f>Test!Q30</f>
        <v>10.068740999999999</v>
      </c>
      <c r="AB33" s="130">
        <f>Test!R30</f>
        <v>27.049599000000001</v>
      </c>
      <c r="AC33" s="130">
        <f>Test!S30</f>
        <v>25.186222000000001</v>
      </c>
      <c r="AD33" s="130">
        <f>Test!T30</f>
        <v>25.568529000000002</v>
      </c>
      <c r="AE33" s="130">
        <f>Test!U30</f>
        <v>33.109012</v>
      </c>
      <c r="AF33" s="130">
        <f>Test!V30</f>
        <v>29.637398999999998</v>
      </c>
      <c r="AG33" s="130">
        <f>Test!W30</f>
        <v>37.598579000000001</v>
      </c>
      <c r="AH33" s="130">
        <f>Test!X30</f>
        <v>37.337518000000003</v>
      </c>
      <c r="AI33" s="130">
        <f>10*LOG10(1/(('Summary (Full)'!$B$41/10^(AF33/10)+'Summary (Full)'!$B$42/10^(AG33/10)+'Summary (Full)'!$B$43/10^(AH33/10))/'Summary (Full)'!$B$44))</f>
        <v>31.054301289682261</v>
      </c>
      <c r="AJ33" s="130">
        <f>Test!Y30</f>
        <v>1.5979460000000001</v>
      </c>
      <c r="AK33" s="130">
        <f>Test!Z30</f>
        <v>6497.54</v>
      </c>
      <c r="AL33" s="130">
        <f t="shared" si="2"/>
        <v>1.0526112623989019</v>
      </c>
      <c r="AM33" s="130">
        <f t="shared" si="3"/>
        <v>7.0495171964847563</v>
      </c>
      <c r="AO33" s="261" t="s">
        <v>29</v>
      </c>
      <c r="AP33" s="177" cm="1">
        <f t="array" ref="AP33">bdRateExtend($C31:$C34,D31:D34,$U31:$U34,V31:V34)</f>
        <v>-0.2103088393471656</v>
      </c>
      <c r="AQ33" s="177"/>
      <c r="AR33" s="177"/>
      <c r="AS33" s="177"/>
      <c r="AT33" s="177" cm="1">
        <f t="array" ref="AT33">bdRateExtend($C31:$C34,H31:H34,$U31:$U34,Z31:Z34)</f>
        <v>-0.20004415474633064</v>
      </c>
      <c r="AU33" s="177"/>
      <c r="AV33" s="177" cm="1">
        <f t="array" ref="AV33">bdRateExtend($C31:$C34,I31:I34,$U31:$U34,AA31:AA34)</f>
        <v>-0.20942519738974574</v>
      </c>
      <c r="AW33" s="177"/>
      <c r="AX33" s="177" cm="1">
        <f t="array" ref="AX33">bdRateExtend($C31:$C34,J31:J34,$U31:$U34,AB31:AB34,"None", FALSE,1)</f>
        <v>-0.25428402866576305</v>
      </c>
      <c r="AY33" s="178"/>
      <c r="AZ33" s="252" cm="1">
        <f t="array" ref="AZ33">testVMAFRange($C31:$C34,J31:J34,$U31:$U34,AB31:AB34)</f>
        <v>0</v>
      </c>
      <c r="BA33" s="171"/>
      <c r="CL33" s="4">
        <v>683.10108085573177</v>
      </c>
      <c r="CM33" s="4">
        <v>34.588310874999998</v>
      </c>
      <c r="CN33" s="4">
        <v>34.588310874999998</v>
      </c>
      <c r="CO33" s="4">
        <v>40.664814499999999</v>
      </c>
      <c r="CP33" s="4">
        <v>39.864437375000001</v>
      </c>
      <c r="CQ33" s="4">
        <v>35.297850257812499</v>
      </c>
      <c r="CR33" s="4">
        <v>17.338859374999998</v>
      </c>
      <c r="CS33" s="4">
        <v>13.8208225</v>
      </c>
      <c r="CT33" s="4">
        <v>63.457955500000004</v>
      </c>
      <c r="CU33" s="4">
        <v>60.891996374999998</v>
      </c>
      <c r="CV33" s="4">
        <v>31.165773999999999</v>
      </c>
      <c r="CW33" s="4">
        <v>36.626733124999994</v>
      </c>
      <c r="CX33" s="4">
        <v>34.554684999999999</v>
      </c>
      <c r="CY33" s="4">
        <v>40.653444999999998</v>
      </c>
      <c r="CZ33" s="4">
        <v>39.853415499999997</v>
      </c>
      <c r="DA33" s="4">
        <v>35.763963781457377</v>
      </c>
      <c r="DB33" s="4">
        <v>1.5252878750000001</v>
      </c>
      <c r="DC33" s="4">
        <v>3560.49</v>
      </c>
      <c r="DE33" s="4">
        <v>785.36063900566182</v>
      </c>
      <c r="DF33" s="4">
        <v>18.391797</v>
      </c>
      <c r="DH33" s="4">
        <v>621.44852468402894</v>
      </c>
      <c r="DI33" s="4">
        <v>13.504726999999999</v>
      </c>
      <c r="DK33" s="4">
        <v>2058.9392149999999</v>
      </c>
      <c r="DL33" s="4">
        <v>87.918727000000004</v>
      </c>
      <c r="DM33" s="4">
        <v>2058.9392149999999</v>
      </c>
      <c r="DN33" s="4">
        <v>85.313847999999993</v>
      </c>
      <c r="DO33" s="4">
        <v>820.86872648636097</v>
      </c>
      <c r="DP33" s="4">
        <v>32.088254124999999</v>
      </c>
      <c r="DQ33" s="4">
        <v>820.86872648636097</v>
      </c>
      <c r="DR33" s="4">
        <v>37.207696249999998</v>
      </c>
      <c r="DS33" s="4">
        <v>683.10108085573177</v>
      </c>
      <c r="DT33" s="4">
        <v>34.554684999999999</v>
      </c>
      <c r="DU33" s="4">
        <v>34.554684999999999</v>
      </c>
      <c r="DV33" s="4">
        <v>40.653444999999998</v>
      </c>
      <c r="DW33" s="4">
        <v>39.853415499999997</v>
      </c>
      <c r="DX33" s="4">
        <v>35.763963781457377</v>
      </c>
      <c r="DZ33" s="4">
        <v>616.30838253404841</v>
      </c>
      <c r="EA33" s="4">
        <v>35.035293250000002</v>
      </c>
      <c r="EB33" s="4">
        <v>35.035293250000002</v>
      </c>
      <c r="EC33" s="4">
        <v>41.235021250000003</v>
      </c>
      <c r="ED33" s="4">
        <v>40.665767000000002</v>
      </c>
      <c r="EE33" s="4">
        <v>35.774680859374996</v>
      </c>
      <c r="EF33" s="4">
        <v>17.736352750000002</v>
      </c>
      <c r="EG33" s="4">
        <v>14.137451</v>
      </c>
      <c r="EH33" s="4">
        <v>67.788060625</v>
      </c>
      <c r="EI33" s="4">
        <v>64.675592500000008</v>
      </c>
      <c r="EJ33" s="4">
        <v>31.712728625</v>
      </c>
      <c r="EK33" s="4">
        <v>37.068337249999999</v>
      </c>
      <c r="EL33" s="4">
        <v>35.003769124999998</v>
      </c>
      <c r="EM33" s="4">
        <v>41.218732000000003</v>
      </c>
      <c r="EN33" s="4">
        <v>40.651719749999998</v>
      </c>
      <c r="EO33" s="4">
        <v>36.240700960273195</v>
      </c>
      <c r="EP33" s="4">
        <v>1.2937756250000001</v>
      </c>
      <c r="EQ33" s="4">
        <v>26885.356250000001</v>
      </c>
      <c r="ER33" s="4">
        <v>790.32209070018871</v>
      </c>
      <c r="ES33" s="4">
        <v>19.200971500000001</v>
      </c>
      <c r="ET33" s="4">
        <v>725.76531199999999</v>
      </c>
      <c r="EU33" s="4">
        <v>14.714563</v>
      </c>
      <c r="EV33" s="7">
        <v>1512.2084070000001</v>
      </c>
      <c r="EW33" s="7">
        <v>86.707963000000007</v>
      </c>
      <c r="EX33" s="7">
        <v>1180.3683055378533</v>
      </c>
      <c r="EY33" s="7">
        <v>78.946562499999999</v>
      </c>
      <c r="EZ33" s="7">
        <v>794.40579163569828</v>
      </c>
      <c r="FA33" s="7">
        <v>32.979246499999995</v>
      </c>
      <c r="FB33" s="7">
        <v>817.32130264488865</v>
      </c>
      <c r="FC33" s="7">
        <v>37.916523499999997</v>
      </c>
      <c r="FD33" s="4">
        <v>743.92285924520752</v>
      </c>
      <c r="FE33" s="4">
        <v>35.738735875000003</v>
      </c>
      <c r="FF33" s="4">
        <v>35.738735875000003</v>
      </c>
      <c r="FG33" s="4">
        <v>41.784937999999997</v>
      </c>
      <c r="FH33" s="4">
        <v>41.198444250000001</v>
      </c>
      <c r="FI33" s="4">
        <v>36.954967548668357</v>
      </c>
      <c r="FK33" s="4">
        <v>683.10108085573177</v>
      </c>
      <c r="FL33" s="4">
        <v>35.297850257812499</v>
      </c>
      <c r="FM33" s="4">
        <v>683.10108085573177</v>
      </c>
      <c r="FN33" s="4">
        <v>35.763963781457377</v>
      </c>
      <c r="FP33" s="4">
        <v>677.11586461367006</v>
      </c>
      <c r="FQ33" s="4">
        <v>36.130479999999999</v>
      </c>
      <c r="FR33" s="4">
        <v>677.11586461367006</v>
      </c>
      <c r="FS33" s="4">
        <v>36.597834254470776</v>
      </c>
    </row>
    <row r="34" spans="1:175" ht="13" thickBot="1">
      <c r="A34" s="250"/>
      <c r="B34" s="38">
        <v>235</v>
      </c>
      <c r="C34" s="130">
        <f>Anchor!L31</f>
        <v>73.421963000000005</v>
      </c>
      <c r="D34" s="130">
        <f>Anchor!M31</f>
        <v>25.919269</v>
      </c>
      <c r="E34" s="130">
        <f>Anchor!N31</f>
        <v>34.854788999999997</v>
      </c>
      <c r="F34" s="130">
        <f>Anchor!O31</f>
        <v>34.947319</v>
      </c>
      <c r="G34" s="131">
        <f>('Summary (Full)'!$B$34*D34+'Summary (Full)'!$B$35*E34+'Summary (Full)'!$B$36*F34)/'Summary (Full)'!$B$37</f>
        <v>27.041992125</v>
      </c>
      <c r="H34" s="130">
        <f>Anchor!P31</f>
        <v>8.0718859999999992</v>
      </c>
      <c r="I34" s="130">
        <f>Anchor!Q31</f>
        <v>7.4427649999999996</v>
      </c>
      <c r="J34" s="130">
        <f>Anchor!R31</f>
        <v>2.1845340000000002</v>
      </c>
      <c r="K34" s="130">
        <f>Anchor!S31</f>
        <v>1.8035460000000001</v>
      </c>
      <c r="L34" s="130">
        <f>Anchor!T31</f>
        <v>21.824801000000001</v>
      </c>
      <c r="M34" s="130">
        <f>Anchor!U31</f>
        <v>29.541903999999999</v>
      </c>
      <c r="N34" s="130">
        <f>Anchor!V31</f>
        <v>25.884927999999999</v>
      </c>
      <c r="O34" s="130">
        <f>Anchor!W31</f>
        <v>34.850836999999999</v>
      </c>
      <c r="P34" s="130">
        <f>Anchor!X31</f>
        <v>34.939323000000002</v>
      </c>
      <c r="Q34" s="132">
        <f>10*LOG10(1/(('Summary (Full)'!$B$41/10^(N34/10)+'Summary (Full)'!$B$42/10^(O34/10)+'Summary (Full)'!$B$43/10^(P34/10))/'Summary (Full)'!$B$44))</f>
        <v>27.381314676487413</v>
      </c>
      <c r="R34" s="130">
        <f>Anchor!Y31</f>
        <v>1.2255039999999999</v>
      </c>
      <c r="S34" s="130">
        <f>Anchor!Z31</f>
        <v>593.96</v>
      </c>
      <c r="T34" s="133"/>
      <c r="U34" s="130">
        <f>Test!L31</f>
        <v>69.773917999999995</v>
      </c>
      <c r="V34" s="130">
        <f>Test!M31</f>
        <v>26.825051999999999</v>
      </c>
      <c r="W34" s="130">
        <f>Test!N31</f>
        <v>35.806660999999998</v>
      </c>
      <c r="X34" s="130">
        <f>Test!O31</f>
        <v>35.837924000000001</v>
      </c>
      <c r="Y34" s="130">
        <f>('Summary (Full)'!$B$34*V34+'Summary (Full)'!$B$35*W34+'Summary (Full)'!$B$36*X34)/'Summary (Full)'!$B$37</f>
        <v>27.9497070625</v>
      </c>
      <c r="Z34" s="130">
        <f>Test!P31</f>
        <v>8.8901830000000004</v>
      </c>
      <c r="AA34" s="130">
        <f>Test!Q31</f>
        <v>8.0546930000000003</v>
      </c>
      <c r="AB34" s="130">
        <f>Test!R31</f>
        <v>10.47505</v>
      </c>
      <c r="AC34" s="130">
        <f>Test!S31</f>
        <v>9.3760519999999996</v>
      </c>
      <c r="AD34" s="130">
        <f>Test!T31</f>
        <v>22.736318000000001</v>
      </c>
      <c r="AE34" s="130">
        <f>Test!U31</f>
        <v>30.611128000000001</v>
      </c>
      <c r="AF34" s="130">
        <f>Test!V31</f>
        <v>26.792995999999999</v>
      </c>
      <c r="AG34" s="130">
        <f>Test!W31</f>
        <v>35.79956</v>
      </c>
      <c r="AH34" s="130">
        <f>Test!X31</f>
        <v>35.824486</v>
      </c>
      <c r="AI34" s="130">
        <f>10*LOG10(1/(('Summary (Full)'!$B$41/10^(AF34/10)+'Summary (Full)'!$B$42/10^(AG34/10)+'Summary (Full)'!$B$43/10^(AH34/10))/'Summary (Full)'!$B$44))</f>
        <v>28.289918845366518</v>
      </c>
      <c r="AJ34" s="130">
        <f>Test!Y31</f>
        <v>1.4844949999999999</v>
      </c>
      <c r="AK34" s="130">
        <f>Test!Z31</f>
        <v>4058.42</v>
      </c>
      <c r="AL34" s="130">
        <f t="shared" si="2"/>
        <v>1.2113342755307204</v>
      </c>
      <c r="AM34" s="130">
        <f t="shared" si="3"/>
        <v>6.8328170247154691</v>
      </c>
      <c r="AO34" s="270"/>
      <c r="AP34" s="193"/>
      <c r="AQ34" s="193"/>
      <c r="AR34" s="193"/>
      <c r="AS34" s="193"/>
      <c r="AT34" s="193"/>
      <c r="AU34" s="193"/>
      <c r="AV34" s="193"/>
      <c r="AW34" s="193"/>
      <c r="AX34" s="193"/>
      <c r="AY34" s="195"/>
      <c r="AZ34" s="253"/>
      <c r="BA34" s="221"/>
      <c r="CL34" s="4">
        <v>750.87005299999998</v>
      </c>
      <c r="CM34" s="4">
        <v>34.981453999999999</v>
      </c>
      <c r="CN34" s="4">
        <v>34.981453999999999</v>
      </c>
      <c r="CO34" s="4">
        <v>40.965069</v>
      </c>
      <c r="CP34" s="4">
        <v>40.139068000000002</v>
      </c>
      <c r="CQ34" s="4">
        <v>35.677780812499996</v>
      </c>
      <c r="CR34" s="4">
        <v>17.809313</v>
      </c>
      <c r="CS34" s="4">
        <v>14.136918</v>
      </c>
      <c r="CT34" s="4">
        <v>66.068644000000006</v>
      </c>
      <c r="CU34" s="4">
        <v>63.474463999999998</v>
      </c>
      <c r="CV34" s="4">
        <v>31.634868999999998</v>
      </c>
      <c r="CW34" s="4">
        <v>36.942735999999996</v>
      </c>
      <c r="CX34" s="4">
        <v>34.948233000000002</v>
      </c>
      <c r="CY34" s="4">
        <v>40.953353999999997</v>
      </c>
      <c r="CZ34" s="4">
        <v>40.127448000000001</v>
      </c>
      <c r="DA34" s="4">
        <v>36.14549426264405</v>
      </c>
      <c r="DB34" s="4">
        <v>1.5288090000000001</v>
      </c>
      <c r="DC34" s="4">
        <v>3682.46</v>
      </c>
      <c r="DE34" s="4">
        <v>857.78841618706019</v>
      </c>
      <c r="DF34" s="4">
        <v>18.831001000000001</v>
      </c>
      <c r="DH34" s="4">
        <v>683.10108085573177</v>
      </c>
      <c r="DI34" s="4">
        <v>13.8208225</v>
      </c>
      <c r="DK34" s="4">
        <v>2257.0545143716017</v>
      </c>
      <c r="DL34" s="4">
        <v>88.969954125000001</v>
      </c>
      <c r="DM34" s="4">
        <v>2257.0545143716017</v>
      </c>
      <c r="DN34" s="4">
        <v>86.36746724999999</v>
      </c>
      <c r="DO34" s="4">
        <v>897.39291563321876</v>
      </c>
      <c r="DP34" s="4">
        <v>32.541639249999996</v>
      </c>
      <c r="DQ34" s="4">
        <v>897.39291563321876</v>
      </c>
      <c r="DR34" s="4">
        <v>37.472656499999999</v>
      </c>
      <c r="DS34" s="4">
        <v>750.87005299999998</v>
      </c>
      <c r="DT34" s="4">
        <v>34.948233000000002</v>
      </c>
      <c r="DU34" s="4">
        <v>34.948233000000002</v>
      </c>
      <c r="DV34" s="4">
        <v>40.953353999999997</v>
      </c>
      <c r="DW34" s="4">
        <v>40.127448000000001</v>
      </c>
      <c r="DX34" s="4">
        <v>36.14549426264405</v>
      </c>
      <c r="DZ34" s="4">
        <v>677.11586461367006</v>
      </c>
      <c r="EA34" s="4">
        <v>35.402121000000001</v>
      </c>
      <c r="EB34" s="4">
        <v>35.402121000000001</v>
      </c>
      <c r="EC34" s="4">
        <v>41.518248</v>
      </c>
      <c r="ED34" s="4">
        <v>40.939737999999998</v>
      </c>
      <c r="EE34" s="4">
        <v>36.130479999999999</v>
      </c>
      <c r="EF34" s="4">
        <v>18.201028999999998</v>
      </c>
      <c r="EG34" s="4">
        <v>14.437901</v>
      </c>
      <c r="EH34" s="4">
        <v>70.061872500000007</v>
      </c>
      <c r="EI34" s="4">
        <v>66.928011999999995</v>
      </c>
      <c r="EJ34" s="4">
        <v>32.178658499999997</v>
      </c>
      <c r="EK34" s="4">
        <v>37.351066000000003</v>
      </c>
      <c r="EL34" s="4">
        <v>35.371252499999997</v>
      </c>
      <c r="EM34" s="4">
        <v>41.501835</v>
      </c>
      <c r="EN34" s="4">
        <v>40.925082000000003</v>
      </c>
      <c r="EO34" s="4">
        <v>36.597834254470776</v>
      </c>
      <c r="EP34" s="4">
        <v>1.2862525</v>
      </c>
      <c r="EQ34" s="4">
        <v>28377.035</v>
      </c>
      <c r="ER34" s="4">
        <v>865.00870604819829</v>
      </c>
      <c r="ES34" s="4">
        <v>19.630155999999999</v>
      </c>
      <c r="ET34" s="4">
        <v>794.40579163569828</v>
      </c>
      <c r="EU34" s="4">
        <v>14.977607375</v>
      </c>
      <c r="EV34" s="7">
        <v>2021.632521</v>
      </c>
      <c r="EW34" s="7">
        <v>91.038469000000006</v>
      </c>
      <c r="EX34" s="7">
        <v>1512.2084070000001</v>
      </c>
      <c r="EY34" s="7">
        <v>83.756949000000006</v>
      </c>
      <c r="EZ34" s="7">
        <v>897.9615338543465</v>
      </c>
      <c r="FA34" s="7">
        <v>33.576448124999999</v>
      </c>
      <c r="FB34" s="7">
        <v>897.9615338543465</v>
      </c>
      <c r="FC34" s="7">
        <v>38.199252250000001</v>
      </c>
      <c r="FD34" s="4">
        <v>817.32130264488865</v>
      </c>
      <c r="FE34" s="4">
        <v>36.106219250000002</v>
      </c>
      <c r="FF34" s="4">
        <v>36.106219250000002</v>
      </c>
      <c r="FG34" s="4">
        <v>42.068041000000001</v>
      </c>
      <c r="FH34" s="4">
        <v>41.4718065</v>
      </c>
      <c r="FI34" s="4">
        <v>37.312100842865938</v>
      </c>
      <c r="FK34" s="4">
        <v>750.87005299999998</v>
      </c>
      <c r="FL34" s="4">
        <v>35.677780812499996</v>
      </c>
      <c r="FM34" s="4">
        <v>750.87005299999998</v>
      </c>
      <c r="FN34" s="4">
        <v>36.14549426264405</v>
      </c>
      <c r="FP34" s="4">
        <v>743.92285924520752</v>
      </c>
      <c r="FQ34" s="4">
        <v>36.486279140625001</v>
      </c>
      <c r="FR34" s="4">
        <v>743.92285924520752</v>
      </c>
      <c r="FS34" s="4">
        <v>36.954967548668357</v>
      </c>
    </row>
    <row r="35" spans="1:175" ht="13" customHeight="1">
      <c r="A35" s="250" t="s">
        <v>20</v>
      </c>
      <c r="B35" s="38">
        <v>110</v>
      </c>
      <c r="C35" s="130">
        <f>Anchor!L32</f>
        <v>1682.8734340000001</v>
      </c>
      <c r="D35" s="130">
        <f>Anchor!M32</f>
        <v>33.168241999999999</v>
      </c>
      <c r="E35" s="130">
        <f>Anchor!N32</f>
        <v>41.857339000000003</v>
      </c>
      <c r="F35" s="130">
        <f>Anchor!O32</f>
        <v>40.923910999999997</v>
      </c>
      <c r="G35" s="131">
        <f>('Summary (Full)'!$B$34*D35+'Summary (Full)'!$B$35*E35+'Summary (Full)'!$B$36*F35)/'Summary (Full)'!$B$37</f>
        <v>34.196039875000004</v>
      </c>
      <c r="H35" s="130">
        <f>Anchor!P32</f>
        <v>21.165797000000001</v>
      </c>
      <c r="I35" s="130">
        <f>Anchor!Q32</f>
        <v>13.750432</v>
      </c>
      <c r="J35" s="130">
        <f>Anchor!R32</f>
        <v>52.264161000000001</v>
      </c>
      <c r="K35" s="130">
        <f>Anchor!S32</f>
        <v>50.081905999999996</v>
      </c>
      <c r="L35" s="130">
        <f>Anchor!T32</f>
        <v>29.164057</v>
      </c>
      <c r="M35" s="130">
        <f>Anchor!U32</f>
        <v>37.20534</v>
      </c>
      <c r="N35" s="130">
        <f>Anchor!V32</f>
        <v>33.164926000000001</v>
      </c>
      <c r="O35" s="130">
        <f>Anchor!W32</f>
        <v>41.851942000000001</v>
      </c>
      <c r="P35" s="130">
        <f>Anchor!X32</f>
        <v>40.915562999999999</v>
      </c>
      <c r="Q35" s="132">
        <f>10*LOG10(1/(('Summary (Full)'!$B$41/10^(N35/10)+'Summary (Full)'!$B$42/10^(O35/10)+'Summary (Full)'!$B$43/10^(P35/10))/'Summary (Full)'!$B$44))</f>
        <v>34.608567630212697</v>
      </c>
      <c r="R35" s="130">
        <f>Anchor!Y32</f>
        <v>1.4864949999999999</v>
      </c>
      <c r="S35" s="130">
        <f>Anchor!Z32</f>
        <v>1399.46</v>
      </c>
      <c r="T35" s="133"/>
      <c r="U35" s="130">
        <f>Test!L32</f>
        <v>1762.2967799999999</v>
      </c>
      <c r="V35" s="130">
        <f>Test!M32</f>
        <v>33.229246000000003</v>
      </c>
      <c r="W35" s="130">
        <f>Test!N32</f>
        <v>42.011750999999997</v>
      </c>
      <c r="X35" s="130">
        <f>Test!O32</f>
        <v>41.068939999999998</v>
      </c>
      <c r="Y35" s="130">
        <f>('Summary (Full)'!$B$34*V35+'Summary (Full)'!$B$35*W35+'Summary (Full)'!$B$36*X35)/'Summary (Full)'!$B$37</f>
        <v>34.268133437500005</v>
      </c>
      <c r="Z35" s="130">
        <f>Test!P32</f>
        <v>21.590752999999999</v>
      </c>
      <c r="AA35" s="130">
        <f>Test!Q32</f>
        <v>13.854051</v>
      </c>
      <c r="AB35" s="130">
        <f>Test!R32</f>
        <v>53.161847999999999</v>
      </c>
      <c r="AC35" s="130">
        <f>Test!S32</f>
        <v>50.973571</v>
      </c>
      <c r="AD35" s="130">
        <f>Test!T32</f>
        <v>29.239049999999999</v>
      </c>
      <c r="AE35" s="130">
        <f>Test!U32</f>
        <v>37.323374000000001</v>
      </c>
      <c r="AF35" s="130">
        <f>Test!V32</f>
        <v>33.226295999999998</v>
      </c>
      <c r="AG35" s="130">
        <f>Test!W32</f>
        <v>42.007500999999998</v>
      </c>
      <c r="AH35" s="130">
        <f>Test!X32</f>
        <v>41.061720999999999</v>
      </c>
      <c r="AI35" s="130">
        <f>10*LOG10(1/(('Summary (Full)'!$B$41/10^(AF35/10)+'Summary (Full)'!$B$42/10^(AG35/10)+'Summary (Full)'!$B$43/10^(AH35/10))/'Summary (Full)'!$B$44))</f>
        <v>34.676146982210476</v>
      </c>
      <c r="AJ35" s="130">
        <f>Test!Y32</f>
        <v>1.4491210000000001</v>
      </c>
      <c r="AK35" s="130">
        <f>Test!Z32</f>
        <v>15289.14</v>
      </c>
      <c r="AL35" s="130">
        <f t="shared" si="2"/>
        <v>0.97485763490627297</v>
      </c>
      <c r="AM35" s="130">
        <f t="shared" si="3"/>
        <v>10.925028225172566</v>
      </c>
      <c r="AO35" s="271" t="s">
        <v>27</v>
      </c>
      <c r="AP35" s="192" cm="1">
        <f t="array" ref="AP35">bdRateExtend($C35:$C38,D35:D38,$U35:$U38,V35:V38)</f>
        <v>-0.13779764024848007</v>
      </c>
      <c r="AQ35" s="192" cm="1">
        <f t="array" ref="AQ35">bdRateExtend($C35:$C40,D35:D40,$U35:$U40,V35:V40)</f>
        <v>-0.2003353443030802</v>
      </c>
      <c r="AR35" s="192" cm="1">
        <f t="array" ref="AR35">bdRateExtend($C35:$C40,E35:E40,$U35:$U40,W35:W40)</f>
        <v>-0.2614897244457568</v>
      </c>
      <c r="AS35" s="192" cm="1">
        <f t="array" ref="AS35">bdRateExtend($C35:$C40,F35:F40,$U35:$U40,X35:X40)</f>
        <v>-0.29784513493249343</v>
      </c>
      <c r="AT35" s="192" cm="1">
        <f t="array" ref="AT35">bdRateExtend($C35:$C38,H35:H38,$U35:$U38,Z35:Z38)</f>
        <v>-0.13432820605936791</v>
      </c>
      <c r="AU35" s="192" cm="1">
        <f t="array" ref="AU35">bdRateExtend($C35:$C40,H35:H40,$U35:$U40,Z35:Z40)</f>
        <v>-0.17815821304400914</v>
      </c>
      <c r="AV35" s="192" cm="1">
        <f t="array" ref="AV35">bdRateExtend($C35:$C38,I35:I38,$U35:$U38,AA35:AA38)</f>
        <v>-0.13711750507116471</v>
      </c>
      <c r="AW35" s="192" cm="1">
        <f t="array" ref="AW35">bdRateExtend($C35:$C40,I35:I40,$U35:$U40,AA35:AA40)</f>
        <v>-0.19320673109074082</v>
      </c>
      <c r="AX35" s="192" cm="1">
        <f t="array" ref="AX35">bdRateExtend($C35:$C38,J35:J38,$U35:$U38,AB35:AB38,"None", FALSE,1)</f>
        <v>-0.12724060904321965</v>
      </c>
      <c r="AY35" s="194" cm="1">
        <f t="array" ref="AY35">bdRateExtend($C35:$C40,J35:J40,$U35:$U40,AB35:AB40,"None", FALSE,TRUE)</f>
        <v>-0.18905457512563628</v>
      </c>
      <c r="AZ35" s="251" cm="1">
        <f t="array" ref="AZ35">testVMAFRange($C35:$C38,J35:J38,$U35:$U38,AB35:AB38)</f>
        <v>0</v>
      </c>
      <c r="BA35" s="170" cm="1">
        <f t="array" ref="BA35">testVMAFRange($C35:$C40,J35:J40,$U35:$U40,AB35:AB40)</f>
        <v>0</v>
      </c>
      <c r="CL35" s="4">
        <v>820.86872648636097</v>
      </c>
      <c r="CM35" s="4">
        <v>35.304603499999999</v>
      </c>
      <c r="CN35" s="4">
        <v>35.304603499999999</v>
      </c>
      <c r="CO35" s="4">
        <v>41.226941625000002</v>
      </c>
      <c r="CP35" s="4">
        <v>40.404833500000002</v>
      </c>
      <c r="CQ35" s="4">
        <v>35.9935140078125</v>
      </c>
      <c r="CR35" s="4">
        <v>18.267592</v>
      </c>
      <c r="CS35" s="4">
        <v>14.418622875000001</v>
      </c>
      <c r="CT35" s="4">
        <v>68.103066000000013</v>
      </c>
      <c r="CU35" s="4">
        <v>65.485012374999997</v>
      </c>
      <c r="CV35" s="4">
        <v>32.088254124999999</v>
      </c>
      <c r="CW35" s="4">
        <v>37.207696249999998</v>
      </c>
      <c r="CX35" s="4">
        <v>35.272441499999999</v>
      </c>
      <c r="CY35" s="4">
        <v>41.215171874999996</v>
      </c>
      <c r="CZ35" s="4">
        <v>40.392404499999998</v>
      </c>
      <c r="DA35" s="4">
        <v>36.461944834156618</v>
      </c>
      <c r="DB35" s="4">
        <v>1.5222853750000001</v>
      </c>
      <c r="DC35" s="4">
        <v>3823.7162499999999</v>
      </c>
      <c r="DE35" s="4">
        <v>936.8956507373432</v>
      </c>
      <c r="DF35" s="4">
        <v>19.270205000000001</v>
      </c>
      <c r="DH35" s="4">
        <v>750.87005299999998</v>
      </c>
      <c r="DI35" s="4">
        <v>14.136918</v>
      </c>
      <c r="DK35" s="4">
        <v>2474.232868912175</v>
      </c>
      <c r="DL35" s="4">
        <v>90.021181249999998</v>
      </c>
      <c r="DM35" s="4">
        <v>3169.409052</v>
      </c>
      <c r="DN35" s="4">
        <v>90.846656999999993</v>
      </c>
      <c r="DO35" s="4">
        <v>981.0509513204978</v>
      </c>
      <c r="DP35" s="4">
        <v>32.995024375</v>
      </c>
      <c r="DQ35" s="4">
        <v>981.0509513204978</v>
      </c>
      <c r="DR35" s="4">
        <v>37.737616750000001</v>
      </c>
      <c r="DS35" s="4">
        <v>820.86872648636097</v>
      </c>
      <c r="DT35" s="4">
        <v>35.272441499999999</v>
      </c>
      <c r="DU35" s="4">
        <v>35.272441499999999</v>
      </c>
      <c r="DV35" s="4">
        <v>41.215171874999996</v>
      </c>
      <c r="DW35" s="4">
        <v>40.392404499999998</v>
      </c>
      <c r="DX35" s="4">
        <v>36.461944834156618</v>
      </c>
      <c r="DZ35" s="4">
        <v>743.92285924520752</v>
      </c>
      <c r="EA35" s="4">
        <v>35.76894875</v>
      </c>
      <c r="EB35" s="4">
        <v>35.76894875</v>
      </c>
      <c r="EC35" s="4">
        <v>41.801474749999997</v>
      </c>
      <c r="ED35" s="4">
        <v>41.213708999999994</v>
      </c>
      <c r="EE35" s="4">
        <v>36.486279140625001</v>
      </c>
      <c r="EF35" s="4">
        <v>18.665705249999998</v>
      </c>
      <c r="EG35" s="4">
        <v>14.738351</v>
      </c>
      <c r="EH35" s="4">
        <v>72.335684375</v>
      </c>
      <c r="EI35" s="4">
        <v>69.180431499999997</v>
      </c>
      <c r="EJ35" s="4">
        <v>32.644588374999998</v>
      </c>
      <c r="EK35" s="4">
        <v>37.63379475</v>
      </c>
      <c r="EL35" s="4">
        <v>35.738735875000003</v>
      </c>
      <c r="EM35" s="4">
        <v>41.784937999999997</v>
      </c>
      <c r="EN35" s="4">
        <v>41.198444250000001</v>
      </c>
      <c r="EO35" s="4">
        <v>36.954967548668357</v>
      </c>
      <c r="EP35" s="4">
        <v>1.2787293749999999</v>
      </c>
      <c r="EQ35" s="4">
        <v>29868.713749999999</v>
      </c>
      <c r="ER35" s="4">
        <v>886.78082487790721</v>
      </c>
      <c r="ES35" s="4">
        <v>19.745134375000003</v>
      </c>
      <c r="ET35" s="4">
        <v>869.53806051334311</v>
      </c>
      <c r="EU35" s="4">
        <v>15.24065175</v>
      </c>
      <c r="EV35" s="7">
        <v>2850.1441474401431</v>
      </c>
      <c r="EW35" s="7">
        <v>94.584951000000004</v>
      </c>
      <c r="EX35" s="7">
        <v>2021.632521</v>
      </c>
      <c r="EY35" s="7">
        <v>87.973179999999999</v>
      </c>
      <c r="EZ35" s="7">
        <v>986.55805699999996</v>
      </c>
      <c r="FA35" s="7">
        <v>34.042377999999999</v>
      </c>
      <c r="FB35" s="7">
        <v>986.55805699999996</v>
      </c>
      <c r="FC35" s="7">
        <v>38.481980999999998</v>
      </c>
      <c r="FD35" s="4">
        <v>897.9615338543465</v>
      </c>
      <c r="FE35" s="4">
        <v>36.473702625000001</v>
      </c>
      <c r="FF35" s="4">
        <v>36.473702625000001</v>
      </c>
      <c r="FG35" s="4">
        <v>42.351144000000005</v>
      </c>
      <c r="FH35" s="4">
        <v>41.745168750000005</v>
      </c>
      <c r="FI35" s="4">
        <v>37.669234137063519</v>
      </c>
      <c r="FK35" s="4">
        <v>820.86872648636097</v>
      </c>
      <c r="FL35" s="4">
        <v>35.9935140078125</v>
      </c>
      <c r="FM35" s="4">
        <v>820.86872648636097</v>
      </c>
      <c r="FN35" s="4">
        <v>36.461944834156618</v>
      </c>
      <c r="FP35" s="4">
        <v>817.32130264488865</v>
      </c>
      <c r="FQ35" s="4">
        <v>36.842078281249997</v>
      </c>
      <c r="FR35" s="4">
        <v>817.32130264488865</v>
      </c>
      <c r="FS35" s="4">
        <v>37.312100842865938</v>
      </c>
    </row>
    <row r="36" spans="1:175">
      <c r="A36" s="250"/>
      <c r="B36" s="38">
        <v>135</v>
      </c>
      <c r="C36" s="130">
        <f>Anchor!L33</f>
        <v>881.80127600000003</v>
      </c>
      <c r="D36" s="130">
        <f>Anchor!M33</f>
        <v>32.606639999999999</v>
      </c>
      <c r="E36" s="130">
        <f>Anchor!N33</f>
        <v>41.010599999999997</v>
      </c>
      <c r="F36" s="130">
        <f>Anchor!O33</f>
        <v>40.084195999999999</v>
      </c>
      <c r="G36" s="131">
        <f>('Summary (Full)'!$B$34*D36+'Summary (Full)'!$B$35*E36+'Summary (Full)'!$B$36*F36)/'Summary (Full)'!$B$37</f>
        <v>33.599234750000001</v>
      </c>
      <c r="H36" s="130">
        <f>Anchor!P33</f>
        <v>18.649084999999999</v>
      </c>
      <c r="I36" s="130">
        <f>Anchor!Q33</f>
        <v>12.996736</v>
      </c>
      <c r="J36" s="130">
        <f>Anchor!R33</f>
        <v>44.712983000000001</v>
      </c>
      <c r="K36" s="130">
        <f>Anchor!S33</f>
        <v>42.592832000000001</v>
      </c>
      <c r="L36" s="130">
        <f>Anchor!T33</f>
        <v>28.514071999999999</v>
      </c>
      <c r="M36" s="130">
        <f>Anchor!U33</f>
        <v>36.382648000000003</v>
      </c>
      <c r="N36" s="130">
        <f>Anchor!V33</f>
        <v>32.600140000000003</v>
      </c>
      <c r="O36" s="130">
        <f>Anchor!W33</f>
        <v>41.003498999999998</v>
      </c>
      <c r="P36" s="130">
        <f>Anchor!X33</f>
        <v>40.075308</v>
      </c>
      <c r="Q36" s="132">
        <f>10*LOG10(1/(('Summary (Full)'!$B$41/10^(N36/10)+'Summary (Full)'!$B$42/10^(O36/10)+'Summary (Full)'!$B$43/10^(P36/10))/'Summary (Full)'!$B$44))</f>
        <v>34.023519007647337</v>
      </c>
      <c r="R36" s="130">
        <f>Anchor!Y33</f>
        <v>1.559998</v>
      </c>
      <c r="S36" s="130">
        <f>Anchor!Z33</f>
        <v>1021.74</v>
      </c>
      <c r="T36" s="133"/>
      <c r="U36" s="130">
        <f>Test!L33</f>
        <v>905.22769500000004</v>
      </c>
      <c r="V36" s="130">
        <f>Test!M33</f>
        <v>32.750526999999998</v>
      </c>
      <c r="W36" s="130">
        <f>Test!N33</f>
        <v>41.286575999999997</v>
      </c>
      <c r="X36" s="130">
        <f>Test!O33</f>
        <v>40.413527000000002</v>
      </c>
      <c r="Y36" s="130">
        <f>('Summary (Full)'!$B$34*V36+'Summary (Full)'!$B$35*W36+'Summary (Full)'!$B$36*X36)/'Summary (Full)'!$B$37</f>
        <v>33.762967562500002</v>
      </c>
      <c r="Z36" s="130">
        <f>Test!P33</f>
        <v>19.248898000000001</v>
      </c>
      <c r="AA36" s="130">
        <f>Test!Q33</f>
        <v>13.185254</v>
      </c>
      <c r="AB36" s="130">
        <f>Test!R33</f>
        <v>46.315640999999999</v>
      </c>
      <c r="AC36" s="130">
        <f>Test!S33</f>
        <v>44.204386999999997</v>
      </c>
      <c r="AD36" s="130">
        <f>Test!T33</f>
        <v>28.683392999999999</v>
      </c>
      <c r="AE36" s="130">
        <f>Test!U33</f>
        <v>36.617223000000003</v>
      </c>
      <c r="AF36" s="130">
        <f>Test!V33</f>
        <v>32.745114000000001</v>
      </c>
      <c r="AG36" s="130">
        <f>Test!W33</f>
        <v>41.280596000000003</v>
      </c>
      <c r="AH36" s="130">
        <f>Test!X33</f>
        <v>40.404946000000002</v>
      </c>
      <c r="AI36" s="130">
        <f>10*LOG10(1/(('Summary (Full)'!$B$41/10^(AF36/10)+'Summary (Full)'!$B$42/10^(AG36/10)+'Summary (Full)'!$B$43/10^(AH36/10))/'Summary (Full)'!$B$44))</f>
        <v>34.180335780852509</v>
      </c>
      <c r="AJ36" s="130">
        <f>Test!Y33</f>
        <v>1.5173080000000001</v>
      </c>
      <c r="AK36" s="130">
        <f>Test!Z33</f>
        <v>10515.75</v>
      </c>
      <c r="AL36" s="130">
        <f t="shared" si="2"/>
        <v>0.97263458030074401</v>
      </c>
      <c r="AM36" s="130">
        <f t="shared" si="3"/>
        <v>10.292001879147337</v>
      </c>
      <c r="AO36" s="261"/>
      <c r="AP36" s="177"/>
      <c r="AQ36" s="177"/>
      <c r="AR36" s="177"/>
      <c r="AS36" s="177"/>
      <c r="AT36" s="177"/>
      <c r="AU36" s="177"/>
      <c r="AV36" s="177"/>
      <c r="AW36" s="177"/>
      <c r="AX36" s="177"/>
      <c r="AY36" s="178"/>
      <c r="AZ36" s="252"/>
      <c r="BA36" s="171"/>
      <c r="CL36" s="4">
        <v>929.91568717299799</v>
      </c>
      <c r="CM36" s="4">
        <v>35.783861000000002</v>
      </c>
      <c r="CN36" s="4">
        <v>35.783861000000002</v>
      </c>
      <c r="CO36" s="4">
        <v>41.549120875</v>
      </c>
      <c r="CP36" s="4">
        <v>40.707982625</v>
      </c>
      <c r="CQ36" s="4">
        <v>36.451947343750007</v>
      </c>
      <c r="CR36" s="4">
        <v>18.74611475</v>
      </c>
      <c r="CS36" s="4">
        <v>14.75371075</v>
      </c>
      <c r="CT36" s="4">
        <v>71.261848749999999</v>
      </c>
      <c r="CU36" s="4">
        <v>68.707273375</v>
      </c>
      <c r="CV36" s="4">
        <v>32.625284624999999</v>
      </c>
      <c r="CW36" s="4">
        <v>37.505571625000002</v>
      </c>
      <c r="CX36" s="4">
        <v>35.750482500000004</v>
      </c>
      <c r="CY36" s="4">
        <v>41.536640375000005</v>
      </c>
      <c r="CZ36" s="4">
        <v>40.694010375000005</v>
      </c>
      <c r="DA36" s="4">
        <v>36.918490038239668</v>
      </c>
      <c r="DB36" s="4">
        <v>1.4716562500000001</v>
      </c>
      <c r="DC36" s="4">
        <v>5715.2437500000005</v>
      </c>
      <c r="DE36" s="4">
        <v>1023.2983376860284</v>
      </c>
      <c r="DF36" s="4">
        <v>19.709409000000001</v>
      </c>
      <c r="DH36" s="4">
        <v>820.86872648636097</v>
      </c>
      <c r="DI36" s="4">
        <v>14.418622875000001</v>
      </c>
      <c r="DK36" s="4">
        <v>2712.3085643812092</v>
      </c>
      <c r="DL36" s="4">
        <v>91.072408374999995</v>
      </c>
      <c r="DM36" s="4">
        <v>4293.7001460000001</v>
      </c>
      <c r="DN36" s="4">
        <v>93.742801999999998</v>
      </c>
      <c r="DO36" s="4">
        <v>1072.5078751125652</v>
      </c>
      <c r="DP36" s="4">
        <v>33.448409499999997</v>
      </c>
      <c r="DQ36" s="4">
        <v>1072.5078751125652</v>
      </c>
      <c r="DR36" s="4">
        <v>38.002577000000002</v>
      </c>
      <c r="DS36" s="4">
        <v>929.91568717299799</v>
      </c>
      <c r="DT36" s="4">
        <v>35.750482500000004</v>
      </c>
      <c r="DU36" s="4">
        <v>35.750482500000004</v>
      </c>
      <c r="DV36" s="4">
        <v>41.536640375000005</v>
      </c>
      <c r="DW36" s="4">
        <v>40.694010375000005</v>
      </c>
      <c r="DX36" s="4">
        <v>36.918490038239668</v>
      </c>
      <c r="DZ36" s="4">
        <v>817.32130264488865</v>
      </c>
      <c r="EA36" s="4">
        <v>36.135776500000006</v>
      </c>
      <c r="EB36" s="4">
        <v>36.135776500000006</v>
      </c>
      <c r="EC36" s="4">
        <v>42.084701500000001</v>
      </c>
      <c r="ED36" s="4">
        <v>41.487679999999997</v>
      </c>
      <c r="EE36" s="4">
        <v>36.842078281249997</v>
      </c>
      <c r="EF36" s="4">
        <v>19.130381499999999</v>
      </c>
      <c r="EG36" s="4">
        <v>15.038800999999999</v>
      </c>
      <c r="EH36" s="4">
        <v>74.609496250000007</v>
      </c>
      <c r="EI36" s="4">
        <v>71.432850999999999</v>
      </c>
      <c r="EJ36" s="4">
        <v>33.110518249999998</v>
      </c>
      <c r="EK36" s="4">
        <v>37.916523499999997</v>
      </c>
      <c r="EL36" s="4">
        <v>36.106219250000002</v>
      </c>
      <c r="EM36" s="4">
        <v>42.068041000000001</v>
      </c>
      <c r="EN36" s="4">
        <v>41.4718065</v>
      </c>
      <c r="EO36" s="4">
        <v>37.312100842865938</v>
      </c>
      <c r="EP36" s="4">
        <v>1.2712062500000001</v>
      </c>
      <c r="EQ36" s="4">
        <v>31360.392500000002</v>
      </c>
      <c r="ER36" s="4">
        <v>946.75331784826233</v>
      </c>
      <c r="ES36" s="4">
        <v>20.059340499999998</v>
      </c>
      <c r="ET36" s="4">
        <v>897.9615338543465</v>
      </c>
      <c r="EU36" s="4">
        <v>15.339251000000001</v>
      </c>
      <c r="EV36" s="7">
        <v>3120.2471369999998</v>
      </c>
      <c r="EW36" s="7">
        <v>95.710234999999997</v>
      </c>
      <c r="EX36" s="7">
        <v>2850.1441474401431</v>
      </c>
      <c r="EY36" s="7">
        <v>91.818387874999999</v>
      </c>
      <c r="EZ36" s="7">
        <v>1079.1208746270306</v>
      </c>
      <c r="FA36" s="7">
        <v>34.470563249999998</v>
      </c>
      <c r="FB36" s="7">
        <v>1079.1208746270306</v>
      </c>
      <c r="FC36" s="7">
        <v>38.706773124999998</v>
      </c>
      <c r="FD36" s="4">
        <v>986.55805699999996</v>
      </c>
      <c r="FE36" s="4">
        <v>36.841186</v>
      </c>
      <c r="FF36" s="4">
        <v>36.841186</v>
      </c>
      <c r="FG36" s="4">
        <v>42.634247000000002</v>
      </c>
      <c r="FH36" s="4">
        <v>42.018531000000003</v>
      </c>
      <c r="FI36" s="4">
        <v>38.0263674312611</v>
      </c>
      <c r="FK36" s="4">
        <v>929.91568717299799</v>
      </c>
      <c r="FL36" s="4">
        <v>36.451947343750007</v>
      </c>
      <c r="FM36" s="4">
        <v>929.91568717299799</v>
      </c>
      <c r="FN36" s="4">
        <v>36.918490038239668</v>
      </c>
      <c r="FP36" s="4">
        <v>897.9615338543465</v>
      </c>
      <c r="FQ36" s="4">
        <v>37.197877421874999</v>
      </c>
      <c r="FR36" s="4">
        <v>897.9615338543465</v>
      </c>
      <c r="FS36" s="4">
        <v>37.669234137063519</v>
      </c>
    </row>
    <row r="37" spans="1:175" ht="13" customHeight="1">
      <c r="A37" s="250"/>
      <c r="B37" s="38">
        <v>160</v>
      </c>
      <c r="C37" s="130">
        <f>Anchor!L34</f>
        <v>441.405979</v>
      </c>
      <c r="D37" s="130">
        <f>Anchor!M34</f>
        <v>31.469301999999999</v>
      </c>
      <c r="E37" s="130">
        <f>Anchor!N34</f>
        <v>39.631345000000003</v>
      </c>
      <c r="F37" s="130">
        <f>Anchor!O34</f>
        <v>38.809829999999998</v>
      </c>
      <c r="G37" s="131">
        <f>('Summary (Full)'!$B$34*D37+'Summary (Full)'!$B$35*E37+'Summary (Full)'!$B$36*F37)/'Summary (Full)'!$B$37</f>
        <v>32.438212687499998</v>
      </c>
      <c r="H37" s="130">
        <f>Anchor!P34</f>
        <v>15.517307000000001</v>
      </c>
      <c r="I37" s="130">
        <f>Anchor!Q34</f>
        <v>11.743916</v>
      </c>
      <c r="J37" s="130">
        <f>Anchor!R34</f>
        <v>32.801124999999999</v>
      </c>
      <c r="K37" s="130">
        <f>Anchor!S34</f>
        <v>30.969144</v>
      </c>
      <c r="L37" s="130">
        <f>Anchor!T34</f>
        <v>27.273109999999999</v>
      </c>
      <c r="M37" s="130">
        <f>Anchor!U34</f>
        <v>35.010545999999998</v>
      </c>
      <c r="N37" s="130">
        <f>Anchor!V34</f>
        <v>31.454552</v>
      </c>
      <c r="O37" s="130">
        <f>Anchor!W34</f>
        <v>39.620978999999998</v>
      </c>
      <c r="P37" s="130">
        <f>Anchor!X34</f>
        <v>38.799272000000002</v>
      </c>
      <c r="Q37" s="132">
        <f>10*LOG10(1/(('Summary (Full)'!$B$41/10^(N37/10)+'Summary (Full)'!$B$42/10^(O37/10)+'Summary (Full)'!$B$43/10^(P37/10))/'Summary (Full)'!$B$44))</f>
        <v>32.864338672388492</v>
      </c>
      <c r="R37" s="130">
        <f>Anchor!Y34</f>
        <v>1.5689109999999999</v>
      </c>
      <c r="S37" s="130">
        <f>Anchor!Z34</f>
        <v>769.76</v>
      </c>
      <c r="T37" s="133"/>
      <c r="U37" s="130">
        <f>Test!L34</f>
        <v>441.892876</v>
      </c>
      <c r="V37" s="130">
        <f>Test!M34</f>
        <v>31.765571000000001</v>
      </c>
      <c r="W37" s="130">
        <f>Test!N34</f>
        <v>40.135137</v>
      </c>
      <c r="X37" s="130">
        <f>Test!O34</f>
        <v>39.321931999999997</v>
      </c>
      <c r="Y37" s="130">
        <f>('Summary (Full)'!$B$34*V37+'Summary (Full)'!$B$35*W37+'Summary (Full)'!$B$36*X37)/'Summary (Full)'!$B$37</f>
        <v>32.760941437500001</v>
      </c>
      <c r="Z37" s="130">
        <f>Test!P34</f>
        <v>16.234627</v>
      </c>
      <c r="AA37" s="130">
        <f>Test!Q34</f>
        <v>12.055662</v>
      </c>
      <c r="AB37" s="130">
        <f>Test!R34</f>
        <v>35.511212999999998</v>
      </c>
      <c r="AC37" s="130">
        <f>Test!S34</f>
        <v>33.626843000000001</v>
      </c>
      <c r="AD37" s="130">
        <f>Test!T34</f>
        <v>27.603100999999999</v>
      </c>
      <c r="AE37" s="130">
        <f>Test!U34</f>
        <v>35.454389999999997</v>
      </c>
      <c r="AF37" s="130">
        <f>Test!V34</f>
        <v>31.753399000000002</v>
      </c>
      <c r="AG37" s="130">
        <f>Test!W34</f>
        <v>40.126334999999997</v>
      </c>
      <c r="AH37" s="130">
        <f>Test!X34</f>
        <v>39.311295999999999</v>
      </c>
      <c r="AI37" s="130">
        <f>10*LOG10(1/(('Summary (Full)'!$B$41/10^(AF37/10)+'Summary (Full)'!$B$42/10^(AG37/10)+'Summary (Full)'!$B$43/10^(AH37/10))/'Summary (Full)'!$B$44))</f>
        <v>33.179148698828797</v>
      </c>
      <c r="AJ37" s="130">
        <f>Test!Y34</f>
        <v>1.570716</v>
      </c>
      <c r="AK37" s="130">
        <f>Test!Z34</f>
        <v>7288.18</v>
      </c>
      <c r="AL37" s="130">
        <f t="shared" si="2"/>
        <v>1.0011504795364428</v>
      </c>
      <c r="AM37" s="130">
        <f t="shared" si="3"/>
        <v>9.4681199334857631</v>
      </c>
      <c r="AO37" s="261" t="s">
        <v>28</v>
      </c>
      <c r="AP37" s="177" cm="1">
        <f t="array" ref="AP37">bdRateExtend($C36:$C39,D36:D39,$U36:$U39,V36:V39)</f>
        <v>-0.17831465664549706</v>
      </c>
      <c r="AQ37" s="177"/>
      <c r="AR37" s="177"/>
      <c r="AS37" s="177"/>
      <c r="AT37" s="177" cm="1">
        <f t="array" ref="AT37">bdRateExtend($C36:$C39,H36:H39,$U36:$U39,Z36:Z39)</f>
        <v>-0.17144355714937498</v>
      </c>
      <c r="AU37" s="177"/>
      <c r="AV37" s="177" cm="1">
        <f t="array" ref="AV37">bdRateExtend($C36:$C39,I36:I39,$U36:$U39,AA36:AA39)</f>
        <v>-0.17750002857935832</v>
      </c>
      <c r="AW37" s="177"/>
      <c r="AX37" s="177" cm="1">
        <f t="array" ref="AX37">bdRateExtend($C36:$C39,J36:J39,$U36:$U39,AB36:AB39,"None", FALSE,1)</f>
        <v>-0.18348710743321073</v>
      </c>
      <c r="AY37" s="178"/>
      <c r="AZ37" s="252" cm="1">
        <f t="array" ref="AZ37">testVMAFRange($C36:$C39,J36:J39,$U36:$U39,AB36:AB39)</f>
        <v>0</v>
      </c>
      <c r="BA37" s="171"/>
      <c r="CL37" s="4">
        <v>1021.290095</v>
      </c>
      <c r="CM37" s="4">
        <v>36.174252000000003</v>
      </c>
      <c r="CN37" s="4">
        <v>36.174252000000003</v>
      </c>
      <c r="CO37" s="4">
        <v>41.851287999999997</v>
      </c>
      <c r="CP37" s="4">
        <v>40.994458999999999</v>
      </c>
      <c r="CQ37" s="4">
        <v>36.830329687500004</v>
      </c>
      <c r="CR37" s="4">
        <v>19.221135</v>
      </c>
      <c r="CS37" s="4">
        <v>15.069962</v>
      </c>
      <c r="CT37" s="4">
        <v>73.796569000000005</v>
      </c>
      <c r="CU37" s="4">
        <v>71.220915000000005</v>
      </c>
      <c r="CV37" s="4">
        <v>33.107706999999998</v>
      </c>
      <c r="CW37" s="4">
        <v>37.815213999999997</v>
      </c>
      <c r="CX37" s="4">
        <v>36.141587000000001</v>
      </c>
      <c r="CY37" s="4">
        <v>41.838593000000003</v>
      </c>
      <c r="CZ37" s="4">
        <v>40.979837000000003</v>
      </c>
      <c r="DA37" s="4">
        <v>37.297819190332177</v>
      </c>
      <c r="DB37" s="4">
        <v>1.4815020000000001</v>
      </c>
      <c r="DC37" s="4">
        <v>5969.72</v>
      </c>
      <c r="DE37" s="4">
        <v>1117.6692805510231</v>
      </c>
      <c r="DF37" s="4">
        <v>20.148613000000001</v>
      </c>
      <c r="DH37" s="4">
        <v>897.39291563321876</v>
      </c>
      <c r="DI37" s="4">
        <v>14.70032775</v>
      </c>
      <c r="DK37" s="4">
        <v>3169.409052</v>
      </c>
      <c r="DL37" s="4">
        <v>93.058554000000001</v>
      </c>
      <c r="DM37" s="4">
        <v>4773.6408994797703</v>
      </c>
      <c r="DN37" s="4">
        <v>94.251081374999998</v>
      </c>
      <c r="DO37" s="4">
        <v>1172.4907260221291</v>
      </c>
      <c r="DP37" s="4">
        <v>33.901794625000001</v>
      </c>
      <c r="DQ37" s="4">
        <v>1172.4907260221291</v>
      </c>
      <c r="DR37" s="4">
        <v>38.267537249999997</v>
      </c>
      <c r="DS37" s="4">
        <v>1021.290095</v>
      </c>
      <c r="DT37" s="4">
        <v>36.141587000000001</v>
      </c>
      <c r="DU37" s="4">
        <v>36.141587000000001</v>
      </c>
      <c r="DV37" s="4">
        <v>41.838593000000003</v>
      </c>
      <c r="DW37" s="4">
        <v>40.979837000000003</v>
      </c>
      <c r="DX37" s="4">
        <v>37.297819190332177</v>
      </c>
      <c r="DZ37" s="4">
        <v>897.9615338543465</v>
      </c>
      <c r="EA37" s="4">
        <v>36.502604250000005</v>
      </c>
      <c r="EB37" s="4">
        <v>36.502604250000005</v>
      </c>
      <c r="EC37" s="4">
        <v>42.367928250000006</v>
      </c>
      <c r="ED37" s="4">
        <v>41.761651000000001</v>
      </c>
      <c r="EE37" s="4">
        <v>37.197877421874999</v>
      </c>
      <c r="EF37" s="4">
        <v>19.595057749999999</v>
      </c>
      <c r="EG37" s="4">
        <v>15.339251000000001</v>
      </c>
      <c r="EH37" s="4">
        <v>76.883308124999999</v>
      </c>
      <c r="EI37" s="4">
        <v>73.685270500000001</v>
      </c>
      <c r="EJ37" s="4">
        <v>33.576448124999999</v>
      </c>
      <c r="EK37" s="4">
        <v>38.199252250000001</v>
      </c>
      <c r="EL37" s="4">
        <v>36.473702625000001</v>
      </c>
      <c r="EM37" s="4">
        <v>42.351144000000005</v>
      </c>
      <c r="EN37" s="4">
        <v>41.745168750000005</v>
      </c>
      <c r="EO37" s="4">
        <v>37.669234137063519</v>
      </c>
      <c r="EP37" s="4">
        <v>1.263683125</v>
      </c>
      <c r="EQ37" s="4">
        <v>32852.071250000001</v>
      </c>
      <c r="ER37" s="4">
        <v>971.85891000000004</v>
      </c>
      <c r="ES37" s="4">
        <v>20.188566000000002</v>
      </c>
      <c r="ET37" s="4">
        <v>986.55805699999996</v>
      </c>
      <c r="EU37" s="4">
        <v>15.639701000000001</v>
      </c>
      <c r="EV37" s="7">
        <v>4317.5802659999999</v>
      </c>
      <c r="EW37" s="7">
        <v>97.478204000000005</v>
      </c>
      <c r="EX37" s="7">
        <v>3120.2471369999998</v>
      </c>
      <c r="EY37" s="7">
        <v>92.970022</v>
      </c>
      <c r="EZ37" s="7">
        <v>1180.3683055378533</v>
      </c>
      <c r="FA37" s="7">
        <v>34.898748499999996</v>
      </c>
      <c r="FB37" s="7">
        <v>1180.3683055378533</v>
      </c>
      <c r="FC37" s="7">
        <v>38.931565249999998</v>
      </c>
      <c r="FD37" s="4">
        <v>1079.1208746270306</v>
      </c>
      <c r="FE37" s="4">
        <v>37.127163000000003</v>
      </c>
      <c r="FF37" s="4">
        <v>37.127163000000003</v>
      </c>
      <c r="FG37" s="4">
        <v>42.874718250000001</v>
      </c>
      <c r="FH37" s="4">
        <v>42.284478625000006</v>
      </c>
      <c r="FI37" s="4">
        <v>38.308265409997695</v>
      </c>
      <c r="FK37" s="4">
        <v>1021.290095</v>
      </c>
      <c r="FL37" s="4">
        <v>36.830329687500004</v>
      </c>
      <c r="FM37" s="4">
        <v>1021.290095</v>
      </c>
      <c r="FN37" s="4">
        <v>37.297819190332177</v>
      </c>
      <c r="FP37" s="4">
        <v>986.55805699999996</v>
      </c>
      <c r="FQ37" s="4">
        <v>37.553676562500002</v>
      </c>
      <c r="FR37" s="4">
        <v>986.55805699999996</v>
      </c>
      <c r="FS37" s="4">
        <v>38.0263674312611</v>
      </c>
    </row>
    <row r="38" spans="1:175">
      <c r="A38" s="250"/>
      <c r="B38" s="38">
        <v>185</v>
      </c>
      <c r="C38" s="130">
        <f>Anchor!L35</f>
        <v>216.267425</v>
      </c>
      <c r="D38" s="130">
        <f>Anchor!M35</f>
        <v>29.616845999999999</v>
      </c>
      <c r="E38" s="130">
        <f>Anchor!N35</f>
        <v>37.834646999999997</v>
      </c>
      <c r="F38" s="130">
        <f>Anchor!O35</f>
        <v>37.249360000000003</v>
      </c>
      <c r="G38" s="131">
        <f>('Summary (Full)'!$B$34*D38+'Summary (Full)'!$B$35*E38+'Summary (Full)'!$B$36*F38)/'Summary (Full)'!$B$37</f>
        <v>30.6074906875</v>
      </c>
      <c r="H38" s="130">
        <f>Anchor!P35</f>
        <v>12.288539</v>
      </c>
      <c r="I38" s="130">
        <f>Anchor!Q35</f>
        <v>10.077629999999999</v>
      </c>
      <c r="J38" s="130">
        <f>Anchor!R35</f>
        <v>18.408992000000001</v>
      </c>
      <c r="K38" s="130">
        <f>Anchor!S35</f>
        <v>17.125454999999999</v>
      </c>
      <c r="L38" s="130">
        <f>Anchor!T35</f>
        <v>25.367768999999999</v>
      </c>
      <c r="M38" s="130">
        <f>Anchor!U35</f>
        <v>33.099201000000001</v>
      </c>
      <c r="N38" s="130">
        <f>Anchor!V35</f>
        <v>29.591044</v>
      </c>
      <c r="O38" s="130">
        <f>Anchor!W35</f>
        <v>37.826267999999999</v>
      </c>
      <c r="P38" s="130">
        <f>Anchor!X35</f>
        <v>37.242905999999998</v>
      </c>
      <c r="Q38" s="132">
        <f>10*LOG10(1/(('Summary (Full)'!$B$41/10^(N38/10)+'Summary (Full)'!$B$42/10^(O38/10)+'Summary (Full)'!$B$43/10^(P38/10))/'Summary (Full)'!$B$44))</f>
        <v>31.01585890701779</v>
      </c>
      <c r="R38" s="130">
        <f>Anchor!Y35</f>
        <v>1.629421</v>
      </c>
      <c r="S38" s="130">
        <f>Anchor!Z35</f>
        <v>559.61</v>
      </c>
      <c r="T38" s="133"/>
      <c r="U38" s="130">
        <f>Test!L35</f>
        <v>212.48659000000001</v>
      </c>
      <c r="V38" s="130">
        <f>Test!M35</f>
        <v>30.146291000000002</v>
      </c>
      <c r="W38" s="130">
        <f>Test!N35</f>
        <v>38.482742000000002</v>
      </c>
      <c r="X38" s="130">
        <f>Test!O35</f>
        <v>37.992165</v>
      </c>
      <c r="Y38" s="130">
        <f>('Summary (Full)'!$B$34*V38+'Summary (Full)'!$B$35*W38+'Summary (Full)'!$B$36*X38)/'Summary (Full)'!$B$37</f>
        <v>31.157686312500005</v>
      </c>
      <c r="Z38" s="130">
        <f>Test!P35</f>
        <v>13.107167</v>
      </c>
      <c r="AA38" s="130">
        <f>Test!Q35</f>
        <v>10.536668000000001</v>
      </c>
      <c r="AB38" s="130">
        <f>Test!R35</f>
        <v>22.633178999999998</v>
      </c>
      <c r="AC38" s="130">
        <f>Test!S35</f>
        <v>21.181021999999999</v>
      </c>
      <c r="AD38" s="130">
        <f>Test!T35</f>
        <v>25.923124999999999</v>
      </c>
      <c r="AE38" s="130">
        <f>Test!U35</f>
        <v>33.799737</v>
      </c>
      <c r="AF38" s="130">
        <f>Test!V35</f>
        <v>30.125095000000002</v>
      </c>
      <c r="AG38" s="130">
        <f>Test!W35</f>
        <v>38.469904999999997</v>
      </c>
      <c r="AH38" s="130">
        <f>Test!X35</f>
        <v>37.981341999999998</v>
      </c>
      <c r="AI38" s="130">
        <f>10*LOG10(1/(('Summary (Full)'!$B$41/10^(AF38/10)+'Summary (Full)'!$B$42/10^(AG38/10)+'Summary (Full)'!$B$43/10^(AH38/10))/'Summary (Full)'!$B$44))</f>
        <v>31.56161744015288</v>
      </c>
      <c r="AJ38" s="130">
        <f>Test!Y35</f>
        <v>1.63687</v>
      </c>
      <c r="AK38" s="130">
        <f>Test!Z35</f>
        <v>5238.1899999999996</v>
      </c>
      <c r="AL38" s="130">
        <f t="shared" si="2"/>
        <v>1.0045715625366312</v>
      </c>
      <c r="AM38" s="130">
        <f t="shared" si="3"/>
        <v>9.3604295848894754</v>
      </c>
      <c r="AO38" s="261"/>
      <c r="AP38" s="177"/>
      <c r="AQ38" s="177"/>
      <c r="AR38" s="177"/>
      <c r="AS38" s="177"/>
      <c r="AT38" s="177"/>
      <c r="AU38" s="177"/>
      <c r="AV38" s="177"/>
      <c r="AW38" s="177"/>
      <c r="AX38" s="177"/>
      <c r="AY38" s="178"/>
      <c r="AZ38" s="252"/>
      <c r="BA38" s="171"/>
      <c r="CL38" s="4">
        <v>1114.8358362276792</v>
      </c>
      <c r="CM38" s="4">
        <v>36.488940500000005</v>
      </c>
      <c r="CN38" s="4">
        <v>36.488940500000005</v>
      </c>
      <c r="CO38" s="4">
        <v>42.115680499999996</v>
      </c>
      <c r="CP38" s="4">
        <v>41.282330625</v>
      </c>
      <c r="CQ38" s="4">
        <v>37.140198632812506</v>
      </c>
      <c r="CR38" s="4">
        <v>19.672775625</v>
      </c>
      <c r="CS38" s="4">
        <v>15.339532375000001</v>
      </c>
      <c r="CT38" s="4">
        <v>75.561838750000007</v>
      </c>
      <c r="CU38" s="4">
        <v>72.982531625000007</v>
      </c>
      <c r="CV38" s="4">
        <v>33.562709999999996</v>
      </c>
      <c r="CW38" s="4">
        <v>38.0678415</v>
      </c>
      <c r="CX38" s="4">
        <v>36.457429375000004</v>
      </c>
      <c r="CY38" s="4">
        <v>42.102755625</v>
      </c>
      <c r="CZ38" s="4">
        <v>41.267197875000001</v>
      </c>
      <c r="DA38" s="4">
        <v>37.608422954137595</v>
      </c>
      <c r="DB38" s="4">
        <v>1.4723596250000002</v>
      </c>
      <c r="DC38" s="4">
        <v>6220.0300000000007</v>
      </c>
      <c r="DE38" s="4">
        <v>1220.7433303490036</v>
      </c>
      <c r="DF38" s="4">
        <v>20.587817000000001</v>
      </c>
      <c r="DH38" s="4">
        <v>981.0509513204978</v>
      </c>
      <c r="DI38" s="4">
        <v>14.982032625</v>
      </c>
      <c r="DK38" s="4">
        <v>3916.816165387108</v>
      </c>
      <c r="DL38" s="4">
        <v>95.277316874999997</v>
      </c>
      <c r="DM38" s="4">
        <v>6612.1277605172518</v>
      </c>
      <c r="DN38" s="4">
        <v>96.160292249999998</v>
      </c>
      <c r="DO38" s="4">
        <v>1281.794320124329</v>
      </c>
      <c r="DP38" s="4">
        <v>34.355179749999998</v>
      </c>
      <c r="DQ38" s="4">
        <v>1281.794320124329</v>
      </c>
      <c r="DR38" s="4">
        <v>38.532497499999998</v>
      </c>
      <c r="DS38" s="4">
        <v>1114.8358362276792</v>
      </c>
      <c r="DT38" s="4">
        <v>36.457429375000004</v>
      </c>
      <c r="DU38" s="4">
        <v>36.457429375000004</v>
      </c>
      <c r="DV38" s="4">
        <v>42.102755625</v>
      </c>
      <c r="DW38" s="4">
        <v>41.267197875000001</v>
      </c>
      <c r="DX38" s="4">
        <v>37.608422954137595</v>
      </c>
      <c r="DZ38" s="4">
        <v>986.55805699999996</v>
      </c>
      <c r="EA38" s="4">
        <v>36.869432000000003</v>
      </c>
      <c r="EB38" s="4">
        <v>36.869432000000003</v>
      </c>
      <c r="EC38" s="4">
        <v>42.651155000000003</v>
      </c>
      <c r="ED38" s="4">
        <v>42.035621999999996</v>
      </c>
      <c r="EE38" s="4">
        <v>37.553676562500002</v>
      </c>
      <c r="EF38" s="4">
        <v>20.059733999999999</v>
      </c>
      <c r="EG38" s="4">
        <v>15.639701000000001</v>
      </c>
      <c r="EH38" s="4">
        <v>79.157120000000006</v>
      </c>
      <c r="EI38" s="4">
        <v>75.937690000000003</v>
      </c>
      <c r="EJ38" s="4">
        <v>34.042377999999999</v>
      </c>
      <c r="EK38" s="4">
        <v>38.481980999999998</v>
      </c>
      <c r="EL38" s="4">
        <v>36.841186</v>
      </c>
      <c r="EM38" s="4">
        <v>42.634247000000002</v>
      </c>
      <c r="EN38" s="4">
        <v>42.018531000000003</v>
      </c>
      <c r="EO38" s="4">
        <v>38.0263674312611</v>
      </c>
      <c r="EP38" s="4">
        <v>1.2561599999999999</v>
      </c>
      <c r="EQ38" s="4">
        <v>34343.75</v>
      </c>
      <c r="ER38" s="4">
        <v>1036.2229172832726</v>
      </c>
      <c r="ES38" s="4">
        <v>20.488524999999999</v>
      </c>
      <c r="ET38" s="4">
        <v>1079.1208746270306</v>
      </c>
      <c r="EU38" s="4">
        <v>15.887528625</v>
      </c>
      <c r="EV38" s="7">
        <v>6141.5117461955015</v>
      </c>
      <c r="EW38" s="7">
        <v>98.791158499999995</v>
      </c>
      <c r="EX38" s="7">
        <v>3493.0385256432451</v>
      </c>
      <c r="EY38" s="7">
        <v>93.57200125</v>
      </c>
      <c r="EZ38" s="7">
        <v>1291.1151748406774</v>
      </c>
      <c r="FA38" s="7">
        <v>35.326933750000002</v>
      </c>
      <c r="FB38" s="7">
        <v>1291.1151748406774</v>
      </c>
      <c r="FC38" s="7">
        <v>39.156357374999999</v>
      </c>
      <c r="FD38" s="4">
        <v>1180.3683055378533</v>
      </c>
      <c r="FE38" s="4">
        <v>37.413139999999999</v>
      </c>
      <c r="FF38" s="4">
        <v>37.413139999999999</v>
      </c>
      <c r="FG38" s="4">
        <v>43.1151895</v>
      </c>
      <c r="FH38" s="4">
        <v>42.550426250000001</v>
      </c>
      <c r="FI38" s="4">
        <v>38.59016338873429</v>
      </c>
      <c r="FK38" s="4">
        <v>1114.8358362276792</v>
      </c>
      <c r="FL38" s="4">
        <v>37.140198632812506</v>
      </c>
      <c r="FM38" s="4">
        <v>1114.8358362276792</v>
      </c>
      <c r="FN38" s="4">
        <v>37.608422954137595</v>
      </c>
      <c r="FP38" s="4">
        <v>1079.1208746270306</v>
      </c>
      <c r="FQ38" s="4">
        <v>37.834558156250004</v>
      </c>
      <c r="FR38" s="4">
        <v>1079.1208746270306</v>
      </c>
      <c r="FS38" s="4">
        <v>38.308265409997695</v>
      </c>
    </row>
    <row r="39" spans="1:175" ht="13" customHeight="1">
      <c r="A39" s="250"/>
      <c r="B39" s="38">
        <v>210</v>
      </c>
      <c r="C39" s="130">
        <f>Anchor!L36</f>
        <v>101.63621000000001</v>
      </c>
      <c r="D39" s="130">
        <f>Anchor!M36</f>
        <v>27.137129000000002</v>
      </c>
      <c r="E39" s="130">
        <f>Anchor!N36</f>
        <v>35.836993</v>
      </c>
      <c r="F39" s="130">
        <f>Anchor!O36</f>
        <v>35.587296000000002</v>
      </c>
      <c r="G39" s="131">
        <f>('Summary (Full)'!$B$34*D39+'Summary (Full)'!$B$35*E39+'Summary (Full)'!$B$36*F39)/'Summary (Full)'!$B$37</f>
        <v>28.209005937499999</v>
      </c>
      <c r="H39" s="130">
        <f>Anchor!P36</f>
        <v>9.2817310000000006</v>
      </c>
      <c r="I39" s="130">
        <f>Anchor!Q36</f>
        <v>8.2481749999999998</v>
      </c>
      <c r="J39" s="130">
        <f>Anchor!R36</f>
        <v>5.5089589999999999</v>
      </c>
      <c r="K39" s="130">
        <f>Anchor!S36</f>
        <v>4.8520799999999999</v>
      </c>
      <c r="L39" s="130">
        <f>Anchor!T36</f>
        <v>22.966398999999999</v>
      </c>
      <c r="M39" s="130">
        <f>Anchor!U36</f>
        <v>30.853819000000001</v>
      </c>
      <c r="N39" s="130">
        <f>Anchor!V36</f>
        <v>27.105128000000001</v>
      </c>
      <c r="O39" s="130">
        <f>Anchor!W36</f>
        <v>35.831892000000003</v>
      </c>
      <c r="P39" s="130">
        <f>Anchor!X36</f>
        <v>35.581144000000002</v>
      </c>
      <c r="Q39" s="132">
        <f>10*LOG10(1/(('Summary (Full)'!$B$41/10^(N39/10)+'Summary (Full)'!$B$42/10^(O39/10)+'Summary (Full)'!$B$43/10^(P39/10))/'Summary (Full)'!$B$44))</f>
        <v>28.576158402501267</v>
      </c>
      <c r="R39" s="130">
        <f>Anchor!Y36</f>
        <v>1.574719</v>
      </c>
      <c r="S39" s="130">
        <f>Anchor!Z36</f>
        <v>400.2</v>
      </c>
      <c r="T39" s="133"/>
      <c r="U39" s="130">
        <f>Test!L36</f>
        <v>95.948358999999996</v>
      </c>
      <c r="V39" s="130">
        <f>Test!M36</f>
        <v>27.861374000000001</v>
      </c>
      <c r="W39" s="130">
        <f>Test!N36</f>
        <v>36.737374000000003</v>
      </c>
      <c r="X39" s="130">
        <f>Test!O36</f>
        <v>36.467609000000003</v>
      </c>
      <c r="Y39" s="130">
        <f>('Summary (Full)'!$B$34*V39+'Summary (Full)'!$B$35*W39+'Summary (Full)'!$B$36*X39)/'Summary (Full)'!$B$37</f>
        <v>28.954013687499998</v>
      </c>
      <c r="Z39" s="130">
        <f>Test!P36</f>
        <v>10.095705000000001</v>
      </c>
      <c r="AA39" s="130">
        <f>Test!Q36</f>
        <v>8.7744230000000005</v>
      </c>
      <c r="AB39" s="130">
        <f>Test!R36</f>
        <v>9.7804920000000006</v>
      </c>
      <c r="AC39" s="130">
        <f>Test!S36</f>
        <v>8.8749590000000005</v>
      </c>
      <c r="AD39" s="130">
        <f>Test!T36</f>
        <v>23.688991999999999</v>
      </c>
      <c r="AE39" s="130">
        <f>Test!U36</f>
        <v>31.683554000000001</v>
      </c>
      <c r="AF39" s="130">
        <f>Test!V36</f>
        <v>27.832364999999999</v>
      </c>
      <c r="AG39" s="130">
        <f>Test!W36</f>
        <v>36.725957000000001</v>
      </c>
      <c r="AH39" s="130">
        <f>Test!X36</f>
        <v>36.457929</v>
      </c>
      <c r="AI39" s="130">
        <f>10*LOG10(1/(('Summary (Full)'!$B$41/10^(AF39/10)+'Summary (Full)'!$B$42/10^(AG39/10)+'Summary (Full)'!$B$43/10^(AH39/10))/'Summary (Full)'!$B$44))</f>
        <v>29.313421158797759</v>
      </c>
      <c r="AJ39" s="130">
        <f>Test!Y36</f>
        <v>1.611197</v>
      </c>
      <c r="AK39" s="130">
        <f>Test!Z36</f>
        <v>3592.37</v>
      </c>
      <c r="AL39" s="130">
        <f t="shared" si="2"/>
        <v>1.0231647678093678</v>
      </c>
      <c r="AM39" s="130">
        <f t="shared" si="3"/>
        <v>8.9764367816091948</v>
      </c>
      <c r="AO39" s="261" t="s">
        <v>29</v>
      </c>
      <c r="AP39" s="177" cm="1">
        <f t="array" ref="AP39">bdRateExtend($C37:$C40,D37:D40,$U37:$U40,V37:V40)</f>
        <v>-0.22292242141394858</v>
      </c>
      <c r="AQ39" s="177"/>
      <c r="AR39" s="177"/>
      <c r="AS39" s="177"/>
      <c r="AT39" s="177" cm="1">
        <f t="array" ref="AT39">bdRateExtend($C37:$C40,H37:H40,$U37:$U40,Z37:Z40)</f>
        <v>-0.21777155047434549</v>
      </c>
      <c r="AU39" s="177"/>
      <c r="AV39" s="177" cm="1">
        <f t="array" ref="AV39">bdRateExtend($C37:$C40,I37:I40,$U37:$U40,AA37:AA40)</f>
        <v>-0.22445017395597522</v>
      </c>
      <c r="AW39" s="177"/>
      <c r="AX39" s="177" cm="1">
        <f t="array" ref="AX39">bdRateExtend($C37:$C40,J37:J40,$U37:$U40,AB37:AB40,"None", FALSE,1)</f>
        <v>-0.23853607798466303</v>
      </c>
      <c r="AY39" s="178"/>
      <c r="AZ39" s="252" cm="1">
        <f t="array" ref="AZ39">testVMAFRange($C37:$C40,J37:J40,$U37:$U40,AB37:AB40)</f>
        <v>0</v>
      </c>
      <c r="BA39" s="171"/>
      <c r="CL39" s="4">
        <v>1216.9499614479944</v>
      </c>
      <c r="CM39" s="4">
        <v>36.803629000000001</v>
      </c>
      <c r="CN39" s="4">
        <v>36.803629000000001</v>
      </c>
      <c r="CO39" s="4">
        <v>42.380072999999996</v>
      </c>
      <c r="CP39" s="4">
        <v>41.570202250000001</v>
      </c>
      <c r="CQ39" s="4">
        <v>37.450067578125001</v>
      </c>
      <c r="CR39" s="4">
        <v>20.124416249999999</v>
      </c>
      <c r="CS39" s="4">
        <v>15.60910275</v>
      </c>
      <c r="CT39" s="4">
        <v>77.327108500000008</v>
      </c>
      <c r="CU39" s="4">
        <v>74.744148249999995</v>
      </c>
      <c r="CV39" s="4">
        <v>34.017713000000001</v>
      </c>
      <c r="CW39" s="4">
        <v>38.320468999999996</v>
      </c>
      <c r="CX39" s="4">
        <v>36.773271749999999</v>
      </c>
      <c r="CY39" s="4">
        <v>42.366918250000005</v>
      </c>
      <c r="CZ39" s="4">
        <v>41.554558749999998</v>
      </c>
      <c r="DA39" s="4">
        <v>37.919026717943012</v>
      </c>
      <c r="DB39" s="4">
        <v>1.46321725</v>
      </c>
      <c r="DC39" s="4">
        <v>6470.34</v>
      </c>
      <c r="DE39" s="4">
        <v>1333.3231077594658</v>
      </c>
      <c r="DF39" s="4">
        <v>21.027021000000001</v>
      </c>
      <c r="DH39" s="4">
        <v>1072.5078751125652</v>
      </c>
      <c r="DI39" s="4">
        <v>15.263737500000001</v>
      </c>
      <c r="DK39" s="4">
        <v>4293.7001460000001</v>
      </c>
      <c r="DL39" s="4">
        <v>96.328543999999994</v>
      </c>
      <c r="DM39" s="4">
        <v>7344.5385379999998</v>
      </c>
      <c r="DN39" s="4">
        <v>96.919382999999996</v>
      </c>
      <c r="DO39" s="4">
        <v>1401.2875689662214</v>
      </c>
      <c r="DP39" s="4">
        <v>34.808564875000002</v>
      </c>
      <c r="DQ39" s="4">
        <v>1401.2875689662214</v>
      </c>
      <c r="DR39" s="4">
        <v>38.79745775</v>
      </c>
      <c r="DS39" s="4">
        <v>1216.9499614479944</v>
      </c>
      <c r="DT39" s="4">
        <v>36.773271749999999</v>
      </c>
      <c r="DU39" s="4">
        <v>36.773271749999999</v>
      </c>
      <c r="DV39" s="4">
        <v>42.366918250000005</v>
      </c>
      <c r="DW39" s="4">
        <v>41.554558749999998</v>
      </c>
      <c r="DX39" s="4">
        <v>37.919026717943012</v>
      </c>
      <c r="DZ39" s="4">
        <v>1079.1208746270306</v>
      </c>
      <c r="EA39" s="4">
        <v>37.154314250000006</v>
      </c>
      <c r="EB39" s="4">
        <v>37.154314250000006</v>
      </c>
      <c r="EC39" s="4">
        <v>42.8911965</v>
      </c>
      <c r="ED39" s="4">
        <v>42.301334499999996</v>
      </c>
      <c r="EE39" s="4">
        <v>37.834558156250004</v>
      </c>
      <c r="EF39" s="4">
        <v>20.491201374999999</v>
      </c>
      <c r="EG39" s="4">
        <v>15.887528625</v>
      </c>
      <c r="EH39" s="4">
        <v>80.642288625000006</v>
      </c>
      <c r="EI39" s="4">
        <v>77.442126250000001</v>
      </c>
      <c r="EJ39" s="4">
        <v>34.470563249999998</v>
      </c>
      <c r="EK39" s="4">
        <v>38.706773124999998</v>
      </c>
      <c r="EL39" s="4">
        <v>37.127163000000003</v>
      </c>
      <c r="EM39" s="4">
        <v>42.874718250000001</v>
      </c>
      <c r="EN39" s="4">
        <v>42.284478625000006</v>
      </c>
      <c r="EO39" s="4">
        <v>38.308265409997695</v>
      </c>
      <c r="EP39" s="4">
        <v>1.2547949999999999</v>
      </c>
      <c r="EQ39" s="4">
        <v>37260.223750000005</v>
      </c>
      <c r="ER39" s="4">
        <v>1134.147527196887</v>
      </c>
      <c r="ES39" s="4">
        <v>20.917709500000001</v>
      </c>
      <c r="ET39" s="4">
        <v>1180.3683055378533</v>
      </c>
      <c r="EU39" s="4">
        <v>16.135356250000001</v>
      </c>
      <c r="EV39" s="7">
        <v>6875.2685903518504</v>
      </c>
      <c r="EW39" s="7">
        <v>99.304645750000006</v>
      </c>
      <c r="EX39" s="7">
        <v>4317.5802659999999</v>
      </c>
      <c r="EY39" s="7">
        <v>94.786749</v>
      </c>
      <c r="EZ39" s="7">
        <v>1412.2527577901089</v>
      </c>
      <c r="FA39" s="7">
        <v>35.755119000000001</v>
      </c>
      <c r="FB39" s="7">
        <v>1412.2527577901089</v>
      </c>
      <c r="FC39" s="7">
        <v>39.381149499999999</v>
      </c>
      <c r="FD39" s="4">
        <v>1380.4219676538657</v>
      </c>
      <c r="FE39" s="4">
        <v>37.970422249999999</v>
      </c>
      <c r="FF39" s="4">
        <v>37.970422249999999</v>
      </c>
      <c r="FG39" s="4">
        <v>43.618737750000001</v>
      </c>
      <c r="FH39" s="4">
        <v>43.038636625000002</v>
      </c>
      <c r="FI39" s="4">
        <v>39.139621577365745</v>
      </c>
      <c r="FK39" s="4">
        <v>1216.9499614479944</v>
      </c>
      <c r="FL39" s="4">
        <v>37.450067578125001</v>
      </c>
      <c r="FM39" s="4">
        <v>1216.9499614479944</v>
      </c>
      <c r="FN39" s="4">
        <v>37.919026717943012</v>
      </c>
      <c r="FP39" s="4">
        <v>1180.3683055378533</v>
      </c>
      <c r="FQ39" s="4">
        <v>38.115439750000007</v>
      </c>
      <c r="FR39" s="4">
        <v>1180.3683055378533</v>
      </c>
      <c r="FS39" s="4">
        <v>38.59016338873429</v>
      </c>
    </row>
    <row r="40" spans="1:175" ht="13" thickBot="1">
      <c r="A40" s="250"/>
      <c r="B40" s="38">
        <v>235</v>
      </c>
      <c r="C40" s="130">
        <f>Anchor!L37</f>
        <v>48.579113</v>
      </c>
      <c r="D40" s="130">
        <f>Anchor!M37</f>
        <v>24.400891999999999</v>
      </c>
      <c r="E40" s="130">
        <f>Anchor!N37</f>
        <v>34.056167000000002</v>
      </c>
      <c r="F40" s="130">
        <f>Anchor!O37</f>
        <v>34.231369999999998</v>
      </c>
      <c r="G40" s="131">
        <f>('Summary (Full)'!$B$34*D40+'Summary (Full)'!$B$35*E40+'Summary (Full)'!$B$36*F40)/'Summary (Full)'!$B$37</f>
        <v>25.618751562500002</v>
      </c>
      <c r="H40" s="130">
        <f>Anchor!P37</f>
        <v>6.7797109999999998</v>
      </c>
      <c r="I40" s="130">
        <f>Anchor!Q37</f>
        <v>6.5359350000000003</v>
      </c>
      <c r="J40" s="130">
        <f>Anchor!R37</f>
        <v>0</v>
      </c>
      <c r="K40" s="130">
        <f>Anchor!S37</f>
        <v>0</v>
      </c>
      <c r="L40" s="130">
        <f>Anchor!T37</f>
        <v>20.415195000000001</v>
      </c>
      <c r="M40" s="130">
        <f>Anchor!U37</f>
        <v>28.209844</v>
      </c>
      <c r="N40" s="130">
        <f>Anchor!V37</f>
        <v>24.366761</v>
      </c>
      <c r="O40" s="130">
        <f>Anchor!W37</f>
        <v>34.051923000000002</v>
      </c>
      <c r="P40" s="130">
        <f>Anchor!X37</f>
        <v>34.228397000000001</v>
      </c>
      <c r="Q40" s="132">
        <f>10*LOG10(1/(('Summary (Full)'!$B$41/10^(N40/10)+'Summary (Full)'!$B$42/10^(O40/10)+'Summary (Full)'!$B$43/10^(P40/10))/'Summary (Full)'!$B$44))</f>
        <v>25.904672852836352</v>
      </c>
      <c r="R40" s="130">
        <f>Anchor!Y37</f>
        <v>1.2659959999999999</v>
      </c>
      <c r="S40" s="130">
        <f>Anchor!Z37</f>
        <v>270.89999999999998</v>
      </c>
      <c r="T40" s="133"/>
      <c r="U40" s="130">
        <f>Test!L37</f>
        <v>43.566279999999999</v>
      </c>
      <c r="V40" s="130">
        <f>Test!M37</f>
        <v>25.299348999999999</v>
      </c>
      <c r="W40" s="130">
        <f>Test!N37</f>
        <v>34.979554999999998</v>
      </c>
      <c r="X40" s="130">
        <f>Test!O37</f>
        <v>34.862682</v>
      </c>
      <c r="Y40" s="130">
        <f>('Summary (Full)'!$B$34*V40+'Summary (Full)'!$B$35*W40+'Summary (Full)'!$B$36*X40)/'Summary (Full)'!$B$37</f>
        <v>26.502070187499999</v>
      </c>
      <c r="Z40" s="130">
        <f>Test!P37</f>
        <v>7.5797809999999997</v>
      </c>
      <c r="AA40" s="130">
        <f>Test!Q37</f>
        <v>7.1124359999999998</v>
      </c>
      <c r="AB40" s="130">
        <f>Test!R37</f>
        <v>0.137182</v>
      </c>
      <c r="AC40" s="130">
        <f>Test!S37</f>
        <v>8.5583000000000006E-2</v>
      </c>
      <c r="AD40" s="130">
        <f>Test!T37</f>
        <v>21.272881999999999</v>
      </c>
      <c r="AE40" s="130">
        <f>Test!U37</f>
        <v>29.259623999999999</v>
      </c>
      <c r="AF40" s="130">
        <f>Test!V37</f>
        <v>25.268343000000002</v>
      </c>
      <c r="AG40" s="130">
        <f>Test!W37</f>
        <v>34.972872000000002</v>
      </c>
      <c r="AH40" s="130">
        <f>Test!X37</f>
        <v>34.860230000000001</v>
      </c>
      <c r="AI40" s="130">
        <f>10*LOG10(1/(('Summary (Full)'!$B$41/10^(AF40/10)+'Summary (Full)'!$B$42/10^(AG40/10)+'Summary (Full)'!$B$43/10^(AH40/10))/'Summary (Full)'!$B$44))</f>
        <v>26.799929598963772</v>
      </c>
      <c r="AJ40" s="130">
        <f>Test!Y37</f>
        <v>1.61138</v>
      </c>
      <c r="AK40" s="130">
        <f>Test!Z37</f>
        <v>2274.3200000000002</v>
      </c>
      <c r="AL40" s="130">
        <f t="shared" si="2"/>
        <v>1.2728160278547485</v>
      </c>
      <c r="AM40" s="130">
        <f t="shared" si="3"/>
        <v>8.3954226651901092</v>
      </c>
      <c r="AO40" s="270"/>
      <c r="AP40" s="193"/>
      <c r="AQ40" s="193"/>
      <c r="AR40" s="193"/>
      <c r="AS40" s="193"/>
      <c r="AT40" s="193"/>
      <c r="AU40" s="193"/>
      <c r="AV40" s="193"/>
      <c r="AW40" s="193"/>
      <c r="AX40" s="193"/>
      <c r="AY40" s="195"/>
      <c r="AZ40" s="253"/>
      <c r="BA40" s="221"/>
      <c r="CL40" s="4">
        <v>1328.4172974556425</v>
      </c>
      <c r="CM40" s="4">
        <v>37.118317500000003</v>
      </c>
      <c r="CN40" s="4">
        <v>37.118317500000003</v>
      </c>
      <c r="CO40" s="4">
        <v>42.644465499999995</v>
      </c>
      <c r="CP40" s="4">
        <v>41.858073875000002</v>
      </c>
      <c r="CQ40" s="4">
        <v>37.759936523437503</v>
      </c>
      <c r="CR40" s="4">
        <v>20.576056874999999</v>
      </c>
      <c r="CS40" s="4">
        <v>15.878673124999999</v>
      </c>
      <c r="CT40" s="4">
        <v>79.09237825000001</v>
      </c>
      <c r="CU40" s="4">
        <v>76.505764874999997</v>
      </c>
      <c r="CV40" s="4">
        <v>34.472715999999998</v>
      </c>
      <c r="CW40" s="4">
        <v>38.573096499999998</v>
      </c>
      <c r="CX40" s="4">
        <v>37.089114125000002</v>
      </c>
      <c r="CY40" s="4">
        <v>42.631080875000002</v>
      </c>
      <c r="CZ40" s="4">
        <v>41.841919625000003</v>
      </c>
      <c r="DA40" s="4">
        <v>38.22963048174843</v>
      </c>
      <c r="DB40" s="4">
        <v>1.4540748750000001</v>
      </c>
      <c r="DC40" s="4">
        <v>6720.65</v>
      </c>
      <c r="DE40" s="4">
        <v>1456.285253</v>
      </c>
      <c r="DF40" s="4">
        <v>21.466225000000001</v>
      </c>
      <c r="DH40" s="4">
        <v>1172.4907260221291</v>
      </c>
      <c r="DI40" s="4">
        <v>15.545442375</v>
      </c>
      <c r="DK40" s="4">
        <v>4773.6408994797703</v>
      </c>
      <c r="DL40" s="4">
        <v>96.772142500000001</v>
      </c>
      <c r="DM40" s="4">
        <v>8294.2269949071779</v>
      </c>
      <c r="DN40" s="4">
        <v>97.273265374999994</v>
      </c>
      <c r="DO40" s="4">
        <v>1531.9203869999999</v>
      </c>
      <c r="DP40" s="4">
        <v>35.261949999999999</v>
      </c>
      <c r="DQ40" s="4">
        <v>1531.9203869999999</v>
      </c>
      <c r="DR40" s="4">
        <v>39.062418000000001</v>
      </c>
      <c r="DS40" s="4">
        <v>1328.4172974556425</v>
      </c>
      <c r="DT40" s="4">
        <v>37.089114125000002</v>
      </c>
      <c r="DU40" s="4">
        <v>37.089114125000002</v>
      </c>
      <c r="DV40" s="4">
        <v>42.631080875000002</v>
      </c>
      <c r="DW40" s="4">
        <v>41.841919625000003</v>
      </c>
      <c r="DX40" s="4">
        <v>38.22963048174843</v>
      </c>
      <c r="DZ40" s="4">
        <v>1180.3683055378533</v>
      </c>
      <c r="EA40" s="4">
        <v>37.439196500000001</v>
      </c>
      <c r="EB40" s="4">
        <v>37.439196500000001</v>
      </c>
      <c r="EC40" s="4">
        <v>43.131238000000003</v>
      </c>
      <c r="ED40" s="4">
        <v>42.567046999999995</v>
      </c>
      <c r="EE40" s="4">
        <v>38.115439750000007</v>
      </c>
      <c r="EF40" s="4">
        <v>20.92266875</v>
      </c>
      <c r="EG40" s="4">
        <v>16.135356250000001</v>
      </c>
      <c r="EH40" s="4">
        <v>82.127457250000006</v>
      </c>
      <c r="EI40" s="4">
        <v>78.946562499999999</v>
      </c>
      <c r="EJ40" s="4">
        <v>34.898748499999996</v>
      </c>
      <c r="EK40" s="4">
        <v>38.931565249999998</v>
      </c>
      <c r="EL40" s="4">
        <v>37.413139999999999</v>
      </c>
      <c r="EM40" s="4">
        <v>43.1151895</v>
      </c>
      <c r="EN40" s="4">
        <v>42.550426250000001</v>
      </c>
      <c r="EO40" s="4">
        <v>38.59016338873429</v>
      </c>
      <c r="EP40" s="4">
        <v>1.2534299999999998</v>
      </c>
      <c r="EQ40" s="4">
        <v>40176.697500000002</v>
      </c>
      <c r="ER40" s="4">
        <v>1241.3261586794081</v>
      </c>
      <c r="ES40" s="4">
        <v>21.346893999999999</v>
      </c>
      <c r="ET40" s="4">
        <v>1248.168948810023</v>
      </c>
      <c r="EU40" s="4">
        <v>16.29282925</v>
      </c>
      <c r="EV40" s="7">
        <v>7696.6910010000001</v>
      </c>
      <c r="EW40" s="7">
        <v>99.818133000000003</v>
      </c>
      <c r="EX40" s="7">
        <v>5486.0644399533157</v>
      </c>
      <c r="EY40" s="7">
        <v>95.979918249999997</v>
      </c>
      <c r="EZ40" s="7">
        <v>1544.7559526452674</v>
      </c>
      <c r="FA40" s="7">
        <v>36.183304249999999</v>
      </c>
      <c r="FB40" s="7">
        <v>1512.2084070000001</v>
      </c>
      <c r="FC40" s="7">
        <v>39.553361000000002</v>
      </c>
      <c r="FD40" s="4">
        <v>1512.2084070000001</v>
      </c>
      <c r="FE40" s="4">
        <v>38.312674000000001</v>
      </c>
      <c r="FF40" s="4">
        <v>38.312674000000001</v>
      </c>
      <c r="FG40" s="4">
        <v>43.911977999999998</v>
      </c>
      <c r="FH40" s="4">
        <v>43.340797000000002</v>
      </c>
      <c r="FI40" s="4">
        <v>39.476387375161679</v>
      </c>
      <c r="FK40" s="4">
        <v>1328.4172974556425</v>
      </c>
      <c r="FL40" s="4">
        <v>37.759936523437503</v>
      </c>
      <c r="FM40" s="4">
        <v>1328.4172974556425</v>
      </c>
      <c r="FN40" s="4">
        <v>38.22963048174843</v>
      </c>
      <c r="FP40" s="4">
        <v>1380.4219676538657</v>
      </c>
      <c r="FQ40" s="4">
        <v>38.664784320312506</v>
      </c>
      <c r="FR40" s="4">
        <v>1380.4219676538657</v>
      </c>
      <c r="FS40" s="4">
        <v>39.139621577365745</v>
      </c>
    </row>
    <row r="41" spans="1:175">
      <c r="CL41" s="4">
        <v>1450.0945577742771</v>
      </c>
      <c r="CM41" s="4">
        <v>37.433006000000006</v>
      </c>
      <c r="CN41" s="4">
        <v>37.433006000000006</v>
      </c>
      <c r="CO41" s="4">
        <v>42.908857999999995</v>
      </c>
      <c r="CP41" s="4">
        <v>42.145945499999996</v>
      </c>
      <c r="CQ41" s="4">
        <v>38.069805468750005</v>
      </c>
      <c r="CR41" s="4">
        <v>21.027697500000002</v>
      </c>
      <c r="CS41" s="4">
        <v>16.1482435</v>
      </c>
      <c r="CT41" s="4">
        <v>80.857648000000012</v>
      </c>
      <c r="CU41" s="4">
        <v>78.267381499999999</v>
      </c>
      <c r="CV41" s="4">
        <v>34.927718999999996</v>
      </c>
      <c r="CW41" s="4">
        <v>38.825723999999994</v>
      </c>
      <c r="CX41" s="4">
        <v>37.404956499999997</v>
      </c>
      <c r="CY41" s="4">
        <v>42.895243500000007</v>
      </c>
      <c r="CZ41" s="4">
        <v>42.1292805</v>
      </c>
      <c r="DA41" s="4">
        <v>38.540234245553847</v>
      </c>
      <c r="DB41" s="4">
        <v>1.4449325000000002</v>
      </c>
      <c r="DC41" s="4">
        <v>6970.96</v>
      </c>
      <c r="DE41" s="4">
        <v>1582.6474451411163</v>
      </c>
      <c r="DF41" s="4">
        <v>21.831626249999999</v>
      </c>
      <c r="DH41" s="4">
        <v>1281.794320124329</v>
      </c>
      <c r="DI41" s="4">
        <v>15.827147250000001</v>
      </c>
      <c r="DK41" s="4">
        <v>5307.2284189232287</v>
      </c>
      <c r="DL41" s="4">
        <v>97.215740999999994</v>
      </c>
      <c r="DM41" s="4">
        <v>9366.7152928821797</v>
      </c>
      <c r="DN41" s="4">
        <v>97.627147750000006</v>
      </c>
      <c r="DO41" s="4">
        <v>1727.9052492713663</v>
      </c>
      <c r="DP41" s="4">
        <v>35.837724999999999</v>
      </c>
      <c r="DQ41" s="4">
        <v>1886.1738725603125</v>
      </c>
      <c r="DR41" s="4">
        <v>39.583606499999995</v>
      </c>
      <c r="DS41" s="4">
        <v>1450.0945577742771</v>
      </c>
      <c r="DT41" s="4">
        <v>37.404956499999997</v>
      </c>
      <c r="DU41" s="4">
        <v>37.404956499999997</v>
      </c>
      <c r="DV41" s="4">
        <v>42.895243500000007</v>
      </c>
      <c r="DW41" s="4">
        <v>42.1292805</v>
      </c>
      <c r="DX41" s="4">
        <v>38.540234245553847</v>
      </c>
      <c r="DZ41" s="4">
        <v>1380.4219676538657</v>
      </c>
      <c r="EA41" s="4">
        <v>37.995826874999999</v>
      </c>
      <c r="EB41" s="4">
        <v>37.995826874999999</v>
      </c>
      <c r="EC41" s="4">
        <v>43.639439000000003</v>
      </c>
      <c r="ED41" s="4">
        <v>43.055533875000002</v>
      </c>
      <c r="EE41" s="4">
        <v>38.664784320312506</v>
      </c>
      <c r="EF41" s="4">
        <v>21.518352875000001</v>
      </c>
      <c r="EG41" s="4">
        <v>16.526990999999999</v>
      </c>
      <c r="EH41" s="4">
        <v>84.8130065</v>
      </c>
      <c r="EI41" s="4">
        <v>81.845557874999997</v>
      </c>
      <c r="EJ41" s="4">
        <v>35.563906250000002</v>
      </c>
      <c r="EK41" s="4">
        <v>39.283587750000002</v>
      </c>
      <c r="EL41" s="4">
        <v>37.970422249999999</v>
      </c>
      <c r="EM41" s="4">
        <v>43.618737750000001</v>
      </c>
      <c r="EN41" s="4">
        <v>43.038636625000002</v>
      </c>
      <c r="EO41" s="4">
        <v>39.139621577365745</v>
      </c>
      <c r="EP41" s="4">
        <v>1.18369525</v>
      </c>
      <c r="EQ41" s="4">
        <v>54447.542500000003</v>
      </c>
      <c r="ER41" s="4">
        <v>1358.6333305598916</v>
      </c>
      <c r="ES41" s="4">
        <v>21.776078499999997</v>
      </c>
      <c r="ET41" s="4">
        <v>1366.2166343305812</v>
      </c>
      <c r="EU41" s="4">
        <v>16.555873625</v>
      </c>
      <c r="EV41" s="7">
        <v>10442.565435</v>
      </c>
      <c r="EW41" s="7">
        <v>99.950901999999999</v>
      </c>
      <c r="EX41" s="7">
        <v>6141.5117461955015</v>
      </c>
      <c r="EY41" s="7">
        <v>96.581897499999997</v>
      </c>
      <c r="EZ41" s="7">
        <v>1689.6911265140802</v>
      </c>
      <c r="FA41" s="7">
        <v>36.611489500000005</v>
      </c>
      <c r="FB41" s="7">
        <v>1544.7559526452674</v>
      </c>
      <c r="FC41" s="7">
        <v>39.605941625</v>
      </c>
      <c r="FD41" s="4">
        <v>1655.5176539849642</v>
      </c>
      <c r="FE41" s="4">
        <v>38.560431874999999</v>
      </c>
      <c r="FF41" s="4">
        <v>38.560431874999999</v>
      </c>
      <c r="FG41" s="4">
        <v>44.166471625</v>
      </c>
      <c r="FH41" s="4">
        <v>43.614885375</v>
      </c>
      <c r="FI41" s="4">
        <v>39.726310791155328</v>
      </c>
      <c r="FK41" s="4">
        <v>1450.0945577742771</v>
      </c>
      <c r="FL41" s="4">
        <v>38.069805468750005</v>
      </c>
      <c r="FM41" s="4">
        <v>1450.0945577742771</v>
      </c>
      <c r="FN41" s="4">
        <v>38.540234245553847</v>
      </c>
      <c r="FP41" s="4">
        <v>1512.2084070000001</v>
      </c>
      <c r="FQ41" s="4">
        <v>39.000696437500004</v>
      </c>
      <c r="FR41" s="4">
        <v>1512.2084070000001</v>
      </c>
      <c r="FS41" s="4">
        <v>39.476387375161679</v>
      </c>
    </row>
    <row r="42" spans="1:175" ht="13" thickBot="1">
      <c r="CL42" s="4">
        <v>1582.9169271689573</v>
      </c>
      <c r="CM42" s="4">
        <v>37.747694500000001</v>
      </c>
      <c r="CN42" s="4">
        <v>37.747694500000001</v>
      </c>
      <c r="CO42" s="4">
        <v>43.173250500000002</v>
      </c>
      <c r="CP42" s="4">
        <v>42.433817124999997</v>
      </c>
      <c r="CQ42" s="4">
        <v>38.379674414062499</v>
      </c>
      <c r="CR42" s="4">
        <v>21.479338125000002</v>
      </c>
      <c r="CS42" s="4">
        <v>16.417813875</v>
      </c>
      <c r="CT42" s="4">
        <v>82.622917749999999</v>
      </c>
      <c r="CU42" s="4">
        <v>80.028998125000001</v>
      </c>
      <c r="CV42" s="4">
        <v>35.382722000000001</v>
      </c>
      <c r="CW42" s="4">
        <v>39.078351499999997</v>
      </c>
      <c r="CX42" s="4">
        <v>37.720798875</v>
      </c>
      <c r="CY42" s="4">
        <v>43.159406125000004</v>
      </c>
      <c r="CZ42" s="4">
        <v>42.416641374999998</v>
      </c>
      <c r="DA42" s="4">
        <v>38.850838009359265</v>
      </c>
      <c r="DB42" s="4">
        <v>1.435790125</v>
      </c>
      <c r="DC42" s="4">
        <v>7221.27</v>
      </c>
      <c r="DE42" s="4">
        <v>1719.9741125248502</v>
      </c>
      <c r="DF42" s="4">
        <v>22.197027500000001</v>
      </c>
      <c r="DH42" s="4">
        <v>1401.2875689662214</v>
      </c>
      <c r="DI42" s="4">
        <v>16.108852125000002</v>
      </c>
      <c r="DK42" s="4">
        <v>7344.5385379999998</v>
      </c>
      <c r="DL42" s="4">
        <v>98.900462000000005</v>
      </c>
      <c r="DM42" s="4">
        <v>10577.882113882824</v>
      </c>
      <c r="DN42" s="4">
        <v>97.981030125000004</v>
      </c>
      <c r="DO42" s="4">
        <v>1886.1738725603125</v>
      </c>
      <c r="DP42" s="4">
        <v>36.292728000000004</v>
      </c>
      <c r="DQ42" s="4">
        <v>2058.9392149999999</v>
      </c>
      <c r="DR42" s="4">
        <v>39.836233999999997</v>
      </c>
      <c r="DS42" s="4">
        <v>1582.9169271689573</v>
      </c>
      <c r="DT42" s="4">
        <v>37.720798875</v>
      </c>
      <c r="DU42" s="4">
        <v>37.720798875</v>
      </c>
      <c r="DV42" s="4">
        <v>43.159406125000004</v>
      </c>
      <c r="DW42" s="4">
        <v>42.416641374999998</v>
      </c>
      <c r="DX42" s="4">
        <v>38.850838009359265</v>
      </c>
      <c r="DZ42" s="4">
        <v>1512.2084070000001</v>
      </c>
      <c r="EA42" s="4">
        <v>38.337161999999999</v>
      </c>
      <c r="EB42" s="4">
        <v>38.337161999999999</v>
      </c>
      <c r="EC42" s="4">
        <v>43.932752000000001</v>
      </c>
      <c r="ED42" s="4">
        <v>43.358122999999999</v>
      </c>
      <c r="EE42" s="4">
        <v>39.000696437500004</v>
      </c>
      <c r="EF42" s="4">
        <v>21.980827000000001</v>
      </c>
      <c r="EG42" s="4">
        <v>16.810542999999999</v>
      </c>
      <c r="EH42" s="4">
        <v>86.707963000000007</v>
      </c>
      <c r="EI42" s="4">
        <v>83.756949000000006</v>
      </c>
      <c r="EJ42" s="4">
        <v>36.026924999999999</v>
      </c>
      <c r="EK42" s="4">
        <v>39.553361000000002</v>
      </c>
      <c r="EL42" s="4">
        <v>38.312674000000001</v>
      </c>
      <c r="EM42" s="4">
        <v>43.911977999999998</v>
      </c>
      <c r="EN42" s="4">
        <v>43.340797000000002</v>
      </c>
      <c r="EO42" s="4">
        <v>39.476387375161679</v>
      </c>
      <c r="EP42" s="4">
        <v>1.170952</v>
      </c>
      <c r="EQ42" s="4">
        <v>57383.87</v>
      </c>
      <c r="ER42" s="4">
        <v>1487.0262049999999</v>
      </c>
      <c r="ES42" s="4">
        <v>22.205262999999999</v>
      </c>
      <c r="ET42" s="4">
        <v>1495.4288790000001</v>
      </c>
      <c r="EU42" s="4">
        <v>16.818918</v>
      </c>
      <c r="EV42" s="7">
        <v>20871.479289999999</v>
      </c>
      <c r="EW42" s="7">
        <v>99.975255000000004</v>
      </c>
      <c r="EX42" s="7">
        <v>6875.2685903518504</v>
      </c>
      <c r="EY42" s="7">
        <v>97.183876749999996</v>
      </c>
      <c r="EZ42" s="7">
        <v>1848.2246973260553</v>
      </c>
      <c r="FA42" s="7">
        <v>37.039674750000003</v>
      </c>
      <c r="FB42" s="7">
        <v>1689.6911265140802</v>
      </c>
      <c r="FC42" s="7">
        <v>39.83073375</v>
      </c>
      <c r="FD42" s="4">
        <v>1812.4080582868255</v>
      </c>
      <c r="FE42" s="4">
        <v>38.808189749999997</v>
      </c>
      <c r="FF42" s="4">
        <v>38.808189749999997</v>
      </c>
      <c r="FG42" s="4">
        <v>44.420965249999995</v>
      </c>
      <c r="FH42" s="4">
        <v>43.888973750000005</v>
      </c>
      <c r="FI42" s="4">
        <v>39.97623420714897</v>
      </c>
      <c r="FK42" s="4">
        <v>1582.9169271689573</v>
      </c>
      <c r="FL42" s="4">
        <v>38.379674414062499</v>
      </c>
      <c r="FM42" s="4">
        <v>1582.9169271689573</v>
      </c>
      <c r="FN42" s="4">
        <v>38.850838009359265</v>
      </c>
      <c r="FP42" s="4">
        <v>1655.5176539849642</v>
      </c>
      <c r="FQ42" s="4">
        <v>39.249581726562504</v>
      </c>
      <c r="FR42" s="4">
        <v>1655.5176539849642</v>
      </c>
      <c r="FS42" s="4">
        <v>39.726310791155328</v>
      </c>
    </row>
    <row r="43" spans="1:175" ht="13">
      <c r="A43" s="273" t="s">
        <v>76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7"/>
      <c r="AJ43" s="97"/>
      <c r="AK43" s="97"/>
      <c r="AL43" s="98"/>
      <c r="CL43" s="4">
        <v>1727.9052492713663</v>
      </c>
      <c r="CM43" s="4">
        <v>38.062383000000004</v>
      </c>
      <c r="CN43" s="4">
        <v>38.062383000000004</v>
      </c>
      <c r="CO43" s="4">
        <v>43.437643000000001</v>
      </c>
      <c r="CP43" s="4">
        <v>42.721688749999998</v>
      </c>
      <c r="CQ43" s="4">
        <v>38.689543359375001</v>
      </c>
      <c r="CR43" s="4">
        <v>21.930978750000001</v>
      </c>
      <c r="CS43" s="4">
        <v>16.687384250000001</v>
      </c>
      <c r="CT43" s="4">
        <v>84.388187500000001</v>
      </c>
      <c r="CU43" s="4">
        <v>81.790614750000003</v>
      </c>
      <c r="CV43" s="4">
        <v>35.837724999999999</v>
      </c>
      <c r="CW43" s="4">
        <v>39.330978999999999</v>
      </c>
      <c r="CX43" s="4">
        <v>38.036641250000002</v>
      </c>
      <c r="CY43" s="4">
        <v>43.423568750000001</v>
      </c>
      <c r="CZ43" s="4">
        <v>42.704002250000002</v>
      </c>
      <c r="DA43" s="4">
        <v>39.161441773164682</v>
      </c>
      <c r="DB43" s="4">
        <v>1.4266477500000001</v>
      </c>
      <c r="DC43" s="4">
        <v>7471.58</v>
      </c>
      <c r="DE43" s="4">
        <v>1869.2166450828656</v>
      </c>
      <c r="DF43" s="4">
        <v>22.562428750000002</v>
      </c>
      <c r="DH43" s="4">
        <v>1531.9203869999999</v>
      </c>
      <c r="DI43" s="4">
        <v>16.390557000000001</v>
      </c>
      <c r="DK43" s="4">
        <v>10022.498116999999</v>
      </c>
      <c r="DL43" s="4">
        <v>99.877331999999996</v>
      </c>
      <c r="DM43" s="4">
        <v>11945.659339109969</v>
      </c>
      <c r="DN43" s="4">
        <v>98.334912500000002</v>
      </c>
      <c r="DO43" s="4">
        <v>2058.9392149999999</v>
      </c>
      <c r="DP43" s="4">
        <v>36.747731000000002</v>
      </c>
      <c r="DQ43" s="4">
        <v>2257.0545143716017</v>
      </c>
      <c r="DR43" s="4">
        <v>40.020156499999999</v>
      </c>
      <c r="DS43" s="4">
        <v>1727.9052492713663</v>
      </c>
      <c r="DT43" s="4">
        <v>38.036641250000002</v>
      </c>
      <c r="DU43" s="4">
        <v>38.036641250000002</v>
      </c>
      <c r="DV43" s="4">
        <v>43.423568750000001</v>
      </c>
      <c r="DW43" s="4">
        <v>42.704002250000002</v>
      </c>
      <c r="DX43" s="4">
        <v>39.161441773164682</v>
      </c>
      <c r="DZ43" s="4">
        <v>1655.5176539849642</v>
      </c>
      <c r="EA43" s="4">
        <v>38.583889249999999</v>
      </c>
      <c r="EB43" s="4">
        <v>38.583889249999999</v>
      </c>
      <c r="EC43" s="4">
        <v>44.186697875</v>
      </c>
      <c r="ED43" s="4">
        <v>43.632160249999998</v>
      </c>
      <c r="EE43" s="4">
        <v>39.249581726562504</v>
      </c>
      <c r="EF43" s="4">
        <v>22.374014750000001</v>
      </c>
      <c r="EG43" s="4">
        <v>17.021100624999999</v>
      </c>
      <c r="EH43" s="4">
        <v>87.833247</v>
      </c>
      <c r="EI43" s="4">
        <v>84.908583125000007</v>
      </c>
      <c r="EJ43" s="4">
        <v>36.422100874999998</v>
      </c>
      <c r="EK43" s="4">
        <v>39.761106250000005</v>
      </c>
      <c r="EL43" s="4">
        <v>38.560431874999999</v>
      </c>
      <c r="EM43" s="4">
        <v>44.166471625</v>
      </c>
      <c r="EN43" s="4">
        <v>43.614885375</v>
      </c>
      <c r="EO43" s="4">
        <v>39.726310791155328</v>
      </c>
      <c r="EP43" s="4">
        <v>1.1669921249999999</v>
      </c>
      <c r="EQ43" s="4">
        <v>63319.856250000004</v>
      </c>
      <c r="ER43" s="4">
        <v>1663.0032127656348</v>
      </c>
      <c r="ES43" s="4">
        <v>22.681800000000003</v>
      </c>
      <c r="ET43" s="4">
        <v>1689.6911265140802</v>
      </c>
      <c r="EU43" s="4">
        <v>17.126666750000002</v>
      </c>
      <c r="EV43" s="7"/>
      <c r="EW43" s="7"/>
      <c r="EX43" s="7">
        <v>7696.6910010000001</v>
      </c>
      <c r="EY43" s="7">
        <v>97.785855999999995</v>
      </c>
      <c r="EZ43" s="7">
        <v>2021.632521</v>
      </c>
      <c r="FA43" s="7">
        <v>37.467860000000002</v>
      </c>
      <c r="FB43" s="7">
        <v>1848.2246973260553</v>
      </c>
      <c r="FC43" s="7">
        <v>40.055525875000001</v>
      </c>
      <c r="FD43" s="4">
        <v>2021.632521</v>
      </c>
      <c r="FE43" s="4">
        <v>39.129002</v>
      </c>
      <c r="FF43" s="4">
        <v>39.129002</v>
      </c>
      <c r="FG43" s="4">
        <v>44.558017</v>
      </c>
      <c r="FH43" s="4">
        <v>44.146112000000002</v>
      </c>
      <c r="FI43" s="4">
        <v>40.281551261153865</v>
      </c>
      <c r="FK43" s="4">
        <v>1727.9052492713663</v>
      </c>
      <c r="FL43" s="4">
        <v>38.689543359375001</v>
      </c>
      <c r="FM43" s="4">
        <v>1727.9052492713663</v>
      </c>
      <c r="FN43" s="4">
        <v>39.161441773164682</v>
      </c>
      <c r="FP43" s="4">
        <v>1812.4080582868255</v>
      </c>
      <c r="FQ43" s="4">
        <v>39.498467015625003</v>
      </c>
      <c r="FR43" s="4">
        <v>1812.4080582868255</v>
      </c>
      <c r="FS43" s="4">
        <v>39.97623420714897</v>
      </c>
    </row>
    <row r="44" spans="1:175" ht="13">
      <c r="A44" s="275" t="s">
        <v>13</v>
      </c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94"/>
      <c r="N44" s="94"/>
      <c r="O44" s="94"/>
      <c r="P44" s="94"/>
      <c r="Q44" s="272" t="s">
        <v>1</v>
      </c>
      <c r="R44" s="272"/>
      <c r="S44" s="272" t="s">
        <v>22</v>
      </c>
      <c r="T44" s="272"/>
      <c r="U44" s="272" t="s">
        <v>0</v>
      </c>
      <c r="V44" s="272"/>
      <c r="W44" s="272" t="s">
        <v>49</v>
      </c>
      <c r="X44" s="272"/>
      <c r="Y44" s="262" t="s">
        <v>40</v>
      </c>
      <c r="Z44" s="262"/>
      <c r="AA44" s="262" t="s">
        <v>44</v>
      </c>
      <c r="AB44" s="262"/>
      <c r="AC44" s="262" t="s">
        <v>45</v>
      </c>
      <c r="AD44" s="262"/>
      <c r="AE44" s="262"/>
      <c r="AF44" s="262"/>
      <c r="AG44" s="262"/>
      <c r="AH44" s="262"/>
      <c r="AI44" s="255" t="s">
        <v>13</v>
      </c>
      <c r="AJ44" s="255"/>
      <c r="AK44" s="280" t="s">
        <v>42</v>
      </c>
      <c r="AL44" s="281"/>
      <c r="CL44" s="4">
        <v>1886.1738725603125</v>
      </c>
      <c r="CM44" s="4">
        <v>38.3770715</v>
      </c>
      <c r="CN44" s="4">
        <v>38.3770715</v>
      </c>
      <c r="CO44" s="4">
        <v>43.702035500000001</v>
      </c>
      <c r="CP44" s="4">
        <v>43.009560375</v>
      </c>
      <c r="CQ44" s="4">
        <v>38.999412304687496</v>
      </c>
      <c r="CR44" s="4">
        <v>22.382619375000001</v>
      </c>
      <c r="CS44" s="4">
        <v>16.956954624999998</v>
      </c>
      <c r="CT44" s="4">
        <v>86.153457250000002</v>
      </c>
      <c r="CU44" s="4">
        <v>83.552231374999991</v>
      </c>
      <c r="CV44" s="4">
        <v>36.292728000000004</v>
      </c>
      <c r="CW44" s="4">
        <v>39.583606499999995</v>
      </c>
      <c r="CX44" s="4">
        <v>38.352483624999998</v>
      </c>
      <c r="CY44" s="4">
        <v>43.687731375000006</v>
      </c>
      <c r="CZ44" s="4">
        <v>42.991363124999999</v>
      </c>
      <c r="DA44" s="4">
        <v>39.4720455369701</v>
      </c>
      <c r="DB44" s="4">
        <v>1.417505375</v>
      </c>
      <c r="DC44" s="4">
        <v>7721.8899999999994</v>
      </c>
      <c r="DE44" s="4">
        <v>2018.3385840000001</v>
      </c>
      <c r="DF44" s="4">
        <v>22.916491000000001</v>
      </c>
      <c r="DH44" s="4">
        <v>1886.1738725603125</v>
      </c>
      <c r="DI44" s="4">
        <v>16.956954624999998</v>
      </c>
      <c r="DK44" s="4">
        <v>19429.23661</v>
      </c>
      <c r="DL44" s="4">
        <v>99.975070000000002</v>
      </c>
      <c r="DM44" s="4">
        <v>13490.29753874663</v>
      </c>
      <c r="DN44" s="4">
        <v>98.688794874999999</v>
      </c>
      <c r="DO44" s="4">
        <v>2257.0545143716017</v>
      </c>
      <c r="DP44" s="4">
        <v>37.130224375000004</v>
      </c>
      <c r="DQ44" s="4">
        <v>2902.9364422794106</v>
      </c>
      <c r="DR44" s="4">
        <v>40.595279999999995</v>
      </c>
      <c r="DS44" s="4">
        <v>1886.1738725603125</v>
      </c>
      <c r="DT44" s="4">
        <v>38.352483624999998</v>
      </c>
      <c r="DU44" s="4">
        <v>38.352483624999998</v>
      </c>
      <c r="DV44" s="4">
        <v>43.687731375000006</v>
      </c>
      <c r="DW44" s="4">
        <v>42.991363124999999</v>
      </c>
      <c r="DX44" s="4">
        <v>39.4720455369701</v>
      </c>
      <c r="DZ44" s="4">
        <v>1812.4080582868255</v>
      </c>
      <c r="EA44" s="4">
        <v>38.830616499999998</v>
      </c>
      <c r="EB44" s="4">
        <v>38.830616499999998</v>
      </c>
      <c r="EC44" s="4">
        <v>44.44064375</v>
      </c>
      <c r="ED44" s="4">
        <v>43.906197499999998</v>
      </c>
      <c r="EE44" s="4">
        <v>39.498467015625003</v>
      </c>
      <c r="EF44" s="4">
        <v>22.7672025</v>
      </c>
      <c r="EG44" s="4">
        <v>17.231658249999999</v>
      </c>
      <c r="EH44" s="4">
        <v>88.958531000000008</v>
      </c>
      <c r="EI44" s="4">
        <v>86.060217250000008</v>
      </c>
      <c r="EJ44" s="4">
        <v>36.817276749999998</v>
      </c>
      <c r="EK44" s="4">
        <v>39.9688515</v>
      </c>
      <c r="EL44" s="4">
        <v>38.808189749999997</v>
      </c>
      <c r="EM44" s="4">
        <v>44.420965249999995</v>
      </c>
      <c r="EN44" s="4">
        <v>43.888973750000005</v>
      </c>
      <c r="EO44" s="4">
        <v>39.97623420714897</v>
      </c>
      <c r="EP44" s="4">
        <v>1.1630322500000001</v>
      </c>
      <c r="EQ44" s="4">
        <v>69255.842499999999</v>
      </c>
      <c r="ER44" s="4">
        <v>1818.7572303283334</v>
      </c>
      <c r="ES44" s="4">
        <v>23.097339000000002</v>
      </c>
      <c r="ET44" s="4">
        <v>1848.2246973260553</v>
      </c>
      <c r="EU44" s="4">
        <v>17.374494375000001</v>
      </c>
      <c r="EV44" s="7"/>
      <c r="EW44" s="7"/>
      <c r="EX44" s="7">
        <v>8718.8699295505994</v>
      </c>
      <c r="EY44" s="7">
        <v>98.052961874999994</v>
      </c>
      <c r="EZ44" s="7">
        <v>2222.7698169165205</v>
      </c>
      <c r="FA44" s="7">
        <v>37.815609875</v>
      </c>
      <c r="FB44" s="7">
        <v>2021.632521</v>
      </c>
      <c r="FC44" s="7">
        <v>40.280318000000001</v>
      </c>
      <c r="FD44" s="4">
        <v>2378.0582530596662</v>
      </c>
      <c r="FE44" s="4">
        <v>39.551463374999997</v>
      </c>
      <c r="FF44" s="4">
        <v>39.551463374999997</v>
      </c>
      <c r="FG44" s="4">
        <v>45.184446125000001</v>
      </c>
      <c r="FH44" s="4">
        <v>44.711238874999999</v>
      </c>
      <c r="FI44" s="4">
        <v>40.72600445512991</v>
      </c>
      <c r="FK44" s="4">
        <v>1886.1738725603125</v>
      </c>
      <c r="FL44" s="4">
        <v>38.999412304687496</v>
      </c>
      <c r="FM44" s="4">
        <v>1886.1738725603125</v>
      </c>
      <c r="FN44" s="4">
        <v>39.4720455369701</v>
      </c>
      <c r="FP44" s="4">
        <v>1984.166681542891</v>
      </c>
      <c r="FQ44" s="4">
        <v>39.747352304687503</v>
      </c>
      <c r="FR44" s="4">
        <v>2021.632521</v>
      </c>
      <c r="FS44" s="4">
        <v>40.281551261153865</v>
      </c>
    </row>
    <row r="45" spans="1:175" ht="13">
      <c r="A45" s="96"/>
      <c r="B45" s="94"/>
      <c r="C45" s="272" t="s">
        <v>13</v>
      </c>
      <c r="D45" s="272"/>
      <c r="E45" s="272"/>
      <c r="F45" s="272"/>
      <c r="G45" s="94"/>
      <c r="H45" s="94"/>
      <c r="I45" s="94"/>
      <c r="J45" s="94"/>
      <c r="K45" s="94"/>
      <c r="L45" s="94"/>
      <c r="M45" s="272" t="s">
        <v>42</v>
      </c>
      <c r="N45" s="272"/>
      <c r="O45" s="272"/>
      <c r="P45" s="272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9"/>
      <c r="AJ45" s="99"/>
      <c r="AK45" s="99"/>
      <c r="AL45" s="100"/>
      <c r="CL45" s="4">
        <v>2058.9392149999999</v>
      </c>
      <c r="CM45" s="4">
        <v>38.691760000000002</v>
      </c>
      <c r="CN45" s="4">
        <v>38.691760000000002</v>
      </c>
      <c r="CO45" s="4">
        <v>43.966428000000001</v>
      </c>
      <c r="CP45" s="4">
        <v>43.297432000000001</v>
      </c>
      <c r="CQ45" s="4">
        <v>39.309281249999998</v>
      </c>
      <c r="CR45" s="4">
        <v>22.83426</v>
      </c>
      <c r="CS45" s="4">
        <v>17.226524999999999</v>
      </c>
      <c r="CT45" s="4">
        <v>87.918727000000004</v>
      </c>
      <c r="CU45" s="4">
        <v>85.313847999999993</v>
      </c>
      <c r="CV45" s="4">
        <v>36.747731000000002</v>
      </c>
      <c r="CW45" s="4">
        <v>39.836233999999997</v>
      </c>
      <c r="CX45" s="4">
        <v>38.668326</v>
      </c>
      <c r="CY45" s="4">
        <v>43.951894000000003</v>
      </c>
      <c r="CZ45" s="4">
        <v>43.278723999999997</v>
      </c>
      <c r="DA45" s="4">
        <v>39.782649300775518</v>
      </c>
      <c r="DB45" s="4">
        <v>1.408363</v>
      </c>
      <c r="DC45" s="4">
        <v>7972.2</v>
      </c>
      <c r="DE45" s="4">
        <v>2207.6747901003951</v>
      </c>
      <c r="DF45" s="4">
        <v>23.293231249999998</v>
      </c>
      <c r="DH45" s="4">
        <v>2058.9392149999999</v>
      </c>
      <c r="DI45" s="4">
        <v>17.226524999999999</v>
      </c>
      <c r="DM45" s="4">
        <v>15234.665790952684</v>
      </c>
      <c r="DN45" s="4">
        <v>99.042677249999997</v>
      </c>
      <c r="DO45" s="4">
        <v>2474.232868912175</v>
      </c>
      <c r="DP45" s="4">
        <v>37.51271775</v>
      </c>
      <c r="DQ45" s="4">
        <v>3169.409052</v>
      </c>
      <c r="DR45" s="4">
        <v>40.827016999999998</v>
      </c>
      <c r="DS45" s="4">
        <v>2058.9392149999999</v>
      </c>
      <c r="DT45" s="4">
        <v>38.668326</v>
      </c>
      <c r="DU45" s="4">
        <v>38.668326</v>
      </c>
      <c r="DV45" s="4">
        <v>43.951894000000003</v>
      </c>
      <c r="DW45" s="4">
        <v>43.278723999999997</v>
      </c>
      <c r="DX45" s="4">
        <v>39.782649300775518</v>
      </c>
      <c r="DZ45" s="4">
        <v>2021.632521</v>
      </c>
      <c r="EA45" s="4">
        <v>39.148490000000002</v>
      </c>
      <c r="EB45" s="4">
        <v>39.148490000000002</v>
      </c>
      <c r="EC45" s="4">
        <v>44.571486999999998</v>
      </c>
      <c r="ED45" s="4">
        <v>44.161321999999998</v>
      </c>
      <c r="EE45" s="4">
        <v>39.80072931250001</v>
      </c>
      <c r="EF45" s="4">
        <v>23.511472999999999</v>
      </c>
      <c r="EG45" s="4">
        <v>17.622322</v>
      </c>
      <c r="EH45" s="4">
        <v>91.038469000000006</v>
      </c>
      <c r="EI45" s="4">
        <v>87.973179999999999</v>
      </c>
      <c r="EJ45" s="4">
        <v>37.467860000000002</v>
      </c>
      <c r="EK45" s="4">
        <v>40.280318000000001</v>
      </c>
      <c r="EL45" s="4">
        <v>39.129002</v>
      </c>
      <c r="EM45" s="4">
        <v>44.558017</v>
      </c>
      <c r="EN45" s="4">
        <v>44.146112000000002</v>
      </c>
      <c r="EO45" s="4">
        <v>40.281551261153865</v>
      </c>
      <c r="EP45" s="4">
        <v>1.2452399999999999</v>
      </c>
      <c r="EQ45" s="4">
        <v>57675.54</v>
      </c>
      <c r="ER45" s="4">
        <v>1989.0989010000001</v>
      </c>
      <c r="ES45" s="4">
        <v>23.512878000000001</v>
      </c>
      <c r="ET45" s="4">
        <v>2021.632521</v>
      </c>
      <c r="EU45" s="4">
        <v>17.622322</v>
      </c>
      <c r="EV45" s="7"/>
      <c r="EW45" s="7"/>
      <c r="EX45" s="7">
        <v>9876.8019709437121</v>
      </c>
      <c r="EY45" s="7">
        <v>98.320067749999993</v>
      </c>
      <c r="EZ45" s="7">
        <v>2443.918767467786</v>
      </c>
      <c r="FA45" s="7">
        <v>38.163359749999998</v>
      </c>
      <c r="FB45" s="7">
        <v>2603.4225189603289</v>
      </c>
      <c r="FC45" s="7">
        <v>40.799832500000001</v>
      </c>
      <c r="FD45" s="4">
        <v>2603.4225189603289</v>
      </c>
      <c r="FE45" s="4">
        <v>39.799221250000002</v>
      </c>
      <c r="FF45" s="4">
        <v>39.799221250000002</v>
      </c>
      <c r="FG45" s="4">
        <v>45.438939750000003</v>
      </c>
      <c r="FH45" s="4">
        <v>44.985327249999997</v>
      </c>
      <c r="FI45" s="4">
        <v>40.975927871123559</v>
      </c>
      <c r="FK45" s="4">
        <v>2058.9392149999999</v>
      </c>
      <c r="FL45" s="4">
        <v>39.309281249999998</v>
      </c>
      <c r="FM45" s="4">
        <v>2058.9392149999999</v>
      </c>
      <c r="FN45" s="4">
        <v>39.782649300775518</v>
      </c>
      <c r="FP45" s="4">
        <v>2021.632521</v>
      </c>
      <c r="FQ45" s="4">
        <v>39.80072931250001</v>
      </c>
      <c r="FR45" s="4">
        <v>2172.2025578865996</v>
      </c>
      <c r="FS45" s="4">
        <v>40.476081039136261</v>
      </c>
    </row>
    <row r="46" spans="1:175" ht="17" customHeight="1" thickBot="1">
      <c r="A46" s="276" t="s">
        <v>23</v>
      </c>
      <c r="B46" s="277"/>
      <c r="C46" s="118" t="s">
        <v>24</v>
      </c>
      <c r="D46" s="118" t="s">
        <v>25</v>
      </c>
      <c r="E46" s="118" t="s">
        <v>26</v>
      </c>
      <c r="F46" s="118" t="s">
        <v>38</v>
      </c>
      <c r="G46" s="118" t="s">
        <v>5</v>
      </c>
      <c r="H46" s="118" t="s">
        <v>22</v>
      </c>
      <c r="I46" s="118" t="s">
        <v>0</v>
      </c>
      <c r="J46" s="118" t="s">
        <v>39</v>
      </c>
      <c r="K46" s="118" t="s">
        <v>40</v>
      </c>
      <c r="L46" s="118" t="s">
        <v>41</v>
      </c>
      <c r="M46" s="118" t="s">
        <v>24</v>
      </c>
      <c r="N46" s="118" t="s">
        <v>25</v>
      </c>
      <c r="O46" s="118" t="s">
        <v>26</v>
      </c>
      <c r="P46" s="118" t="s">
        <v>38</v>
      </c>
      <c r="Q46" s="118" t="s">
        <v>23</v>
      </c>
      <c r="R46" s="118" t="s">
        <v>24</v>
      </c>
      <c r="S46" s="118" t="s">
        <v>23</v>
      </c>
      <c r="T46" s="118" t="s">
        <v>24</v>
      </c>
      <c r="U46" s="118" t="s">
        <v>23</v>
      </c>
      <c r="V46" s="118" t="s">
        <v>24</v>
      </c>
      <c r="W46" s="118" t="s">
        <v>23</v>
      </c>
      <c r="X46" s="118" t="s">
        <v>24</v>
      </c>
      <c r="Y46" s="118" t="s">
        <v>23</v>
      </c>
      <c r="Z46" s="118" t="s">
        <v>24</v>
      </c>
      <c r="AA46" s="118" t="s">
        <v>23</v>
      </c>
      <c r="AB46" s="118" t="s">
        <v>24</v>
      </c>
      <c r="AC46" s="118" t="s">
        <v>23</v>
      </c>
      <c r="AD46" s="118" t="s">
        <v>24</v>
      </c>
      <c r="AE46" s="118" t="s">
        <v>24</v>
      </c>
      <c r="AF46" s="118" t="s">
        <v>25</v>
      </c>
      <c r="AG46" s="118" t="s">
        <v>26</v>
      </c>
      <c r="AH46" s="118" t="s">
        <v>38</v>
      </c>
      <c r="AI46" s="256" t="s">
        <v>38</v>
      </c>
      <c r="AJ46" s="256"/>
      <c r="AK46" s="282" t="s">
        <v>38</v>
      </c>
      <c r="AL46" s="283"/>
      <c r="AN46" s="1" t="s">
        <v>141</v>
      </c>
      <c r="AP46" s="1" t="s">
        <v>142</v>
      </c>
      <c r="CL46" s="4">
        <v>2902.9364422794106</v>
      </c>
      <c r="CM46" s="4">
        <v>39.636582624999996</v>
      </c>
      <c r="CN46" s="4">
        <v>39.636582624999996</v>
      </c>
      <c r="CO46" s="4">
        <v>45.039190624999996</v>
      </c>
      <c r="CP46" s="4">
        <v>44.419695124999997</v>
      </c>
      <c r="CQ46" s="4">
        <v>40.273190156249996</v>
      </c>
      <c r="CR46" s="4">
        <v>24.126832</v>
      </c>
      <c r="CS46" s="4">
        <v>17.943438875000002</v>
      </c>
      <c r="CT46" s="4">
        <v>91.718598</v>
      </c>
      <c r="CU46" s="4">
        <v>89.480227624999998</v>
      </c>
      <c r="CV46" s="4">
        <v>38.122539625000002</v>
      </c>
      <c r="CW46" s="4">
        <v>40.595279999999995</v>
      </c>
      <c r="CX46" s="4">
        <v>39.615352250000001</v>
      </c>
      <c r="CY46" s="4">
        <v>45.020121500000002</v>
      </c>
      <c r="CZ46" s="4">
        <v>44.397122625000002</v>
      </c>
      <c r="DA46" s="4">
        <v>40.749851802389678</v>
      </c>
      <c r="DB46" s="4">
        <v>1.3446405000000001</v>
      </c>
      <c r="DC46" s="4">
        <v>14930.845000000001</v>
      </c>
      <c r="DE46" s="4">
        <v>2399.2352178648607</v>
      </c>
      <c r="DF46" s="4">
        <v>23.6586325</v>
      </c>
      <c r="DH46" s="4">
        <v>2257.0545143716017</v>
      </c>
      <c r="DI46" s="4">
        <v>17.422450124999997</v>
      </c>
      <c r="DM46" s="4">
        <v>17204.590269073346</v>
      </c>
      <c r="DN46" s="4">
        <v>99.396559625000009</v>
      </c>
      <c r="DO46" s="4">
        <v>2712.3085643812092</v>
      </c>
      <c r="DP46" s="4">
        <v>37.895211125000003</v>
      </c>
      <c r="DQ46" s="4">
        <v>3520.4774874584436</v>
      </c>
      <c r="DR46" s="4">
        <v>40.989370375</v>
      </c>
      <c r="DS46" s="4">
        <v>2902.9364422794106</v>
      </c>
      <c r="DT46" s="4">
        <v>39.615352250000001</v>
      </c>
      <c r="DU46" s="4">
        <v>39.615352250000001</v>
      </c>
      <c r="DV46" s="4">
        <v>45.020121500000002</v>
      </c>
      <c r="DW46" s="4">
        <v>44.397122625000002</v>
      </c>
      <c r="DX46" s="4">
        <v>40.749851802389678</v>
      </c>
      <c r="DZ46" s="4">
        <v>2378.0582530596662</v>
      </c>
      <c r="EA46" s="4">
        <v>39.570798250000003</v>
      </c>
      <c r="EB46" s="4">
        <v>39.570798250000003</v>
      </c>
      <c r="EC46" s="4">
        <v>45.202481375000005</v>
      </c>
      <c r="ED46" s="4">
        <v>44.728309250000002</v>
      </c>
      <c r="EE46" s="4">
        <v>40.24512288281251</v>
      </c>
      <c r="EF46" s="4">
        <v>23.946765750000001</v>
      </c>
      <c r="EG46" s="4">
        <v>17.863331125000002</v>
      </c>
      <c r="EH46" s="4">
        <v>92.334383000000003</v>
      </c>
      <c r="EI46" s="4">
        <v>89.515119624999997</v>
      </c>
      <c r="EJ46" s="4">
        <v>38.002804375000004</v>
      </c>
      <c r="EK46" s="4">
        <v>40.592087249999999</v>
      </c>
      <c r="EL46" s="4">
        <v>39.551463374999997</v>
      </c>
      <c r="EM46" s="4">
        <v>45.184446125000001</v>
      </c>
      <c r="EN46" s="4">
        <v>44.711238874999999</v>
      </c>
      <c r="EO46" s="4">
        <v>40.72600445512991</v>
      </c>
      <c r="EP46" s="4">
        <v>1.1511526249999999</v>
      </c>
      <c r="EQ46" s="4">
        <v>87063.80124999999</v>
      </c>
      <c r="ER46" s="4">
        <v>2587.3678595041329</v>
      </c>
      <c r="ES46" s="4">
        <v>24.535622749999998</v>
      </c>
      <c r="ET46" s="4">
        <v>2222.7698169165205</v>
      </c>
      <c r="EU46" s="4">
        <v>17.795269749999999</v>
      </c>
      <c r="EV46" s="7"/>
      <c r="EW46" s="7"/>
      <c r="EX46" s="7">
        <v>11188.516167973812</v>
      </c>
      <c r="EY46" s="7">
        <v>98.587173624999991</v>
      </c>
      <c r="EZ46" s="7">
        <v>2850.1441474401431</v>
      </c>
      <c r="FA46" s="7">
        <v>38.793156125000003</v>
      </c>
      <c r="FB46" s="7">
        <v>2850.1441474401431</v>
      </c>
      <c r="FC46" s="7">
        <v>41.007577749999996</v>
      </c>
      <c r="FD46" s="4">
        <v>2850.1441474401431</v>
      </c>
      <c r="FE46" s="4">
        <v>40.046979125</v>
      </c>
      <c r="FF46" s="4">
        <v>40.046979125</v>
      </c>
      <c r="FG46" s="4">
        <v>45.693433374999998</v>
      </c>
      <c r="FH46" s="4">
        <v>45.259415625000003</v>
      </c>
      <c r="FI46" s="4">
        <v>41.225851287117202</v>
      </c>
      <c r="FK46" s="4">
        <v>2658.8678992369551</v>
      </c>
      <c r="FL46" s="4">
        <v>39.994461937499999</v>
      </c>
      <c r="FM46" s="4">
        <v>2902.9364422794106</v>
      </c>
      <c r="FN46" s="4">
        <v>40.749851802389678</v>
      </c>
      <c r="FP46" s="4">
        <v>2172.2025578865996</v>
      </c>
      <c r="FQ46" s="4">
        <v>39.99623759375001</v>
      </c>
      <c r="FR46" s="4">
        <v>2378.0582530596662</v>
      </c>
      <c r="FS46" s="4">
        <v>40.72600445512991</v>
      </c>
    </row>
    <row r="47" spans="1:175">
      <c r="A47" s="271" t="s">
        <v>27</v>
      </c>
      <c r="B47" s="192">
        <f>bdRateROI($CL5:$CL63,CM5:CM63,$DZ5:$DZ63,EA5:EA63,CJ11,CJ6,1, 0, TRUE)</f>
        <v>-0.15844185680753797</v>
      </c>
      <c r="C47" s="192">
        <f t="shared" ref="C47:H47" si="4">bdRateExtend($CL5:$CL63,CN5:CN63,$DZ5:$DZ63,EB5:EB63, "None", FALSE, 0, TRUE)</f>
        <v>-0.20900900119585475</v>
      </c>
      <c r="D47" s="192" t="e">
        <f t="shared" si="4"/>
        <v>#N/A</v>
      </c>
      <c r="E47" s="192" t="e">
        <f t="shared" si="4"/>
        <v>#N/A</v>
      </c>
      <c r="F47" s="192">
        <f t="shared" si="4"/>
        <v>-0.21812638051232236</v>
      </c>
      <c r="G47" s="192" t="e">
        <f t="shared" si="4"/>
        <v>#N/A</v>
      </c>
      <c r="H47" s="192" t="e">
        <f t="shared" si="4"/>
        <v>#N/A</v>
      </c>
      <c r="I47" s="192" t="e">
        <f>bdRateExtend($CL5:$CL63,CT5:CT63,$DZ5:$DZ63,EH5:EH63,"None", FALSE,2,TRUE)</f>
        <v>#N/A</v>
      </c>
      <c r="J47" s="192" t="e">
        <f>bdRateExtend($CL5:$CL63,CU5:CU63,$DZ5:$DZ63,EI5:EI63,"None", FALSE,2,TRUE)</f>
        <v>#N/A</v>
      </c>
      <c r="K47" s="192">
        <f t="shared" ref="K47:P47" si="5">bdRateExtend($CL5:$CL63,CV5:CV63,$DZ5:$DZ63,EJ5:EJ63, "None", FALSE, 0, TRUE)</f>
        <v>-0.19789309520774956</v>
      </c>
      <c r="L47" s="192">
        <f t="shared" si="5"/>
        <v>-0.23839043352543654</v>
      </c>
      <c r="M47" s="192">
        <f t="shared" si="5"/>
        <v>-0.20956874590061136</v>
      </c>
      <c r="N47" s="192" t="e">
        <f t="shared" si="5"/>
        <v>#N/A</v>
      </c>
      <c r="O47" s="192" t="e">
        <f t="shared" si="5"/>
        <v>#N/A</v>
      </c>
      <c r="P47" s="192">
        <f t="shared" si="5"/>
        <v>-0.21746531520109302</v>
      </c>
      <c r="Q47" s="192">
        <f>bdRateROI($DE5:$DE63,DF5:DF63,$ER5:$ER63,ES5:ES63,CJ11,CJ6,1, 0, TRUE)</f>
        <v>-0.12991129905595566</v>
      </c>
      <c r="R47" s="192">
        <f>bdRateExtend($DE5:$DE63,DF5:DF63,$ER5:$ER63,ES5:ES63, "None", FALSE, 0, TRUE)</f>
        <v>-0.17159054290150355</v>
      </c>
      <c r="S47" s="192">
        <f>bdRateROI($DH5:$DH63,DI5:DI63,$ET5:$ET63,EU5:EU63,CJ11,CJ6,1, 0, TRUE)</f>
        <v>-0.14763611029804979</v>
      </c>
      <c r="T47" s="192">
        <f>bdRateExtend($DH5:$DH63,DI5:DI63,$ET5:$ET63,EU5:EU63, "None", FALSE, 0, TRUE)</f>
        <v>-0.19919403888662124</v>
      </c>
      <c r="U47" s="192">
        <f>bdRateROI($DK5:$DK63,DL5:DL63,$EV5:$EV63,EW5:EW63,$CJ11,$CJ6,1,2,TRUE)</f>
        <v>-0.23009522537425542</v>
      </c>
      <c r="V47" s="192">
        <f>bdRateExtend($DK5:$DK63,DL5:DL63,$EV5:$EV63,EW5:EW63,"None", FALSE,2,TRUE)</f>
        <v>-0.2556461677868952</v>
      </c>
      <c r="W47" s="192">
        <f>bdRateROI(DM5:DM63,DN5:DN63,EX5:EX63,EY5:EY63,$CJ11,$CJ6,1,2,TRUE)</f>
        <v>-0.18002090176106456</v>
      </c>
      <c r="X47" s="192">
        <f>bdRateExtend(DM5:DM63,DN5:DN63,EX5:EX63,EY5:EY63,"None", FALSE,2,TRUE)</f>
        <v>-0.23816711864055951</v>
      </c>
      <c r="Y47" s="192">
        <f>bdRateROI(DO5:DO63,DP5:DP63,EZ5:EZ63,FA5:FA63,$CJ11,$CJ6,1, 0, TRUE)</f>
        <v>-0.14351362450047345</v>
      </c>
      <c r="Z47" s="192">
        <f>bdRateExtend(DO5:DO63,DP5:DP63,EZ5:EZ63,FA5:FA63, "None", FALSE, 0, TRUE)</f>
        <v>-0.19761432685849767</v>
      </c>
      <c r="AA47" s="192">
        <f>bdRateROI(DQ5:DQ63,DR5:DR63,FB5:FB63,FC5:FC63,$CJ11,$CJ6,1, 0, TRUE)</f>
        <v>-0.1833114081540741</v>
      </c>
      <c r="AB47" s="192">
        <f>bdRateExtend(DQ5:DQ63,DR5:DR63,FB5:FB63,FC5:FC63, "None", FALSE, 0, TRUE)</f>
        <v>-0.23815223050435053</v>
      </c>
      <c r="AC47" s="192">
        <f>bdRateROI(DS5:DS63,DT5:DT63,FD5:FD63,FE5:FE63,$CJ11,$CJ6,1, 0, TRUE)</f>
        <v>-0.15963274160519603</v>
      </c>
      <c r="AD47" s="192">
        <f>bdRateExtend(DS5:DS63,DT5:DT63,FD5:FD63,FE5:FE63, "None", FALSE, 0, TRUE)</f>
        <v>-0.20914549922237868</v>
      </c>
      <c r="AE47" s="192">
        <f>bdRateExtend($DS5:$DS63,DU5:DU63,$FD5:$FD63,FF5:FF63, "None", FALSE, 0, TRUE)</f>
        <v>-0.20914549922237868</v>
      </c>
      <c r="AF47" s="192" t="e">
        <f>bdRateExtend($DS5:$DS63,DV5:DV63,$FD5:$FD63,FG5:FG63, "None", FALSE, 0, TRUE)</f>
        <v>#N/A</v>
      </c>
      <c r="AG47" s="192" t="e">
        <f>bdRateExtend($DS5:$DS63,DW5:DW63,$FD5:$FD63,FH5:FH63, "None", FALSE, 0, TRUE)</f>
        <v>#N/A</v>
      </c>
      <c r="AH47" s="192">
        <f>bdRateExtend($DS5:$DS63,DX5:DX63,$FD5:$FD63,FI5:FI63, "None", FALSE, 0, TRUE)</f>
        <v>-0.21702351549416077</v>
      </c>
      <c r="AI47" s="192">
        <f>bdRateROI($FK5:$FK63,FL5:FL63,$FP5:$FP63,FQ5:FQ63,$CJ11,$CJ6,1, 0, TRUE)</f>
        <v>-0.1731608955866929</v>
      </c>
      <c r="AJ47" s="192">
        <f>bdRateExtend($FK5:$FK63,FL5:FL63,$FP5:$FP63,FQ5:FQ63, "None", FALSE, 0, TRUE)</f>
        <v>-0.21896566777118065</v>
      </c>
      <c r="AK47" s="192">
        <f>bdRateROI($FM5:$FM63,FN5:FN63,$FR5:$FR63,FS5:FS63,$CJ11,$CJ6,1, 0, TRUE)</f>
        <v>-0.17347899949171575</v>
      </c>
      <c r="AL47" s="194">
        <f>bdRateExtend($FM5:$FM63,FN5:FN63,$FR5:$FR63,FS5:FS63, "None", FALSE, 0, TRUE)</f>
        <v>-0.21731496841222664</v>
      </c>
      <c r="AM47" s="285"/>
      <c r="AN47" s="284" cm="1">
        <f t="array" ref="AN47">testVMAFRange($DK5:$DK63,DL5:DL63,$EV5:$EV63,EW5:EW63)</f>
        <v>0</v>
      </c>
      <c r="AO47" s="119"/>
      <c r="AP47" s="284" cm="1">
        <f t="array" ref="AP47">testVMAFRange(DM5:DM63,DN5:DN63,EX5:EX63,EY5:EY63)</f>
        <v>0</v>
      </c>
      <c r="CL47" s="4">
        <v>3169.409052</v>
      </c>
      <c r="CM47" s="4">
        <v>39.914693999999997</v>
      </c>
      <c r="CN47" s="4">
        <v>39.914693999999997</v>
      </c>
      <c r="CO47" s="4">
        <v>45.309331999999998</v>
      </c>
      <c r="CP47" s="4">
        <v>44.715646</v>
      </c>
      <c r="CQ47" s="4">
        <v>40.551918375</v>
      </c>
      <c r="CR47" s="4">
        <v>24.549277</v>
      </c>
      <c r="CS47" s="4">
        <v>18.179607000000001</v>
      </c>
      <c r="CT47" s="4">
        <v>93.058554000000001</v>
      </c>
      <c r="CU47" s="4">
        <v>90.846656999999993</v>
      </c>
      <c r="CV47" s="4">
        <v>38.552025999999998</v>
      </c>
      <c r="CW47" s="4">
        <v>40.827016999999998</v>
      </c>
      <c r="CX47" s="4">
        <v>39.894630999999997</v>
      </c>
      <c r="CY47" s="4">
        <v>45.290098999999998</v>
      </c>
      <c r="CZ47" s="4">
        <v>44.692543000000001</v>
      </c>
      <c r="DA47" s="4">
        <v>41.029728799922005</v>
      </c>
      <c r="DB47" s="4">
        <v>1.3325130000000001</v>
      </c>
      <c r="DC47" s="4">
        <v>15614.44</v>
      </c>
      <c r="DE47" s="4">
        <v>2607.417386136513</v>
      </c>
      <c r="DF47" s="4">
        <v>24.024033750000001</v>
      </c>
      <c r="DH47" s="4">
        <v>2474.232868912175</v>
      </c>
      <c r="DI47" s="4">
        <v>17.61837525</v>
      </c>
      <c r="DM47" s="4">
        <v>19429.23661</v>
      </c>
      <c r="DN47" s="4">
        <v>99.750442000000007</v>
      </c>
      <c r="DO47" s="4">
        <v>3133.1683699999999</v>
      </c>
      <c r="DP47" s="4">
        <v>38.513010999999999</v>
      </c>
      <c r="DQ47" s="4">
        <v>3910.4329975586111</v>
      </c>
      <c r="DR47" s="4">
        <v>41.151723750000002</v>
      </c>
      <c r="DS47" s="4">
        <v>3169.409052</v>
      </c>
      <c r="DT47" s="4">
        <v>39.894630999999997</v>
      </c>
      <c r="DU47" s="4">
        <v>39.894630999999997</v>
      </c>
      <c r="DV47" s="4">
        <v>45.290098999999998</v>
      </c>
      <c r="DW47" s="4">
        <v>44.692543000000001</v>
      </c>
      <c r="DX47" s="4">
        <v>41.029728799922005</v>
      </c>
      <c r="DZ47" s="4">
        <v>2603.4225189603289</v>
      </c>
      <c r="EA47" s="4">
        <v>39.817525500000002</v>
      </c>
      <c r="EB47" s="4">
        <v>39.817525500000002</v>
      </c>
      <c r="EC47" s="4">
        <v>45.456427250000004</v>
      </c>
      <c r="ED47" s="4">
        <v>45.002346500000002</v>
      </c>
      <c r="EE47" s="4">
        <v>40.494008171875009</v>
      </c>
      <c r="EF47" s="4">
        <v>24.3399535</v>
      </c>
      <c r="EG47" s="4">
        <v>18.073888750000002</v>
      </c>
      <c r="EH47" s="4">
        <v>93.459666999999996</v>
      </c>
      <c r="EI47" s="4">
        <v>90.666753749999998</v>
      </c>
      <c r="EJ47" s="4">
        <v>38.397980250000003</v>
      </c>
      <c r="EK47" s="4">
        <v>40.799832500000001</v>
      </c>
      <c r="EL47" s="4">
        <v>39.799221250000002</v>
      </c>
      <c r="EM47" s="4">
        <v>45.438939750000003</v>
      </c>
      <c r="EN47" s="4">
        <v>44.985327249999997</v>
      </c>
      <c r="EO47" s="4">
        <v>40.975927871123559</v>
      </c>
      <c r="EP47" s="4">
        <v>1.1471927499999999</v>
      </c>
      <c r="EQ47" s="4">
        <v>92999.787499999991</v>
      </c>
      <c r="ER47" s="4">
        <v>2834.9163475246232</v>
      </c>
      <c r="ES47" s="4">
        <v>24.923378374999999</v>
      </c>
      <c r="ET47" s="4">
        <v>2443.918767467786</v>
      </c>
      <c r="EU47" s="4">
        <v>17.968217500000002</v>
      </c>
      <c r="EV47" s="7"/>
      <c r="EW47" s="7"/>
      <c r="EX47" s="7">
        <v>12674.43595703181</v>
      </c>
      <c r="EY47" s="7">
        <v>98.85427949999999</v>
      </c>
      <c r="EZ47" s="7">
        <v>3120.2471369999998</v>
      </c>
      <c r="FA47" s="7">
        <v>39.188332000000003</v>
      </c>
      <c r="FB47" s="7">
        <v>3120.2471369999998</v>
      </c>
      <c r="FC47" s="7">
        <v>41.215322999999998</v>
      </c>
      <c r="FD47" s="4">
        <v>3120.2471369999998</v>
      </c>
      <c r="FE47" s="4">
        <v>40.294736999999998</v>
      </c>
      <c r="FF47" s="4">
        <v>40.294736999999998</v>
      </c>
      <c r="FG47" s="4">
        <v>45.947927</v>
      </c>
      <c r="FH47" s="4">
        <v>45.533504000000001</v>
      </c>
      <c r="FI47" s="4">
        <v>41.475774703110851</v>
      </c>
      <c r="FK47" s="4">
        <v>2902.9364422794106</v>
      </c>
      <c r="FL47" s="4">
        <v>40.273190156249996</v>
      </c>
      <c r="FM47" s="4">
        <v>3169.409052</v>
      </c>
      <c r="FN47" s="4">
        <v>41.029728799922005</v>
      </c>
      <c r="FP47" s="4">
        <v>2378.0582530596662</v>
      </c>
      <c r="FQ47" s="4">
        <v>40.24512288281251</v>
      </c>
      <c r="FR47" s="4">
        <v>2603.4225189603289</v>
      </c>
      <c r="FS47" s="4">
        <v>40.975927871123559</v>
      </c>
    </row>
    <row r="48" spans="1:175">
      <c r="A48" s="261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8"/>
      <c r="AM48" s="286"/>
      <c r="AN48" s="284"/>
      <c r="AO48" s="119"/>
      <c r="AP48" s="284"/>
      <c r="CL48" s="4">
        <v>3520.4774874584436</v>
      </c>
      <c r="CM48" s="4">
        <v>40.09439175</v>
      </c>
      <c r="CN48" s="4">
        <v>40.09439175</v>
      </c>
      <c r="CO48" s="4">
        <v>45.529809374999999</v>
      </c>
      <c r="CP48" s="4">
        <v>44.970606500000002</v>
      </c>
      <c r="CQ48" s="4">
        <v>40.738868773437503</v>
      </c>
      <c r="CR48" s="4">
        <v>24.866744749999999</v>
      </c>
      <c r="CS48" s="4">
        <v>18.3314795</v>
      </c>
      <c r="CT48" s="4">
        <v>93.7887925</v>
      </c>
      <c r="CU48" s="4">
        <v>91.605747749999992</v>
      </c>
      <c r="CV48" s="4">
        <v>38.872082749999997</v>
      </c>
      <c r="CW48" s="4">
        <v>40.989370375</v>
      </c>
      <c r="CX48" s="4">
        <v>40.074696249999995</v>
      </c>
      <c r="CY48" s="4">
        <v>45.510824499999998</v>
      </c>
      <c r="CZ48" s="4">
        <v>44.947813125000003</v>
      </c>
      <c r="DA48" s="4">
        <v>41.217330076972772</v>
      </c>
      <c r="DB48" s="4">
        <v>1.319606625</v>
      </c>
      <c r="DC48" s="4">
        <v>16951.294999999998</v>
      </c>
      <c r="DE48" s="4">
        <v>2833.6635670000001</v>
      </c>
      <c r="DF48" s="4">
        <v>24.389434999999999</v>
      </c>
      <c r="DH48" s="4">
        <v>3133.1683699999999</v>
      </c>
      <c r="DI48" s="4">
        <v>18.16113</v>
      </c>
      <c r="DO48" s="4">
        <v>3573.0135668020012</v>
      </c>
      <c r="DP48" s="4">
        <v>39.042691250000004</v>
      </c>
      <c r="DQ48" s="4">
        <v>4293.7001460000001</v>
      </c>
      <c r="DR48" s="4">
        <v>41.307614000000001</v>
      </c>
      <c r="DS48" s="4">
        <v>3520.4774874584436</v>
      </c>
      <c r="DT48" s="4">
        <v>40.074696249999995</v>
      </c>
      <c r="DU48" s="4">
        <v>40.074696249999995</v>
      </c>
      <c r="DV48" s="4">
        <v>45.510824499999998</v>
      </c>
      <c r="DW48" s="4">
        <v>44.947813125000003</v>
      </c>
      <c r="DX48" s="4">
        <v>41.217330076972772</v>
      </c>
      <c r="DZ48" s="4">
        <v>2850.1441474401431</v>
      </c>
      <c r="EA48" s="4">
        <v>40.064252750000001</v>
      </c>
      <c r="EB48" s="4">
        <v>40.064252750000001</v>
      </c>
      <c r="EC48" s="4">
        <v>45.710373125000004</v>
      </c>
      <c r="ED48" s="4">
        <v>45.276383750000001</v>
      </c>
      <c r="EE48" s="4">
        <v>40.742893460937509</v>
      </c>
      <c r="EF48" s="4">
        <v>24.733141249999999</v>
      </c>
      <c r="EG48" s="4">
        <v>18.284446375000002</v>
      </c>
      <c r="EH48" s="4">
        <v>94.584951000000004</v>
      </c>
      <c r="EI48" s="4">
        <v>91.818387874999999</v>
      </c>
      <c r="EJ48" s="4">
        <v>38.793156125000003</v>
      </c>
      <c r="EK48" s="4">
        <v>41.007577749999996</v>
      </c>
      <c r="EL48" s="4">
        <v>40.046979125</v>
      </c>
      <c r="EM48" s="4">
        <v>45.693433374999998</v>
      </c>
      <c r="EN48" s="4">
        <v>45.259415625000003</v>
      </c>
      <c r="EO48" s="4">
        <v>41.225851287117202</v>
      </c>
      <c r="EP48" s="4">
        <v>1.143232875</v>
      </c>
      <c r="EQ48" s="4">
        <v>98935.773749999993</v>
      </c>
      <c r="ER48" s="4">
        <v>3106.1492349999999</v>
      </c>
      <c r="ES48" s="4">
        <v>25.311133999999999</v>
      </c>
      <c r="ET48" s="4">
        <v>3120.2471369999998</v>
      </c>
      <c r="EU48" s="4">
        <v>18.495004000000002</v>
      </c>
      <c r="EV48" s="7"/>
      <c r="EW48" s="7"/>
      <c r="EX48" s="7">
        <v>14357.697161731165</v>
      </c>
      <c r="EY48" s="7">
        <v>99.121385375000003</v>
      </c>
      <c r="EZ48" s="7">
        <v>4317.5802659999999</v>
      </c>
      <c r="FA48" s="7">
        <v>40.249859000000001</v>
      </c>
      <c r="FB48" s="7">
        <v>3493.0385256432451</v>
      </c>
      <c r="FC48" s="7">
        <v>41.36128025</v>
      </c>
      <c r="FD48" s="4">
        <v>3493.0385256432451</v>
      </c>
      <c r="FE48" s="4">
        <v>40.449608374999997</v>
      </c>
      <c r="FF48" s="4">
        <v>40.449608374999997</v>
      </c>
      <c r="FG48" s="4">
        <v>46.143380624999999</v>
      </c>
      <c r="FH48" s="4">
        <v>45.754209250000002</v>
      </c>
      <c r="FI48" s="4">
        <v>41.637070527169442</v>
      </c>
      <c r="FK48" s="4">
        <v>3169.409052</v>
      </c>
      <c r="FL48" s="4">
        <v>40.551918375</v>
      </c>
      <c r="FM48" s="4">
        <v>3520.4774874584436</v>
      </c>
      <c r="FN48" s="4">
        <v>41.217330076972772</v>
      </c>
      <c r="FP48" s="4">
        <v>2603.4225189603289</v>
      </c>
      <c r="FQ48" s="4">
        <v>40.494008171875009</v>
      </c>
      <c r="FR48" s="4">
        <v>2850.1441474401431</v>
      </c>
      <c r="FS48" s="4">
        <v>41.225851287117202</v>
      </c>
    </row>
    <row r="49" spans="1:175">
      <c r="A49" s="261" t="s">
        <v>28</v>
      </c>
      <c r="B49" s="177">
        <f>bdRateROI($CL5:$CL63,CM5:CM63,$DZ5:$DZ63,EA5:EA63,CJ10,CJ11,1, 0, TRUE)</f>
        <v>-0.20897381071869514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>
        <f>bdRateROI($DE5:$DE63,DF5:DF63,$ER5:$ER63,ES5:ES63,CJ10,CJ11,1, 0, TRUE)</f>
        <v>-0.16430884659253586</v>
      </c>
      <c r="R49" s="177"/>
      <c r="S49" s="177">
        <f>bdRateROI($DH5:$DH63,DI5:DI63,$ET5:$ET63,EU5:EU63,CJ10,CJ11,1, 0, TRUE)</f>
        <v>-0.19867392547575213</v>
      </c>
      <c r="T49" s="177"/>
      <c r="U49" s="177">
        <f>bdRateROI($DK5:$DK63,DL5:DL63,$EV5:$EV63,EW5:EW63,$CJ$10,$CJ$11,1,2,TRUE)</f>
        <v>-0.26257118643346355</v>
      </c>
      <c r="V49" s="177"/>
      <c r="W49" s="177">
        <f>bdRateROI(DM5:DM63,DN5:DN63,EX5:EX63,EY5:EY63,$CJ$10,$CJ$11,1,2,TRUE)</f>
        <v>-0.24787435053909324</v>
      </c>
      <c r="X49" s="177"/>
      <c r="Y49" s="177">
        <f>bdRateROI(DO5:DO63,DP5:DP63,EZ5:EZ63,FA5:FA63,$CJ$10,$CJ$11,1, 0, TRUE)</f>
        <v>-0.20644645077151513</v>
      </c>
      <c r="Z49" s="177"/>
      <c r="AA49" s="177">
        <f>bdRateROI(DQ5:DQ63,DR5:DR63,FB5:FB63,FC5:FC63,$CJ$10,$CJ$11,1, 0, TRUE)</f>
        <v>-0.23993067300131121</v>
      </c>
      <c r="AB49" s="177"/>
      <c r="AC49" s="177">
        <f>bdRateROI(DS5:DS63,DT5:DT63,FD5:FD63,FE5:FE63,$CJ$10,$CJ$11,1, 0, TRUE)</f>
        <v>-0.20937954266484804</v>
      </c>
      <c r="AD49" s="177"/>
      <c r="AE49" s="177"/>
      <c r="AF49" s="177"/>
      <c r="AG49" s="177"/>
      <c r="AH49" s="177"/>
      <c r="AI49" s="177">
        <f>bdRateROI($FK5:$FK63,FL5:FL63,$FP5:$FP63,FQ5:FQ63,$CJ$10,$CJ$11,1, 0, TRUE)</f>
        <v>-0.21826908552248503</v>
      </c>
      <c r="AJ49" s="177"/>
      <c r="AK49" s="177">
        <f>bdRateROI($FM5:$FM63,FN5:FN63,$FR5:$FR63,FS5:FS63,$CJ$10,$CJ$11,1, 0, TRUE)</f>
        <v>-0.21736519952447242</v>
      </c>
      <c r="AL49" s="178"/>
      <c r="AM49" s="286"/>
      <c r="AN49" s="284"/>
      <c r="AO49" s="119"/>
      <c r="AP49" s="284"/>
      <c r="CL49" s="4">
        <v>3910.4329975586111</v>
      </c>
      <c r="CM49" s="4">
        <v>40.274089500000002</v>
      </c>
      <c r="CN49" s="4">
        <v>40.274089500000002</v>
      </c>
      <c r="CO49" s="4">
        <v>45.750286750000001</v>
      </c>
      <c r="CP49" s="4">
        <v>45.225566999999998</v>
      </c>
      <c r="CQ49" s="4">
        <v>40.925819171874998</v>
      </c>
      <c r="CR49" s="4">
        <v>25.184212500000001</v>
      </c>
      <c r="CS49" s="4">
        <v>18.483352</v>
      </c>
      <c r="CT49" s="4">
        <v>94.519030999999998</v>
      </c>
      <c r="CU49" s="4">
        <v>92.364838499999991</v>
      </c>
      <c r="CV49" s="4">
        <v>39.192139499999996</v>
      </c>
      <c r="CW49" s="4">
        <v>41.151723750000002</v>
      </c>
      <c r="CX49" s="4">
        <v>40.254761500000001</v>
      </c>
      <c r="CY49" s="4">
        <v>45.731549999999999</v>
      </c>
      <c r="CZ49" s="4">
        <v>45.203083249999999</v>
      </c>
      <c r="DA49" s="4">
        <v>41.404931354023532</v>
      </c>
      <c r="DB49" s="4">
        <v>1.30670025</v>
      </c>
      <c r="DC49" s="4">
        <v>18288.150000000001</v>
      </c>
      <c r="DE49" s="4">
        <v>3133.1683699999999</v>
      </c>
      <c r="DF49" s="4">
        <v>24.796894000000002</v>
      </c>
      <c r="DH49" s="4">
        <v>3916.816165387108</v>
      </c>
      <c r="DI49" s="4">
        <v>18.598000875</v>
      </c>
      <c r="DO49" s="4">
        <v>3916.816165387108</v>
      </c>
      <c r="DP49" s="4">
        <v>39.425184625</v>
      </c>
      <c r="DQ49" s="4">
        <v>4824.7121080018906</v>
      </c>
      <c r="DR49" s="4">
        <v>41.476430499999999</v>
      </c>
      <c r="DS49" s="4">
        <v>3910.4329975586111</v>
      </c>
      <c r="DT49" s="4">
        <v>40.254761500000001</v>
      </c>
      <c r="DU49" s="4">
        <v>40.254761500000001</v>
      </c>
      <c r="DV49" s="4">
        <v>45.731549999999999</v>
      </c>
      <c r="DW49" s="4">
        <v>45.203083249999999</v>
      </c>
      <c r="DX49" s="4">
        <v>41.404931354023532</v>
      </c>
      <c r="DZ49" s="4">
        <v>3120.2471369999998</v>
      </c>
      <c r="EA49" s="4">
        <v>40.310980000000001</v>
      </c>
      <c r="EB49" s="4">
        <v>40.310980000000001</v>
      </c>
      <c r="EC49" s="4">
        <v>45.964319000000003</v>
      </c>
      <c r="ED49" s="4">
        <v>45.550421</v>
      </c>
      <c r="EE49" s="4">
        <v>40.991778750000009</v>
      </c>
      <c r="EF49" s="4">
        <v>25.126328999999998</v>
      </c>
      <c r="EG49" s="4">
        <v>18.495004000000002</v>
      </c>
      <c r="EH49" s="4">
        <v>95.710234999999997</v>
      </c>
      <c r="EI49" s="4">
        <v>92.970022</v>
      </c>
      <c r="EJ49" s="4">
        <v>39.188332000000003</v>
      </c>
      <c r="EK49" s="4">
        <v>41.215322999999998</v>
      </c>
      <c r="EL49" s="4">
        <v>40.294736999999998</v>
      </c>
      <c r="EM49" s="4">
        <v>45.947927</v>
      </c>
      <c r="EN49" s="4">
        <v>45.533504000000001</v>
      </c>
      <c r="EO49" s="4">
        <v>41.475774703110851</v>
      </c>
      <c r="EP49" s="4">
        <v>1.139273</v>
      </c>
      <c r="EQ49" s="4">
        <v>104871.76</v>
      </c>
      <c r="ER49" s="4">
        <v>3435.6534135995275</v>
      </c>
      <c r="ES49" s="4">
        <v>25.587224249999998</v>
      </c>
      <c r="ET49" s="4">
        <v>4317.5802659999999</v>
      </c>
      <c r="EU49" s="4">
        <v>19.005904000000001</v>
      </c>
      <c r="EV49" s="7"/>
      <c r="EW49" s="7"/>
      <c r="EX49" s="7">
        <v>16264.508218498973</v>
      </c>
      <c r="EY49" s="7">
        <v>99.388491250000001</v>
      </c>
      <c r="EZ49" s="7">
        <v>4821.5454861626595</v>
      </c>
      <c r="FA49" s="7">
        <v>40.478991749999999</v>
      </c>
      <c r="FB49" s="7">
        <v>3910.3691489511411</v>
      </c>
      <c r="FC49" s="7">
        <v>41.507237500000002</v>
      </c>
      <c r="FD49" s="4">
        <v>3910.3691489511411</v>
      </c>
      <c r="FE49" s="4">
        <v>40.604479749999996</v>
      </c>
      <c r="FF49" s="4">
        <v>40.604479749999996</v>
      </c>
      <c r="FG49" s="4">
        <v>46.338834249999998</v>
      </c>
      <c r="FH49" s="4">
        <v>45.974914499999997</v>
      </c>
      <c r="FI49" s="4">
        <v>41.798366351228026</v>
      </c>
      <c r="FK49" s="4">
        <v>3520.4774874584436</v>
      </c>
      <c r="FL49" s="4">
        <v>40.738868773437503</v>
      </c>
      <c r="FM49" s="4">
        <v>3910.4329975586111</v>
      </c>
      <c r="FN49" s="4">
        <v>41.404931354023532</v>
      </c>
      <c r="FP49" s="4">
        <v>2850.1441474401431</v>
      </c>
      <c r="FQ49" s="4">
        <v>40.742893460937509</v>
      </c>
      <c r="FR49" s="4">
        <v>3120.2471369999998</v>
      </c>
      <c r="FS49" s="4">
        <v>41.475774703110851</v>
      </c>
    </row>
    <row r="50" spans="1:175">
      <c r="A50" s="261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8"/>
      <c r="AM50" s="286"/>
      <c r="AN50" s="284"/>
      <c r="AO50" s="119"/>
      <c r="AP50" s="284"/>
      <c r="CL50" s="4">
        <v>4293.7001460000001</v>
      </c>
      <c r="CM50" s="4">
        <v>40.442411999999997</v>
      </c>
      <c r="CN50" s="4">
        <v>40.442411999999997</v>
      </c>
      <c r="CO50" s="4">
        <v>45.662247999999998</v>
      </c>
      <c r="CP50" s="4">
        <v>45.344577999999998</v>
      </c>
      <c r="CQ50" s="4">
        <v>41.075037124999994</v>
      </c>
      <c r="CR50" s="4">
        <v>25.874880000000001</v>
      </c>
      <c r="CS50" s="4">
        <v>18.793925999999999</v>
      </c>
      <c r="CT50" s="4">
        <v>96.328543999999994</v>
      </c>
      <c r="CU50" s="4">
        <v>93.742801999999998</v>
      </c>
      <c r="CV50" s="4">
        <v>39.807678000000003</v>
      </c>
      <c r="CW50" s="4">
        <v>41.307614000000001</v>
      </c>
      <c r="CX50" s="4">
        <v>40.428507000000003</v>
      </c>
      <c r="CY50" s="4">
        <v>45.649101999999999</v>
      </c>
      <c r="CZ50" s="4">
        <v>45.326065</v>
      </c>
      <c r="DA50" s="4">
        <v>41.559519945032058</v>
      </c>
      <c r="DB50" s="4">
        <v>1.2951490000000001</v>
      </c>
      <c r="DC50" s="4">
        <v>11790.9</v>
      </c>
      <c r="DE50" s="4">
        <v>3448.3691226087458</v>
      </c>
      <c r="DF50" s="4">
        <v>25.09290975</v>
      </c>
      <c r="DH50" s="4">
        <v>4293.7001460000001</v>
      </c>
      <c r="DI50" s="4">
        <v>18.793925999999999</v>
      </c>
      <c r="DO50" s="4">
        <v>4293.7001460000001</v>
      </c>
      <c r="DP50" s="4">
        <v>39.807678000000003</v>
      </c>
      <c r="DQ50" s="4">
        <v>5359.1348043164635</v>
      </c>
      <c r="DR50" s="4">
        <v>41.638783875000001</v>
      </c>
      <c r="DS50" s="4">
        <v>4293.7001460000001</v>
      </c>
      <c r="DT50" s="4">
        <v>40.428507000000003</v>
      </c>
      <c r="DU50" s="4">
        <v>40.428507000000003</v>
      </c>
      <c r="DV50" s="4">
        <v>45.649101999999999</v>
      </c>
      <c r="DW50" s="4">
        <v>45.326065</v>
      </c>
      <c r="DX50" s="4">
        <v>41.559519945032058</v>
      </c>
      <c r="DZ50" s="4">
        <v>3493.0385256432451</v>
      </c>
      <c r="EA50" s="4">
        <v>40.466218374999997</v>
      </c>
      <c r="EB50" s="4">
        <v>40.466218374999997</v>
      </c>
      <c r="EC50" s="4">
        <v>46.159710125000004</v>
      </c>
      <c r="ED50" s="4">
        <v>45.771271624999997</v>
      </c>
      <c r="EE50" s="4">
        <v>41.153627437500006</v>
      </c>
      <c r="EF50" s="4">
        <v>25.415243125</v>
      </c>
      <c r="EG50" s="4">
        <v>18.628385250000001</v>
      </c>
      <c r="EH50" s="4">
        <v>96.223722249999994</v>
      </c>
      <c r="EI50" s="4">
        <v>93.57200125</v>
      </c>
      <c r="EJ50" s="4">
        <v>39.472486625000002</v>
      </c>
      <c r="EK50" s="4">
        <v>41.36128025</v>
      </c>
      <c r="EL50" s="4">
        <v>40.449608374999997</v>
      </c>
      <c r="EM50" s="4">
        <v>46.143380624999999</v>
      </c>
      <c r="EN50" s="4">
        <v>45.754209250000002</v>
      </c>
      <c r="EO50" s="4">
        <v>41.637070527169442</v>
      </c>
      <c r="EP50" s="4">
        <v>1.1355189999999999</v>
      </c>
      <c r="EQ50" s="4">
        <v>122944.83875000001</v>
      </c>
      <c r="ER50" s="4">
        <v>4317.5802659999999</v>
      </c>
      <c r="ES50" s="4">
        <v>26.300272</v>
      </c>
      <c r="ET50" s="4">
        <v>4821.5454861626595</v>
      </c>
      <c r="EU50" s="4">
        <v>19.11256775</v>
      </c>
      <c r="EV50" s="7"/>
      <c r="EW50" s="7"/>
      <c r="EX50" s="7">
        <v>18424.558242857151</v>
      </c>
      <c r="EY50" s="7">
        <v>99.655597125</v>
      </c>
      <c r="EZ50" s="7">
        <v>5384.3355404884751</v>
      </c>
      <c r="FA50" s="7">
        <v>40.708124499999997</v>
      </c>
      <c r="FB50" s="7">
        <v>4377.5603300146986</v>
      </c>
      <c r="FC50" s="7">
        <v>41.653194749999997</v>
      </c>
      <c r="FD50" s="4">
        <v>4377.5603300146986</v>
      </c>
      <c r="FE50" s="4">
        <v>40.759351124999995</v>
      </c>
      <c r="FF50" s="4">
        <v>40.759351124999995</v>
      </c>
      <c r="FG50" s="4">
        <v>46.534287874999997</v>
      </c>
      <c r="FH50" s="4">
        <v>46.195619749999999</v>
      </c>
      <c r="FI50" s="4">
        <v>41.95966217528661</v>
      </c>
      <c r="FK50" s="4">
        <v>3910.4329975586111</v>
      </c>
      <c r="FL50" s="4">
        <v>40.925819171874998</v>
      </c>
      <c r="FM50" s="4">
        <v>4343.583017607828</v>
      </c>
      <c r="FN50" s="4">
        <v>41.592532631074292</v>
      </c>
      <c r="FP50" s="4">
        <v>3120.2471369999998</v>
      </c>
      <c r="FQ50" s="4">
        <v>40.991778750000009</v>
      </c>
      <c r="FR50" s="4">
        <v>3493.0385256432451</v>
      </c>
      <c r="FS50" s="4">
        <v>41.637070527169442</v>
      </c>
    </row>
    <row r="51" spans="1:175">
      <c r="A51" s="261" t="s">
        <v>29</v>
      </c>
      <c r="B51" s="177">
        <f>bdRateROI($CL5:$CL63,CM5:CM63,$DZ5:$DZ63,EA5:EA63,CJ5,CJ10,1, 0, TRUE)</f>
        <v>-0.26571676990244952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>
        <f>bdRateROI($DE5:$DE63,DF5:DF63,$ER5:$ER63,ES5:ES63,CJ5,CJ10,1, 0, TRUE)</f>
        <v>-0.25952949813161397</v>
      </c>
      <c r="R51" s="177"/>
      <c r="S51" s="177">
        <f>bdRateROI($DH5:$DH63,DI5:DI63,$ET5:$ET63,EU5:EU63,CJ5,CJ10,1, 0, TRUE)</f>
        <v>-0.27022271543383791</v>
      </c>
      <c r="T51" s="177"/>
      <c r="U51" s="177">
        <f>bdRateROI($DK5:$DK63,DL5:DL63,$EV5:$EV63,EW5:EW63,$CJ$5,$CJ$10,1,2,TRUE)</f>
        <v>-0.26150347773709925</v>
      </c>
      <c r="V51" s="177"/>
      <c r="W51" s="177">
        <f>bdRateROI(DM5:DM63,DN5:DN63,EX5:EX63,EY5:EY63,$CJ$5,$CJ$10,1,2,TRUE)</f>
        <v>-0.25725843858943109</v>
      </c>
      <c r="X51" s="177"/>
      <c r="Y51" s="177">
        <f>bdRateROI(DO5:DO63,DP5:DP63,EZ5:EZ63,FA5:FA63,$CJ$5,$CJ$10,1, 0, TRUE)</f>
        <v>-0.2714555696312646</v>
      </c>
      <c r="Z51" s="177"/>
      <c r="AA51" s="177">
        <f>bdRateROI(DQ5:DQ63,DR5:DR63,FB5:FB63,FC5:FC63,$CJ$5,$CJ$10,1, 0, TRUE)</f>
        <v>-0.30471124966914764</v>
      </c>
      <c r="AB51" s="177"/>
      <c r="AC51" s="177">
        <f>bdRateROI(DS5:DS63,DT5:DT63,FD5:FD63,FE5:FE63,$CJ$5,$CJ$10,1, 0, TRUE)</f>
        <v>-0.26603038675906265</v>
      </c>
      <c r="AD51" s="177"/>
      <c r="AE51" s="177"/>
      <c r="AF51" s="177"/>
      <c r="AG51" s="177"/>
      <c r="AH51" s="177"/>
      <c r="AI51" s="177">
        <f>bdRateROI($FK5:$FK63,FL5:FL63,$FP5:$FP63,FQ5:FQ63,$CJ$5,$CJ$10,1, 0, TRUE)</f>
        <v>-0.27451628250653959</v>
      </c>
      <c r="AJ51" s="177"/>
      <c r="AK51" s="177">
        <f>bdRateROI($FM5:$FM63,FN5:FN63,$FR5:$FR63,FS5:FS63,$CJ$5,$CJ$10,1, 0, TRUE)</f>
        <v>-0.27058832133940036</v>
      </c>
      <c r="AL51" s="178"/>
      <c r="AM51" s="286"/>
      <c r="AN51" s="284"/>
      <c r="AO51" s="119"/>
      <c r="AP51" s="284"/>
      <c r="CL51" s="4">
        <v>4824.7121080018906</v>
      </c>
      <c r="CM51" s="4">
        <v>40.633485</v>
      </c>
      <c r="CN51" s="4">
        <v>40.633485</v>
      </c>
      <c r="CO51" s="4">
        <v>46.191241500000004</v>
      </c>
      <c r="CP51" s="4">
        <v>45.735488000000004</v>
      </c>
      <c r="CQ51" s="4">
        <v>41.299719968749997</v>
      </c>
      <c r="CR51" s="4">
        <v>25.819147999999998</v>
      </c>
      <c r="CS51" s="4">
        <v>18.787097000000003</v>
      </c>
      <c r="CT51" s="4">
        <v>95.97950800000001</v>
      </c>
      <c r="CU51" s="4">
        <v>93.883019999999988</v>
      </c>
      <c r="CV51" s="4">
        <v>39.832252999999994</v>
      </c>
      <c r="CW51" s="4">
        <v>41.476430499999999</v>
      </c>
      <c r="CX51" s="4">
        <v>40.614891999999998</v>
      </c>
      <c r="CY51" s="4">
        <v>46.173000999999999</v>
      </c>
      <c r="CZ51" s="4">
        <v>45.713623499999997</v>
      </c>
      <c r="DA51" s="4">
        <v>41.780133908125059</v>
      </c>
      <c r="DB51" s="4">
        <v>1.2808875</v>
      </c>
      <c r="DC51" s="4">
        <v>20961.86</v>
      </c>
      <c r="DE51" s="4">
        <v>4293.7001460000001</v>
      </c>
      <c r="DF51" s="4">
        <v>25.874880000000001</v>
      </c>
      <c r="DH51" s="4">
        <v>4773.6408994797703</v>
      </c>
      <c r="DI51" s="4">
        <v>18.911109249999999</v>
      </c>
      <c r="DO51" s="4">
        <v>4773.6408994797703</v>
      </c>
      <c r="DP51" s="4">
        <v>40.059739125</v>
      </c>
      <c r="DQ51" s="4">
        <v>5952.7543214864008</v>
      </c>
      <c r="DR51" s="4">
        <v>41.801137249999996</v>
      </c>
      <c r="DS51" s="4">
        <v>4824.7121080018906</v>
      </c>
      <c r="DT51" s="4">
        <v>40.614891999999998</v>
      </c>
      <c r="DU51" s="4">
        <v>40.614891999999998</v>
      </c>
      <c r="DV51" s="4">
        <v>46.173000999999999</v>
      </c>
      <c r="DW51" s="4">
        <v>45.713623499999997</v>
      </c>
      <c r="DX51" s="4">
        <v>41.780133908125059</v>
      </c>
      <c r="DZ51" s="4">
        <v>3910.3691489511411</v>
      </c>
      <c r="EA51" s="4">
        <v>40.62145675</v>
      </c>
      <c r="EB51" s="4">
        <v>40.62145675</v>
      </c>
      <c r="EC51" s="4">
        <v>46.355101250000004</v>
      </c>
      <c r="ED51" s="4">
        <v>45.992122250000001</v>
      </c>
      <c r="EE51" s="4">
        <v>41.315476125000004</v>
      </c>
      <c r="EF51" s="4">
        <v>25.704157249999998</v>
      </c>
      <c r="EG51" s="4">
        <v>18.7617665</v>
      </c>
      <c r="EH51" s="4">
        <v>96.737209500000006</v>
      </c>
      <c r="EI51" s="4">
        <v>94.173980499999999</v>
      </c>
      <c r="EJ51" s="4">
        <v>39.756641250000001</v>
      </c>
      <c r="EK51" s="4">
        <v>41.507237500000002</v>
      </c>
      <c r="EL51" s="4">
        <v>40.604479749999996</v>
      </c>
      <c r="EM51" s="4">
        <v>46.338834249999998</v>
      </c>
      <c r="EN51" s="4">
        <v>45.974914499999997</v>
      </c>
      <c r="EO51" s="4">
        <v>41.798366351228026</v>
      </c>
      <c r="EP51" s="4">
        <v>1.1317649999999999</v>
      </c>
      <c r="EQ51" s="4">
        <v>141017.91750000001</v>
      </c>
      <c r="ER51" s="4">
        <v>4821.5454861626595</v>
      </c>
      <c r="ES51" s="4">
        <v>26.546702875000001</v>
      </c>
      <c r="ET51" s="4">
        <v>5384.3355404884751</v>
      </c>
      <c r="EU51" s="4">
        <v>19.219231499999999</v>
      </c>
      <c r="EV51" s="7"/>
      <c r="EW51" s="7"/>
      <c r="EX51" s="7">
        <v>20871.479289999999</v>
      </c>
      <c r="EY51" s="7">
        <v>99.922702999999998</v>
      </c>
      <c r="EZ51" s="7">
        <v>6012.8166986641036</v>
      </c>
      <c r="FA51" s="7">
        <v>40.937257250000002</v>
      </c>
      <c r="FB51" s="7">
        <v>4900.5691567657668</v>
      </c>
      <c r="FC51" s="7">
        <v>41.799151999999999</v>
      </c>
      <c r="FD51" s="4">
        <v>4900.5691567657668</v>
      </c>
      <c r="FE51" s="4">
        <v>40.914222499999994</v>
      </c>
      <c r="FF51" s="4">
        <v>40.914222499999994</v>
      </c>
      <c r="FG51" s="4">
        <v>46.729741500000003</v>
      </c>
      <c r="FH51" s="4">
        <v>46.416325000000001</v>
      </c>
      <c r="FI51" s="4">
        <v>42.120957999345201</v>
      </c>
      <c r="FK51" s="4">
        <v>4343.583017607828</v>
      </c>
      <c r="FL51" s="4">
        <v>41.112769570312501</v>
      </c>
      <c r="FM51" s="4">
        <v>4824.7121080018906</v>
      </c>
      <c r="FN51" s="4">
        <v>41.780133908125059</v>
      </c>
      <c r="FP51" s="4">
        <v>3493.0385256432451</v>
      </c>
      <c r="FQ51" s="4">
        <v>41.153627437500006</v>
      </c>
      <c r="FR51" s="4">
        <v>3910.3691489511411</v>
      </c>
      <c r="FS51" s="4">
        <v>41.798366351228026</v>
      </c>
    </row>
    <row r="52" spans="1:175" ht="13" thickBot="1">
      <c r="A52" s="270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5"/>
      <c r="AM52" s="287"/>
      <c r="AN52" s="284"/>
      <c r="AO52" s="119"/>
      <c r="AP52" s="284"/>
      <c r="CL52" s="4">
        <v>5359.1348043164635</v>
      </c>
      <c r="CM52" s="4">
        <v>40.813182750000003</v>
      </c>
      <c r="CN52" s="4">
        <v>40.813182750000003</v>
      </c>
      <c r="CO52" s="4">
        <v>46.411718874999998</v>
      </c>
      <c r="CP52" s="4">
        <v>45.990448499999999</v>
      </c>
      <c r="CQ52" s="4">
        <v>41.4866703671875</v>
      </c>
      <c r="CR52" s="4">
        <v>26.136615750000001</v>
      </c>
      <c r="CS52" s="4">
        <v>18.938969500000002</v>
      </c>
      <c r="CT52" s="4">
        <v>96.709746500000008</v>
      </c>
      <c r="CU52" s="4">
        <v>94.642110750000001</v>
      </c>
      <c r="CV52" s="4">
        <v>40.152309750000001</v>
      </c>
      <c r="CW52" s="4">
        <v>41.638783875000001</v>
      </c>
      <c r="CX52" s="4">
        <v>40.794957249999996</v>
      </c>
      <c r="CY52" s="4">
        <v>46.3937265</v>
      </c>
      <c r="CZ52" s="4">
        <v>45.968893625</v>
      </c>
      <c r="DA52" s="4">
        <v>41.967735185175826</v>
      </c>
      <c r="DB52" s="4">
        <v>1.2679811250000002</v>
      </c>
      <c r="DC52" s="4">
        <v>22298.715</v>
      </c>
      <c r="DE52" s="4">
        <v>5568.8281756067418</v>
      </c>
      <c r="DF52" s="4">
        <v>26.572988500000001</v>
      </c>
      <c r="DH52" s="4">
        <v>5307.2284189232287</v>
      </c>
      <c r="DI52" s="4">
        <v>19.028292499999999</v>
      </c>
      <c r="DO52" s="4">
        <v>5307.2284189232287</v>
      </c>
      <c r="DP52" s="4">
        <v>40.311800250000005</v>
      </c>
      <c r="DQ52" s="4">
        <v>6612.1277605172518</v>
      </c>
      <c r="DR52" s="4">
        <v>41.963490624999999</v>
      </c>
      <c r="DS52" s="4">
        <v>5359.1348043164635</v>
      </c>
      <c r="DT52" s="4">
        <v>40.794957249999996</v>
      </c>
      <c r="DU52" s="4">
        <v>40.794957249999996</v>
      </c>
      <c r="DV52" s="4">
        <v>46.3937265</v>
      </c>
      <c r="DW52" s="4">
        <v>45.968893625</v>
      </c>
      <c r="DX52" s="4">
        <v>41.967735185175826</v>
      </c>
      <c r="DZ52" s="4">
        <v>4377.5603300146986</v>
      </c>
      <c r="EA52" s="4">
        <v>40.776695125000003</v>
      </c>
      <c r="EB52" s="4">
        <v>40.776695125000003</v>
      </c>
      <c r="EC52" s="4">
        <v>46.550492375000005</v>
      </c>
      <c r="ED52" s="4">
        <v>46.212972874999998</v>
      </c>
      <c r="EE52" s="4">
        <v>41.477324812500008</v>
      </c>
      <c r="EF52" s="4">
        <v>25.993071375</v>
      </c>
      <c r="EG52" s="4">
        <v>18.89514775</v>
      </c>
      <c r="EH52" s="4">
        <v>97.250696750000003</v>
      </c>
      <c r="EI52" s="4">
        <v>94.775959749999998</v>
      </c>
      <c r="EJ52" s="4">
        <v>40.040795875000001</v>
      </c>
      <c r="EK52" s="4">
        <v>41.653194749999997</v>
      </c>
      <c r="EL52" s="4">
        <v>40.759351124999995</v>
      </c>
      <c r="EM52" s="4">
        <v>46.534287874999997</v>
      </c>
      <c r="EN52" s="4">
        <v>46.195619749999999</v>
      </c>
      <c r="EO52" s="4">
        <v>41.95966217528661</v>
      </c>
      <c r="EP52" s="4">
        <v>1.1280109999999999</v>
      </c>
      <c r="EQ52" s="4">
        <v>159090.99625000003</v>
      </c>
      <c r="ER52" s="4">
        <v>5687.8022447793801</v>
      </c>
      <c r="ES52" s="4">
        <v>26.967675499999999</v>
      </c>
      <c r="ET52" s="4">
        <v>6012.8166986641036</v>
      </c>
      <c r="EU52" s="4">
        <v>19.325895250000002</v>
      </c>
      <c r="EV52" s="7"/>
      <c r="EW52" s="7"/>
      <c r="EX52" s="7"/>
      <c r="EY52" s="7"/>
      <c r="EZ52" s="7">
        <v>6714.656688809172</v>
      </c>
      <c r="FA52" s="7">
        <v>41.16639</v>
      </c>
      <c r="FB52" s="7">
        <v>5486.0644399533157</v>
      </c>
      <c r="FC52" s="7">
        <v>41.945109250000002</v>
      </c>
      <c r="FD52" s="4">
        <v>5486.0644399533157</v>
      </c>
      <c r="FE52" s="4">
        <v>41.069093875</v>
      </c>
      <c r="FF52" s="4">
        <v>41.069093875</v>
      </c>
      <c r="FG52" s="4">
        <v>46.925195125000002</v>
      </c>
      <c r="FH52" s="4">
        <v>46.637030250000002</v>
      </c>
      <c r="FI52" s="4">
        <v>42.282253823403792</v>
      </c>
      <c r="FK52" s="4">
        <v>4824.7121080018906</v>
      </c>
      <c r="FL52" s="4">
        <v>41.299719968749997</v>
      </c>
      <c r="FM52" s="4">
        <v>5359.1348043164635</v>
      </c>
      <c r="FN52" s="4">
        <v>41.967735185175826</v>
      </c>
      <c r="FP52" s="4">
        <v>3910.3691489511411</v>
      </c>
      <c r="FQ52" s="4">
        <v>41.315476125000004</v>
      </c>
      <c r="FR52" s="4">
        <v>4377.5603300146986</v>
      </c>
      <c r="FS52" s="4">
        <v>41.95966217528661</v>
      </c>
    </row>
    <row r="53" spans="1:175">
      <c r="CL53" s="4">
        <v>5952.7543214864008</v>
      </c>
      <c r="CM53" s="4">
        <v>40.992880499999998</v>
      </c>
      <c r="CN53" s="4">
        <v>40.992880499999998</v>
      </c>
      <c r="CO53" s="4">
        <v>46.63219625</v>
      </c>
      <c r="CP53" s="4">
        <v>46.245409000000002</v>
      </c>
      <c r="CQ53" s="4">
        <v>41.673620765625003</v>
      </c>
      <c r="CR53" s="4">
        <v>26.454083499999999</v>
      </c>
      <c r="CS53" s="4">
        <v>19.090842000000002</v>
      </c>
      <c r="CT53" s="4">
        <v>97.439985000000007</v>
      </c>
      <c r="CU53" s="4">
        <v>95.401201499999999</v>
      </c>
      <c r="CV53" s="4">
        <v>40.4723665</v>
      </c>
      <c r="CW53" s="4">
        <v>41.801137249999996</v>
      </c>
      <c r="CX53" s="4">
        <v>40.975022499999994</v>
      </c>
      <c r="CY53" s="4">
        <v>46.614452</v>
      </c>
      <c r="CZ53" s="4">
        <v>46.224163750000002</v>
      </c>
      <c r="DA53" s="4">
        <v>42.155336462226586</v>
      </c>
      <c r="DB53" s="4">
        <v>1.2550747500000001</v>
      </c>
      <c r="DC53" s="4">
        <v>23635.57</v>
      </c>
      <c r="DE53" s="4">
        <v>6129.0594255156102</v>
      </c>
      <c r="DF53" s="4">
        <v>26.86900425</v>
      </c>
      <c r="DH53" s="4">
        <v>5900.4592267709122</v>
      </c>
      <c r="DI53" s="4">
        <v>19.145475749999999</v>
      </c>
      <c r="DO53" s="4">
        <v>5900.4592267709122</v>
      </c>
      <c r="DP53" s="4">
        <v>40.563861375000002</v>
      </c>
      <c r="DQ53" s="4">
        <v>7344.5385379999998</v>
      </c>
      <c r="DR53" s="4">
        <v>42.125844000000001</v>
      </c>
      <c r="DS53" s="4">
        <v>5952.7543214864008</v>
      </c>
      <c r="DT53" s="4">
        <v>40.975022499999994</v>
      </c>
      <c r="DU53" s="4">
        <v>40.975022499999994</v>
      </c>
      <c r="DV53" s="4">
        <v>46.614452</v>
      </c>
      <c r="DW53" s="4">
        <v>46.224163750000002</v>
      </c>
      <c r="DX53" s="4">
        <v>42.155336462226586</v>
      </c>
      <c r="DZ53" s="4">
        <v>4900.5691567657668</v>
      </c>
      <c r="EA53" s="4">
        <v>40.9319335</v>
      </c>
      <c r="EB53" s="4">
        <v>40.9319335</v>
      </c>
      <c r="EC53" s="4">
        <v>46.745883500000005</v>
      </c>
      <c r="ED53" s="4">
        <v>46.433823500000003</v>
      </c>
      <c r="EE53" s="4">
        <v>41.639173500000005</v>
      </c>
      <c r="EF53" s="4">
        <v>26.281985499999998</v>
      </c>
      <c r="EG53" s="4">
        <v>19.028528999999999</v>
      </c>
      <c r="EH53" s="4">
        <v>97.764184</v>
      </c>
      <c r="EI53" s="4">
        <v>95.377938999999998</v>
      </c>
      <c r="EJ53" s="4">
        <v>40.3249505</v>
      </c>
      <c r="EK53" s="4">
        <v>41.799151999999999</v>
      </c>
      <c r="EL53" s="4">
        <v>40.914222499999994</v>
      </c>
      <c r="EM53" s="4">
        <v>46.729741500000003</v>
      </c>
      <c r="EN53" s="4">
        <v>46.416325000000001</v>
      </c>
      <c r="EO53" s="4">
        <v>42.120957999345201</v>
      </c>
      <c r="EP53" s="4">
        <v>1.1242570000000001</v>
      </c>
      <c r="EQ53" s="4">
        <v>177164.07500000001</v>
      </c>
      <c r="ER53" s="4">
        <v>6291.1713893087835</v>
      </c>
      <c r="ES53" s="4">
        <v>27.243765750000001</v>
      </c>
      <c r="ET53" s="4">
        <v>6714.656688809172</v>
      </c>
      <c r="EU53" s="4">
        <v>19.432559000000001</v>
      </c>
      <c r="EV53" s="7"/>
      <c r="EW53" s="7"/>
      <c r="EX53" s="7"/>
      <c r="EY53" s="7"/>
      <c r="EZ53" s="7">
        <v>7696.6910010000001</v>
      </c>
      <c r="FA53" s="7">
        <v>41.461568999999997</v>
      </c>
      <c r="FB53" s="7">
        <v>6141.5117461955015</v>
      </c>
      <c r="FC53" s="7">
        <v>42.091066499999997</v>
      </c>
      <c r="FD53" s="4">
        <v>6141.5117461955015</v>
      </c>
      <c r="FE53" s="4">
        <v>41.223965249999999</v>
      </c>
      <c r="FF53" s="4">
        <v>41.223965249999999</v>
      </c>
      <c r="FG53" s="4">
        <v>47.120648750000001</v>
      </c>
      <c r="FH53" s="4">
        <v>46.857735500000004</v>
      </c>
      <c r="FI53" s="4">
        <v>42.443549647462376</v>
      </c>
      <c r="FK53" s="4">
        <v>5359.1348043164635</v>
      </c>
      <c r="FL53" s="4">
        <v>41.4866703671875</v>
      </c>
      <c r="FM53" s="4">
        <v>5952.7543214864008</v>
      </c>
      <c r="FN53" s="4">
        <v>42.155336462226586</v>
      </c>
      <c r="FP53" s="4">
        <v>4377.5603300146986</v>
      </c>
      <c r="FQ53" s="4">
        <v>41.477324812500008</v>
      </c>
      <c r="FR53" s="4">
        <v>4900.5691567657668</v>
      </c>
      <c r="FS53" s="4">
        <v>42.120957999345201</v>
      </c>
    </row>
    <row r="54" spans="1:175">
      <c r="AP54" s="9"/>
      <c r="CL54" s="4">
        <v>6612.1277605172518</v>
      </c>
      <c r="CM54" s="4">
        <v>41.172578250000001</v>
      </c>
      <c r="CN54" s="4">
        <v>41.172578250000001</v>
      </c>
      <c r="CO54" s="4">
        <v>46.852673625000001</v>
      </c>
      <c r="CP54" s="4">
        <v>46.500369499999998</v>
      </c>
      <c r="CQ54" s="4">
        <v>41.860571164062499</v>
      </c>
      <c r="CR54" s="4">
        <v>26.771551250000002</v>
      </c>
      <c r="CS54" s="4">
        <v>19.242714500000002</v>
      </c>
      <c r="CT54" s="4">
        <v>98.170223500000006</v>
      </c>
      <c r="CU54" s="4">
        <v>96.160292249999998</v>
      </c>
      <c r="CV54" s="4">
        <v>40.792423249999999</v>
      </c>
      <c r="CW54" s="4">
        <v>41.963490624999999</v>
      </c>
      <c r="CX54" s="4">
        <v>41.15508775</v>
      </c>
      <c r="CY54" s="4">
        <v>46.8351775</v>
      </c>
      <c r="CZ54" s="4">
        <v>46.479433874999998</v>
      </c>
      <c r="DA54" s="4">
        <v>42.342937739277346</v>
      </c>
      <c r="DB54" s="4">
        <v>1.2421683750000001</v>
      </c>
      <c r="DC54" s="4">
        <v>24972.424999999999</v>
      </c>
      <c r="DE54" s="4">
        <v>6745.6506570000001</v>
      </c>
      <c r="DF54" s="4">
        <v>27.165019999999998</v>
      </c>
      <c r="DH54" s="4">
        <v>6560.0001241042391</v>
      </c>
      <c r="DI54" s="4">
        <v>19.262658999999999</v>
      </c>
      <c r="DO54" s="4">
        <v>6560.0001241042391</v>
      </c>
      <c r="DP54" s="4">
        <v>40.815922499999999</v>
      </c>
      <c r="DQ54" s="4">
        <v>8294.2269949071779</v>
      </c>
      <c r="DR54" s="4">
        <v>42.245024999999998</v>
      </c>
      <c r="DS54" s="4">
        <v>6612.1277605172518</v>
      </c>
      <c r="DT54" s="4">
        <v>41.15508775</v>
      </c>
      <c r="DU54" s="4">
        <v>41.15508775</v>
      </c>
      <c r="DV54" s="4">
        <v>46.8351775</v>
      </c>
      <c r="DW54" s="4">
        <v>46.479433874999998</v>
      </c>
      <c r="DX54" s="4">
        <v>42.342937739277346</v>
      </c>
      <c r="DZ54" s="4">
        <v>5486.0644399533157</v>
      </c>
      <c r="EA54" s="4">
        <v>41.087171874999996</v>
      </c>
      <c r="EB54" s="4">
        <v>41.087171874999996</v>
      </c>
      <c r="EC54" s="4">
        <v>46.941274624999998</v>
      </c>
      <c r="ED54" s="4">
        <v>46.654674125</v>
      </c>
      <c r="EE54" s="4">
        <v>41.801022187500003</v>
      </c>
      <c r="EF54" s="4">
        <v>26.570899624999999</v>
      </c>
      <c r="EG54" s="4">
        <v>19.161910250000002</v>
      </c>
      <c r="EH54" s="4">
        <v>98.277671249999997</v>
      </c>
      <c r="EI54" s="4">
        <v>95.979918249999997</v>
      </c>
      <c r="EJ54" s="4">
        <v>40.609105124999999</v>
      </c>
      <c r="EK54" s="4">
        <v>41.945109250000002</v>
      </c>
      <c r="EL54" s="4">
        <v>41.069093875</v>
      </c>
      <c r="EM54" s="4">
        <v>46.925195125000002</v>
      </c>
      <c r="EN54" s="4">
        <v>46.637030250000002</v>
      </c>
      <c r="EO54" s="4">
        <v>42.282253823403792</v>
      </c>
      <c r="EP54" s="4">
        <v>1.120503</v>
      </c>
      <c r="EQ54" s="4">
        <v>195237.15375</v>
      </c>
      <c r="ER54" s="4">
        <v>6958.5466839999999</v>
      </c>
      <c r="ES54" s="4">
        <v>27.519856000000001</v>
      </c>
      <c r="ET54" s="4">
        <v>7498.4182469069565</v>
      </c>
      <c r="EU54" s="4">
        <v>19.53922275</v>
      </c>
      <c r="EV54" s="7"/>
      <c r="EW54" s="7"/>
      <c r="EX54" s="7"/>
      <c r="EY54" s="7"/>
      <c r="EZ54" s="7">
        <v>8373.6635856983303</v>
      </c>
      <c r="FA54" s="7">
        <v>41.624655500000003</v>
      </c>
      <c r="FB54" s="7">
        <v>6875.2685903518504</v>
      </c>
      <c r="FC54" s="7">
        <v>42.237023749999999</v>
      </c>
      <c r="FD54" s="4">
        <v>6875.2685903518504</v>
      </c>
      <c r="FE54" s="4">
        <v>41.378836624999998</v>
      </c>
      <c r="FF54" s="4">
        <v>41.378836624999998</v>
      </c>
      <c r="FG54" s="4">
        <v>47.316102375</v>
      </c>
      <c r="FH54" s="4">
        <v>47.078440749999999</v>
      </c>
      <c r="FI54" s="4">
        <v>42.60484547152096</v>
      </c>
      <c r="FK54" s="4">
        <v>5952.7543214864008</v>
      </c>
      <c r="FL54" s="4">
        <v>41.673620765625003</v>
      </c>
      <c r="FM54" s="4">
        <v>6612.1277605172518</v>
      </c>
      <c r="FN54" s="4">
        <v>42.342937739277346</v>
      </c>
      <c r="FP54" s="4">
        <v>4900.5691567657668</v>
      </c>
      <c r="FQ54" s="4">
        <v>41.639173500000005</v>
      </c>
      <c r="FR54" s="4">
        <v>5486.0644399533157</v>
      </c>
      <c r="FS54" s="4">
        <v>42.282253823403792</v>
      </c>
    </row>
    <row r="55" spans="1:175">
      <c r="AP55" s="9"/>
      <c r="CL55" s="4">
        <v>7344.5385379999998</v>
      </c>
      <c r="CM55" s="4">
        <v>41.352276000000003</v>
      </c>
      <c r="CN55" s="4">
        <v>41.352276000000003</v>
      </c>
      <c r="CO55" s="4">
        <v>47.073151000000003</v>
      </c>
      <c r="CP55" s="4">
        <v>46.755330000000001</v>
      </c>
      <c r="CQ55" s="4">
        <v>42.047521562500002</v>
      </c>
      <c r="CR55" s="4">
        <v>27.089019</v>
      </c>
      <c r="CS55" s="4">
        <v>19.394587000000001</v>
      </c>
      <c r="CT55" s="4">
        <v>98.900462000000005</v>
      </c>
      <c r="CU55" s="4">
        <v>96.919382999999996</v>
      </c>
      <c r="CV55" s="4">
        <v>41.112479999999998</v>
      </c>
      <c r="CW55" s="4">
        <v>42.125844000000001</v>
      </c>
      <c r="CX55" s="4">
        <v>41.335152999999998</v>
      </c>
      <c r="CY55" s="4">
        <v>47.055903000000001</v>
      </c>
      <c r="CZ55" s="4">
        <v>46.734704000000001</v>
      </c>
      <c r="DA55" s="4">
        <v>42.530539016328113</v>
      </c>
      <c r="DB55" s="4">
        <v>1.2292620000000001</v>
      </c>
      <c r="DC55" s="4">
        <v>26309.279999999999</v>
      </c>
      <c r="DE55" s="4">
        <v>10022.498116999999</v>
      </c>
      <c r="DF55" s="4">
        <v>27.957346000000001</v>
      </c>
      <c r="DH55" s="4">
        <v>7344.5385379999998</v>
      </c>
      <c r="DI55" s="4">
        <v>19.394587000000001</v>
      </c>
      <c r="DO55" s="4">
        <v>7344.5385379999998</v>
      </c>
      <c r="DP55" s="4">
        <v>41.112479999999998</v>
      </c>
      <c r="DQ55" s="4">
        <v>9366.7152928821797</v>
      </c>
      <c r="DR55" s="4">
        <v>42.364206000000003</v>
      </c>
      <c r="DS55" s="4">
        <v>7344.5385379999998</v>
      </c>
      <c r="DT55" s="4">
        <v>41.335152999999998</v>
      </c>
      <c r="DU55" s="4">
        <v>41.335152999999998</v>
      </c>
      <c r="DV55" s="4">
        <v>47.055903000000001</v>
      </c>
      <c r="DW55" s="4">
        <v>46.734704000000001</v>
      </c>
      <c r="DX55" s="4">
        <v>42.530539016328113</v>
      </c>
      <c r="DZ55" s="4">
        <v>6141.5117461955015</v>
      </c>
      <c r="EA55" s="4">
        <v>41.242410249999999</v>
      </c>
      <c r="EB55" s="4">
        <v>41.242410249999999</v>
      </c>
      <c r="EC55" s="4">
        <v>47.136665749999999</v>
      </c>
      <c r="ED55" s="4">
        <v>46.875524749999997</v>
      </c>
      <c r="EE55" s="4">
        <v>41.962870875000007</v>
      </c>
      <c r="EF55" s="4">
        <v>26.859813750000001</v>
      </c>
      <c r="EG55" s="4">
        <v>19.295291500000001</v>
      </c>
      <c r="EH55" s="4">
        <v>98.791158499999995</v>
      </c>
      <c r="EI55" s="4">
        <v>96.581897499999997</v>
      </c>
      <c r="EJ55" s="4">
        <v>40.893259749999999</v>
      </c>
      <c r="EK55" s="4">
        <v>42.091066499999997</v>
      </c>
      <c r="EL55" s="4">
        <v>41.223965249999999</v>
      </c>
      <c r="EM55" s="4">
        <v>47.120648750000001</v>
      </c>
      <c r="EN55" s="4">
        <v>46.857735500000004</v>
      </c>
      <c r="EO55" s="4">
        <v>42.443549647462376</v>
      </c>
      <c r="EP55" s="4">
        <v>1.116749</v>
      </c>
      <c r="EQ55" s="4">
        <v>213310.23250000001</v>
      </c>
      <c r="ER55" s="4">
        <v>10442.565435</v>
      </c>
      <c r="ES55" s="4">
        <v>28.271719000000001</v>
      </c>
      <c r="ET55" s="4">
        <v>8373.6635856983303</v>
      </c>
      <c r="EU55" s="4">
        <v>19.645886500000003</v>
      </c>
      <c r="EV55" s="7"/>
      <c r="EW55" s="7"/>
      <c r="EX55" s="7"/>
      <c r="EY55" s="7"/>
      <c r="EZ55" s="7">
        <v>9351.0710576025303</v>
      </c>
      <c r="FA55" s="7">
        <v>41.853788250000001</v>
      </c>
      <c r="FB55" s="7">
        <v>7696.6910010000001</v>
      </c>
      <c r="FC55" s="7">
        <v>42.382981000000001</v>
      </c>
      <c r="FD55" s="4">
        <v>7696.6910010000001</v>
      </c>
      <c r="FE55" s="4">
        <v>41.533707999999997</v>
      </c>
      <c r="FF55" s="4">
        <v>41.533707999999997</v>
      </c>
      <c r="FG55" s="4">
        <v>47.511555999999999</v>
      </c>
      <c r="FH55" s="4">
        <v>47.299146</v>
      </c>
      <c r="FI55" s="4">
        <v>42.766141295579551</v>
      </c>
      <c r="FK55" s="4">
        <v>6612.1277605172518</v>
      </c>
      <c r="FL55" s="4">
        <v>41.860571164062499</v>
      </c>
      <c r="FM55" s="4">
        <v>7344.5385379999998</v>
      </c>
      <c r="FN55" s="4">
        <v>42.530539016328113</v>
      </c>
      <c r="FP55" s="4">
        <v>5486.0644399533157</v>
      </c>
      <c r="FQ55" s="4">
        <v>41.801022187500003</v>
      </c>
      <c r="FR55" s="4">
        <v>6141.5117461955015</v>
      </c>
      <c r="FS55" s="4">
        <v>42.443549647462376</v>
      </c>
    </row>
    <row r="56" spans="1:17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8294.2269949071779</v>
      </c>
      <c r="CM56" s="4">
        <v>41.464376375000001</v>
      </c>
      <c r="CN56" s="4">
        <v>41.464376375000001</v>
      </c>
      <c r="CO56" s="4">
        <v>47.242926250000004</v>
      </c>
      <c r="CP56" s="4">
        <v>46.947314625000004</v>
      </c>
      <c r="CQ56" s="4">
        <v>42.168219382812502</v>
      </c>
      <c r="CR56" s="4">
        <v>27.315579875000001</v>
      </c>
      <c r="CS56" s="4">
        <v>19.49423075</v>
      </c>
      <c r="CT56" s="4">
        <v>99.034788000000006</v>
      </c>
      <c r="CU56" s="4">
        <v>97.273265374999994</v>
      </c>
      <c r="CV56" s="4">
        <v>41.318661249999998</v>
      </c>
      <c r="CW56" s="4">
        <v>42.245024999999998</v>
      </c>
      <c r="CX56" s="4">
        <v>41.442762875</v>
      </c>
      <c r="CY56" s="4">
        <v>47.224205249999997</v>
      </c>
      <c r="CZ56" s="4">
        <v>46.925664249999997</v>
      </c>
      <c r="DA56" s="4">
        <v>42.646479756836321</v>
      </c>
      <c r="DB56" s="4">
        <v>1.2255150000000001</v>
      </c>
      <c r="DC56" s="4">
        <v>26746.818749999999</v>
      </c>
      <c r="DE56" s="4">
        <v>19429.23661</v>
      </c>
      <c r="DF56" s="4">
        <v>28.901506000000001</v>
      </c>
      <c r="DH56" s="4">
        <v>8108.4886934221349</v>
      </c>
      <c r="DI56" s="4">
        <v>19.497025499999999</v>
      </c>
      <c r="DO56" s="4">
        <v>9014.8384711840008</v>
      </c>
      <c r="DP56" s="4">
        <v>41.572105875000005</v>
      </c>
      <c r="DQ56" s="4">
        <v>10577.882113882824</v>
      </c>
      <c r="DR56" s="4">
        <v>42.483387</v>
      </c>
      <c r="DS56" s="4">
        <v>8294.2269949071779</v>
      </c>
      <c r="DT56" s="4">
        <v>41.442762875</v>
      </c>
      <c r="DU56" s="4">
        <v>41.442762875</v>
      </c>
      <c r="DV56" s="4">
        <v>47.224205249999997</v>
      </c>
      <c r="DW56" s="4">
        <v>46.925664249999997</v>
      </c>
      <c r="DX56" s="4">
        <v>42.646479756836321</v>
      </c>
      <c r="DZ56" s="4">
        <v>6875.2685903518504</v>
      </c>
      <c r="EA56" s="4">
        <v>41.397648625000002</v>
      </c>
      <c r="EB56" s="4">
        <v>41.397648625000002</v>
      </c>
      <c r="EC56" s="4">
        <v>47.332056874999999</v>
      </c>
      <c r="ED56" s="4">
        <v>47.096375375000001</v>
      </c>
      <c r="EE56" s="4">
        <v>42.124719562500005</v>
      </c>
      <c r="EF56" s="4">
        <v>27.148727874999999</v>
      </c>
      <c r="EG56" s="4">
        <v>19.42867275</v>
      </c>
      <c r="EH56" s="4">
        <v>99.304645750000006</v>
      </c>
      <c r="EI56" s="4">
        <v>97.183876749999996</v>
      </c>
      <c r="EJ56" s="4">
        <v>41.177414374999998</v>
      </c>
      <c r="EK56" s="4">
        <v>42.237023749999999</v>
      </c>
      <c r="EL56" s="4">
        <v>41.378836624999998</v>
      </c>
      <c r="EM56" s="4">
        <v>47.316102375</v>
      </c>
      <c r="EN56" s="4">
        <v>47.078440749999999</v>
      </c>
      <c r="EO56" s="4">
        <v>42.60484547152096</v>
      </c>
      <c r="EP56" s="4">
        <v>1.112995</v>
      </c>
      <c r="EQ56" s="4">
        <v>231383.31125000003</v>
      </c>
      <c r="ER56" s="4">
        <v>18424.558242857151</v>
      </c>
      <c r="ES56" s="4">
        <v>29.020972875000002</v>
      </c>
      <c r="ET56" s="4">
        <v>9351.0710576025303</v>
      </c>
      <c r="EU56" s="4">
        <v>19.752550250000002</v>
      </c>
      <c r="EV56" s="7"/>
      <c r="EW56" s="7"/>
      <c r="EX56" s="7"/>
      <c r="EY56" s="7"/>
      <c r="EZ56" s="7">
        <v>10442.565435</v>
      </c>
      <c r="FA56" s="7">
        <v>42.082920999999999</v>
      </c>
      <c r="FB56" s="7">
        <v>8718.8699295505994</v>
      </c>
      <c r="FC56" s="7">
        <v>42.492023000000003</v>
      </c>
      <c r="FD56" s="4">
        <v>8718.8699295505994</v>
      </c>
      <c r="FE56" s="4">
        <v>41.632601625</v>
      </c>
      <c r="FF56" s="4">
        <v>41.632601625</v>
      </c>
      <c r="FG56" s="4">
        <v>47.659303375</v>
      </c>
      <c r="FH56" s="4">
        <v>47.464849624999999</v>
      </c>
      <c r="FI56" s="4">
        <v>42.871372049691999</v>
      </c>
      <c r="FK56" s="4">
        <v>7344.5385379999998</v>
      </c>
      <c r="FL56" s="4">
        <v>42.047521562500002</v>
      </c>
      <c r="FM56" s="4">
        <v>8294.2269949071779</v>
      </c>
      <c r="FN56" s="4">
        <v>42.646479756836321</v>
      </c>
      <c r="FP56" s="4">
        <v>6141.5117461955015</v>
      </c>
      <c r="FQ56" s="4">
        <v>41.962870875000007</v>
      </c>
      <c r="FR56" s="4">
        <v>6875.2685903518504</v>
      </c>
      <c r="FS56" s="4">
        <v>42.60484547152096</v>
      </c>
    </row>
    <row r="57" spans="1:175">
      <c r="R57" s="1">
        <f>GEOMEAN(R5:R40)</f>
        <v>1.4163271346290456</v>
      </c>
      <c r="S57" s="1">
        <f>GEOMEAN(S5:S40)</f>
        <v>2845.8087646196514</v>
      </c>
      <c r="AJ57" s="1">
        <f>GEOMEAN(AJ5:AJ40)</f>
        <v>1.3627909181246431</v>
      </c>
      <c r="AK57" s="1">
        <f>GEOMEAN(AK5:AK40)</f>
        <v>23050.467226347169</v>
      </c>
      <c r="AL57" s="1">
        <f>GEOMEAN(AL5:AL40)</f>
        <v>0.96220067017326172</v>
      </c>
      <c r="AM57" s="1">
        <f>GEOMEAN(AM5:AM40)</f>
        <v>8.0997948677791491</v>
      </c>
      <c r="CL57" s="4">
        <v>9366.7152928821797</v>
      </c>
      <c r="CM57" s="4">
        <v>41.576476750000005</v>
      </c>
      <c r="CN57" s="4">
        <v>41.576476750000005</v>
      </c>
      <c r="CO57" s="4">
        <v>47.412701500000004</v>
      </c>
      <c r="CP57" s="4">
        <v>47.139299250000001</v>
      </c>
      <c r="CQ57" s="4">
        <v>42.288917203125003</v>
      </c>
      <c r="CR57" s="4">
        <v>27.542140750000002</v>
      </c>
      <c r="CS57" s="4">
        <v>19.593874500000002</v>
      </c>
      <c r="CT57" s="4">
        <v>99.169114000000008</v>
      </c>
      <c r="CU57" s="4">
        <v>97.627147750000006</v>
      </c>
      <c r="CV57" s="4">
        <v>41.524842499999998</v>
      </c>
      <c r="CW57" s="4">
        <v>42.364206000000003</v>
      </c>
      <c r="CX57" s="4">
        <v>41.550372750000001</v>
      </c>
      <c r="CY57" s="4">
        <v>47.392507500000001</v>
      </c>
      <c r="CZ57" s="4">
        <v>47.1166245</v>
      </c>
      <c r="DA57" s="4">
        <v>42.762420497344536</v>
      </c>
      <c r="DB57" s="4">
        <v>1.221768</v>
      </c>
      <c r="DC57" s="4">
        <v>27184.357499999998</v>
      </c>
      <c r="DH57" s="4">
        <v>9014.8384711840008</v>
      </c>
      <c r="DI57" s="4">
        <v>19.61420875</v>
      </c>
      <c r="DO57" s="4">
        <v>10022.498116999999</v>
      </c>
      <c r="DP57" s="4">
        <v>41.824167000000003</v>
      </c>
      <c r="DQ57" s="4">
        <v>11945.659339109969</v>
      </c>
      <c r="DR57" s="4">
        <v>42.602568000000005</v>
      </c>
      <c r="DS57" s="4">
        <v>9366.7152928821797</v>
      </c>
      <c r="DT57" s="4">
        <v>41.550372750000001</v>
      </c>
      <c r="DU57" s="4">
        <v>41.550372750000001</v>
      </c>
      <c r="DV57" s="4">
        <v>47.392507500000001</v>
      </c>
      <c r="DW57" s="4">
        <v>47.1166245</v>
      </c>
      <c r="DX57" s="4">
        <v>42.762420497344536</v>
      </c>
      <c r="DZ57" s="4">
        <v>7696.6910010000001</v>
      </c>
      <c r="EA57" s="4">
        <v>41.552886999999998</v>
      </c>
      <c r="EB57" s="4">
        <v>41.552886999999998</v>
      </c>
      <c r="EC57" s="4">
        <v>47.527448</v>
      </c>
      <c r="ED57" s="4">
        <v>47.317225999999998</v>
      </c>
      <c r="EE57" s="4">
        <v>42.286568250000002</v>
      </c>
      <c r="EF57" s="4">
        <v>27.437642</v>
      </c>
      <c r="EG57" s="4">
        <v>19.562054</v>
      </c>
      <c r="EH57" s="4">
        <v>99.818133000000003</v>
      </c>
      <c r="EI57" s="4">
        <v>97.785855999999995</v>
      </c>
      <c r="EJ57" s="4">
        <v>41.461568999999997</v>
      </c>
      <c r="EK57" s="4">
        <v>42.382981000000001</v>
      </c>
      <c r="EL57" s="4">
        <v>41.533707999999997</v>
      </c>
      <c r="EM57" s="4">
        <v>47.511555999999999</v>
      </c>
      <c r="EN57" s="4">
        <v>47.299146</v>
      </c>
      <c r="EO57" s="4">
        <v>42.766141295579551</v>
      </c>
      <c r="EP57" s="4">
        <v>1.1092409999999999</v>
      </c>
      <c r="EQ57" s="4">
        <v>249456.39</v>
      </c>
      <c r="ER57" s="4">
        <v>20871.479289999999</v>
      </c>
      <c r="ES57" s="4">
        <v>29.247163</v>
      </c>
      <c r="ET57" s="4">
        <v>10442.565435</v>
      </c>
      <c r="EU57" s="4">
        <v>19.859214000000001</v>
      </c>
      <c r="EV57" s="7"/>
      <c r="EW57" s="7"/>
      <c r="EX57" s="7"/>
      <c r="EY57" s="7"/>
      <c r="EZ57" s="7">
        <v>16264.508218498973</v>
      </c>
      <c r="FA57" s="7">
        <v>42.616973250000001</v>
      </c>
      <c r="FB57" s="7">
        <v>9876.8019709437121</v>
      </c>
      <c r="FC57" s="7">
        <v>42.601064999999998</v>
      </c>
      <c r="FD57" s="4">
        <v>9876.8019709437121</v>
      </c>
      <c r="FE57" s="4">
        <v>41.731495249999995</v>
      </c>
      <c r="FF57" s="4">
        <v>41.731495249999995</v>
      </c>
      <c r="FG57" s="4">
        <v>47.807050750000002</v>
      </c>
      <c r="FH57" s="4">
        <v>47.630553249999998</v>
      </c>
      <c r="FI57" s="4">
        <v>42.97660280380444</v>
      </c>
      <c r="FK57" s="4">
        <v>8294.2269949071779</v>
      </c>
      <c r="FL57" s="4">
        <v>42.168219382812502</v>
      </c>
      <c r="FM57" s="4">
        <v>9366.7152928821797</v>
      </c>
      <c r="FN57" s="4">
        <v>42.762420497344536</v>
      </c>
      <c r="FP57" s="4">
        <v>6875.2685903518504</v>
      </c>
      <c r="FQ57" s="4">
        <v>42.124719562500005</v>
      </c>
      <c r="FR57" s="4">
        <v>7696.6910010000001</v>
      </c>
      <c r="FS57" s="4">
        <v>42.766141295579551</v>
      </c>
    </row>
    <row r="58" spans="1:175">
      <c r="R58" s="1">
        <f>SUM(R5:R40)</f>
        <v>51.193463999999999</v>
      </c>
      <c r="S58" s="1">
        <f>SUM(S5:S40)</f>
        <v>190082.53999999995</v>
      </c>
      <c r="AJ58" s="1">
        <f>SUM(AJ5:AJ40)</f>
        <v>49.412199999999991</v>
      </c>
      <c r="AK58" s="1">
        <f>SUM(AK5:AK40)</f>
        <v>2038440.8900000004</v>
      </c>
      <c r="AL58" s="1">
        <f>AVERAGE(AL5:AL40)</f>
        <v>0.96726584700958895</v>
      </c>
      <c r="AM58" s="1">
        <f>AVERAGE(AM5:AM40)</f>
        <v>8.6411458781461139</v>
      </c>
      <c r="CL58" s="4">
        <v>10577.882113882824</v>
      </c>
      <c r="CM58" s="4">
        <v>41.688577125000002</v>
      </c>
      <c r="CN58" s="4">
        <v>41.688577125000002</v>
      </c>
      <c r="CO58" s="4">
        <v>47.582476750000005</v>
      </c>
      <c r="CP58" s="4">
        <v>47.331283874999997</v>
      </c>
      <c r="CQ58" s="4">
        <v>42.409615023437503</v>
      </c>
      <c r="CR58" s="4">
        <v>27.768701625000002</v>
      </c>
      <c r="CS58" s="4">
        <v>19.69351825</v>
      </c>
      <c r="CT58" s="4">
        <v>99.303440000000009</v>
      </c>
      <c r="CU58" s="4">
        <v>97.981030125000004</v>
      </c>
      <c r="CV58" s="4">
        <v>41.731023749999999</v>
      </c>
      <c r="CW58" s="4">
        <v>42.483387</v>
      </c>
      <c r="CX58" s="4">
        <v>41.657982625000002</v>
      </c>
      <c r="CY58" s="4">
        <v>47.560809750000004</v>
      </c>
      <c r="CZ58" s="4">
        <v>47.307584750000004</v>
      </c>
      <c r="DA58" s="4">
        <v>42.878361237852744</v>
      </c>
      <c r="DB58" s="4">
        <v>1.218021</v>
      </c>
      <c r="DC58" s="4">
        <v>27621.896249999998</v>
      </c>
      <c r="DH58" s="4">
        <v>10022.498116999999</v>
      </c>
      <c r="DI58" s="4">
        <v>19.731392</v>
      </c>
      <c r="DO58" s="4">
        <v>17204.590269073346</v>
      </c>
      <c r="DP58" s="4">
        <v>42.555748749999999</v>
      </c>
      <c r="DQ58" s="4">
        <v>13490.29753874663</v>
      </c>
      <c r="DR58" s="4">
        <v>42.721749000000003</v>
      </c>
      <c r="DS58" s="4">
        <v>10577.882113882824</v>
      </c>
      <c r="DT58" s="4">
        <v>41.657982625000002</v>
      </c>
      <c r="DU58" s="4">
        <v>41.657982625000002</v>
      </c>
      <c r="DV58" s="4">
        <v>47.560809750000004</v>
      </c>
      <c r="DW58" s="4">
        <v>47.307584750000004</v>
      </c>
      <c r="DX58" s="4">
        <v>42.878361237852744</v>
      </c>
      <c r="DZ58" s="4">
        <v>8718.8699295505994</v>
      </c>
      <c r="EA58" s="4">
        <v>41.656756375000001</v>
      </c>
      <c r="EB58" s="4">
        <v>41.656756375000001</v>
      </c>
      <c r="EC58" s="4">
        <v>47.677078375000001</v>
      </c>
      <c r="ED58" s="4">
        <v>47.484525499999997</v>
      </c>
      <c r="EE58" s="4">
        <v>42.3972620703125</v>
      </c>
      <c r="EF58" s="4">
        <v>27.663832124999999</v>
      </c>
      <c r="EG58" s="4">
        <v>19.657534124999998</v>
      </c>
      <c r="EH58" s="4">
        <v>99.837773249999998</v>
      </c>
      <c r="EI58" s="4">
        <v>98.052961874999994</v>
      </c>
      <c r="EJ58" s="4">
        <v>41.654136375</v>
      </c>
      <c r="EK58" s="4">
        <v>42.492023000000003</v>
      </c>
      <c r="EL58" s="4">
        <v>41.632601625</v>
      </c>
      <c r="EM58" s="4">
        <v>47.659303375</v>
      </c>
      <c r="EN58" s="4">
        <v>47.464849624999999</v>
      </c>
      <c r="EO58" s="4">
        <v>42.871372049691999</v>
      </c>
      <c r="EP58" s="4">
        <v>1.0937085</v>
      </c>
      <c r="EQ58" s="4">
        <v>296847.69874999998</v>
      </c>
      <c r="ET58" s="4">
        <v>16264.508218498973</v>
      </c>
      <c r="EU58" s="4">
        <v>20.134934749999999</v>
      </c>
      <c r="EV58" s="7"/>
      <c r="EW58" s="7"/>
      <c r="EX58" s="7"/>
      <c r="EY58" s="7"/>
      <c r="EZ58" s="7">
        <v>18424.558242857151</v>
      </c>
      <c r="FA58" s="7">
        <v>42.809540624999997</v>
      </c>
      <c r="FB58" s="7">
        <v>11188.516167973812</v>
      </c>
      <c r="FC58" s="7">
        <v>42.710107000000001</v>
      </c>
      <c r="FD58" s="4">
        <v>11188.516167973812</v>
      </c>
      <c r="FE58" s="4">
        <v>41.830388874999997</v>
      </c>
      <c r="FF58" s="4">
        <v>41.830388874999997</v>
      </c>
      <c r="FG58" s="4">
        <v>47.954798124999996</v>
      </c>
      <c r="FH58" s="4">
        <v>47.796256874999997</v>
      </c>
      <c r="FI58" s="4">
        <v>43.08183355791688</v>
      </c>
      <c r="FK58" s="4">
        <v>9366.7152928821797</v>
      </c>
      <c r="FL58" s="4">
        <v>42.288917203125003</v>
      </c>
      <c r="FM58" s="4">
        <v>10577.882113882824</v>
      </c>
      <c r="FN58" s="4">
        <v>42.878361237852744</v>
      </c>
      <c r="FP58" s="4">
        <v>7696.6910010000001</v>
      </c>
      <c r="FQ58" s="4">
        <v>42.286568250000002</v>
      </c>
      <c r="FR58" s="4">
        <v>8718.8699295505994</v>
      </c>
      <c r="FS58" s="4">
        <v>42.871372049691999</v>
      </c>
    </row>
    <row r="59" spans="1:175">
      <c r="R59" s="1">
        <f>MAX(R5:R40)</f>
        <v>1.629421</v>
      </c>
      <c r="S59" s="1">
        <f>MAX(S5:S40)</f>
        <v>29809.59</v>
      </c>
      <c r="AJ59" s="1">
        <f>MAX(AJ5:AJ40)</f>
        <v>1.63687</v>
      </c>
      <c r="AK59" s="1">
        <f>MAX(AK5:AK40)</f>
        <v>628586.86</v>
      </c>
      <c r="AL59" s="1">
        <f>MAX(AL5:AL40)</f>
        <v>1.2728160278547485</v>
      </c>
      <c r="AM59" s="1">
        <f>MAX(AM5:AM40)</f>
        <v>21.08673282658366</v>
      </c>
      <c r="CL59" s="4">
        <v>11945.659339109969</v>
      </c>
      <c r="CM59" s="4">
        <v>41.800677500000006</v>
      </c>
      <c r="CN59" s="4">
        <v>41.800677500000006</v>
      </c>
      <c r="CO59" s="4">
        <v>47.752251999999999</v>
      </c>
      <c r="CP59" s="4">
        <v>47.5232685</v>
      </c>
      <c r="CQ59" s="4">
        <v>42.530312843749996</v>
      </c>
      <c r="CR59" s="4">
        <v>27.995262500000003</v>
      </c>
      <c r="CS59" s="4">
        <v>19.793162000000002</v>
      </c>
      <c r="CT59" s="4">
        <v>99.437766000000011</v>
      </c>
      <c r="CU59" s="4">
        <v>98.334912500000002</v>
      </c>
      <c r="CV59" s="4">
        <v>41.937204999999999</v>
      </c>
      <c r="CW59" s="4">
        <v>42.602568000000005</v>
      </c>
      <c r="CX59" s="4">
        <v>41.765592499999997</v>
      </c>
      <c r="CY59" s="4">
        <v>47.729112000000001</v>
      </c>
      <c r="CZ59" s="4">
        <v>47.498545</v>
      </c>
      <c r="DA59" s="4">
        <v>42.994301978360951</v>
      </c>
      <c r="DB59" s="4">
        <v>1.2142740000000001</v>
      </c>
      <c r="DC59" s="4">
        <v>28059.434999999998</v>
      </c>
      <c r="DH59" s="4">
        <v>17204.590269073346</v>
      </c>
      <c r="DI59" s="4">
        <v>20.092093250000001</v>
      </c>
      <c r="DO59" s="4">
        <v>19429.23661</v>
      </c>
      <c r="DP59" s="4">
        <v>42.76193</v>
      </c>
      <c r="DQ59" s="4">
        <v>15234.665790952684</v>
      </c>
      <c r="DR59" s="4">
        <v>42.84093</v>
      </c>
      <c r="DS59" s="4">
        <v>11945.659339109969</v>
      </c>
      <c r="DT59" s="4">
        <v>41.765592499999997</v>
      </c>
      <c r="DU59" s="4">
        <v>41.765592499999997</v>
      </c>
      <c r="DV59" s="4">
        <v>47.729112000000001</v>
      </c>
      <c r="DW59" s="4">
        <v>47.498545</v>
      </c>
      <c r="DX59" s="4">
        <v>42.994301978360951</v>
      </c>
      <c r="DZ59" s="4">
        <v>9876.8019709437121</v>
      </c>
      <c r="EA59" s="4">
        <v>41.760625750000003</v>
      </c>
      <c r="EB59" s="4">
        <v>41.760625750000003</v>
      </c>
      <c r="EC59" s="4">
        <v>47.826708750000002</v>
      </c>
      <c r="ED59" s="4">
        <v>47.651825000000002</v>
      </c>
      <c r="EE59" s="4">
        <v>42.507955890624999</v>
      </c>
      <c r="EF59" s="4">
        <v>27.890022250000001</v>
      </c>
      <c r="EG59" s="4">
        <v>19.75301425</v>
      </c>
      <c r="EH59" s="4">
        <v>99.857413500000007</v>
      </c>
      <c r="EI59" s="4">
        <v>98.320067749999993</v>
      </c>
      <c r="EJ59" s="4">
        <v>41.846703749999996</v>
      </c>
      <c r="EK59" s="4">
        <v>42.601064999999998</v>
      </c>
      <c r="EL59" s="4">
        <v>41.731495249999995</v>
      </c>
      <c r="EM59" s="4">
        <v>47.807050750000002</v>
      </c>
      <c r="EN59" s="4">
        <v>47.630553249999998</v>
      </c>
      <c r="EO59" s="4">
        <v>42.97660280380444</v>
      </c>
      <c r="EP59" s="4">
        <v>1.078176</v>
      </c>
      <c r="EQ59" s="4">
        <v>344239.00750000001</v>
      </c>
      <c r="ET59" s="4">
        <v>18424.558242857151</v>
      </c>
      <c r="EU59" s="4">
        <v>20.230414875000001</v>
      </c>
      <c r="EV59" s="7"/>
      <c r="EW59" s="7"/>
      <c r="EX59" s="7"/>
      <c r="EY59" s="7"/>
      <c r="EZ59" s="7">
        <v>20871.479289999999</v>
      </c>
      <c r="FA59" s="7">
        <v>43.002108</v>
      </c>
      <c r="FB59" s="7">
        <v>12674.43595703181</v>
      </c>
      <c r="FC59" s="7">
        <v>42.819148999999996</v>
      </c>
      <c r="FD59" s="4">
        <v>12674.43595703181</v>
      </c>
      <c r="FE59" s="4">
        <v>41.929282499999999</v>
      </c>
      <c r="FF59" s="4">
        <v>41.929282499999999</v>
      </c>
      <c r="FG59" s="4">
        <v>48.102545499999998</v>
      </c>
      <c r="FH59" s="4">
        <v>47.961960500000004</v>
      </c>
      <c r="FI59" s="4">
        <v>43.187064312029328</v>
      </c>
      <c r="FK59" s="4">
        <v>10577.882113882824</v>
      </c>
      <c r="FL59" s="4">
        <v>42.409615023437503</v>
      </c>
      <c r="FM59" s="4">
        <v>11945.659339109969</v>
      </c>
      <c r="FN59" s="4">
        <v>42.994301978360951</v>
      </c>
      <c r="FP59" s="4">
        <v>8718.8699295505994</v>
      </c>
      <c r="FQ59" s="4">
        <v>42.3972620703125</v>
      </c>
      <c r="FR59" s="4">
        <v>9876.8019709437121</v>
      </c>
      <c r="FS59" s="4">
        <v>42.97660280380444</v>
      </c>
    </row>
    <row r="60" spans="1:175">
      <c r="R60" s="1">
        <f>MIN(R5:R40)</f>
        <v>1.19079</v>
      </c>
      <c r="S60" s="1">
        <f>MIN(S5:S40)</f>
        <v>270.89999999999998</v>
      </c>
      <c r="AJ60" s="1">
        <f>MIN(AJ5:AJ40)</f>
        <v>0.984981</v>
      </c>
      <c r="AK60" s="1">
        <f>MIN(AK5:AK40)</f>
        <v>2274.3200000000002</v>
      </c>
      <c r="AL60" s="1">
        <f>MIN(AL5:AL40)</f>
        <v>0.81911505365738324</v>
      </c>
      <c r="AM60" s="1">
        <f>MIN(AM5:AM40)</f>
        <v>4.7625559233307264</v>
      </c>
      <c r="CL60" s="4">
        <v>13490.29753874663</v>
      </c>
      <c r="CM60" s="4">
        <v>41.912777875000003</v>
      </c>
      <c r="CN60" s="4">
        <v>41.912777875000003</v>
      </c>
      <c r="CO60" s="4">
        <v>47.922027249999999</v>
      </c>
      <c r="CP60" s="4">
        <v>47.715253125000004</v>
      </c>
      <c r="CQ60" s="4">
        <v>42.651010664062497</v>
      </c>
      <c r="CR60" s="4">
        <v>28.221823375</v>
      </c>
      <c r="CS60" s="4">
        <v>19.892805750000001</v>
      </c>
      <c r="CT60" s="4">
        <v>99.572091999999998</v>
      </c>
      <c r="CU60" s="4">
        <v>98.688794874999999</v>
      </c>
      <c r="CV60" s="4">
        <v>42.143386249999999</v>
      </c>
      <c r="CW60" s="4">
        <v>42.721749000000003</v>
      </c>
      <c r="CX60" s="4">
        <v>41.873202374999998</v>
      </c>
      <c r="CY60" s="4">
        <v>47.897414249999997</v>
      </c>
      <c r="CZ60" s="4">
        <v>47.689505249999996</v>
      </c>
      <c r="DA60" s="4">
        <v>43.110242718869166</v>
      </c>
      <c r="DB60" s="4">
        <v>1.2105270000000001</v>
      </c>
      <c r="DC60" s="4">
        <v>28496.973750000001</v>
      </c>
      <c r="DH60" s="4">
        <v>19429.23661</v>
      </c>
      <c r="DI60" s="4">
        <v>20.191737</v>
      </c>
      <c r="DQ60" s="4">
        <v>17204.590269073346</v>
      </c>
      <c r="DR60" s="4">
        <v>42.960111000000005</v>
      </c>
      <c r="DS60" s="4">
        <v>13490.29753874663</v>
      </c>
      <c r="DT60" s="4">
        <v>41.873202374999998</v>
      </c>
      <c r="DU60" s="4">
        <v>41.873202374999998</v>
      </c>
      <c r="DV60" s="4">
        <v>47.897414249999997</v>
      </c>
      <c r="DW60" s="4">
        <v>47.689505249999996</v>
      </c>
      <c r="DX60" s="4">
        <v>43.110242718869166</v>
      </c>
      <c r="DZ60" s="4">
        <v>11188.516167973812</v>
      </c>
      <c r="EA60" s="4">
        <v>41.864495124999998</v>
      </c>
      <c r="EB60" s="4">
        <v>41.864495124999998</v>
      </c>
      <c r="EC60" s="4">
        <v>47.976339125000003</v>
      </c>
      <c r="ED60" s="4">
        <v>47.819124500000001</v>
      </c>
      <c r="EE60" s="4">
        <v>42.618649710937504</v>
      </c>
      <c r="EF60" s="4">
        <v>28.116212375</v>
      </c>
      <c r="EG60" s="4">
        <v>19.848494375000001</v>
      </c>
      <c r="EH60" s="4">
        <v>99.877053750000002</v>
      </c>
      <c r="EI60" s="4">
        <v>98.587173624999991</v>
      </c>
      <c r="EJ60" s="4">
        <v>42.039271124999999</v>
      </c>
      <c r="EK60" s="4">
        <v>42.710107000000001</v>
      </c>
      <c r="EL60" s="4">
        <v>41.830388874999997</v>
      </c>
      <c r="EM60" s="4">
        <v>47.954798124999996</v>
      </c>
      <c r="EN60" s="4">
        <v>47.796256874999997</v>
      </c>
      <c r="EO60" s="4">
        <v>43.08183355791688</v>
      </c>
      <c r="EP60" s="4">
        <v>1.0626434999999999</v>
      </c>
      <c r="EQ60" s="4">
        <v>391630.31625000003</v>
      </c>
      <c r="ET60" s="4">
        <v>20871.479289999999</v>
      </c>
      <c r="EU60" s="4">
        <v>20.325894999999999</v>
      </c>
      <c r="EV60" s="7"/>
      <c r="EW60" s="7"/>
      <c r="EX60" s="7"/>
      <c r="EY60" s="7"/>
      <c r="EZ60" s="7"/>
      <c r="FA60" s="7"/>
      <c r="FB60" s="7">
        <v>14357.697161731165</v>
      </c>
      <c r="FC60" s="7">
        <v>42.928190999999998</v>
      </c>
      <c r="FD60" s="4">
        <v>14357.697161731165</v>
      </c>
      <c r="FE60" s="4">
        <v>42.028176125000002</v>
      </c>
      <c r="FF60" s="4">
        <v>42.028176125000002</v>
      </c>
      <c r="FG60" s="4">
        <v>48.250292875</v>
      </c>
      <c r="FH60" s="4">
        <v>48.127664125000003</v>
      </c>
      <c r="FI60" s="4">
        <v>43.292295066141776</v>
      </c>
      <c r="FK60" s="4">
        <v>11945.659339109969</v>
      </c>
      <c r="FL60" s="4">
        <v>42.530312843749996</v>
      </c>
      <c r="FM60" s="4">
        <v>13490.29753874663</v>
      </c>
      <c r="FN60" s="4">
        <v>43.110242718869166</v>
      </c>
      <c r="FP60" s="4">
        <v>9876.8019709437121</v>
      </c>
      <c r="FQ60" s="4">
        <v>42.507955890624999</v>
      </c>
      <c r="FR60" s="4">
        <v>11188.516167973812</v>
      </c>
      <c r="FS60" s="4">
        <v>43.08183355791688</v>
      </c>
    </row>
    <row r="61" spans="1:175">
      <c r="AJ61" s="1">
        <f>AJ57/R57</f>
        <v>0.96220067017326172</v>
      </c>
      <c r="AK61" s="1">
        <f>AK57/S57</f>
        <v>8.0997948677791474</v>
      </c>
      <c r="CL61" s="4">
        <v>15234.665790952684</v>
      </c>
      <c r="CM61" s="4">
        <v>42.02487825</v>
      </c>
      <c r="CN61" s="4">
        <v>42.02487825</v>
      </c>
      <c r="CO61" s="4">
        <v>48.0918025</v>
      </c>
      <c r="CP61" s="4">
        <v>47.90723775</v>
      </c>
      <c r="CQ61" s="4">
        <v>42.771708484374997</v>
      </c>
      <c r="CR61" s="4">
        <v>28.44838425</v>
      </c>
      <c r="CS61" s="4">
        <v>19.992449499999999</v>
      </c>
      <c r="CT61" s="4">
        <v>99.706417999999999</v>
      </c>
      <c r="CU61" s="4">
        <v>99.042677249999997</v>
      </c>
      <c r="CV61" s="4">
        <v>42.349567499999999</v>
      </c>
      <c r="CW61" s="4">
        <v>42.84093</v>
      </c>
      <c r="CX61" s="4">
        <v>41.98081225</v>
      </c>
      <c r="CY61" s="4">
        <v>48.065716500000001</v>
      </c>
      <c r="CZ61" s="4">
        <v>47.8804655</v>
      </c>
      <c r="DA61" s="4">
        <v>43.226183459377374</v>
      </c>
      <c r="DB61" s="4">
        <v>1.2067800000000002</v>
      </c>
      <c r="DC61" s="4">
        <v>28934.512500000001</v>
      </c>
      <c r="DQ61" s="4">
        <v>19429.23661</v>
      </c>
      <c r="DR61" s="4">
        <v>43.079292000000002</v>
      </c>
      <c r="DS61" s="4">
        <v>15234.665790952684</v>
      </c>
      <c r="DT61" s="4">
        <v>41.98081225</v>
      </c>
      <c r="DU61" s="4">
        <v>41.98081225</v>
      </c>
      <c r="DV61" s="4">
        <v>48.065716500000001</v>
      </c>
      <c r="DW61" s="4">
        <v>47.8804655</v>
      </c>
      <c r="DX61" s="4">
        <v>43.226183459377374</v>
      </c>
      <c r="DZ61" s="4">
        <v>12674.43595703181</v>
      </c>
      <c r="EA61" s="4">
        <v>41.9683645</v>
      </c>
      <c r="EB61" s="4">
        <v>41.9683645</v>
      </c>
      <c r="EC61" s="4">
        <v>48.125969499999997</v>
      </c>
      <c r="ED61" s="4">
        <v>47.986424</v>
      </c>
      <c r="EE61" s="4">
        <v>42.729343531250002</v>
      </c>
      <c r="EF61" s="4">
        <v>28.342402499999999</v>
      </c>
      <c r="EG61" s="4">
        <v>19.943974499999999</v>
      </c>
      <c r="EH61" s="4">
        <v>99.896693999999997</v>
      </c>
      <c r="EI61" s="4">
        <v>98.85427949999999</v>
      </c>
      <c r="EJ61" s="4">
        <v>42.231838499999995</v>
      </c>
      <c r="EK61" s="4">
        <v>42.819148999999996</v>
      </c>
      <c r="EL61" s="4">
        <v>41.929282499999999</v>
      </c>
      <c r="EM61" s="4">
        <v>48.102545499999998</v>
      </c>
      <c r="EN61" s="4">
        <v>47.961960500000004</v>
      </c>
      <c r="EO61" s="4">
        <v>43.187064312029328</v>
      </c>
      <c r="EP61" s="4">
        <v>1.0471109999999999</v>
      </c>
      <c r="EQ61" s="4">
        <v>439021.625</v>
      </c>
      <c r="EV61" s="7"/>
      <c r="EW61" s="7"/>
      <c r="EX61" s="7"/>
      <c r="EY61" s="7"/>
      <c r="EZ61" s="7"/>
      <c r="FA61" s="7"/>
      <c r="FB61" s="7">
        <v>16264.508218498973</v>
      </c>
      <c r="FC61" s="7">
        <v>43.037233000000001</v>
      </c>
      <c r="FD61" s="4">
        <v>16264.508218498973</v>
      </c>
      <c r="FE61" s="4">
        <v>42.127069750000004</v>
      </c>
      <c r="FF61" s="4">
        <v>42.127069750000004</v>
      </c>
      <c r="FG61" s="4">
        <v>48.398040249999994</v>
      </c>
      <c r="FH61" s="4">
        <v>48.293367750000002</v>
      </c>
      <c r="FI61" s="4">
        <v>43.397525820254216</v>
      </c>
      <c r="FK61" s="4">
        <v>13490.29753874663</v>
      </c>
      <c r="FL61" s="4">
        <v>42.651010664062497</v>
      </c>
      <c r="FM61" s="4">
        <v>15234.665790952684</v>
      </c>
      <c r="FN61" s="4">
        <v>43.226183459377374</v>
      </c>
      <c r="FP61" s="4">
        <v>11188.516167973812</v>
      </c>
      <c r="FQ61" s="4">
        <v>42.618649710937504</v>
      </c>
      <c r="FR61" s="4">
        <v>12674.43595703181</v>
      </c>
      <c r="FS61" s="4">
        <v>43.187064312029328</v>
      </c>
    </row>
    <row r="62" spans="1:175">
      <c r="CL62" s="4">
        <v>17204.590269073346</v>
      </c>
      <c r="CM62" s="4">
        <v>42.136978625000005</v>
      </c>
      <c r="CN62" s="4">
        <v>42.136978625000005</v>
      </c>
      <c r="CO62" s="4">
        <v>48.261577750000001</v>
      </c>
      <c r="CP62" s="4">
        <v>48.099222374999997</v>
      </c>
      <c r="CQ62" s="4">
        <v>42.892406304687498</v>
      </c>
      <c r="CR62" s="4">
        <v>28.674945125000001</v>
      </c>
      <c r="CS62" s="4">
        <v>20.092093250000001</v>
      </c>
      <c r="CT62" s="4">
        <v>99.840744000000001</v>
      </c>
      <c r="CU62" s="4">
        <v>99.396559625000009</v>
      </c>
      <c r="CV62" s="4">
        <v>42.555748749999999</v>
      </c>
      <c r="CW62" s="4">
        <v>42.960111000000005</v>
      </c>
      <c r="CX62" s="4">
        <v>42.088422125000001</v>
      </c>
      <c r="CY62" s="4">
        <v>48.234018750000004</v>
      </c>
      <c r="CZ62" s="4">
        <v>48.071425750000003</v>
      </c>
      <c r="DA62" s="4">
        <v>43.342124199885589</v>
      </c>
      <c r="DB62" s="4">
        <v>1.203033</v>
      </c>
      <c r="DC62" s="4">
        <v>29372.05125</v>
      </c>
      <c r="DS62" s="4">
        <v>17204.590269073346</v>
      </c>
      <c r="DT62" s="4">
        <v>42.088422125000001</v>
      </c>
      <c r="DU62" s="4">
        <v>42.088422125000001</v>
      </c>
      <c r="DV62" s="4">
        <v>48.234018750000004</v>
      </c>
      <c r="DW62" s="4">
        <v>48.071425750000003</v>
      </c>
      <c r="DX62" s="4">
        <v>43.342124199885589</v>
      </c>
      <c r="DZ62" s="4">
        <v>14357.697161731165</v>
      </c>
      <c r="EA62" s="4">
        <v>42.072233875000002</v>
      </c>
      <c r="EB62" s="4">
        <v>42.072233875000002</v>
      </c>
      <c r="EC62" s="4">
        <v>48.275599874999997</v>
      </c>
      <c r="ED62" s="4">
        <v>48.153723499999998</v>
      </c>
      <c r="EE62" s="4">
        <v>42.840037351562501</v>
      </c>
      <c r="EF62" s="4">
        <v>28.568592625000001</v>
      </c>
      <c r="EG62" s="4">
        <v>20.039454624999998</v>
      </c>
      <c r="EH62" s="4">
        <v>99.916334250000006</v>
      </c>
      <c r="EI62" s="4">
        <v>99.121385375000003</v>
      </c>
      <c r="EJ62" s="4">
        <v>42.424405874999998</v>
      </c>
      <c r="EK62" s="4">
        <v>42.928190999999998</v>
      </c>
      <c r="EL62" s="4">
        <v>42.028176125000002</v>
      </c>
      <c r="EM62" s="4">
        <v>48.250292875</v>
      </c>
      <c r="EN62" s="4">
        <v>48.127664125000003</v>
      </c>
      <c r="EO62" s="4">
        <v>43.292295066141776</v>
      </c>
      <c r="EP62" s="4">
        <v>1.0315785</v>
      </c>
      <c r="EQ62" s="4">
        <v>486412.93374999997</v>
      </c>
      <c r="EV62" s="7"/>
      <c r="EW62" s="7"/>
      <c r="EX62" s="7"/>
      <c r="EY62" s="7"/>
      <c r="EZ62" s="7"/>
      <c r="FA62" s="7"/>
      <c r="FB62" s="7">
        <v>18424.558242857151</v>
      </c>
      <c r="FC62" s="7">
        <v>43.146274999999996</v>
      </c>
      <c r="FD62" s="4">
        <v>18424.558242857151</v>
      </c>
      <c r="FE62" s="4">
        <v>42.225963374999999</v>
      </c>
      <c r="FF62" s="4">
        <v>42.225963374999999</v>
      </c>
      <c r="FG62" s="4">
        <v>48.545787624999996</v>
      </c>
      <c r="FH62" s="4">
        <v>48.459071375000001</v>
      </c>
      <c r="FI62" s="4">
        <v>43.502756574366657</v>
      </c>
      <c r="FK62" s="4">
        <v>15234.665790952684</v>
      </c>
      <c r="FL62" s="4">
        <v>42.771708484374997</v>
      </c>
      <c r="FM62" s="4">
        <v>17204.590269073346</v>
      </c>
      <c r="FN62" s="4">
        <v>43.342124199885589</v>
      </c>
      <c r="FP62" s="4">
        <v>12674.43595703181</v>
      </c>
      <c r="FQ62" s="4">
        <v>42.729343531250002</v>
      </c>
      <c r="FR62" s="4">
        <v>14357.697161731165</v>
      </c>
      <c r="FS62" s="4">
        <v>43.292295066141776</v>
      </c>
    </row>
    <row r="63" spans="1:175">
      <c r="CL63" s="4">
        <v>19429.23661</v>
      </c>
      <c r="CM63" s="4">
        <v>42.249079000000002</v>
      </c>
      <c r="CN63" s="4">
        <v>42.249079000000002</v>
      </c>
      <c r="CO63" s="4">
        <v>48.431353000000001</v>
      </c>
      <c r="CP63" s="4">
        <v>48.291207</v>
      </c>
      <c r="CQ63" s="4">
        <v>43.013104124999998</v>
      </c>
      <c r="CR63" s="4">
        <v>28.901506000000001</v>
      </c>
      <c r="CS63" s="4">
        <v>20.191737</v>
      </c>
      <c r="CT63" s="4">
        <v>99.975070000000002</v>
      </c>
      <c r="CU63" s="4">
        <v>99.750442000000007</v>
      </c>
      <c r="CV63" s="4">
        <v>42.76193</v>
      </c>
      <c r="CW63" s="4">
        <v>43.079292000000002</v>
      </c>
      <c r="CX63" s="4">
        <v>42.196032000000002</v>
      </c>
      <c r="CY63" s="4">
        <v>48.402321000000001</v>
      </c>
      <c r="CZ63" s="4">
        <v>48.262385999999999</v>
      </c>
      <c r="DA63" s="4">
        <v>43.458064940393797</v>
      </c>
      <c r="DB63" s="4">
        <v>1.1992860000000001</v>
      </c>
      <c r="DC63" s="4">
        <v>29809.59</v>
      </c>
      <c r="DS63" s="4">
        <v>19429.23661</v>
      </c>
      <c r="DT63" s="4">
        <v>42.196032000000002</v>
      </c>
      <c r="DU63" s="4">
        <v>42.196032000000002</v>
      </c>
      <c r="DV63" s="4">
        <v>48.402321000000001</v>
      </c>
      <c r="DW63" s="4">
        <v>48.262385999999999</v>
      </c>
      <c r="DX63" s="4">
        <v>43.458064940393797</v>
      </c>
      <c r="DZ63" s="4">
        <v>16264.508218498973</v>
      </c>
      <c r="EA63" s="4">
        <v>42.176103249999997</v>
      </c>
      <c r="EB63" s="4">
        <v>42.176103249999997</v>
      </c>
      <c r="EC63" s="4">
        <v>48.425230249999998</v>
      </c>
      <c r="ED63" s="4">
        <v>48.321022999999997</v>
      </c>
      <c r="EE63" s="4">
        <v>42.950731171875006</v>
      </c>
      <c r="EF63" s="4">
        <v>28.79478275</v>
      </c>
      <c r="EG63" s="4">
        <v>20.134934749999999</v>
      </c>
      <c r="EH63" s="4">
        <v>99.9359745</v>
      </c>
      <c r="EI63" s="4">
        <v>99.388491250000001</v>
      </c>
      <c r="EJ63" s="4">
        <v>42.616973250000001</v>
      </c>
      <c r="EK63" s="4">
        <v>43.037233000000001</v>
      </c>
      <c r="EL63" s="4">
        <v>42.127069750000004</v>
      </c>
      <c r="EM63" s="4">
        <v>48.398040249999994</v>
      </c>
      <c r="EN63" s="4">
        <v>48.293367750000002</v>
      </c>
      <c r="EO63" s="4">
        <v>43.397525820254216</v>
      </c>
      <c r="EP63" s="4">
        <v>1.016046</v>
      </c>
      <c r="EQ63" s="4">
        <v>533804.24249999993</v>
      </c>
      <c r="EV63" s="7"/>
      <c r="EW63" s="7"/>
      <c r="EX63" s="7"/>
      <c r="EY63" s="7"/>
      <c r="EZ63" s="7"/>
      <c r="FA63" s="7"/>
      <c r="FB63" s="7">
        <v>20871.479289999999</v>
      </c>
      <c r="FC63" s="7">
        <v>43.255316999999998</v>
      </c>
      <c r="FD63" s="4">
        <v>20871.479289999999</v>
      </c>
      <c r="FE63" s="4">
        <v>42.324857000000002</v>
      </c>
      <c r="FF63" s="4">
        <v>42.324857000000002</v>
      </c>
      <c r="FG63" s="4">
        <v>48.693534999999997</v>
      </c>
      <c r="FH63" s="4">
        <v>48.624775</v>
      </c>
      <c r="FI63" s="4">
        <v>43.607987328479105</v>
      </c>
      <c r="FK63" s="4">
        <v>17204.590269073346</v>
      </c>
      <c r="FL63" s="4">
        <v>42.892406304687498</v>
      </c>
      <c r="FM63" s="4">
        <v>19429.23661</v>
      </c>
      <c r="FN63" s="4">
        <v>43.458064940393797</v>
      </c>
      <c r="FP63" s="4">
        <v>14357.697161731165</v>
      </c>
      <c r="FQ63" s="4">
        <v>42.840037351562501</v>
      </c>
      <c r="FR63" s="4">
        <v>16264.508218498973</v>
      </c>
      <c r="FS63" s="4">
        <v>43.397525820254216</v>
      </c>
    </row>
    <row r="64" spans="1:175">
      <c r="DZ64" s="4">
        <v>18424.558242857151</v>
      </c>
      <c r="EA64" s="4">
        <v>42.279972624999999</v>
      </c>
      <c r="EB64" s="4">
        <v>42.279972624999999</v>
      </c>
      <c r="EC64" s="4">
        <v>48.574860624999999</v>
      </c>
      <c r="ED64" s="4">
        <v>48.488322500000002</v>
      </c>
      <c r="EE64" s="4">
        <v>43.061424992187504</v>
      </c>
      <c r="EF64" s="4">
        <v>29.020972875000002</v>
      </c>
      <c r="EG64" s="4">
        <v>20.230414875000001</v>
      </c>
      <c r="EH64" s="4">
        <v>99.955614750000009</v>
      </c>
      <c r="EI64" s="4">
        <v>99.655597125</v>
      </c>
      <c r="EJ64" s="4">
        <v>42.809540624999997</v>
      </c>
      <c r="EK64" s="4">
        <v>43.146274999999996</v>
      </c>
      <c r="EL64" s="4">
        <v>42.225963374999999</v>
      </c>
      <c r="EM64" s="4">
        <v>48.545787624999996</v>
      </c>
      <c r="EN64" s="4">
        <v>48.459071375000001</v>
      </c>
      <c r="EO64" s="4">
        <v>43.502756574366657</v>
      </c>
      <c r="EP64" s="4">
        <v>1.0005135000000001</v>
      </c>
      <c r="EQ64" s="4">
        <v>581195.55125000002</v>
      </c>
      <c r="FK64" s="4">
        <v>19429.23661</v>
      </c>
      <c r="FL64" s="4">
        <v>43.013104124999998</v>
      </c>
      <c r="FP64" s="4">
        <v>16264.508218498973</v>
      </c>
      <c r="FQ64" s="4">
        <v>42.950731171875006</v>
      </c>
      <c r="FR64" s="4">
        <v>18424.558242857151</v>
      </c>
      <c r="FS64" s="4">
        <v>43.502756574366657</v>
      </c>
    </row>
    <row r="65" spans="130:175">
      <c r="DZ65" s="4">
        <v>20871.479289999999</v>
      </c>
      <c r="EA65" s="4">
        <v>42.383842000000001</v>
      </c>
      <c r="EB65" s="4">
        <v>42.383842000000001</v>
      </c>
      <c r="EC65" s="4">
        <v>48.724491</v>
      </c>
      <c r="ED65" s="4">
        <v>48.655622000000001</v>
      </c>
      <c r="EE65" s="4">
        <v>43.172118812500003</v>
      </c>
      <c r="EF65" s="4">
        <v>29.247163</v>
      </c>
      <c r="EG65" s="4">
        <v>20.325894999999999</v>
      </c>
      <c r="EH65" s="4">
        <v>99.975255000000004</v>
      </c>
      <c r="EI65" s="4">
        <v>99.922702999999998</v>
      </c>
      <c r="EJ65" s="4">
        <v>43.002108</v>
      </c>
      <c r="EK65" s="4">
        <v>43.255316999999998</v>
      </c>
      <c r="EL65" s="4">
        <v>42.324857000000002</v>
      </c>
      <c r="EM65" s="4">
        <v>48.693534999999997</v>
      </c>
      <c r="EN65" s="4">
        <v>48.624775</v>
      </c>
      <c r="EO65" s="4">
        <v>43.607987328479105</v>
      </c>
      <c r="EP65" s="4">
        <v>0.984981</v>
      </c>
      <c r="EQ65" s="4">
        <v>628586.86</v>
      </c>
      <c r="FP65" s="4">
        <v>18424.558242857151</v>
      </c>
      <c r="FQ65" s="4">
        <v>43.061424992187504</v>
      </c>
      <c r="FR65" s="4">
        <v>20871.479289999999</v>
      </c>
      <c r="FS65" s="4">
        <v>43.607987328479105</v>
      </c>
    </row>
    <row r="66" spans="130:175">
      <c r="FP66" s="4">
        <v>20871.479289999999</v>
      </c>
      <c r="FQ66" s="4">
        <v>43.172118812500003</v>
      </c>
    </row>
  </sheetData>
  <sheetProtection sheet="1" formatCells="0" formatColumns="0" formatRows="0"/>
  <mergeCells count="275">
    <mergeCell ref="AO4:AP4"/>
    <mergeCell ref="AO5:AO6"/>
    <mergeCell ref="AP5:AP6"/>
    <mergeCell ref="AQ5:AQ10"/>
    <mergeCell ref="AK47:AK48"/>
    <mergeCell ref="AL47:AL52"/>
    <mergeCell ref="AK49:AK50"/>
    <mergeCell ref="AK51:AK52"/>
    <mergeCell ref="AK44:AL44"/>
    <mergeCell ref="AK46:AL46"/>
    <mergeCell ref="AO19:AO20"/>
    <mergeCell ref="AP19:AP20"/>
    <mergeCell ref="AO25:AO26"/>
    <mergeCell ref="AP25:AP26"/>
    <mergeCell ref="AN47:AN52"/>
    <mergeCell ref="AP47:AP52"/>
    <mergeCell ref="AM47:AM48"/>
    <mergeCell ref="AM49:AM50"/>
    <mergeCell ref="AM51:AM52"/>
    <mergeCell ref="A5:A10"/>
    <mergeCell ref="A17:A22"/>
    <mergeCell ref="A23:A28"/>
    <mergeCell ref="A11:A16"/>
    <mergeCell ref="AS29:AS34"/>
    <mergeCell ref="AT29:AT30"/>
    <mergeCell ref="AU29:AU34"/>
    <mergeCell ref="AV29:AV30"/>
    <mergeCell ref="AS35:AS40"/>
    <mergeCell ref="AT35:AT36"/>
    <mergeCell ref="AU35:AU40"/>
    <mergeCell ref="AV35:AV36"/>
    <mergeCell ref="AT31:AT32"/>
    <mergeCell ref="AV31:AV32"/>
    <mergeCell ref="AR5:AR10"/>
    <mergeCell ref="AO7:AO8"/>
    <mergeCell ref="AP7:AP8"/>
    <mergeCell ref="AO9:AO10"/>
    <mergeCell ref="AP9:AP10"/>
    <mergeCell ref="AS5:AS10"/>
    <mergeCell ref="AT5:AT6"/>
    <mergeCell ref="AU5:AU10"/>
    <mergeCell ref="AO13:AO14"/>
    <mergeCell ref="AP13:AP14"/>
    <mergeCell ref="A47:A48"/>
    <mergeCell ref="A49:A50"/>
    <mergeCell ref="A51:A52"/>
    <mergeCell ref="B47:B48"/>
    <mergeCell ref="D47:D52"/>
    <mergeCell ref="AX2:AY2"/>
    <mergeCell ref="A43:V43"/>
    <mergeCell ref="A44:L44"/>
    <mergeCell ref="Q44:R44"/>
    <mergeCell ref="S44:T44"/>
    <mergeCell ref="U44:V44"/>
    <mergeCell ref="AV2:AW2"/>
    <mergeCell ref="AY29:AY34"/>
    <mergeCell ref="AY11:AY16"/>
    <mergeCell ref="AY17:AY22"/>
    <mergeCell ref="AY23:AY28"/>
    <mergeCell ref="A46:B46"/>
    <mergeCell ref="E47:E52"/>
    <mergeCell ref="K47:K52"/>
    <mergeCell ref="F47:F52"/>
    <mergeCell ref="G47:G52"/>
    <mergeCell ref="H47:H52"/>
    <mergeCell ref="I47:I52"/>
    <mergeCell ref="J47:J52"/>
    <mergeCell ref="P47:P52"/>
    <mergeCell ref="L47:L52"/>
    <mergeCell ref="Q47:Q48"/>
    <mergeCell ref="R47:R52"/>
    <mergeCell ref="A35:A40"/>
    <mergeCell ref="AO29:AO30"/>
    <mergeCell ref="AP29:AP30"/>
    <mergeCell ref="AQ29:AQ34"/>
    <mergeCell ref="AR29:AR34"/>
    <mergeCell ref="A29:A34"/>
    <mergeCell ref="AO35:AO36"/>
    <mergeCell ref="AP35:AP36"/>
    <mergeCell ref="AQ35:AQ40"/>
    <mergeCell ref="AR35:AR40"/>
    <mergeCell ref="AO31:AO32"/>
    <mergeCell ref="AP31:AP32"/>
    <mergeCell ref="AO33:AO34"/>
    <mergeCell ref="AP33:AP34"/>
    <mergeCell ref="M45:P45"/>
    <mergeCell ref="C45:F45"/>
    <mergeCell ref="W44:X44"/>
    <mergeCell ref="AA44:AB44"/>
    <mergeCell ref="W47:W48"/>
    <mergeCell ref="X47:X52"/>
    <mergeCell ref="AX5:AX6"/>
    <mergeCell ref="AY5:AY10"/>
    <mergeCell ref="AT7:AT8"/>
    <mergeCell ref="AX7:AX8"/>
    <mergeCell ref="AT9:AT10"/>
    <mergeCell ref="AX9:AX10"/>
    <mergeCell ref="AV5:AV6"/>
    <mergeCell ref="AW5:AW10"/>
    <mergeCell ref="AV7:AV8"/>
    <mergeCell ref="AV9:AV10"/>
    <mergeCell ref="AT13:AT14"/>
    <mergeCell ref="AV13:AV14"/>
    <mergeCell ref="AX13:AX14"/>
    <mergeCell ref="AO15:AO16"/>
    <mergeCell ref="AP15:AP16"/>
    <mergeCell ref="AT15:AT16"/>
    <mergeCell ref="AV15:AV16"/>
    <mergeCell ref="AX15:AX16"/>
    <mergeCell ref="AU11:AU16"/>
    <mergeCell ref="AV11:AV12"/>
    <mergeCell ref="AW11:AW16"/>
    <mergeCell ref="AX11:AX12"/>
    <mergeCell ref="AO11:AO12"/>
    <mergeCell ref="AP11:AP12"/>
    <mergeCell ref="AQ11:AQ16"/>
    <mergeCell ref="AR11:AR16"/>
    <mergeCell ref="AS11:AS16"/>
    <mergeCell ref="AT11:AT12"/>
    <mergeCell ref="AT19:AT20"/>
    <mergeCell ref="AV19:AV20"/>
    <mergeCell ref="AX19:AX20"/>
    <mergeCell ref="AO21:AO22"/>
    <mergeCell ref="AP21:AP22"/>
    <mergeCell ref="AT21:AT22"/>
    <mergeCell ref="AV21:AV22"/>
    <mergeCell ref="AX21:AX22"/>
    <mergeCell ref="AU17:AU22"/>
    <mergeCell ref="AV17:AV18"/>
    <mergeCell ref="AW17:AW22"/>
    <mergeCell ref="AX17:AX18"/>
    <mergeCell ref="AO17:AO18"/>
    <mergeCell ref="AP17:AP18"/>
    <mergeCell ref="AQ17:AQ22"/>
    <mergeCell ref="AR17:AR22"/>
    <mergeCell ref="AS17:AS22"/>
    <mergeCell ref="AT17:AT18"/>
    <mergeCell ref="AT25:AT26"/>
    <mergeCell ref="AV25:AV26"/>
    <mergeCell ref="AX25:AX26"/>
    <mergeCell ref="AO27:AO28"/>
    <mergeCell ref="AP27:AP28"/>
    <mergeCell ref="AT27:AT28"/>
    <mergeCell ref="AV27:AV28"/>
    <mergeCell ref="AX27:AX28"/>
    <mergeCell ref="AU23:AU28"/>
    <mergeCell ref="AV23:AV24"/>
    <mergeCell ref="AW23:AW28"/>
    <mergeCell ref="AX23:AX24"/>
    <mergeCell ref="AO23:AO24"/>
    <mergeCell ref="AP23:AP24"/>
    <mergeCell ref="AQ23:AQ28"/>
    <mergeCell ref="AR23:AR28"/>
    <mergeCell ref="AS23:AS28"/>
    <mergeCell ref="AT23:AT24"/>
    <mergeCell ref="AT37:AT38"/>
    <mergeCell ref="AV37:AV38"/>
    <mergeCell ref="AX37:AX38"/>
    <mergeCell ref="AO39:AO40"/>
    <mergeCell ref="AP39:AP40"/>
    <mergeCell ref="AT39:AT40"/>
    <mergeCell ref="AV39:AV40"/>
    <mergeCell ref="AX39:AX40"/>
    <mergeCell ref="AX31:AX32"/>
    <mergeCell ref="AT33:AT34"/>
    <mergeCell ref="AV33:AV34"/>
    <mergeCell ref="AX33:AX34"/>
    <mergeCell ref="DZ1:EW1"/>
    <mergeCell ref="S47:S48"/>
    <mergeCell ref="T47:T52"/>
    <mergeCell ref="U47:U48"/>
    <mergeCell ref="V47:V52"/>
    <mergeCell ref="B49:B50"/>
    <mergeCell ref="Q49:Q50"/>
    <mergeCell ref="S49:S50"/>
    <mergeCell ref="U49:U50"/>
    <mergeCell ref="B51:B52"/>
    <mergeCell ref="Q51:Q52"/>
    <mergeCell ref="S51:S52"/>
    <mergeCell ref="U51:U52"/>
    <mergeCell ref="C47:C52"/>
    <mergeCell ref="M47:M52"/>
    <mergeCell ref="N47:N52"/>
    <mergeCell ref="O47:O52"/>
    <mergeCell ref="DE2:DF2"/>
    <mergeCell ref="DK2:DL2"/>
    <mergeCell ref="ER2:ES2"/>
    <mergeCell ref="DZ2:EQ2"/>
    <mergeCell ref="DH2:DI2"/>
    <mergeCell ref="EB3:EE3"/>
    <mergeCell ref="EL3:EO3"/>
    <mergeCell ref="D3:G3"/>
    <mergeCell ref="V3:Y3"/>
    <mergeCell ref="AF3:AI3"/>
    <mergeCell ref="N3:Q3"/>
    <mergeCell ref="DM2:DN2"/>
    <mergeCell ref="DQ2:DR2"/>
    <mergeCell ref="DO2:DP2"/>
    <mergeCell ref="CL2:DC2"/>
    <mergeCell ref="CN3:CQ3"/>
    <mergeCell ref="CX3:DA3"/>
    <mergeCell ref="AT2:AU2"/>
    <mergeCell ref="C1:S2"/>
    <mergeCell ref="U1:AK2"/>
    <mergeCell ref="CL1:DL1"/>
    <mergeCell ref="AO1:AY1"/>
    <mergeCell ref="AO2:AS2"/>
    <mergeCell ref="W49:W50"/>
    <mergeCell ref="W51:W52"/>
    <mergeCell ref="Y44:Z44"/>
    <mergeCell ref="Y47:Y48"/>
    <mergeCell ref="Z47:Z52"/>
    <mergeCell ref="Y49:Y50"/>
    <mergeCell ref="Y51:Y52"/>
    <mergeCell ref="AF47:AF52"/>
    <mergeCell ref="AE47:AE52"/>
    <mergeCell ref="AC44:AH44"/>
    <mergeCell ref="AG47:AG52"/>
    <mergeCell ref="AH47:AH52"/>
    <mergeCell ref="AA47:AA48"/>
    <mergeCell ref="AB47:AB52"/>
    <mergeCell ref="AA49:AA50"/>
    <mergeCell ref="AA51:AA52"/>
    <mergeCell ref="AC47:AC48"/>
    <mergeCell ref="AD47:AD52"/>
    <mergeCell ref="AC49:AC50"/>
    <mergeCell ref="AC51:AC52"/>
    <mergeCell ref="FP2:FQ2"/>
    <mergeCell ref="FK2:FL2"/>
    <mergeCell ref="FM2:FN2"/>
    <mergeCell ref="FR2:FS2"/>
    <mergeCell ref="AI44:AJ44"/>
    <mergeCell ref="AI46:AJ46"/>
    <mergeCell ref="AI47:AI48"/>
    <mergeCell ref="AI49:AI50"/>
    <mergeCell ref="AI51:AI52"/>
    <mergeCell ref="AJ47:AJ52"/>
    <mergeCell ref="EX2:EY2"/>
    <mergeCell ref="EZ2:FA2"/>
    <mergeCell ref="FB2:FC2"/>
    <mergeCell ref="DS2:DX2"/>
    <mergeCell ref="FD2:FI2"/>
    <mergeCell ref="ET2:EU2"/>
    <mergeCell ref="EV2:EW2"/>
    <mergeCell ref="AW35:AW40"/>
    <mergeCell ref="AX35:AX36"/>
    <mergeCell ref="AW29:AW34"/>
    <mergeCell ref="AX29:AX30"/>
    <mergeCell ref="AY35:AY40"/>
    <mergeCell ref="AO37:AO38"/>
    <mergeCell ref="AP37:AP38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4135" priority="771" stopIfTrue="1" operator="greaterThan">
      <formula>0.03</formula>
    </cfRule>
    <cfRule type="cellIs" dxfId="4134" priority="772" stopIfTrue="1" operator="lessThan">
      <formula>-0.03</formula>
    </cfRule>
  </conditionalFormatting>
  <conditionalFormatting sqref="AQ5">
    <cfRule type="cellIs" dxfId="4133" priority="843" stopIfTrue="1" operator="greaterThan">
      <formula>0.03</formula>
    </cfRule>
    <cfRule type="cellIs" dxfId="4132" priority="844" stopIfTrue="1" operator="lessThan">
      <formula>-0.03</formula>
    </cfRule>
  </conditionalFormatting>
  <conditionalFormatting sqref="CH5">
    <cfRule type="cellIs" dxfId="4131" priority="867" stopIfTrue="1" operator="greaterThan">
      <formula>0.03</formula>
    </cfRule>
    <cfRule type="cellIs" dxfId="4130" priority="868" stopIfTrue="1" operator="lessThan">
      <formula>-0.03</formula>
    </cfRule>
  </conditionalFormatting>
  <conditionalFormatting sqref="AQ5:AQ10">
    <cfRule type="cellIs" dxfId="4129" priority="1327" stopIfTrue="1" operator="greaterThan">
      <formula>0</formula>
    </cfRule>
    <cfRule type="cellIs" dxfId="4128" priority="1328" stopIfTrue="1" operator="lessThan">
      <formula>0</formula>
    </cfRule>
  </conditionalFormatting>
  <conditionalFormatting sqref="AR5:AS5">
    <cfRule type="cellIs" dxfId="4127" priority="835" stopIfTrue="1" operator="greaterThan">
      <formula>0.03</formula>
    </cfRule>
    <cfRule type="cellIs" dxfId="4126" priority="836" stopIfTrue="1" operator="lessThan">
      <formula>-0.03</formula>
    </cfRule>
  </conditionalFormatting>
  <conditionalFormatting sqref="AR5:AS10">
    <cfRule type="cellIs" dxfId="4125" priority="837" stopIfTrue="1" operator="greaterThan">
      <formula>0</formula>
    </cfRule>
    <cfRule type="cellIs" dxfId="4124" priority="838" stopIfTrue="1" operator="lessThan">
      <formula>0</formula>
    </cfRule>
  </conditionalFormatting>
  <conditionalFormatting sqref="AU5">
    <cfRule type="cellIs" dxfId="4123" priority="831" stopIfTrue="1" operator="greaterThan">
      <formula>0.03</formula>
    </cfRule>
    <cfRule type="cellIs" dxfId="4122" priority="832" stopIfTrue="1" operator="lessThan">
      <formula>-0.03</formula>
    </cfRule>
  </conditionalFormatting>
  <conditionalFormatting sqref="AU5:AU10">
    <cfRule type="cellIs" dxfId="4121" priority="833" stopIfTrue="1" operator="greaterThan">
      <formula>0</formula>
    </cfRule>
    <cfRule type="cellIs" dxfId="4120" priority="834" stopIfTrue="1" operator="lessThan">
      <formula>0</formula>
    </cfRule>
  </conditionalFormatting>
  <conditionalFormatting sqref="AW5">
    <cfRule type="cellIs" dxfId="4119" priority="827" stopIfTrue="1" operator="greaterThan">
      <formula>0.03</formula>
    </cfRule>
    <cfRule type="cellIs" dxfId="4118" priority="828" stopIfTrue="1" operator="lessThan">
      <formula>-0.03</formula>
    </cfRule>
  </conditionalFormatting>
  <conditionalFormatting sqref="AW5:AW10">
    <cfRule type="cellIs" dxfId="4117" priority="829" stopIfTrue="1" operator="greaterThan">
      <formula>0</formula>
    </cfRule>
    <cfRule type="cellIs" dxfId="4116" priority="830" stopIfTrue="1" operator="lessThan">
      <formula>0</formula>
    </cfRule>
  </conditionalFormatting>
  <conditionalFormatting sqref="AY5">
    <cfRule type="cellIs" dxfId="4115" priority="823" stopIfTrue="1" operator="greaterThan">
      <formula>0.03</formula>
    </cfRule>
    <cfRule type="cellIs" dxfId="4114" priority="824" stopIfTrue="1" operator="lessThan">
      <formula>-0.03</formula>
    </cfRule>
  </conditionalFormatting>
  <conditionalFormatting sqref="AY5:AY10">
    <cfRule type="cellIs" dxfId="4113" priority="825" stopIfTrue="1" operator="greaterThan">
      <formula>0</formula>
    </cfRule>
    <cfRule type="cellIs" dxfId="4112" priority="826" stopIfTrue="1" operator="lessThan">
      <formula>0</formula>
    </cfRule>
  </conditionalFormatting>
  <conditionalFormatting sqref="AP5:AP6">
    <cfRule type="cellIs" dxfId="4111" priority="1333" stopIfTrue="1" operator="greaterThan">
      <formula>0</formula>
    </cfRule>
    <cfRule type="cellIs" dxfId="4110" priority="1334" operator="lessThan">
      <formula>0</formula>
    </cfRule>
  </conditionalFormatting>
  <conditionalFormatting sqref="AP7">
    <cfRule type="cellIs" dxfId="4109" priority="767" stopIfTrue="1" operator="greaterThan">
      <formula>0.03</formula>
    </cfRule>
    <cfRule type="cellIs" dxfId="4108" priority="768" stopIfTrue="1" operator="lessThan">
      <formula>-0.03</formula>
    </cfRule>
  </conditionalFormatting>
  <conditionalFormatting sqref="AP7:AP8">
    <cfRule type="cellIs" dxfId="4107" priority="769" stopIfTrue="1" operator="greaterThan">
      <formula>0</formula>
    </cfRule>
    <cfRule type="cellIs" dxfId="4106" priority="770" operator="lessThan">
      <formula>0</formula>
    </cfRule>
  </conditionalFormatting>
  <conditionalFormatting sqref="AP9">
    <cfRule type="cellIs" dxfId="4105" priority="763" stopIfTrue="1" operator="greaterThan">
      <formula>0.03</formula>
    </cfRule>
    <cfRule type="cellIs" dxfId="4104" priority="764" stopIfTrue="1" operator="lessThan">
      <formula>-0.03</formula>
    </cfRule>
  </conditionalFormatting>
  <conditionalFormatting sqref="AP9:AP10">
    <cfRule type="cellIs" dxfId="4103" priority="765" stopIfTrue="1" operator="greaterThan">
      <formula>0</formula>
    </cfRule>
    <cfRule type="cellIs" dxfId="4102" priority="766" operator="lessThan">
      <formula>0</formula>
    </cfRule>
  </conditionalFormatting>
  <conditionalFormatting sqref="AT5">
    <cfRule type="cellIs" dxfId="4101" priority="709" stopIfTrue="1" operator="greaterThan">
      <formula>0.03</formula>
    </cfRule>
    <cfRule type="cellIs" dxfId="4100" priority="710" stopIfTrue="1" operator="lessThan">
      <formula>-0.03</formula>
    </cfRule>
  </conditionalFormatting>
  <conditionalFormatting sqref="AT5:AT6">
    <cfRule type="cellIs" dxfId="4099" priority="711" stopIfTrue="1" operator="greaterThan">
      <formula>0</formula>
    </cfRule>
    <cfRule type="cellIs" dxfId="4098" priority="712" operator="lessThan">
      <formula>0</formula>
    </cfRule>
  </conditionalFormatting>
  <conditionalFormatting sqref="AT7">
    <cfRule type="cellIs" dxfId="4097" priority="705" stopIfTrue="1" operator="greaterThan">
      <formula>0.03</formula>
    </cfRule>
    <cfRule type="cellIs" dxfId="4096" priority="706" stopIfTrue="1" operator="lessThan">
      <formula>-0.03</formula>
    </cfRule>
  </conditionalFormatting>
  <conditionalFormatting sqref="AT7:AT8">
    <cfRule type="cellIs" dxfId="4095" priority="707" stopIfTrue="1" operator="greaterThan">
      <formula>0</formula>
    </cfRule>
    <cfRule type="cellIs" dxfId="4094" priority="708" operator="lessThan">
      <formula>0</formula>
    </cfRule>
  </conditionalFormatting>
  <conditionalFormatting sqref="AT9">
    <cfRule type="cellIs" dxfId="4093" priority="701" stopIfTrue="1" operator="greaterThan">
      <formula>0.03</formula>
    </cfRule>
    <cfRule type="cellIs" dxfId="4092" priority="702" stopIfTrue="1" operator="lessThan">
      <formula>-0.03</formula>
    </cfRule>
  </conditionalFormatting>
  <conditionalFormatting sqref="AT9:AT10">
    <cfRule type="cellIs" dxfId="4091" priority="703" stopIfTrue="1" operator="greaterThan">
      <formula>0</formula>
    </cfRule>
    <cfRule type="cellIs" dxfId="4090" priority="704" operator="lessThan">
      <formula>0</formula>
    </cfRule>
  </conditionalFormatting>
  <conditionalFormatting sqref="AV5">
    <cfRule type="cellIs" dxfId="4089" priority="697" stopIfTrue="1" operator="greaterThan">
      <formula>0.03</formula>
    </cfRule>
    <cfRule type="cellIs" dxfId="4088" priority="698" stopIfTrue="1" operator="lessThan">
      <formula>-0.03</formula>
    </cfRule>
  </conditionalFormatting>
  <conditionalFormatting sqref="AV5:AV6">
    <cfRule type="cellIs" dxfId="4087" priority="699" stopIfTrue="1" operator="greaterThan">
      <formula>0</formula>
    </cfRule>
    <cfRule type="cellIs" dxfId="4086" priority="700" operator="lessThan">
      <formula>0</formula>
    </cfRule>
  </conditionalFormatting>
  <conditionalFormatting sqref="AV7">
    <cfRule type="cellIs" dxfId="4085" priority="693" stopIfTrue="1" operator="greaterThan">
      <formula>0.03</formula>
    </cfRule>
    <cfRule type="cellIs" dxfId="4084" priority="694" stopIfTrue="1" operator="lessThan">
      <formula>-0.03</formula>
    </cfRule>
  </conditionalFormatting>
  <conditionalFormatting sqref="AV7:AV8">
    <cfRule type="cellIs" dxfId="4083" priority="695" stopIfTrue="1" operator="greaterThan">
      <formula>0</formula>
    </cfRule>
    <cfRule type="cellIs" dxfId="4082" priority="696" operator="lessThan">
      <formula>0</formula>
    </cfRule>
  </conditionalFormatting>
  <conditionalFormatting sqref="AV9">
    <cfRule type="cellIs" dxfId="4081" priority="689" stopIfTrue="1" operator="greaterThan">
      <formula>0.03</formula>
    </cfRule>
    <cfRule type="cellIs" dxfId="4080" priority="690" stopIfTrue="1" operator="lessThan">
      <formula>-0.03</formula>
    </cfRule>
  </conditionalFormatting>
  <conditionalFormatting sqref="AV9:AV10">
    <cfRule type="cellIs" dxfId="4079" priority="691" stopIfTrue="1" operator="greaterThan">
      <formula>0</formula>
    </cfRule>
    <cfRule type="cellIs" dxfId="4078" priority="692" operator="lessThan">
      <formula>0</formula>
    </cfRule>
  </conditionalFormatting>
  <conditionalFormatting sqref="AX5">
    <cfRule type="cellIs" dxfId="4077" priority="685" stopIfTrue="1" operator="greaterThan">
      <formula>0.03</formula>
    </cfRule>
    <cfRule type="cellIs" dxfId="4076" priority="686" stopIfTrue="1" operator="lessThan">
      <formula>-0.03</formula>
    </cfRule>
  </conditionalFormatting>
  <conditionalFormatting sqref="AX5:AX6">
    <cfRule type="cellIs" dxfId="4075" priority="687" stopIfTrue="1" operator="greaterThan">
      <formula>0</formula>
    </cfRule>
    <cfRule type="cellIs" dxfId="4074" priority="688" operator="lessThan">
      <formula>0</formula>
    </cfRule>
  </conditionalFormatting>
  <conditionalFormatting sqref="AX7">
    <cfRule type="cellIs" dxfId="4073" priority="681" stopIfTrue="1" operator="greaterThan">
      <formula>0.03</formula>
    </cfRule>
    <cfRule type="cellIs" dxfId="4072" priority="682" stopIfTrue="1" operator="lessThan">
      <formula>-0.03</formula>
    </cfRule>
  </conditionalFormatting>
  <conditionalFormatting sqref="AX7:AX8">
    <cfRule type="cellIs" dxfId="4071" priority="683" stopIfTrue="1" operator="greaterThan">
      <formula>0</formula>
    </cfRule>
    <cfRule type="cellIs" dxfId="4070" priority="684" operator="lessThan">
      <formula>0</formula>
    </cfRule>
  </conditionalFormatting>
  <conditionalFormatting sqref="AX9">
    <cfRule type="cellIs" dxfId="4069" priority="677" stopIfTrue="1" operator="greaterThan">
      <formula>0.03</formula>
    </cfRule>
    <cfRule type="cellIs" dxfId="4068" priority="678" stopIfTrue="1" operator="lessThan">
      <formula>-0.03</formula>
    </cfRule>
  </conditionalFormatting>
  <conditionalFormatting sqref="AX9:AX10">
    <cfRule type="cellIs" dxfId="4067" priority="679" stopIfTrue="1" operator="greaterThan">
      <formula>0</formula>
    </cfRule>
    <cfRule type="cellIs" dxfId="4066" priority="680" operator="lessThan">
      <formula>0</formula>
    </cfRule>
  </conditionalFormatting>
  <conditionalFormatting sqref="AP11">
    <cfRule type="cellIs" dxfId="4065" priority="589" stopIfTrue="1" operator="greaterThan">
      <formula>0.03</formula>
    </cfRule>
    <cfRule type="cellIs" dxfId="4064" priority="590" stopIfTrue="1" operator="lessThan">
      <formula>-0.03</formula>
    </cfRule>
  </conditionalFormatting>
  <conditionalFormatting sqref="AQ11">
    <cfRule type="cellIs" dxfId="4063" priority="607" stopIfTrue="1" operator="greaterThan">
      <formula>0.03</formula>
    </cfRule>
    <cfRule type="cellIs" dxfId="4062" priority="608" stopIfTrue="1" operator="lessThan">
      <formula>-0.03</formula>
    </cfRule>
  </conditionalFormatting>
  <conditionalFormatting sqref="AQ11:AQ16">
    <cfRule type="cellIs" dxfId="4061" priority="609" stopIfTrue="1" operator="greaterThan">
      <formula>0</formula>
    </cfRule>
    <cfRule type="cellIs" dxfId="4060" priority="610" stopIfTrue="1" operator="lessThan">
      <formula>0</formula>
    </cfRule>
  </conditionalFormatting>
  <conditionalFormatting sqref="AR11:AS11">
    <cfRule type="cellIs" dxfId="4059" priority="603" stopIfTrue="1" operator="greaterThan">
      <formula>0.03</formula>
    </cfRule>
    <cfRule type="cellIs" dxfId="4058" priority="604" stopIfTrue="1" operator="lessThan">
      <formula>-0.03</formula>
    </cfRule>
  </conditionalFormatting>
  <conditionalFormatting sqref="AR11:AS16">
    <cfRule type="cellIs" dxfId="4057" priority="605" stopIfTrue="1" operator="greaterThan">
      <formula>0</formula>
    </cfRule>
    <cfRule type="cellIs" dxfId="4056" priority="606" stopIfTrue="1" operator="lessThan">
      <formula>0</formula>
    </cfRule>
  </conditionalFormatting>
  <conditionalFormatting sqref="AU11">
    <cfRule type="cellIs" dxfId="4055" priority="599" stopIfTrue="1" operator="greaterThan">
      <formula>0.03</formula>
    </cfRule>
    <cfRule type="cellIs" dxfId="4054" priority="600" stopIfTrue="1" operator="lessThan">
      <formula>-0.03</formula>
    </cfRule>
  </conditionalFormatting>
  <conditionalFormatting sqref="AU11:AU16">
    <cfRule type="cellIs" dxfId="4053" priority="601" stopIfTrue="1" operator="greaterThan">
      <formula>0</formula>
    </cfRule>
    <cfRule type="cellIs" dxfId="4052" priority="602" stopIfTrue="1" operator="lessThan">
      <formula>0</formula>
    </cfRule>
  </conditionalFormatting>
  <conditionalFormatting sqref="AW11">
    <cfRule type="cellIs" dxfId="4051" priority="595" stopIfTrue="1" operator="greaterThan">
      <formula>0.03</formula>
    </cfRule>
    <cfRule type="cellIs" dxfId="4050" priority="596" stopIfTrue="1" operator="lessThan">
      <formula>-0.03</formula>
    </cfRule>
  </conditionalFormatting>
  <conditionalFormatting sqref="AW11:AW16">
    <cfRule type="cellIs" dxfId="4049" priority="597" stopIfTrue="1" operator="greaterThan">
      <formula>0</formula>
    </cfRule>
    <cfRule type="cellIs" dxfId="4048" priority="598" stopIfTrue="1" operator="lessThan">
      <formula>0</formula>
    </cfRule>
  </conditionalFormatting>
  <conditionalFormatting sqref="AY11">
    <cfRule type="cellIs" dxfId="4047" priority="591" stopIfTrue="1" operator="greaterThan">
      <formula>0.03</formula>
    </cfRule>
    <cfRule type="cellIs" dxfId="4046" priority="592" stopIfTrue="1" operator="lessThan">
      <formula>-0.03</formula>
    </cfRule>
  </conditionalFormatting>
  <conditionalFormatting sqref="AY11:AY16">
    <cfRule type="cellIs" dxfId="4045" priority="593" stopIfTrue="1" operator="greaterThan">
      <formula>0</formula>
    </cfRule>
    <cfRule type="cellIs" dxfId="4044" priority="594" stopIfTrue="1" operator="lessThan">
      <formula>0</formula>
    </cfRule>
  </conditionalFormatting>
  <conditionalFormatting sqref="AP11:AP12">
    <cfRule type="cellIs" dxfId="4043" priority="611" stopIfTrue="1" operator="greaterThan">
      <formula>0</formula>
    </cfRule>
    <cfRule type="cellIs" dxfId="4042" priority="612" operator="lessThan">
      <formula>0</formula>
    </cfRule>
  </conditionalFormatting>
  <conditionalFormatting sqref="AP13">
    <cfRule type="cellIs" dxfId="4041" priority="585" stopIfTrue="1" operator="greaterThan">
      <formula>0.03</formula>
    </cfRule>
    <cfRule type="cellIs" dxfId="4040" priority="586" stopIfTrue="1" operator="lessThan">
      <formula>-0.03</formula>
    </cfRule>
  </conditionalFormatting>
  <conditionalFormatting sqref="AP13:AP14">
    <cfRule type="cellIs" dxfId="4039" priority="587" stopIfTrue="1" operator="greaterThan">
      <formula>0</formula>
    </cfRule>
    <cfRule type="cellIs" dxfId="4038" priority="588" operator="lessThan">
      <formula>0</formula>
    </cfRule>
  </conditionalFormatting>
  <conditionalFormatting sqref="AP15">
    <cfRule type="cellIs" dxfId="4037" priority="581" stopIfTrue="1" operator="greaterThan">
      <formula>0.03</formula>
    </cfRule>
    <cfRule type="cellIs" dxfId="4036" priority="582" stopIfTrue="1" operator="lessThan">
      <formula>-0.03</formula>
    </cfRule>
  </conditionalFormatting>
  <conditionalFormatting sqref="AP15:AP16">
    <cfRule type="cellIs" dxfId="4035" priority="583" stopIfTrue="1" operator="greaterThan">
      <formula>0</formula>
    </cfRule>
    <cfRule type="cellIs" dxfId="4034" priority="584" operator="lessThan">
      <formula>0</formula>
    </cfRule>
  </conditionalFormatting>
  <conditionalFormatting sqref="AT11">
    <cfRule type="cellIs" dxfId="4033" priority="577" stopIfTrue="1" operator="greaterThan">
      <formula>0.03</formula>
    </cfRule>
    <cfRule type="cellIs" dxfId="4032" priority="578" stopIfTrue="1" operator="lessThan">
      <formula>-0.03</formula>
    </cfRule>
  </conditionalFormatting>
  <conditionalFormatting sqref="AT11:AT12">
    <cfRule type="cellIs" dxfId="4031" priority="579" stopIfTrue="1" operator="greaterThan">
      <formula>0</formula>
    </cfRule>
    <cfRule type="cellIs" dxfId="4030" priority="580" operator="lessThan">
      <formula>0</formula>
    </cfRule>
  </conditionalFormatting>
  <conditionalFormatting sqref="AT13">
    <cfRule type="cellIs" dxfId="4029" priority="573" stopIfTrue="1" operator="greaterThan">
      <formula>0.03</formula>
    </cfRule>
    <cfRule type="cellIs" dxfId="4028" priority="574" stopIfTrue="1" operator="lessThan">
      <formula>-0.03</formula>
    </cfRule>
  </conditionalFormatting>
  <conditionalFormatting sqref="AT13:AT14">
    <cfRule type="cellIs" dxfId="4027" priority="575" stopIfTrue="1" operator="greaterThan">
      <formula>0</formula>
    </cfRule>
    <cfRule type="cellIs" dxfId="4026" priority="576" operator="lessThan">
      <formula>0</formula>
    </cfRule>
  </conditionalFormatting>
  <conditionalFormatting sqref="AT15">
    <cfRule type="cellIs" dxfId="4025" priority="569" stopIfTrue="1" operator="greaterThan">
      <formula>0.03</formula>
    </cfRule>
    <cfRule type="cellIs" dxfId="4024" priority="570" stopIfTrue="1" operator="lessThan">
      <formula>-0.03</formula>
    </cfRule>
  </conditionalFormatting>
  <conditionalFormatting sqref="AT15:AT16">
    <cfRule type="cellIs" dxfId="4023" priority="571" stopIfTrue="1" operator="greaterThan">
      <formula>0</formula>
    </cfRule>
    <cfRule type="cellIs" dxfId="4022" priority="572" operator="lessThan">
      <formula>0</formula>
    </cfRule>
  </conditionalFormatting>
  <conditionalFormatting sqref="AV11">
    <cfRule type="cellIs" dxfId="4021" priority="565" stopIfTrue="1" operator="greaterThan">
      <formula>0.03</formula>
    </cfRule>
    <cfRule type="cellIs" dxfId="4020" priority="566" stopIfTrue="1" operator="lessThan">
      <formula>-0.03</formula>
    </cfRule>
  </conditionalFormatting>
  <conditionalFormatting sqref="AV11:AV12">
    <cfRule type="cellIs" dxfId="4019" priority="567" stopIfTrue="1" operator="greaterThan">
      <formula>0</formula>
    </cfRule>
    <cfRule type="cellIs" dxfId="4018" priority="568" operator="lessThan">
      <formula>0</formula>
    </cfRule>
  </conditionalFormatting>
  <conditionalFormatting sqref="AV13">
    <cfRule type="cellIs" dxfId="4017" priority="561" stopIfTrue="1" operator="greaterThan">
      <formula>0.03</formula>
    </cfRule>
    <cfRule type="cellIs" dxfId="4016" priority="562" stopIfTrue="1" operator="lessThan">
      <formula>-0.03</formula>
    </cfRule>
  </conditionalFormatting>
  <conditionalFormatting sqref="AV13:AV14">
    <cfRule type="cellIs" dxfId="4015" priority="563" stopIfTrue="1" operator="greaterThan">
      <formula>0</formula>
    </cfRule>
    <cfRule type="cellIs" dxfId="4014" priority="564" operator="lessThan">
      <formula>0</formula>
    </cfRule>
  </conditionalFormatting>
  <conditionalFormatting sqref="AV15">
    <cfRule type="cellIs" dxfId="4013" priority="557" stopIfTrue="1" operator="greaterThan">
      <formula>0.03</formula>
    </cfRule>
    <cfRule type="cellIs" dxfId="4012" priority="558" stopIfTrue="1" operator="lessThan">
      <formula>-0.03</formula>
    </cfRule>
  </conditionalFormatting>
  <conditionalFormatting sqref="AV15:AV16">
    <cfRule type="cellIs" dxfId="4011" priority="559" stopIfTrue="1" operator="greaterThan">
      <formula>0</formula>
    </cfRule>
    <cfRule type="cellIs" dxfId="4010" priority="560" operator="lessThan">
      <formula>0</formula>
    </cfRule>
  </conditionalFormatting>
  <conditionalFormatting sqref="AP17 AP23 AP29 AP35">
    <cfRule type="cellIs" dxfId="4009" priority="521" stopIfTrue="1" operator="greaterThan">
      <formula>0.03</formula>
    </cfRule>
    <cfRule type="cellIs" dxfId="4008" priority="522" stopIfTrue="1" operator="lessThan">
      <formula>-0.03</formula>
    </cfRule>
  </conditionalFormatting>
  <conditionalFormatting sqref="AQ17 AQ23 AQ29 AQ35">
    <cfRule type="cellIs" dxfId="4007" priority="539" stopIfTrue="1" operator="greaterThan">
      <formula>0.03</formula>
    </cfRule>
    <cfRule type="cellIs" dxfId="4006" priority="540" stopIfTrue="1" operator="lessThan">
      <formula>-0.03</formula>
    </cfRule>
  </conditionalFormatting>
  <conditionalFormatting sqref="AQ17:AQ40">
    <cfRule type="cellIs" dxfId="4005" priority="541" stopIfTrue="1" operator="greaterThan">
      <formula>0</formula>
    </cfRule>
    <cfRule type="cellIs" dxfId="4004" priority="542" stopIfTrue="1" operator="lessThan">
      <formula>0</formula>
    </cfRule>
  </conditionalFormatting>
  <conditionalFormatting sqref="AR17:AS17 AR23:AS23 AR29:AS29 AR35:AS35">
    <cfRule type="cellIs" dxfId="4003" priority="535" stopIfTrue="1" operator="greaterThan">
      <formula>0.03</formula>
    </cfRule>
    <cfRule type="cellIs" dxfId="4002" priority="536" stopIfTrue="1" operator="lessThan">
      <formula>-0.03</formula>
    </cfRule>
  </conditionalFormatting>
  <conditionalFormatting sqref="AR17:AS40">
    <cfRule type="cellIs" dxfId="4001" priority="537" stopIfTrue="1" operator="greaterThan">
      <formula>0</formula>
    </cfRule>
    <cfRule type="cellIs" dxfId="4000" priority="538" stopIfTrue="1" operator="lessThan">
      <formula>0</formula>
    </cfRule>
  </conditionalFormatting>
  <conditionalFormatting sqref="AU17 AU23 AU29 AU35">
    <cfRule type="cellIs" dxfId="3999" priority="531" stopIfTrue="1" operator="greaterThan">
      <formula>0.03</formula>
    </cfRule>
    <cfRule type="cellIs" dxfId="3998" priority="532" stopIfTrue="1" operator="lessThan">
      <formula>-0.03</formula>
    </cfRule>
  </conditionalFormatting>
  <conditionalFormatting sqref="AU17:AU40">
    <cfRule type="cellIs" dxfId="3997" priority="533" stopIfTrue="1" operator="greaterThan">
      <formula>0</formula>
    </cfRule>
    <cfRule type="cellIs" dxfId="3996" priority="534" stopIfTrue="1" operator="lessThan">
      <formula>0</formula>
    </cfRule>
  </conditionalFormatting>
  <conditionalFormatting sqref="AW17 AW23 AW29 AW35">
    <cfRule type="cellIs" dxfId="3995" priority="527" stopIfTrue="1" operator="greaterThan">
      <formula>0.03</formula>
    </cfRule>
    <cfRule type="cellIs" dxfId="3994" priority="528" stopIfTrue="1" operator="lessThan">
      <formula>-0.03</formula>
    </cfRule>
  </conditionalFormatting>
  <conditionalFormatting sqref="AW17:AW40">
    <cfRule type="cellIs" dxfId="3993" priority="529" stopIfTrue="1" operator="greaterThan">
      <formula>0</formula>
    </cfRule>
    <cfRule type="cellIs" dxfId="3992" priority="530" stopIfTrue="1" operator="lessThan">
      <formula>0</formula>
    </cfRule>
  </conditionalFormatting>
  <conditionalFormatting sqref="AP17:AP18 AP23:AP24 AP29:AP30 AP35:AP36">
    <cfRule type="cellIs" dxfId="3991" priority="543" stopIfTrue="1" operator="greaterThan">
      <formula>0</formula>
    </cfRule>
    <cfRule type="cellIs" dxfId="3990" priority="544" operator="lessThan">
      <formula>0</formula>
    </cfRule>
  </conditionalFormatting>
  <conditionalFormatting sqref="AP19 AP25 AP31 AP37">
    <cfRule type="cellIs" dxfId="3989" priority="517" stopIfTrue="1" operator="greaterThan">
      <formula>0.03</formula>
    </cfRule>
    <cfRule type="cellIs" dxfId="3988" priority="518" stopIfTrue="1" operator="lessThan">
      <formula>-0.03</formula>
    </cfRule>
  </conditionalFormatting>
  <conditionalFormatting sqref="AP19:AP20 AP25:AP26 AP31:AP32 AP37:AP38">
    <cfRule type="cellIs" dxfId="3987" priority="519" stopIfTrue="1" operator="greaterThan">
      <formula>0</formula>
    </cfRule>
    <cfRule type="cellIs" dxfId="3986" priority="520" operator="lessThan">
      <formula>0</formula>
    </cfRule>
  </conditionalFormatting>
  <conditionalFormatting sqref="AP21 AP27 AP33 AP39">
    <cfRule type="cellIs" dxfId="3985" priority="513" stopIfTrue="1" operator="greaterThan">
      <formula>0.03</formula>
    </cfRule>
    <cfRule type="cellIs" dxfId="3984" priority="514" stopIfTrue="1" operator="lessThan">
      <formula>-0.03</formula>
    </cfRule>
  </conditionalFormatting>
  <conditionalFormatting sqref="AP21:AP22 AP27:AP28 AP33:AP34 AP39:AP40">
    <cfRule type="cellIs" dxfId="3983" priority="515" stopIfTrue="1" operator="greaterThan">
      <formula>0</formula>
    </cfRule>
    <cfRule type="cellIs" dxfId="3982" priority="516" operator="lessThan">
      <formula>0</formula>
    </cfRule>
  </conditionalFormatting>
  <conditionalFormatting sqref="AT17 AT23 AT29 AT35">
    <cfRule type="cellIs" dxfId="3981" priority="509" stopIfTrue="1" operator="greaterThan">
      <formula>0.03</formula>
    </cfRule>
    <cfRule type="cellIs" dxfId="3980" priority="510" stopIfTrue="1" operator="lessThan">
      <formula>-0.03</formula>
    </cfRule>
  </conditionalFormatting>
  <conditionalFormatting sqref="AT17:AT18 AT23:AT24 AT29:AT30 AT35:AT36">
    <cfRule type="cellIs" dxfId="3979" priority="511" stopIfTrue="1" operator="greaterThan">
      <formula>0</formula>
    </cfRule>
    <cfRule type="cellIs" dxfId="3978" priority="512" operator="lessThan">
      <formula>0</formula>
    </cfRule>
  </conditionalFormatting>
  <conditionalFormatting sqref="AT19 AT25 AT31 AT37">
    <cfRule type="cellIs" dxfId="3977" priority="505" stopIfTrue="1" operator="greaterThan">
      <formula>0.03</formula>
    </cfRule>
    <cfRule type="cellIs" dxfId="3976" priority="506" stopIfTrue="1" operator="lessThan">
      <formula>-0.03</formula>
    </cfRule>
  </conditionalFormatting>
  <conditionalFormatting sqref="AT19:AT20 AT25:AT26 AT31:AT32 AT37:AT38">
    <cfRule type="cellIs" dxfId="3975" priority="507" stopIfTrue="1" operator="greaterThan">
      <formula>0</formula>
    </cfRule>
    <cfRule type="cellIs" dxfId="3974" priority="508" operator="lessThan">
      <formula>0</formula>
    </cfRule>
  </conditionalFormatting>
  <conditionalFormatting sqref="AT21 AT27 AT33 AT39">
    <cfRule type="cellIs" dxfId="3973" priority="501" stopIfTrue="1" operator="greaterThan">
      <formula>0.03</formula>
    </cfRule>
    <cfRule type="cellIs" dxfId="3972" priority="502" stopIfTrue="1" operator="lessThan">
      <formula>-0.03</formula>
    </cfRule>
  </conditionalFormatting>
  <conditionalFormatting sqref="AT21:AT22 AT27:AT28 AT33:AT34 AT39:AT40">
    <cfRule type="cellIs" dxfId="3971" priority="503" stopIfTrue="1" operator="greaterThan">
      <formula>0</formula>
    </cfRule>
    <cfRule type="cellIs" dxfId="3970" priority="504" operator="lessThan">
      <formula>0</formula>
    </cfRule>
  </conditionalFormatting>
  <conditionalFormatting sqref="AV17 AV23 AV29 AV35">
    <cfRule type="cellIs" dxfId="3969" priority="497" stopIfTrue="1" operator="greaterThan">
      <formula>0.03</formula>
    </cfRule>
    <cfRule type="cellIs" dxfId="3968" priority="498" stopIfTrue="1" operator="lessThan">
      <formula>-0.03</formula>
    </cfRule>
  </conditionalFormatting>
  <conditionalFormatting sqref="AV17:AV18 AV23:AV24 AV29:AV30 AV35:AV36">
    <cfRule type="cellIs" dxfId="3967" priority="499" stopIfTrue="1" operator="greaterThan">
      <formula>0</formula>
    </cfRule>
    <cfRule type="cellIs" dxfId="3966" priority="500" operator="lessThan">
      <formula>0</formula>
    </cfRule>
  </conditionalFormatting>
  <conditionalFormatting sqref="AV19 AV25 AV31 AV37">
    <cfRule type="cellIs" dxfId="3965" priority="493" stopIfTrue="1" operator="greaterThan">
      <formula>0.03</formula>
    </cfRule>
    <cfRule type="cellIs" dxfId="3964" priority="494" stopIfTrue="1" operator="lessThan">
      <formula>-0.03</formula>
    </cfRule>
  </conditionalFormatting>
  <conditionalFormatting sqref="AV19:AV20 AV25:AV26 AV31:AV32 AV37:AV38">
    <cfRule type="cellIs" dxfId="3963" priority="495" stopIfTrue="1" operator="greaterThan">
      <formula>0</formula>
    </cfRule>
    <cfRule type="cellIs" dxfId="3962" priority="496" operator="lessThan">
      <formula>0</formula>
    </cfRule>
  </conditionalFormatting>
  <conditionalFormatting sqref="AV21 AV27 AV33 AV39">
    <cfRule type="cellIs" dxfId="3961" priority="489" stopIfTrue="1" operator="greaterThan">
      <formula>0.03</formula>
    </cfRule>
    <cfRule type="cellIs" dxfId="3960" priority="490" stopIfTrue="1" operator="lessThan">
      <formula>-0.03</formula>
    </cfRule>
  </conditionalFormatting>
  <conditionalFormatting sqref="AV21:AV22 AV27:AV28 AV33:AV34 AV39:AV40">
    <cfRule type="cellIs" dxfId="3959" priority="491" stopIfTrue="1" operator="greaterThan">
      <formula>0</formula>
    </cfRule>
    <cfRule type="cellIs" dxfId="3958" priority="492" operator="lessThan">
      <formula>0</formula>
    </cfRule>
  </conditionalFormatting>
  <conditionalFormatting sqref="B47">
    <cfRule type="cellIs" dxfId="3957" priority="469" stopIfTrue="1" operator="greaterThan">
      <formula>0.03</formula>
    </cfRule>
    <cfRule type="cellIs" dxfId="3956" priority="470" stopIfTrue="1" operator="lessThan">
      <formula>-0.03</formula>
    </cfRule>
  </conditionalFormatting>
  <conditionalFormatting sqref="C47">
    <cfRule type="cellIs" dxfId="3955" priority="471" stopIfTrue="1" operator="greaterThan">
      <formula>0.03</formula>
    </cfRule>
    <cfRule type="cellIs" dxfId="3954" priority="472" stopIfTrue="1" operator="lessThan">
      <formula>-0.03</formula>
    </cfRule>
  </conditionalFormatting>
  <conditionalFormatting sqref="C47:C52">
    <cfRule type="cellIs" dxfId="3953" priority="473" stopIfTrue="1" operator="greaterThan">
      <formula>0</formula>
    </cfRule>
    <cfRule type="cellIs" dxfId="3952" priority="474" stopIfTrue="1" operator="lessThan">
      <formula>0</formula>
    </cfRule>
  </conditionalFormatting>
  <conditionalFormatting sqref="B47:B48">
    <cfRule type="cellIs" dxfId="3951" priority="475" stopIfTrue="1" operator="greaterThan">
      <formula>0</formula>
    </cfRule>
    <cfRule type="cellIs" dxfId="3950" priority="476" operator="lessThan">
      <formula>0</formula>
    </cfRule>
  </conditionalFormatting>
  <conditionalFormatting sqref="B49">
    <cfRule type="cellIs" dxfId="3949" priority="465" stopIfTrue="1" operator="greaterThan">
      <formula>0.03</formula>
    </cfRule>
    <cfRule type="cellIs" dxfId="3948" priority="466" stopIfTrue="1" operator="lessThan">
      <formula>-0.03</formula>
    </cfRule>
  </conditionalFormatting>
  <conditionalFormatting sqref="B49:B50">
    <cfRule type="cellIs" dxfId="3947" priority="467" stopIfTrue="1" operator="greaterThan">
      <formula>0</formula>
    </cfRule>
    <cfRule type="cellIs" dxfId="3946" priority="468" operator="lessThan">
      <formula>0</formula>
    </cfRule>
  </conditionalFormatting>
  <conditionalFormatting sqref="B51">
    <cfRule type="cellIs" dxfId="3945" priority="461" stopIfTrue="1" operator="greaterThan">
      <formula>0.03</formula>
    </cfRule>
    <cfRule type="cellIs" dxfId="3944" priority="462" stopIfTrue="1" operator="lessThan">
      <formula>-0.03</formula>
    </cfRule>
  </conditionalFormatting>
  <conditionalFormatting sqref="B51:B52">
    <cfRule type="cellIs" dxfId="3943" priority="463" stopIfTrue="1" operator="greaterThan">
      <formula>0</formula>
    </cfRule>
    <cfRule type="cellIs" dxfId="3942" priority="464" operator="lessThan">
      <formula>0</formula>
    </cfRule>
  </conditionalFormatting>
  <conditionalFormatting sqref="D47:P47">
    <cfRule type="cellIs" dxfId="3941" priority="457" stopIfTrue="1" operator="greaterThan">
      <formula>0.03</formula>
    </cfRule>
    <cfRule type="cellIs" dxfId="3940" priority="458" stopIfTrue="1" operator="lessThan">
      <formula>-0.03</formula>
    </cfRule>
  </conditionalFormatting>
  <conditionalFormatting sqref="D47:P52">
    <cfRule type="cellIs" dxfId="3939" priority="459" stopIfTrue="1" operator="greaterThan">
      <formula>0</formula>
    </cfRule>
    <cfRule type="cellIs" dxfId="3938" priority="460" stopIfTrue="1" operator="lessThan">
      <formula>0</formula>
    </cfRule>
  </conditionalFormatting>
  <conditionalFormatting sqref="Q47">
    <cfRule type="cellIs" dxfId="3937" priority="449" stopIfTrue="1" operator="greaterThan">
      <formula>0.03</formula>
    </cfRule>
    <cfRule type="cellIs" dxfId="3936" priority="450" stopIfTrue="1" operator="lessThan">
      <formula>-0.03</formula>
    </cfRule>
  </conditionalFormatting>
  <conditionalFormatting sqref="R47">
    <cfRule type="cellIs" dxfId="3935" priority="451" stopIfTrue="1" operator="greaterThan">
      <formula>0.03</formula>
    </cfRule>
    <cfRule type="cellIs" dxfId="3934" priority="452" stopIfTrue="1" operator="lessThan">
      <formula>-0.03</formula>
    </cfRule>
  </conditionalFormatting>
  <conditionalFormatting sqref="R47:R52">
    <cfRule type="cellIs" dxfId="3933" priority="453" stopIfTrue="1" operator="greaterThan">
      <formula>0</formula>
    </cfRule>
    <cfRule type="cellIs" dxfId="3932" priority="454" stopIfTrue="1" operator="lessThan">
      <formula>0</formula>
    </cfRule>
  </conditionalFormatting>
  <conditionalFormatting sqref="Q47:Q48">
    <cfRule type="cellIs" dxfId="3931" priority="455" stopIfTrue="1" operator="greaterThan">
      <formula>0</formula>
    </cfRule>
    <cfRule type="cellIs" dxfId="3930" priority="456" operator="lessThan">
      <formula>0</formula>
    </cfRule>
  </conditionalFormatting>
  <conditionalFormatting sqref="Q49">
    <cfRule type="cellIs" dxfId="3929" priority="445" stopIfTrue="1" operator="greaterThan">
      <formula>0.03</formula>
    </cfRule>
    <cfRule type="cellIs" dxfId="3928" priority="446" stopIfTrue="1" operator="lessThan">
      <formula>-0.03</formula>
    </cfRule>
  </conditionalFormatting>
  <conditionalFormatting sqref="Q49:Q50">
    <cfRule type="cellIs" dxfId="3927" priority="447" stopIfTrue="1" operator="greaterThan">
      <formula>0</formula>
    </cfRule>
    <cfRule type="cellIs" dxfId="3926" priority="448" operator="lessThan">
      <formula>0</formula>
    </cfRule>
  </conditionalFormatting>
  <conditionalFormatting sqref="Q51">
    <cfRule type="cellIs" dxfId="3925" priority="441" stopIfTrue="1" operator="greaterThan">
      <formula>0.03</formula>
    </cfRule>
    <cfRule type="cellIs" dxfId="3924" priority="442" stopIfTrue="1" operator="lessThan">
      <formula>-0.03</formula>
    </cfRule>
  </conditionalFormatting>
  <conditionalFormatting sqref="Q51:Q52">
    <cfRule type="cellIs" dxfId="3923" priority="443" stopIfTrue="1" operator="greaterThan">
      <formula>0</formula>
    </cfRule>
    <cfRule type="cellIs" dxfId="3922" priority="444" operator="lessThan">
      <formula>0</formula>
    </cfRule>
  </conditionalFormatting>
  <conditionalFormatting sqref="S47">
    <cfRule type="cellIs" dxfId="3921" priority="433" stopIfTrue="1" operator="greaterThan">
      <formula>0.03</formula>
    </cfRule>
    <cfRule type="cellIs" dxfId="3920" priority="434" stopIfTrue="1" operator="lessThan">
      <formula>-0.03</formula>
    </cfRule>
  </conditionalFormatting>
  <conditionalFormatting sqref="T47">
    <cfRule type="cellIs" dxfId="3919" priority="435" stopIfTrue="1" operator="greaterThan">
      <formula>0.03</formula>
    </cfRule>
    <cfRule type="cellIs" dxfId="3918" priority="436" stopIfTrue="1" operator="lessThan">
      <formula>-0.03</formula>
    </cfRule>
  </conditionalFormatting>
  <conditionalFormatting sqref="T47:T52">
    <cfRule type="cellIs" dxfId="3917" priority="437" stopIfTrue="1" operator="greaterThan">
      <formula>0</formula>
    </cfRule>
    <cfRule type="cellIs" dxfId="3916" priority="438" stopIfTrue="1" operator="lessThan">
      <formula>0</formula>
    </cfRule>
  </conditionalFormatting>
  <conditionalFormatting sqref="S47:S48">
    <cfRule type="cellIs" dxfId="3915" priority="439" stopIfTrue="1" operator="greaterThan">
      <formula>0</formula>
    </cfRule>
    <cfRule type="cellIs" dxfId="3914" priority="440" operator="lessThan">
      <formula>0</formula>
    </cfRule>
  </conditionalFormatting>
  <conditionalFormatting sqref="S49">
    <cfRule type="cellIs" dxfId="3913" priority="429" stopIfTrue="1" operator="greaterThan">
      <formula>0.03</formula>
    </cfRule>
    <cfRule type="cellIs" dxfId="3912" priority="430" stopIfTrue="1" operator="lessThan">
      <formula>-0.03</formula>
    </cfRule>
  </conditionalFormatting>
  <conditionalFormatting sqref="S49:S50">
    <cfRule type="cellIs" dxfId="3911" priority="431" stopIfTrue="1" operator="greaterThan">
      <formula>0</formula>
    </cfRule>
    <cfRule type="cellIs" dxfId="3910" priority="432" operator="lessThan">
      <formula>0</formula>
    </cfRule>
  </conditionalFormatting>
  <conditionalFormatting sqref="S51">
    <cfRule type="cellIs" dxfId="3909" priority="425" stopIfTrue="1" operator="greaterThan">
      <formula>0.03</formula>
    </cfRule>
    <cfRule type="cellIs" dxfId="3908" priority="426" stopIfTrue="1" operator="lessThan">
      <formula>-0.03</formula>
    </cfRule>
  </conditionalFormatting>
  <conditionalFormatting sqref="S51:S52">
    <cfRule type="cellIs" dxfId="3907" priority="427" stopIfTrue="1" operator="greaterThan">
      <formula>0</formula>
    </cfRule>
    <cfRule type="cellIs" dxfId="3906" priority="428" operator="lessThan">
      <formula>0</formula>
    </cfRule>
  </conditionalFormatting>
  <conditionalFormatting sqref="U47">
    <cfRule type="cellIs" dxfId="3905" priority="417" stopIfTrue="1" operator="greaterThan">
      <formula>0.03</formula>
    </cfRule>
    <cfRule type="cellIs" dxfId="3904" priority="418" stopIfTrue="1" operator="lessThan">
      <formula>-0.03</formula>
    </cfRule>
  </conditionalFormatting>
  <conditionalFormatting sqref="V47">
    <cfRule type="cellIs" dxfId="3903" priority="419" stopIfTrue="1" operator="greaterThan">
      <formula>0.03</formula>
    </cfRule>
    <cfRule type="cellIs" dxfId="3902" priority="420" stopIfTrue="1" operator="lessThan">
      <formula>-0.03</formula>
    </cfRule>
  </conditionalFormatting>
  <conditionalFormatting sqref="V47:V52">
    <cfRule type="cellIs" dxfId="3901" priority="421" stopIfTrue="1" operator="greaterThan">
      <formula>0</formula>
    </cfRule>
    <cfRule type="cellIs" dxfId="3900" priority="422" stopIfTrue="1" operator="lessThan">
      <formula>0</formula>
    </cfRule>
  </conditionalFormatting>
  <conditionalFormatting sqref="U47:U48">
    <cfRule type="cellIs" dxfId="3899" priority="423" stopIfTrue="1" operator="greaterThan">
      <formula>0</formula>
    </cfRule>
    <cfRule type="cellIs" dxfId="3898" priority="424" operator="lessThan">
      <formula>0</formula>
    </cfRule>
  </conditionalFormatting>
  <conditionalFormatting sqref="U49">
    <cfRule type="cellIs" dxfId="3897" priority="413" stopIfTrue="1" operator="greaterThan">
      <formula>0.03</formula>
    </cfRule>
    <cfRule type="cellIs" dxfId="3896" priority="414" stopIfTrue="1" operator="lessThan">
      <formula>-0.03</formula>
    </cfRule>
  </conditionalFormatting>
  <conditionalFormatting sqref="U49:U50">
    <cfRule type="cellIs" dxfId="3895" priority="415" stopIfTrue="1" operator="greaterThan">
      <formula>0</formula>
    </cfRule>
    <cfRule type="cellIs" dxfId="3894" priority="416" operator="lessThan">
      <formula>0</formula>
    </cfRule>
  </conditionalFormatting>
  <conditionalFormatting sqref="U51">
    <cfRule type="cellIs" dxfId="3893" priority="409" stopIfTrue="1" operator="greaterThan">
      <formula>0.03</formula>
    </cfRule>
    <cfRule type="cellIs" dxfId="3892" priority="410" stopIfTrue="1" operator="lessThan">
      <formula>-0.03</formula>
    </cfRule>
  </conditionalFormatting>
  <conditionalFormatting sqref="U51:U52">
    <cfRule type="cellIs" dxfId="3891" priority="411" stopIfTrue="1" operator="greaterThan">
      <formula>0</formula>
    </cfRule>
    <cfRule type="cellIs" dxfId="3890" priority="412" operator="lessThan">
      <formula>0</formula>
    </cfRule>
  </conditionalFormatting>
  <conditionalFormatting sqref="W47">
    <cfRule type="cellIs" dxfId="3889" priority="401" stopIfTrue="1" operator="greaterThan">
      <formula>0.03</formula>
    </cfRule>
    <cfRule type="cellIs" dxfId="3888" priority="402" stopIfTrue="1" operator="lessThan">
      <formula>-0.03</formula>
    </cfRule>
  </conditionalFormatting>
  <conditionalFormatting sqref="X47">
    <cfRule type="cellIs" dxfId="3887" priority="403" stopIfTrue="1" operator="greaterThan">
      <formula>0.03</formula>
    </cfRule>
    <cfRule type="cellIs" dxfId="3886" priority="404" stopIfTrue="1" operator="lessThan">
      <formula>-0.03</formula>
    </cfRule>
  </conditionalFormatting>
  <conditionalFormatting sqref="X47:X52">
    <cfRule type="cellIs" dxfId="3885" priority="405" stopIfTrue="1" operator="greaterThan">
      <formula>0</formula>
    </cfRule>
    <cfRule type="cellIs" dxfId="3884" priority="406" stopIfTrue="1" operator="lessThan">
      <formula>0</formula>
    </cfRule>
  </conditionalFormatting>
  <conditionalFormatting sqref="W47:W48">
    <cfRule type="cellIs" dxfId="3883" priority="407" stopIfTrue="1" operator="greaterThan">
      <formula>0</formula>
    </cfRule>
    <cfRule type="cellIs" dxfId="3882" priority="408" operator="lessThan">
      <formula>0</formula>
    </cfRule>
  </conditionalFormatting>
  <conditionalFormatting sqref="W49">
    <cfRule type="cellIs" dxfId="3881" priority="397" stopIfTrue="1" operator="greaterThan">
      <formula>0.03</formula>
    </cfRule>
    <cfRule type="cellIs" dxfId="3880" priority="398" stopIfTrue="1" operator="lessThan">
      <formula>-0.03</formula>
    </cfRule>
  </conditionalFormatting>
  <conditionalFormatting sqref="W49:W50">
    <cfRule type="cellIs" dxfId="3879" priority="399" stopIfTrue="1" operator="greaterThan">
      <formula>0</formula>
    </cfRule>
    <cfRule type="cellIs" dxfId="3878" priority="400" operator="lessThan">
      <formula>0</formula>
    </cfRule>
  </conditionalFormatting>
  <conditionalFormatting sqref="W51">
    <cfRule type="cellIs" dxfId="3877" priority="393" stopIfTrue="1" operator="greaterThan">
      <formula>0.03</formula>
    </cfRule>
    <cfRule type="cellIs" dxfId="3876" priority="394" stopIfTrue="1" operator="lessThan">
      <formula>-0.03</formula>
    </cfRule>
  </conditionalFormatting>
  <conditionalFormatting sqref="W51:W52">
    <cfRule type="cellIs" dxfId="3875" priority="395" stopIfTrue="1" operator="greaterThan">
      <formula>0</formula>
    </cfRule>
    <cfRule type="cellIs" dxfId="3874" priority="396" operator="lessThan">
      <formula>0</formula>
    </cfRule>
  </conditionalFormatting>
  <conditionalFormatting sqref="Y47">
    <cfRule type="cellIs" dxfId="3873" priority="385" stopIfTrue="1" operator="greaterThan">
      <formula>0.03</formula>
    </cfRule>
    <cfRule type="cellIs" dxfId="3872" priority="386" stopIfTrue="1" operator="lessThan">
      <formula>-0.03</formula>
    </cfRule>
  </conditionalFormatting>
  <conditionalFormatting sqref="Z47">
    <cfRule type="cellIs" dxfId="3871" priority="387" stopIfTrue="1" operator="greaterThan">
      <formula>0.03</formula>
    </cfRule>
    <cfRule type="cellIs" dxfId="3870" priority="388" stopIfTrue="1" operator="lessThan">
      <formula>-0.03</formula>
    </cfRule>
  </conditionalFormatting>
  <conditionalFormatting sqref="Z47:Z52">
    <cfRule type="cellIs" dxfId="3869" priority="389" stopIfTrue="1" operator="greaterThan">
      <formula>0</formula>
    </cfRule>
    <cfRule type="cellIs" dxfId="3868" priority="390" stopIfTrue="1" operator="lessThan">
      <formula>0</formula>
    </cfRule>
  </conditionalFormatting>
  <conditionalFormatting sqref="Y47:Y48">
    <cfRule type="cellIs" dxfId="3867" priority="391" stopIfTrue="1" operator="greaterThan">
      <formula>0</formula>
    </cfRule>
    <cfRule type="cellIs" dxfId="3866" priority="392" operator="lessThan">
      <formula>0</formula>
    </cfRule>
  </conditionalFormatting>
  <conditionalFormatting sqref="Y49">
    <cfRule type="cellIs" dxfId="3865" priority="381" stopIfTrue="1" operator="greaterThan">
      <formula>0.03</formula>
    </cfRule>
    <cfRule type="cellIs" dxfId="3864" priority="382" stopIfTrue="1" operator="lessThan">
      <formula>-0.03</formula>
    </cfRule>
  </conditionalFormatting>
  <conditionalFormatting sqref="Y49:Y50">
    <cfRule type="cellIs" dxfId="3863" priority="383" stopIfTrue="1" operator="greaterThan">
      <formula>0</formula>
    </cfRule>
    <cfRule type="cellIs" dxfId="3862" priority="384" operator="lessThan">
      <formula>0</formula>
    </cfRule>
  </conditionalFormatting>
  <conditionalFormatting sqref="Y51">
    <cfRule type="cellIs" dxfId="3861" priority="377" stopIfTrue="1" operator="greaterThan">
      <formula>0.03</formula>
    </cfRule>
    <cfRule type="cellIs" dxfId="3860" priority="378" stopIfTrue="1" operator="lessThan">
      <formula>-0.03</formula>
    </cfRule>
  </conditionalFormatting>
  <conditionalFormatting sqref="Y51:Y52">
    <cfRule type="cellIs" dxfId="3859" priority="379" stopIfTrue="1" operator="greaterThan">
      <formula>0</formula>
    </cfRule>
    <cfRule type="cellIs" dxfId="3858" priority="380" operator="lessThan">
      <formula>0</formula>
    </cfRule>
  </conditionalFormatting>
  <conditionalFormatting sqref="AA47">
    <cfRule type="cellIs" dxfId="3857" priority="369" stopIfTrue="1" operator="greaterThan">
      <formula>0.03</formula>
    </cfRule>
    <cfRule type="cellIs" dxfId="3856" priority="370" stopIfTrue="1" operator="lessThan">
      <formula>-0.03</formula>
    </cfRule>
  </conditionalFormatting>
  <conditionalFormatting sqref="AB47">
    <cfRule type="cellIs" dxfId="3855" priority="371" stopIfTrue="1" operator="greaterThan">
      <formula>0.03</formula>
    </cfRule>
    <cfRule type="cellIs" dxfId="3854" priority="372" stopIfTrue="1" operator="lessThan">
      <formula>-0.03</formula>
    </cfRule>
  </conditionalFormatting>
  <conditionalFormatting sqref="AB47:AB52">
    <cfRule type="cellIs" dxfId="3853" priority="373" stopIfTrue="1" operator="greaterThan">
      <formula>0</formula>
    </cfRule>
    <cfRule type="cellIs" dxfId="3852" priority="374" stopIfTrue="1" operator="lessThan">
      <formula>0</formula>
    </cfRule>
  </conditionalFormatting>
  <conditionalFormatting sqref="AA47:AA48">
    <cfRule type="cellIs" dxfId="3851" priority="375" stopIfTrue="1" operator="greaterThan">
      <formula>0</formula>
    </cfRule>
    <cfRule type="cellIs" dxfId="3850" priority="376" operator="lessThan">
      <formula>0</formula>
    </cfRule>
  </conditionalFormatting>
  <conditionalFormatting sqref="AA49">
    <cfRule type="cellIs" dxfId="3849" priority="365" stopIfTrue="1" operator="greaterThan">
      <formula>0.03</formula>
    </cfRule>
    <cfRule type="cellIs" dxfId="3848" priority="366" stopIfTrue="1" operator="lessThan">
      <formula>-0.03</formula>
    </cfRule>
  </conditionalFormatting>
  <conditionalFormatting sqref="AA49:AA50">
    <cfRule type="cellIs" dxfId="3847" priority="367" stopIfTrue="1" operator="greaterThan">
      <formula>0</formula>
    </cfRule>
    <cfRule type="cellIs" dxfId="3846" priority="368" operator="lessThan">
      <formula>0</formula>
    </cfRule>
  </conditionalFormatting>
  <conditionalFormatting sqref="AA51">
    <cfRule type="cellIs" dxfId="3845" priority="361" stopIfTrue="1" operator="greaterThan">
      <formula>0.03</formula>
    </cfRule>
    <cfRule type="cellIs" dxfId="3844" priority="362" stopIfTrue="1" operator="lessThan">
      <formula>-0.03</formula>
    </cfRule>
  </conditionalFormatting>
  <conditionalFormatting sqref="AA51:AA52">
    <cfRule type="cellIs" dxfId="3843" priority="363" stopIfTrue="1" operator="greaterThan">
      <formula>0</formula>
    </cfRule>
    <cfRule type="cellIs" dxfId="3842" priority="364" operator="lessThan">
      <formula>0</formula>
    </cfRule>
  </conditionalFormatting>
  <conditionalFormatting sqref="AC47">
    <cfRule type="cellIs" dxfId="3841" priority="353" stopIfTrue="1" operator="greaterThan">
      <formula>0.03</formula>
    </cfRule>
    <cfRule type="cellIs" dxfId="3840" priority="354" stopIfTrue="1" operator="lessThan">
      <formula>-0.03</formula>
    </cfRule>
  </conditionalFormatting>
  <conditionalFormatting sqref="AC47:AC48">
    <cfRule type="cellIs" dxfId="3839" priority="359" stopIfTrue="1" operator="greaterThan">
      <formula>0</formula>
    </cfRule>
    <cfRule type="cellIs" dxfId="3838" priority="360" operator="lessThan">
      <formula>0</formula>
    </cfRule>
  </conditionalFormatting>
  <conditionalFormatting sqref="AC49">
    <cfRule type="cellIs" dxfId="3837" priority="349" stopIfTrue="1" operator="greaterThan">
      <formula>0.03</formula>
    </cfRule>
    <cfRule type="cellIs" dxfId="3836" priority="350" stopIfTrue="1" operator="lessThan">
      <formula>-0.03</formula>
    </cfRule>
  </conditionalFormatting>
  <conditionalFormatting sqref="AC49:AC50">
    <cfRule type="cellIs" dxfId="3835" priority="351" stopIfTrue="1" operator="greaterThan">
      <formula>0</formula>
    </cfRule>
    <cfRule type="cellIs" dxfId="3834" priority="352" operator="lessThan">
      <formula>0</formula>
    </cfRule>
  </conditionalFormatting>
  <conditionalFormatting sqref="AC51">
    <cfRule type="cellIs" dxfId="3833" priority="345" stopIfTrue="1" operator="greaterThan">
      <formula>0.03</formula>
    </cfRule>
    <cfRule type="cellIs" dxfId="3832" priority="346" stopIfTrue="1" operator="lessThan">
      <formula>-0.03</formula>
    </cfRule>
  </conditionalFormatting>
  <conditionalFormatting sqref="AC51:AC52">
    <cfRule type="cellIs" dxfId="3831" priority="347" stopIfTrue="1" operator="greaterThan">
      <formula>0</formula>
    </cfRule>
    <cfRule type="cellIs" dxfId="3830" priority="348" operator="lessThan">
      <formula>0</formula>
    </cfRule>
  </conditionalFormatting>
  <conditionalFormatting sqref="AI47">
    <cfRule type="cellIs" dxfId="3829" priority="337" stopIfTrue="1" operator="greaterThan">
      <formula>0.03</formula>
    </cfRule>
    <cfRule type="cellIs" dxfId="3828" priority="338" stopIfTrue="1" operator="lessThan">
      <formula>-0.03</formula>
    </cfRule>
  </conditionalFormatting>
  <conditionalFormatting sqref="AJ47">
    <cfRule type="cellIs" dxfId="3827" priority="339" stopIfTrue="1" operator="greaterThan">
      <formula>0.03</formula>
    </cfRule>
    <cfRule type="cellIs" dxfId="3826" priority="340" stopIfTrue="1" operator="lessThan">
      <formula>-0.03</formula>
    </cfRule>
  </conditionalFormatting>
  <conditionalFormatting sqref="AJ47:AJ52">
    <cfRule type="cellIs" dxfId="3825" priority="341" stopIfTrue="1" operator="greaterThan">
      <formula>0</formula>
    </cfRule>
    <cfRule type="cellIs" dxfId="3824" priority="342" stopIfTrue="1" operator="lessThan">
      <formula>0</formula>
    </cfRule>
  </conditionalFormatting>
  <conditionalFormatting sqref="AI47:AI48">
    <cfRule type="cellIs" dxfId="3823" priority="343" stopIfTrue="1" operator="greaterThan">
      <formula>0</formula>
    </cfRule>
    <cfRule type="cellIs" dxfId="3822" priority="344" operator="lessThan">
      <formula>0</formula>
    </cfRule>
  </conditionalFormatting>
  <conditionalFormatting sqref="AI49">
    <cfRule type="cellIs" dxfId="3821" priority="333" stopIfTrue="1" operator="greaterThan">
      <formula>0.03</formula>
    </cfRule>
    <cfRule type="cellIs" dxfId="3820" priority="334" stopIfTrue="1" operator="lessThan">
      <formula>-0.03</formula>
    </cfRule>
  </conditionalFormatting>
  <conditionalFormatting sqref="AI49:AI50">
    <cfRule type="cellIs" dxfId="3819" priority="335" stopIfTrue="1" operator="greaterThan">
      <formula>0</formula>
    </cfRule>
    <cfRule type="cellIs" dxfId="3818" priority="336" operator="lessThan">
      <formula>0</formula>
    </cfRule>
  </conditionalFormatting>
  <conditionalFormatting sqref="AI51">
    <cfRule type="cellIs" dxfId="3817" priority="329" stopIfTrue="1" operator="greaterThan">
      <formula>0.03</formula>
    </cfRule>
    <cfRule type="cellIs" dxfId="3816" priority="330" stopIfTrue="1" operator="lessThan">
      <formula>-0.03</formula>
    </cfRule>
  </conditionalFormatting>
  <conditionalFormatting sqref="AI51:AI52">
    <cfRule type="cellIs" dxfId="3815" priority="331" stopIfTrue="1" operator="greaterThan">
      <formula>0</formula>
    </cfRule>
    <cfRule type="cellIs" dxfId="3814" priority="332" operator="lessThan">
      <formula>0</formula>
    </cfRule>
  </conditionalFormatting>
  <conditionalFormatting sqref="AK47">
    <cfRule type="cellIs" dxfId="3813" priority="321" stopIfTrue="1" operator="greaterThan">
      <formula>0.03</formula>
    </cfRule>
    <cfRule type="cellIs" dxfId="3812" priority="322" stopIfTrue="1" operator="lessThan">
      <formula>-0.03</formula>
    </cfRule>
  </conditionalFormatting>
  <conditionalFormatting sqref="AL47">
    <cfRule type="cellIs" dxfId="3811" priority="323" stopIfTrue="1" operator="greaterThan">
      <formula>0.03</formula>
    </cfRule>
    <cfRule type="cellIs" dxfId="3810" priority="324" stopIfTrue="1" operator="lessThan">
      <formula>-0.03</formula>
    </cfRule>
  </conditionalFormatting>
  <conditionalFormatting sqref="AL47:AL52">
    <cfRule type="cellIs" dxfId="3809" priority="325" stopIfTrue="1" operator="greaterThan">
      <formula>0</formula>
    </cfRule>
    <cfRule type="cellIs" dxfId="3808" priority="326" stopIfTrue="1" operator="lessThan">
      <formula>0</formula>
    </cfRule>
  </conditionalFormatting>
  <conditionalFormatting sqref="AK47:AK48">
    <cfRule type="cellIs" dxfId="3807" priority="327" stopIfTrue="1" operator="greaterThan">
      <formula>0</formula>
    </cfRule>
    <cfRule type="cellIs" dxfId="3806" priority="328" operator="lessThan">
      <formula>0</formula>
    </cfRule>
  </conditionalFormatting>
  <conditionalFormatting sqref="AK49">
    <cfRule type="cellIs" dxfId="3805" priority="317" stopIfTrue="1" operator="greaterThan">
      <formula>0.03</formula>
    </cfRule>
    <cfRule type="cellIs" dxfId="3804" priority="318" stopIfTrue="1" operator="lessThan">
      <formula>-0.03</formula>
    </cfRule>
  </conditionalFormatting>
  <conditionalFormatting sqref="AK49:AK50">
    <cfRule type="cellIs" dxfId="3803" priority="319" stopIfTrue="1" operator="greaterThan">
      <formula>0</formula>
    </cfRule>
    <cfRule type="cellIs" dxfId="3802" priority="320" operator="lessThan">
      <formula>0</formula>
    </cfRule>
  </conditionalFormatting>
  <conditionalFormatting sqref="AK51">
    <cfRule type="cellIs" dxfId="3801" priority="313" stopIfTrue="1" operator="greaterThan">
      <formula>0.03</formula>
    </cfRule>
    <cfRule type="cellIs" dxfId="3800" priority="314" stopIfTrue="1" operator="lessThan">
      <formula>-0.03</formula>
    </cfRule>
  </conditionalFormatting>
  <conditionalFormatting sqref="AK51:AK52">
    <cfRule type="cellIs" dxfId="3799" priority="315" stopIfTrue="1" operator="greaterThan">
      <formula>0</formula>
    </cfRule>
    <cfRule type="cellIs" dxfId="3798" priority="316" operator="lessThan">
      <formula>0</formula>
    </cfRule>
  </conditionalFormatting>
  <conditionalFormatting sqref="AD47:AH47">
    <cfRule type="cellIs" dxfId="3797" priority="309" stopIfTrue="1" operator="greaterThan">
      <formula>0.03</formula>
    </cfRule>
    <cfRule type="cellIs" dxfId="3796" priority="310" stopIfTrue="1" operator="lessThan">
      <formula>-0.03</formula>
    </cfRule>
  </conditionalFormatting>
  <conditionalFormatting sqref="AD47:AH52">
    <cfRule type="cellIs" dxfId="3795" priority="311" stopIfTrue="1" operator="greaterThan">
      <formula>0</formula>
    </cfRule>
    <cfRule type="cellIs" dxfId="3794" priority="312" stopIfTrue="1" operator="lessThan">
      <formula>0</formula>
    </cfRule>
  </conditionalFormatting>
  <conditionalFormatting sqref="BA11">
    <cfRule type="cellIs" dxfId="3793" priority="197" stopIfTrue="1" operator="greaterThan">
      <formula>0.03</formula>
    </cfRule>
    <cfRule type="cellIs" dxfId="3792" priority="198" stopIfTrue="1" operator="lessThan">
      <formula>-0.03</formula>
    </cfRule>
  </conditionalFormatting>
  <conditionalFormatting sqref="BA11:BA16">
    <cfRule type="cellIs" dxfId="3791" priority="199" stopIfTrue="1" operator="greaterThan">
      <formula>0</formula>
    </cfRule>
    <cfRule type="cellIs" dxfId="3790" priority="200" stopIfTrue="1" operator="lessThan">
      <formula>0</formula>
    </cfRule>
  </conditionalFormatting>
  <conditionalFormatting sqref="AZ11">
    <cfRule type="cellIs" dxfId="3789" priority="193" stopIfTrue="1" operator="greaterThan">
      <formula>0.03</formula>
    </cfRule>
    <cfRule type="cellIs" dxfId="3788" priority="194" stopIfTrue="1" operator="lessThan">
      <formula>-0.03</formula>
    </cfRule>
  </conditionalFormatting>
  <conditionalFormatting sqref="AZ11:AZ12">
    <cfRule type="cellIs" dxfId="3787" priority="195" stopIfTrue="1" operator="greaterThan">
      <formula>0</formula>
    </cfRule>
    <cfRule type="cellIs" dxfId="3786" priority="196" operator="lessThan">
      <formula>0</formula>
    </cfRule>
  </conditionalFormatting>
  <conditionalFormatting sqref="AZ13">
    <cfRule type="cellIs" dxfId="3785" priority="189" stopIfTrue="1" operator="greaterThan">
      <formula>0.03</formula>
    </cfRule>
    <cfRule type="cellIs" dxfId="3784" priority="190" stopIfTrue="1" operator="lessThan">
      <formula>-0.03</formula>
    </cfRule>
  </conditionalFormatting>
  <conditionalFormatting sqref="AZ13:AZ14">
    <cfRule type="cellIs" dxfId="3783" priority="191" stopIfTrue="1" operator="greaterThan">
      <formula>0</formula>
    </cfRule>
    <cfRule type="cellIs" dxfId="3782" priority="192" operator="lessThan">
      <formula>0</formula>
    </cfRule>
  </conditionalFormatting>
  <conditionalFormatting sqref="AZ15">
    <cfRule type="cellIs" dxfId="3781" priority="185" stopIfTrue="1" operator="greaterThan">
      <formula>0.03</formula>
    </cfRule>
    <cfRule type="cellIs" dxfId="3780" priority="186" stopIfTrue="1" operator="lessThan">
      <formula>-0.03</formula>
    </cfRule>
  </conditionalFormatting>
  <conditionalFormatting sqref="AZ15:AZ16">
    <cfRule type="cellIs" dxfId="3779" priority="187" stopIfTrue="1" operator="greaterThan">
      <formula>0</formula>
    </cfRule>
    <cfRule type="cellIs" dxfId="3778" priority="188" operator="lessThan">
      <formula>0</formula>
    </cfRule>
  </conditionalFormatting>
  <conditionalFormatting sqref="BA5">
    <cfRule type="cellIs" dxfId="3777" priority="181" stopIfTrue="1" operator="greaterThan">
      <formula>0.03</formula>
    </cfRule>
    <cfRule type="cellIs" dxfId="3776" priority="182" stopIfTrue="1" operator="lessThan">
      <formula>-0.03</formula>
    </cfRule>
  </conditionalFormatting>
  <conditionalFormatting sqref="BA5:BA10">
    <cfRule type="cellIs" dxfId="3775" priority="183" stopIfTrue="1" operator="greaterThan">
      <formula>0</formula>
    </cfRule>
    <cfRule type="cellIs" dxfId="3774" priority="184" stopIfTrue="1" operator="lessThan">
      <formula>0</formula>
    </cfRule>
  </conditionalFormatting>
  <conditionalFormatting sqref="AZ5">
    <cfRule type="cellIs" dxfId="3773" priority="177" stopIfTrue="1" operator="greaterThan">
      <formula>0.03</formula>
    </cfRule>
    <cfRule type="cellIs" dxfId="3772" priority="178" stopIfTrue="1" operator="lessThan">
      <formula>-0.03</formula>
    </cfRule>
  </conditionalFormatting>
  <conditionalFormatting sqref="AZ5:AZ6">
    <cfRule type="cellIs" dxfId="3771" priority="179" stopIfTrue="1" operator="greaterThan">
      <formula>0</formula>
    </cfRule>
    <cfRule type="cellIs" dxfId="3770" priority="180" operator="lessThan">
      <formula>0</formula>
    </cfRule>
  </conditionalFormatting>
  <conditionalFormatting sqref="AZ7">
    <cfRule type="cellIs" dxfId="3769" priority="173" stopIfTrue="1" operator="greaterThan">
      <formula>0.03</formula>
    </cfRule>
    <cfRule type="cellIs" dxfId="3768" priority="174" stopIfTrue="1" operator="lessThan">
      <formula>-0.03</formula>
    </cfRule>
  </conditionalFormatting>
  <conditionalFormatting sqref="AZ7:AZ8">
    <cfRule type="cellIs" dxfId="3767" priority="175" stopIfTrue="1" operator="greaterThan">
      <formula>0</formula>
    </cfRule>
    <cfRule type="cellIs" dxfId="3766" priority="176" operator="lessThan">
      <formula>0</formula>
    </cfRule>
  </conditionalFormatting>
  <conditionalFormatting sqref="AZ9">
    <cfRule type="cellIs" dxfId="3765" priority="169" stopIfTrue="1" operator="greaterThan">
      <formula>0.03</formula>
    </cfRule>
    <cfRule type="cellIs" dxfId="3764" priority="170" stopIfTrue="1" operator="lessThan">
      <formula>-0.03</formula>
    </cfRule>
  </conditionalFormatting>
  <conditionalFormatting sqref="AZ9:AZ10">
    <cfRule type="cellIs" dxfId="3763" priority="171" stopIfTrue="1" operator="greaterThan">
      <formula>0</formula>
    </cfRule>
    <cfRule type="cellIs" dxfId="3762" priority="172" operator="lessThan">
      <formula>0</formula>
    </cfRule>
  </conditionalFormatting>
  <conditionalFormatting sqref="BA17">
    <cfRule type="cellIs" dxfId="3761" priority="165" stopIfTrue="1" operator="greaterThan">
      <formula>0.03</formula>
    </cfRule>
    <cfRule type="cellIs" dxfId="3760" priority="166" stopIfTrue="1" operator="lessThan">
      <formula>-0.03</formula>
    </cfRule>
  </conditionalFormatting>
  <conditionalFormatting sqref="BA17:BA22">
    <cfRule type="cellIs" dxfId="3759" priority="167" stopIfTrue="1" operator="greaterThan">
      <formula>0</formula>
    </cfRule>
    <cfRule type="cellIs" dxfId="3758" priority="168" stopIfTrue="1" operator="lessThan">
      <formula>0</formula>
    </cfRule>
  </conditionalFormatting>
  <conditionalFormatting sqref="AZ17">
    <cfRule type="cellIs" dxfId="3757" priority="161" stopIfTrue="1" operator="greaterThan">
      <formula>0.03</formula>
    </cfRule>
    <cfRule type="cellIs" dxfId="3756" priority="162" stopIfTrue="1" operator="lessThan">
      <formula>-0.03</formula>
    </cfRule>
  </conditionalFormatting>
  <conditionalFormatting sqref="AZ17:AZ18">
    <cfRule type="cellIs" dxfId="3755" priority="163" stopIfTrue="1" operator="greaterThan">
      <formula>0</formula>
    </cfRule>
    <cfRule type="cellIs" dxfId="3754" priority="164" operator="lessThan">
      <formula>0</formula>
    </cfRule>
  </conditionalFormatting>
  <conditionalFormatting sqref="AZ19">
    <cfRule type="cellIs" dxfId="3753" priority="157" stopIfTrue="1" operator="greaterThan">
      <formula>0.03</formula>
    </cfRule>
    <cfRule type="cellIs" dxfId="3752" priority="158" stopIfTrue="1" operator="lessThan">
      <formula>-0.03</formula>
    </cfRule>
  </conditionalFormatting>
  <conditionalFormatting sqref="AZ19:AZ20">
    <cfRule type="cellIs" dxfId="3751" priority="159" stopIfTrue="1" operator="greaterThan">
      <formula>0</formula>
    </cfRule>
    <cfRule type="cellIs" dxfId="3750" priority="160" operator="lessThan">
      <formula>0</formula>
    </cfRule>
  </conditionalFormatting>
  <conditionalFormatting sqref="AZ21">
    <cfRule type="cellIs" dxfId="3749" priority="153" stopIfTrue="1" operator="greaterThan">
      <formula>0.03</formula>
    </cfRule>
    <cfRule type="cellIs" dxfId="3748" priority="154" stopIfTrue="1" operator="lessThan">
      <formula>-0.03</formula>
    </cfRule>
  </conditionalFormatting>
  <conditionalFormatting sqref="AZ21:AZ22">
    <cfRule type="cellIs" dxfId="3747" priority="155" stopIfTrue="1" operator="greaterThan">
      <formula>0</formula>
    </cfRule>
    <cfRule type="cellIs" dxfId="3746" priority="156" operator="lessThan">
      <formula>0</formula>
    </cfRule>
  </conditionalFormatting>
  <conditionalFormatting sqref="BA29">
    <cfRule type="cellIs" dxfId="3745" priority="133" stopIfTrue="1" operator="greaterThan">
      <formula>0.03</formula>
    </cfRule>
    <cfRule type="cellIs" dxfId="3744" priority="134" stopIfTrue="1" operator="lessThan">
      <formula>-0.03</formula>
    </cfRule>
  </conditionalFormatting>
  <conditionalFormatting sqref="BA29:BA34">
    <cfRule type="cellIs" dxfId="3743" priority="135" stopIfTrue="1" operator="greaterThan">
      <formula>0</formula>
    </cfRule>
    <cfRule type="cellIs" dxfId="3742" priority="136" stopIfTrue="1" operator="lessThan">
      <formula>0</formula>
    </cfRule>
  </conditionalFormatting>
  <conditionalFormatting sqref="AZ29">
    <cfRule type="cellIs" dxfId="3741" priority="129" stopIfTrue="1" operator="greaterThan">
      <formula>0.03</formula>
    </cfRule>
    <cfRule type="cellIs" dxfId="3740" priority="130" stopIfTrue="1" operator="lessThan">
      <formula>-0.03</formula>
    </cfRule>
  </conditionalFormatting>
  <conditionalFormatting sqref="AZ29:AZ30">
    <cfRule type="cellIs" dxfId="3739" priority="131" stopIfTrue="1" operator="greaterThan">
      <formula>0</formula>
    </cfRule>
    <cfRule type="cellIs" dxfId="3738" priority="132" operator="lessThan">
      <formula>0</formula>
    </cfRule>
  </conditionalFormatting>
  <conditionalFormatting sqref="AZ31">
    <cfRule type="cellIs" dxfId="3737" priority="125" stopIfTrue="1" operator="greaterThan">
      <formula>0.03</formula>
    </cfRule>
    <cfRule type="cellIs" dxfId="3736" priority="126" stopIfTrue="1" operator="lessThan">
      <formula>-0.03</formula>
    </cfRule>
  </conditionalFormatting>
  <conditionalFormatting sqref="AZ31:AZ32">
    <cfRule type="cellIs" dxfId="3735" priority="127" stopIfTrue="1" operator="greaterThan">
      <formula>0</formula>
    </cfRule>
    <cfRule type="cellIs" dxfId="3734" priority="128" operator="lessThan">
      <formula>0</formula>
    </cfRule>
  </conditionalFormatting>
  <conditionalFormatting sqref="AZ33">
    <cfRule type="cellIs" dxfId="3733" priority="121" stopIfTrue="1" operator="greaterThan">
      <formula>0.03</formula>
    </cfRule>
    <cfRule type="cellIs" dxfId="3732" priority="122" stopIfTrue="1" operator="lessThan">
      <formula>-0.03</formula>
    </cfRule>
  </conditionalFormatting>
  <conditionalFormatting sqref="AZ33:AZ34">
    <cfRule type="cellIs" dxfId="3731" priority="123" stopIfTrue="1" operator="greaterThan">
      <formula>0</formula>
    </cfRule>
    <cfRule type="cellIs" dxfId="3730" priority="124" operator="lessThan">
      <formula>0</formula>
    </cfRule>
  </conditionalFormatting>
  <conditionalFormatting sqref="BA23">
    <cfRule type="cellIs" dxfId="3729" priority="117" stopIfTrue="1" operator="greaterThan">
      <formula>0.03</formula>
    </cfRule>
    <cfRule type="cellIs" dxfId="3728" priority="118" stopIfTrue="1" operator="lessThan">
      <formula>-0.03</formula>
    </cfRule>
  </conditionalFormatting>
  <conditionalFormatting sqref="BA23:BA28">
    <cfRule type="cellIs" dxfId="3727" priority="119" stopIfTrue="1" operator="greaterThan">
      <formula>0</formula>
    </cfRule>
    <cfRule type="cellIs" dxfId="3726" priority="120" stopIfTrue="1" operator="lessThan">
      <formula>0</formula>
    </cfRule>
  </conditionalFormatting>
  <conditionalFormatting sqref="AZ23">
    <cfRule type="cellIs" dxfId="3725" priority="113" stopIfTrue="1" operator="greaterThan">
      <formula>0.03</formula>
    </cfRule>
    <cfRule type="cellIs" dxfId="3724" priority="114" stopIfTrue="1" operator="lessThan">
      <formula>-0.03</formula>
    </cfRule>
  </conditionalFormatting>
  <conditionalFormatting sqref="AZ23:AZ24">
    <cfRule type="cellIs" dxfId="3723" priority="115" stopIfTrue="1" operator="greaterThan">
      <formula>0</formula>
    </cfRule>
    <cfRule type="cellIs" dxfId="3722" priority="116" operator="lessThan">
      <formula>0</formula>
    </cfRule>
  </conditionalFormatting>
  <conditionalFormatting sqref="AZ25">
    <cfRule type="cellIs" dxfId="3721" priority="109" stopIfTrue="1" operator="greaterThan">
      <formula>0.03</formula>
    </cfRule>
    <cfRule type="cellIs" dxfId="3720" priority="110" stopIfTrue="1" operator="lessThan">
      <formula>-0.03</formula>
    </cfRule>
  </conditionalFormatting>
  <conditionalFormatting sqref="AZ25:AZ26">
    <cfRule type="cellIs" dxfId="3719" priority="111" stopIfTrue="1" operator="greaterThan">
      <formula>0</formula>
    </cfRule>
    <cfRule type="cellIs" dxfId="3718" priority="112" operator="lessThan">
      <formula>0</formula>
    </cfRule>
  </conditionalFormatting>
  <conditionalFormatting sqref="AZ27">
    <cfRule type="cellIs" dxfId="3717" priority="105" stopIfTrue="1" operator="greaterThan">
      <formula>0.03</formula>
    </cfRule>
    <cfRule type="cellIs" dxfId="3716" priority="106" stopIfTrue="1" operator="lessThan">
      <formula>-0.03</formula>
    </cfRule>
  </conditionalFormatting>
  <conditionalFormatting sqref="AZ27:AZ28">
    <cfRule type="cellIs" dxfId="3715" priority="107" stopIfTrue="1" operator="greaterThan">
      <formula>0</formula>
    </cfRule>
    <cfRule type="cellIs" dxfId="3714" priority="108" operator="lessThan">
      <formula>0</formula>
    </cfRule>
  </conditionalFormatting>
  <conditionalFormatting sqref="BA35">
    <cfRule type="cellIs" dxfId="3713" priority="101" stopIfTrue="1" operator="greaterThan">
      <formula>0.03</formula>
    </cfRule>
    <cfRule type="cellIs" dxfId="3712" priority="102" stopIfTrue="1" operator="lessThan">
      <formula>-0.03</formula>
    </cfRule>
  </conditionalFormatting>
  <conditionalFormatting sqref="BA35:BA40">
    <cfRule type="cellIs" dxfId="3711" priority="103" stopIfTrue="1" operator="greaterThan">
      <formula>0</formula>
    </cfRule>
    <cfRule type="cellIs" dxfId="3710" priority="104" stopIfTrue="1" operator="lessThan">
      <formula>0</formula>
    </cfRule>
  </conditionalFormatting>
  <conditionalFormatting sqref="AZ35">
    <cfRule type="cellIs" dxfId="3709" priority="97" stopIfTrue="1" operator="greaterThan">
      <formula>0.03</formula>
    </cfRule>
    <cfRule type="cellIs" dxfId="3708" priority="98" stopIfTrue="1" operator="lessThan">
      <formula>-0.03</formula>
    </cfRule>
  </conditionalFormatting>
  <conditionalFormatting sqref="AZ35:AZ36">
    <cfRule type="cellIs" dxfId="3707" priority="99" stopIfTrue="1" operator="greaterThan">
      <formula>0</formula>
    </cfRule>
    <cfRule type="cellIs" dxfId="3706" priority="100" operator="lessThan">
      <formula>0</formula>
    </cfRule>
  </conditionalFormatting>
  <conditionalFormatting sqref="AZ37">
    <cfRule type="cellIs" dxfId="3705" priority="93" stopIfTrue="1" operator="greaterThan">
      <formula>0.03</formula>
    </cfRule>
    <cfRule type="cellIs" dxfId="3704" priority="94" stopIfTrue="1" operator="lessThan">
      <formula>-0.03</formula>
    </cfRule>
  </conditionalFormatting>
  <conditionalFormatting sqref="AZ37:AZ38">
    <cfRule type="cellIs" dxfId="3703" priority="95" stopIfTrue="1" operator="greaterThan">
      <formula>0</formula>
    </cfRule>
    <cfRule type="cellIs" dxfId="3702" priority="96" operator="lessThan">
      <formula>0</formula>
    </cfRule>
  </conditionalFormatting>
  <conditionalFormatting sqref="AZ39">
    <cfRule type="cellIs" dxfId="3701" priority="89" stopIfTrue="1" operator="greaterThan">
      <formula>0.03</formula>
    </cfRule>
    <cfRule type="cellIs" dxfId="3700" priority="90" stopIfTrue="1" operator="lessThan">
      <formula>-0.03</formula>
    </cfRule>
  </conditionalFormatting>
  <conditionalFormatting sqref="AZ39:AZ40">
    <cfRule type="cellIs" dxfId="3699" priority="91" stopIfTrue="1" operator="greaterThan">
      <formula>0</formula>
    </cfRule>
    <cfRule type="cellIs" dxfId="3698" priority="92" operator="lessThan">
      <formula>0</formula>
    </cfRule>
  </conditionalFormatting>
  <conditionalFormatting sqref="AX11">
    <cfRule type="cellIs" dxfId="3697" priority="85" stopIfTrue="1" operator="greaterThan">
      <formula>0.03</formula>
    </cfRule>
    <cfRule type="cellIs" dxfId="3696" priority="86" stopIfTrue="1" operator="lessThan">
      <formula>-0.03</formula>
    </cfRule>
  </conditionalFormatting>
  <conditionalFormatting sqref="AX11:AX12">
    <cfRule type="cellIs" dxfId="3695" priority="87" stopIfTrue="1" operator="greaterThan">
      <formula>0</formula>
    </cfRule>
    <cfRule type="cellIs" dxfId="3694" priority="88" operator="lessThan">
      <formula>0</formula>
    </cfRule>
  </conditionalFormatting>
  <conditionalFormatting sqref="AX13">
    <cfRule type="cellIs" dxfId="3693" priority="81" stopIfTrue="1" operator="greaterThan">
      <formula>0.03</formula>
    </cfRule>
    <cfRule type="cellIs" dxfId="3692" priority="82" stopIfTrue="1" operator="lessThan">
      <formula>-0.03</formula>
    </cfRule>
  </conditionalFormatting>
  <conditionalFormatting sqref="AX13:AX14">
    <cfRule type="cellIs" dxfId="3691" priority="83" stopIfTrue="1" operator="greaterThan">
      <formula>0</formula>
    </cfRule>
    <cfRule type="cellIs" dxfId="3690" priority="84" operator="lessThan">
      <formula>0</formula>
    </cfRule>
  </conditionalFormatting>
  <conditionalFormatting sqref="AX15">
    <cfRule type="cellIs" dxfId="3689" priority="77" stopIfTrue="1" operator="greaterThan">
      <formula>0.03</formula>
    </cfRule>
    <cfRule type="cellIs" dxfId="3688" priority="78" stopIfTrue="1" operator="lessThan">
      <formula>-0.03</formula>
    </cfRule>
  </conditionalFormatting>
  <conditionalFormatting sqref="AX15:AX16">
    <cfRule type="cellIs" dxfId="3687" priority="79" stopIfTrue="1" operator="greaterThan">
      <formula>0</formula>
    </cfRule>
    <cfRule type="cellIs" dxfId="3686" priority="80" operator="lessThan">
      <formula>0</formula>
    </cfRule>
  </conditionalFormatting>
  <conditionalFormatting sqref="AY17">
    <cfRule type="cellIs" dxfId="3685" priority="73" stopIfTrue="1" operator="greaterThan">
      <formula>0.03</formula>
    </cfRule>
    <cfRule type="cellIs" dxfId="3684" priority="74" stopIfTrue="1" operator="lessThan">
      <formula>-0.03</formula>
    </cfRule>
  </conditionalFormatting>
  <conditionalFormatting sqref="AY17:AY22">
    <cfRule type="cellIs" dxfId="3683" priority="75" stopIfTrue="1" operator="greaterThan">
      <formula>0</formula>
    </cfRule>
    <cfRule type="cellIs" dxfId="3682" priority="76" stopIfTrue="1" operator="lessThan">
      <formula>0</formula>
    </cfRule>
  </conditionalFormatting>
  <conditionalFormatting sqref="AX17">
    <cfRule type="cellIs" dxfId="3681" priority="69" stopIfTrue="1" operator="greaterThan">
      <formula>0.03</formula>
    </cfRule>
    <cfRule type="cellIs" dxfId="3680" priority="70" stopIfTrue="1" operator="lessThan">
      <formula>-0.03</formula>
    </cfRule>
  </conditionalFormatting>
  <conditionalFormatting sqref="AX17:AX18">
    <cfRule type="cellIs" dxfId="3679" priority="71" stopIfTrue="1" operator="greaterThan">
      <formula>0</formula>
    </cfRule>
    <cfRule type="cellIs" dxfId="3678" priority="72" operator="lessThan">
      <formula>0</formula>
    </cfRule>
  </conditionalFormatting>
  <conditionalFormatting sqref="AX19">
    <cfRule type="cellIs" dxfId="3677" priority="65" stopIfTrue="1" operator="greaterThan">
      <formula>0.03</formula>
    </cfRule>
    <cfRule type="cellIs" dxfId="3676" priority="66" stopIfTrue="1" operator="lessThan">
      <formula>-0.03</formula>
    </cfRule>
  </conditionalFormatting>
  <conditionalFormatting sqref="AX19:AX20">
    <cfRule type="cellIs" dxfId="3675" priority="67" stopIfTrue="1" operator="greaterThan">
      <formula>0</formula>
    </cfRule>
    <cfRule type="cellIs" dxfId="3674" priority="68" operator="lessThan">
      <formula>0</formula>
    </cfRule>
  </conditionalFormatting>
  <conditionalFormatting sqref="AX21">
    <cfRule type="cellIs" dxfId="3673" priority="61" stopIfTrue="1" operator="greaterThan">
      <formula>0.03</formula>
    </cfRule>
    <cfRule type="cellIs" dxfId="3672" priority="62" stopIfTrue="1" operator="lessThan">
      <formula>-0.03</formula>
    </cfRule>
  </conditionalFormatting>
  <conditionalFormatting sqref="AX21:AX22">
    <cfRule type="cellIs" dxfId="3671" priority="63" stopIfTrue="1" operator="greaterThan">
      <formula>0</formula>
    </cfRule>
    <cfRule type="cellIs" dxfId="3670" priority="64" operator="lessThan">
      <formula>0</formula>
    </cfRule>
  </conditionalFormatting>
  <conditionalFormatting sqref="AY23">
    <cfRule type="cellIs" dxfId="3669" priority="57" stopIfTrue="1" operator="greaterThan">
      <formula>0.03</formula>
    </cfRule>
    <cfRule type="cellIs" dxfId="3668" priority="58" stopIfTrue="1" operator="lessThan">
      <formula>-0.03</formula>
    </cfRule>
  </conditionalFormatting>
  <conditionalFormatting sqref="AY23:AY28">
    <cfRule type="cellIs" dxfId="3667" priority="59" stopIfTrue="1" operator="greaterThan">
      <formula>0</formula>
    </cfRule>
    <cfRule type="cellIs" dxfId="3666" priority="60" stopIfTrue="1" operator="lessThan">
      <formula>0</formula>
    </cfRule>
  </conditionalFormatting>
  <conditionalFormatting sqref="AX23">
    <cfRule type="cellIs" dxfId="3665" priority="53" stopIfTrue="1" operator="greaterThan">
      <formula>0.03</formula>
    </cfRule>
    <cfRule type="cellIs" dxfId="3664" priority="54" stopIfTrue="1" operator="lessThan">
      <formula>-0.03</formula>
    </cfRule>
  </conditionalFormatting>
  <conditionalFormatting sqref="AX23:AX24">
    <cfRule type="cellIs" dxfId="3663" priority="55" stopIfTrue="1" operator="greaterThan">
      <formula>0</formula>
    </cfRule>
    <cfRule type="cellIs" dxfId="3662" priority="56" operator="lessThan">
      <formula>0</formula>
    </cfRule>
  </conditionalFormatting>
  <conditionalFormatting sqref="AX25">
    <cfRule type="cellIs" dxfId="3661" priority="49" stopIfTrue="1" operator="greaterThan">
      <formula>0.03</formula>
    </cfRule>
    <cfRule type="cellIs" dxfId="3660" priority="50" stopIfTrue="1" operator="lessThan">
      <formula>-0.03</formula>
    </cfRule>
  </conditionalFormatting>
  <conditionalFormatting sqref="AX25:AX26">
    <cfRule type="cellIs" dxfId="3659" priority="51" stopIfTrue="1" operator="greaterThan">
      <formula>0</formula>
    </cfRule>
    <cfRule type="cellIs" dxfId="3658" priority="52" operator="lessThan">
      <formula>0</formula>
    </cfRule>
  </conditionalFormatting>
  <conditionalFormatting sqref="AX27">
    <cfRule type="cellIs" dxfId="3657" priority="45" stopIfTrue="1" operator="greaterThan">
      <formula>0.03</formula>
    </cfRule>
    <cfRule type="cellIs" dxfId="3656" priority="46" stopIfTrue="1" operator="lessThan">
      <formula>-0.03</formula>
    </cfRule>
  </conditionalFormatting>
  <conditionalFormatting sqref="AX27:AX28">
    <cfRule type="cellIs" dxfId="3655" priority="47" stopIfTrue="1" operator="greaterThan">
      <formula>0</formula>
    </cfRule>
    <cfRule type="cellIs" dxfId="3654" priority="48" operator="lessThan">
      <formula>0</formula>
    </cfRule>
  </conditionalFormatting>
  <conditionalFormatting sqref="AY29">
    <cfRule type="cellIs" dxfId="3653" priority="41" stopIfTrue="1" operator="greaterThan">
      <formula>0.03</formula>
    </cfRule>
    <cfRule type="cellIs" dxfId="3652" priority="42" stopIfTrue="1" operator="lessThan">
      <formula>-0.03</formula>
    </cfRule>
  </conditionalFormatting>
  <conditionalFormatting sqref="AY29:AY34">
    <cfRule type="cellIs" dxfId="3651" priority="43" stopIfTrue="1" operator="greaterThan">
      <formula>0</formula>
    </cfRule>
    <cfRule type="cellIs" dxfId="3650" priority="44" stopIfTrue="1" operator="lessThan">
      <formula>0</formula>
    </cfRule>
  </conditionalFormatting>
  <conditionalFormatting sqref="AX29">
    <cfRule type="cellIs" dxfId="3649" priority="37" stopIfTrue="1" operator="greaterThan">
      <formula>0.03</formula>
    </cfRule>
    <cfRule type="cellIs" dxfId="3648" priority="38" stopIfTrue="1" operator="lessThan">
      <formula>-0.03</formula>
    </cfRule>
  </conditionalFormatting>
  <conditionalFormatting sqref="AX29:AX30">
    <cfRule type="cellIs" dxfId="3647" priority="39" stopIfTrue="1" operator="greaterThan">
      <formula>0</formula>
    </cfRule>
    <cfRule type="cellIs" dxfId="3646" priority="40" operator="lessThan">
      <formula>0</formula>
    </cfRule>
  </conditionalFormatting>
  <conditionalFormatting sqref="AX31">
    <cfRule type="cellIs" dxfId="3645" priority="33" stopIfTrue="1" operator="greaterThan">
      <formula>0.03</formula>
    </cfRule>
    <cfRule type="cellIs" dxfId="3644" priority="34" stopIfTrue="1" operator="lessThan">
      <formula>-0.03</formula>
    </cfRule>
  </conditionalFormatting>
  <conditionalFormatting sqref="AX31:AX32">
    <cfRule type="cellIs" dxfId="3643" priority="35" stopIfTrue="1" operator="greaterThan">
      <formula>0</formula>
    </cfRule>
    <cfRule type="cellIs" dxfId="3642" priority="36" operator="lessThan">
      <formula>0</formula>
    </cfRule>
  </conditionalFormatting>
  <conditionalFormatting sqref="AX33">
    <cfRule type="cellIs" dxfId="3641" priority="29" stopIfTrue="1" operator="greaterThan">
      <formula>0.03</formula>
    </cfRule>
    <cfRule type="cellIs" dxfId="3640" priority="30" stopIfTrue="1" operator="lessThan">
      <formula>-0.03</formula>
    </cfRule>
  </conditionalFormatting>
  <conditionalFormatting sqref="AX33:AX34">
    <cfRule type="cellIs" dxfId="3639" priority="31" stopIfTrue="1" operator="greaterThan">
      <formula>0</formula>
    </cfRule>
    <cfRule type="cellIs" dxfId="3638" priority="32" operator="lessThan">
      <formula>0</formula>
    </cfRule>
  </conditionalFormatting>
  <conditionalFormatting sqref="AY35">
    <cfRule type="cellIs" dxfId="3637" priority="25" stopIfTrue="1" operator="greaterThan">
      <formula>0.03</formula>
    </cfRule>
    <cfRule type="cellIs" dxfId="3636" priority="26" stopIfTrue="1" operator="lessThan">
      <formula>-0.03</formula>
    </cfRule>
  </conditionalFormatting>
  <conditionalFormatting sqref="AY35:AY40">
    <cfRule type="cellIs" dxfId="3635" priority="27" stopIfTrue="1" operator="greaterThan">
      <formula>0</formula>
    </cfRule>
    <cfRule type="cellIs" dxfId="3634" priority="28" stopIfTrue="1" operator="lessThan">
      <formula>0</formula>
    </cfRule>
  </conditionalFormatting>
  <conditionalFormatting sqref="AX35">
    <cfRule type="cellIs" dxfId="3633" priority="21" stopIfTrue="1" operator="greaterThan">
      <formula>0.03</formula>
    </cfRule>
    <cfRule type="cellIs" dxfId="3632" priority="22" stopIfTrue="1" operator="lessThan">
      <formula>-0.03</formula>
    </cfRule>
  </conditionalFormatting>
  <conditionalFormatting sqref="AX35:AX36">
    <cfRule type="cellIs" dxfId="3631" priority="23" stopIfTrue="1" operator="greaterThan">
      <formula>0</formula>
    </cfRule>
    <cfRule type="cellIs" dxfId="3630" priority="24" operator="lessThan">
      <formula>0</formula>
    </cfRule>
  </conditionalFormatting>
  <conditionalFormatting sqref="AX37">
    <cfRule type="cellIs" dxfId="3629" priority="17" stopIfTrue="1" operator="greaterThan">
      <formula>0.03</formula>
    </cfRule>
    <cfRule type="cellIs" dxfId="3628" priority="18" stopIfTrue="1" operator="lessThan">
      <formula>-0.03</formula>
    </cfRule>
  </conditionalFormatting>
  <conditionalFormatting sqref="AX37:AX38">
    <cfRule type="cellIs" dxfId="3627" priority="19" stopIfTrue="1" operator="greaterThan">
      <formula>0</formula>
    </cfRule>
    <cfRule type="cellIs" dxfId="3626" priority="20" operator="lessThan">
      <formula>0</formula>
    </cfRule>
  </conditionalFormatting>
  <conditionalFormatting sqref="AX39">
    <cfRule type="cellIs" dxfId="3625" priority="13" stopIfTrue="1" operator="greaterThan">
      <formula>0.03</formula>
    </cfRule>
    <cfRule type="cellIs" dxfId="3624" priority="14" stopIfTrue="1" operator="lessThan">
      <formula>-0.03</formula>
    </cfRule>
  </conditionalFormatting>
  <conditionalFormatting sqref="AX39:AX40">
    <cfRule type="cellIs" dxfId="3623" priority="15" stopIfTrue="1" operator="greaterThan">
      <formula>0</formula>
    </cfRule>
    <cfRule type="cellIs" dxfId="3622" priority="16" operator="lessThan">
      <formula>0</formula>
    </cfRule>
  </conditionalFormatting>
  <conditionalFormatting sqref="AM47">
    <cfRule type="cellIs" dxfId="3621" priority="9" stopIfTrue="1" operator="greaterThan">
      <formula>0.03</formula>
    </cfRule>
    <cfRule type="cellIs" dxfId="3620" priority="10" stopIfTrue="1" operator="lessThan">
      <formula>-0.03</formula>
    </cfRule>
  </conditionalFormatting>
  <conditionalFormatting sqref="AM47:AM48">
    <cfRule type="cellIs" dxfId="3619" priority="11" stopIfTrue="1" operator="greaterThan">
      <formula>0</formula>
    </cfRule>
    <cfRule type="cellIs" dxfId="3618" priority="12" operator="lessThan">
      <formula>0</formula>
    </cfRule>
  </conditionalFormatting>
  <conditionalFormatting sqref="AM49">
    <cfRule type="cellIs" dxfId="3617" priority="5" stopIfTrue="1" operator="greaterThan">
      <formula>0.03</formula>
    </cfRule>
    <cfRule type="cellIs" dxfId="3616" priority="6" stopIfTrue="1" operator="lessThan">
      <formula>-0.03</formula>
    </cfRule>
  </conditionalFormatting>
  <conditionalFormatting sqref="AM49:AM50">
    <cfRule type="cellIs" dxfId="3615" priority="7" stopIfTrue="1" operator="greaterThan">
      <formula>0</formula>
    </cfRule>
    <cfRule type="cellIs" dxfId="3614" priority="8" operator="lessThan">
      <formula>0</formula>
    </cfRule>
  </conditionalFormatting>
  <conditionalFormatting sqref="AM51">
    <cfRule type="cellIs" dxfId="3613" priority="1" stopIfTrue="1" operator="greaterThan">
      <formula>0.03</formula>
    </cfRule>
    <cfRule type="cellIs" dxfId="3612" priority="2" stopIfTrue="1" operator="lessThan">
      <formula>-0.03</formula>
    </cfRule>
  </conditionalFormatting>
  <conditionalFormatting sqref="AM51:AM52">
    <cfRule type="cellIs" dxfId="3611" priority="3" stopIfTrue="1" operator="greaterThan">
      <formula>0</formula>
    </cfRule>
    <cfRule type="cellIs" dxfId="3610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1D0C-A0C7-F94E-95E4-E9A43A7A25E9}">
  <sheetPr codeName="Sheet28"/>
  <dimension ref="A1:FS180"/>
  <sheetViews>
    <sheetView topLeftCell="A3"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"/>
    <col min="3" max="6" width="12.6640625" style="133" bestFit="1" customWidth="1"/>
    <col min="7" max="7" width="12.1640625" style="133" customWidth="1"/>
    <col min="8" max="8" width="12.6640625" style="133" bestFit="1" customWidth="1"/>
    <col min="9" max="9" width="12.1640625" style="133" customWidth="1"/>
    <col min="10" max="11" width="12.1640625" style="133" bestFit="1" customWidth="1"/>
    <col min="12" max="17" width="11.6640625" style="133" customWidth="1"/>
    <col min="18" max="19" width="12.6640625" style="133" bestFit="1" customWidth="1"/>
    <col min="20" max="20" width="13" style="133" customWidth="1"/>
    <col min="21" max="21" width="14.6640625" style="133" bestFit="1" customWidth="1"/>
    <col min="22" max="24" width="12.6640625" style="133" bestFit="1" customWidth="1"/>
    <col min="25" max="25" width="12.1640625" style="133" customWidth="1"/>
    <col min="26" max="26" width="12.6640625" style="133" bestFit="1" customWidth="1"/>
    <col min="27" max="27" width="12.1640625" style="133" customWidth="1"/>
    <col min="28" max="29" width="12.1640625" style="133" bestFit="1" customWidth="1"/>
    <col min="30" max="35" width="11.6640625" style="133" customWidth="1"/>
    <col min="36" max="36" width="15.6640625" style="133" bestFit="1" customWidth="1"/>
    <col min="37" max="37" width="12.6640625" style="133" bestFit="1" customWidth="1"/>
    <col min="38" max="39" width="12.1640625" style="133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ht="13">
      <c r="C1" s="288" t="s">
        <v>10</v>
      </c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153"/>
      <c r="U1" s="288" t="s">
        <v>11</v>
      </c>
      <c r="V1" s="288"/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135"/>
      <c r="AM1" s="135"/>
      <c r="AN1" s="2"/>
      <c r="AO1" s="267" t="s">
        <v>21</v>
      </c>
      <c r="AP1" s="268"/>
      <c r="AQ1" s="268"/>
      <c r="AR1" s="268"/>
      <c r="AS1" s="268"/>
      <c r="AT1" s="268"/>
      <c r="AU1" s="268"/>
      <c r="AV1" s="268"/>
      <c r="AW1" s="268"/>
      <c r="AX1" s="268"/>
      <c r="AY1" s="268"/>
      <c r="CH1" s="19"/>
      <c r="CK1" s="18"/>
      <c r="CL1" s="254" t="s">
        <v>12</v>
      </c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4" t="s">
        <v>48</v>
      </c>
      <c r="EA1" s="254"/>
      <c r="EB1" s="254"/>
      <c r="EC1" s="254"/>
      <c r="ED1" s="254"/>
      <c r="EE1" s="254"/>
      <c r="EF1" s="254"/>
      <c r="EG1" s="254"/>
      <c r="EH1" s="254"/>
      <c r="EI1" s="254"/>
      <c r="EJ1" s="254"/>
      <c r="EK1" s="254"/>
      <c r="EL1" s="254"/>
      <c r="EM1" s="254"/>
      <c r="EN1" s="254"/>
      <c r="EO1" s="254"/>
      <c r="EP1" s="254"/>
      <c r="EQ1" s="254"/>
      <c r="ER1" s="254"/>
      <c r="ES1" s="254"/>
      <c r="ET1" s="254"/>
      <c r="EU1" s="254"/>
      <c r="EV1" s="254"/>
      <c r="EW1" s="25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3"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153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135"/>
      <c r="AM2" s="135"/>
      <c r="AN2" s="2"/>
      <c r="AO2" s="269" t="s">
        <v>13</v>
      </c>
      <c r="AP2" s="266"/>
      <c r="AQ2" s="266"/>
      <c r="AR2" s="266"/>
      <c r="AS2" s="266"/>
      <c r="AT2" s="266" t="s">
        <v>1</v>
      </c>
      <c r="AU2" s="266"/>
      <c r="AV2" s="266" t="s">
        <v>22</v>
      </c>
      <c r="AW2" s="266"/>
      <c r="AX2" s="266" t="s">
        <v>0</v>
      </c>
      <c r="AY2" s="266"/>
      <c r="CH2" s="20"/>
      <c r="CI2" s="20"/>
      <c r="CJ2" s="20"/>
      <c r="CK2" s="18"/>
      <c r="CL2" s="258" t="s">
        <v>13</v>
      </c>
      <c r="CM2" s="259"/>
      <c r="CN2" s="259"/>
      <c r="CO2" s="259"/>
      <c r="CP2" s="259"/>
      <c r="CQ2" s="259"/>
      <c r="CR2" s="259"/>
      <c r="CS2" s="259"/>
      <c r="CT2" s="259"/>
      <c r="CU2" s="259"/>
      <c r="CV2" s="259"/>
      <c r="CW2" s="259"/>
      <c r="CX2" s="259"/>
      <c r="CY2" s="259"/>
      <c r="CZ2" s="259"/>
      <c r="DA2" s="259"/>
      <c r="DB2" s="259"/>
      <c r="DC2" s="260"/>
      <c r="DD2" s="3"/>
      <c r="DE2" s="254" t="s">
        <v>14</v>
      </c>
      <c r="DF2" s="254"/>
      <c r="DG2" s="3"/>
      <c r="DH2" s="254" t="s">
        <v>30</v>
      </c>
      <c r="DI2" s="254"/>
      <c r="DJ2" s="3"/>
      <c r="DK2" s="254" t="s">
        <v>15</v>
      </c>
      <c r="DL2" s="254"/>
      <c r="DM2" s="254" t="s">
        <v>43</v>
      </c>
      <c r="DN2" s="254"/>
      <c r="DO2" s="254" t="s">
        <v>40</v>
      </c>
      <c r="DP2" s="254"/>
      <c r="DQ2" s="254" t="s">
        <v>44</v>
      </c>
      <c r="DR2" s="254"/>
      <c r="DS2" s="258" t="s">
        <v>45</v>
      </c>
      <c r="DT2" s="259"/>
      <c r="DU2" s="259"/>
      <c r="DV2" s="259"/>
      <c r="DW2" s="259"/>
      <c r="DX2" s="260"/>
      <c r="DY2" s="2"/>
      <c r="DZ2" s="258" t="s">
        <v>13</v>
      </c>
      <c r="EA2" s="259"/>
      <c r="EB2" s="259"/>
      <c r="EC2" s="259"/>
      <c r="ED2" s="259"/>
      <c r="EE2" s="259"/>
      <c r="EF2" s="259"/>
      <c r="EG2" s="259"/>
      <c r="EH2" s="259"/>
      <c r="EI2" s="259"/>
      <c r="EJ2" s="259"/>
      <c r="EK2" s="259"/>
      <c r="EL2" s="259"/>
      <c r="EM2" s="259"/>
      <c r="EN2" s="259"/>
      <c r="EO2" s="259"/>
      <c r="EP2" s="259"/>
      <c r="EQ2" s="260"/>
      <c r="ER2" s="254" t="s">
        <v>14</v>
      </c>
      <c r="ES2" s="254"/>
      <c r="ET2" s="254" t="s">
        <v>30</v>
      </c>
      <c r="EU2" s="254"/>
      <c r="EV2" s="257" t="s">
        <v>15</v>
      </c>
      <c r="EW2" s="257"/>
      <c r="EX2" s="257" t="s">
        <v>46</v>
      </c>
      <c r="EY2" s="257"/>
      <c r="EZ2" s="257" t="s">
        <v>47</v>
      </c>
      <c r="FA2" s="257"/>
      <c r="FB2" s="257" t="s">
        <v>41</v>
      </c>
      <c r="FC2" s="257"/>
      <c r="FD2" s="258" t="s">
        <v>45</v>
      </c>
      <c r="FE2" s="259"/>
      <c r="FF2" s="259"/>
      <c r="FG2" s="259"/>
      <c r="FH2" s="259"/>
      <c r="FI2" s="260"/>
      <c r="FK2" s="254" t="s">
        <v>106</v>
      </c>
      <c r="FL2" s="254"/>
      <c r="FM2" s="254" t="s">
        <v>107</v>
      </c>
      <c r="FN2" s="254"/>
      <c r="FP2" s="254" t="s">
        <v>105</v>
      </c>
      <c r="FQ2" s="254"/>
      <c r="FR2" s="254" t="s">
        <v>108</v>
      </c>
      <c r="FS2" s="254"/>
    </row>
    <row r="3" spans="1:175" ht="13">
      <c r="C3" s="135"/>
      <c r="D3" s="288" t="s">
        <v>13</v>
      </c>
      <c r="E3" s="288"/>
      <c r="F3" s="288"/>
      <c r="G3" s="288"/>
      <c r="H3" s="135"/>
      <c r="I3" s="135"/>
      <c r="J3" s="135"/>
      <c r="K3" s="135"/>
      <c r="L3" s="135"/>
      <c r="M3" s="135"/>
      <c r="N3" s="289" t="s">
        <v>42</v>
      </c>
      <c r="O3" s="289"/>
      <c r="P3" s="289"/>
      <c r="Q3" s="289"/>
      <c r="R3" s="135"/>
      <c r="S3" s="135"/>
      <c r="T3" s="153"/>
      <c r="U3" s="135"/>
      <c r="V3" s="288" t="s">
        <v>13</v>
      </c>
      <c r="W3" s="288"/>
      <c r="X3" s="288"/>
      <c r="Y3" s="288"/>
      <c r="Z3" s="135"/>
      <c r="AA3" s="135"/>
      <c r="AB3" s="135"/>
      <c r="AC3" s="135"/>
      <c r="AD3" s="135"/>
      <c r="AE3" s="135"/>
      <c r="AF3" s="290" t="s">
        <v>42</v>
      </c>
      <c r="AG3" s="290"/>
      <c r="AH3" s="290"/>
      <c r="AI3" s="290"/>
      <c r="AJ3" s="135"/>
      <c r="AK3" s="135"/>
      <c r="AL3" s="135"/>
      <c r="AM3" s="135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8" t="s">
        <v>13</v>
      </c>
      <c r="CO3" s="259"/>
      <c r="CP3" s="259"/>
      <c r="CQ3" s="260"/>
      <c r="CR3" s="3"/>
      <c r="CS3" s="3"/>
      <c r="CT3" s="3"/>
      <c r="CU3" s="3"/>
      <c r="CV3" s="3"/>
      <c r="CW3" s="3"/>
      <c r="CX3" s="258" t="s">
        <v>42</v>
      </c>
      <c r="CY3" s="259"/>
      <c r="CZ3" s="259"/>
      <c r="DA3" s="26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8" t="s">
        <v>13</v>
      </c>
      <c r="EC3" s="259"/>
      <c r="ED3" s="259"/>
      <c r="EE3" s="260"/>
      <c r="EF3" s="3"/>
      <c r="EG3" s="3"/>
      <c r="EH3" s="3"/>
      <c r="EI3" s="3"/>
      <c r="EJ3" s="3"/>
      <c r="EK3" s="3"/>
      <c r="EL3" s="258" t="s">
        <v>42</v>
      </c>
      <c r="EM3" s="259"/>
      <c r="EN3" s="259"/>
      <c r="EO3" s="26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3" thickBot="1">
      <c r="B4" s="1" t="s">
        <v>6</v>
      </c>
      <c r="C4" s="136" t="s">
        <v>3</v>
      </c>
      <c r="D4" s="136" t="s">
        <v>24</v>
      </c>
      <c r="E4" s="136" t="s">
        <v>25</v>
      </c>
      <c r="F4" s="136" t="s">
        <v>26</v>
      </c>
      <c r="G4" s="136" t="s">
        <v>38</v>
      </c>
      <c r="H4" s="136" t="s">
        <v>5</v>
      </c>
      <c r="I4" s="136" t="s">
        <v>22</v>
      </c>
      <c r="J4" s="136" t="s">
        <v>0</v>
      </c>
      <c r="K4" s="136" t="s">
        <v>39</v>
      </c>
      <c r="L4" s="136" t="s">
        <v>40</v>
      </c>
      <c r="M4" s="136" t="s">
        <v>41</v>
      </c>
      <c r="N4" s="154" t="s">
        <v>24</v>
      </c>
      <c r="O4" s="154" t="s">
        <v>25</v>
      </c>
      <c r="P4" s="154" t="s">
        <v>26</v>
      </c>
      <c r="Q4" s="154" t="s">
        <v>38</v>
      </c>
      <c r="R4" s="136" t="s">
        <v>4</v>
      </c>
      <c r="S4" s="136" t="s">
        <v>7</v>
      </c>
      <c r="T4" s="153"/>
      <c r="U4" s="136" t="s">
        <v>3</v>
      </c>
      <c r="V4" s="136" t="s">
        <v>24</v>
      </c>
      <c r="W4" s="136" t="s">
        <v>25</v>
      </c>
      <c r="X4" s="136" t="s">
        <v>26</v>
      </c>
      <c r="Y4" s="136" t="s">
        <v>38</v>
      </c>
      <c r="Z4" s="136" t="s">
        <v>5</v>
      </c>
      <c r="AA4" s="136" t="s">
        <v>22</v>
      </c>
      <c r="AB4" s="136" t="s">
        <v>0</v>
      </c>
      <c r="AC4" s="136" t="s">
        <v>39</v>
      </c>
      <c r="AD4" s="136" t="s">
        <v>40</v>
      </c>
      <c r="AE4" s="136" t="s">
        <v>41</v>
      </c>
      <c r="AF4" s="155" t="s">
        <v>24</v>
      </c>
      <c r="AG4" s="155" t="s">
        <v>25</v>
      </c>
      <c r="AH4" s="155" t="s">
        <v>26</v>
      </c>
      <c r="AI4" s="155" t="s">
        <v>38</v>
      </c>
      <c r="AJ4" s="136" t="s">
        <v>4</v>
      </c>
      <c r="AK4" s="136" t="s">
        <v>7</v>
      </c>
      <c r="AL4" s="136" t="s">
        <v>77</v>
      </c>
      <c r="AM4" s="136" t="s">
        <v>78</v>
      </c>
      <c r="AN4" s="2"/>
      <c r="AO4" s="278" t="s">
        <v>23</v>
      </c>
      <c r="AP4" s="279"/>
      <c r="AQ4" s="117" t="s">
        <v>24</v>
      </c>
      <c r="AR4" s="117" t="s">
        <v>25</v>
      </c>
      <c r="AS4" s="117" t="s">
        <v>26</v>
      </c>
      <c r="AT4" s="117" t="s">
        <v>23</v>
      </c>
      <c r="AU4" s="117" t="s">
        <v>24</v>
      </c>
      <c r="AV4" s="117" t="s">
        <v>23</v>
      </c>
      <c r="AW4" s="117" t="s">
        <v>24</v>
      </c>
      <c r="AX4" s="117" t="s">
        <v>23</v>
      </c>
      <c r="AY4" s="117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>
      <c r="A5" s="249" t="s">
        <v>17</v>
      </c>
      <c r="B5" s="38">
        <v>110</v>
      </c>
      <c r="C5" s="130">
        <f>Anchor!L218</f>
        <v>28272.202873999999</v>
      </c>
      <c r="D5" s="130">
        <f>Anchor!M218</f>
        <v>40.329973000000003</v>
      </c>
      <c r="E5" s="130">
        <f>Anchor!N218</f>
        <v>49.501491999999999</v>
      </c>
      <c r="F5" s="130">
        <f>Anchor!O218</f>
        <v>47.656131999999999</v>
      </c>
      <c r="G5" s="131">
        <f>('Summary (Full)'!$B$34*D5+'Summary (Full)'!$B$35*E5+'Summary (Full)'!$B$36*F5)/'Summary (Full)'!$B$37</f>
        <v>41.361077874999999</v>
      </c>
      <c r="H5" s="130">
        <f>Anchor!P218</f>
        <v>26.835663</v>
      </c>
      <c r="I5" s="130">
        <f>Anchor!Q218</f>
        <v>18.090819</v>
      </c>
      <c r="J5" s="130">
        <f>Anchor!R218</f>
        <v>96.584450000000004</v>
      </c>
      <c r="K5" s="130">
        <f>Anchor!S218</f>
        <v>94.879119000000003</v>
      </c>
      <c r="L5" s="130">
        <f>Anchor!T218</f>
        <v>41.063226999999998</v>
      </c>
      <c r="M5" s="130">
        <f>Anchor!U218</f>
        <v>42.413589999999999</v>
      </c>
      <c r="N5" s="130">
        <f>Anchor!V218</f>
        <v>40.263080000000002</v>
      </c>
      <c r="O5" s="130">
        <f>Anchor!W218</f>
        <v>49.490065000000001</v>
      </c>
      <c r="P5" s="130">
        <f>Anchor!X218</f>
        <v>47.630870000000002</v>
      </c>
      <c r="Q5" s="132">
        <f>10*LOG10(1/(('Summary (Full)'!$B$41/10^(N5/10)+'Summary (Full)'!$B$42/10^(O5/10)+'Summary (Full)'!$B$43/10^(P5/10))/'Summary (Full)'!$B$44))</f>
        <v>41.707074407678448</v>
      </c>
      <c r="R5" s="130">
        <f>Anchor!Y218</f>
        <v>0.416321</v>
      </c>
      <c r="S5" s="130">
        <f>Anchor!Z218</f>
        <v>47016.61</v>
      </c>
      <c r="U5" s="130">
        <f>Test!L218</f>
        <v>30118.980097</v>
      </c>
      <c r="V5" s="130">
        <f>Test!M218</f>
        <v>40.436743999999997</v>
      </c>
      <c r="W5" s="130">
        <f>Test!N218</f>
        <v>49.716180000000001</v>
      </c>
      <c r="X5" s="130">
        <f>Test!O218</f>
        <v>47.958208999999997</v>
      </c>
      <c r="Y5" s="130">
        <f>('Summary (Full)'!$B$34*V5+'Summary (Full)'!$B$35*W5+'Summary (Full)'!$B$36*X5)/'Summary (Full)'!$B$37</f>
        <v>41.486800312500002</v>
      </c>
      <c r="Z5" s="130">
        <f>Test!P218</f>
        <v>27.363097</v>
      </c>
      <c r="AA5" s="130">
        <f>Test!Q218</f>
        <v>18.262822</v>
      </c>
      <c r="AB5" s="130">
        <f>Test!R218</f>
        <v>97.517689000000004</v>
      </c>
      <c r="AC5" s="130">
        <f>Test!S218</f>
        <v>95.720967999999999</v>
      </c>
      <c r="AD5" s="130">
        <f>Test!T218</f>
        <v>41.365535999999999</v>
      </c>
      <c r="AE5" s="130">
        <f>Test!U218</f>
        <v>42.567886000000001</v>
      </c>
      <c r="AF5" s="130">
        <f>Test!V218</f>
        <v>40.363657000000003</v>
      </c>
      <c r="AG5" s="130">
        <f>Test!W218</f>
        <v>49.703114999999997</v>
      </c>
      <c r="AH5" s="130">
        <f>Test!X218</f>
        <v>47.930109999999999</v>
      </c>
      <c r="AI5" s="130">
        <f>10*LOG10(1/(('Summary (Full)'!$B$41/10^(AF5/10)+'Summary (Full)'!$B$42/10^(AG5/10)+'Summary (Full)'!$B$43/10^(AH5/10))/'Summary (Full)'!$B$44))</f>
        <v>41.819022904885621</v>
      </c>
      <c r="AJ5" s="130">
        <f>Test!Y218</f>
        <v>0.28222900000000001</v>
      </c>
      <c r="AK5" s="130">
        <f>Test!Z218</f>
        <v>956313.89</v>
      </c>
      <c r="AL5" s="130">
        <f>AJ5/R5</f>
        <v>0.6779119957917088</v>
      </c>
      <c r="AM5" s="130">
        <f>AK5/S5</f>
        <v>20.339915829746126</v>
      </c>
      <c r="AO5" s="271" t="s">
        <v>27</v>
      </c>
      <c r="AP5" s="192" cm="1">
        <f t="array" ref="AP5">bdRateExtend($C5:$C8,D5:D8,$U5:$U8,V5:V8)</f>
        <v>-0.20749488515754744</v>
      </c>
      <c r="AQ5" s="192" cm="1">
        <f t="array" ref="AQ5">bdRateExtend($C5:$C10,D5:D10,$U5:$U10,V5:V10)</f>
        <v>-0.23777242846486868</v>
      </c>
      <c r="AR5" s="192" cm="1">
        <f t="array" ref="AR5">bdRateExtend($C5:$C10,E5:E10,$U5:$U10,W5:W10)</f>
        <v>-0.27617173477156576</v>
      </c>
      <c r="AS5" s="192" cm="1">
        <f t="array" ref="AS5">bdRateExtend($C5:$C10,F5:F10,$U5:$U10,X5:X10)</f>
        <v>-0.25744177009011759</v>
      </c>
      <c r="AT5" s="192" cm="1">
        <f t="array" ref="AT5">bdRateExtend($C5:$C8,H5:H8,$U5:$U8,Z5:Z8)</f>
        <v>-0.18558785419576362</v>
      </c>
      <c r="AU5" s="192" cm="1">
        <f t="array" ref="AU5">bdRateExtend($C5:$C10,H5:H10,$U5:$U10,Z5:Z10)</f>
        <v>-0.20895406465190314</v>
      </c>
      <c r="AV5" s="192" cm="1">
        <f t="array" ref="AV5">bdRateExtend($C5:$C8,I5:I8,$U5:$U8,AA5:AA8)</f>
        <v>-0.20336776710992222</v>
      </c>
      <c r="AW5" s="192" cm="1">
        <f t="array" ref="AW5">bdRateExtend($C5:$C10,I5:I10,$U5:$U10,AA5:AA10)</f>
        <v>-0.23393484194017211</v>
      </c>
      <c r="AX5" s="192" cm="1">
        <f t="array" ref="AX5">bdRateExtend($C5:$C8,J5:J8,$U5:$U8,AB5:AB8,"None", FALSE,1)</f>
        <v>-0.29047112121687579</v>
      </c>
      <c r="AY5" s="194" cm="1">
        <f t="array" ref="AY5">bdRateExtend($C5:$C10,J5:J10,$U5:$U10,AB5:AB10,"None", FALSE,1)</f>
        <v>-0.30518902461013286</v>
      </c>
      <c r="AZ5" s="251" cm="1">
        <f t="array" ref="AZ5">testVMAFRange($C5:$C8,J5:J8,$U5:$U8,AB5:AB8)</f>
        <v>0</v>
      </c>
      <c r="BA5" s="170" cm="1">
        <f t="array" ref="BA5">testVMAFRange($C5:$C10,J5:J10,$U5:$U10,AB5:AB10)</f>
        <v>0</v>
      </c>
      <c r="CH5" s="5"/>
      <c r="CI5" s="11" t="s">
        <v>31</v>
      </c>
      <c r="CJ5" s="10" cm="1">
        <f t="array" ref="CJ5">MIN(IF(CL1:CL201&gt;0,CL1:CL201))</f>
        <v>54.916161000000002</v>
      </c>
      <c r="CK5" s="5"/>
      <c r="CL5" s="4" cm="1">
        <f t="array" ref="CL5:DC53">ConvexHullInterpolate(C5:C40,D5:D40,TRUE,6,'Summary (Full)'!B30,D5:S40)</f>
        <v>54.916161000000002</v>
      </c>
      <c r="CM5" s="4">
        <v>24.724294</v>
      </c>
      <c r="CN5" s="4">
        <v>24.724294</v>
      </c>
      <c r="CO5" s="4">
        <v>35.091540000000002</v>
      </c>
      <c r="CP5" s="4">
        <v>30.750999</v>
      </c>
      <c r="CQ5" s="4">
        <v>25.748915937500001</v>
      </c>
      <c r="CR5" s="4">
        <v>5.6267300000000002</v>
      </c>
      <c r="CS5" s="4">
        <v>6.3049910000000002</v>
      </c>
      <c r="CT5" s="4">
        <v>1.4154E-2</v>
      </c>
      <c r="CU5" s="4">
        <v>1.3375E-2</v>
      </c>
      <c r="CV5" s="4">
        <v>20.989740999999999</v>
      </c>
      <c r="CW5" s="4">
        <v>27.605913000000001</v>
      </c>
      <c r="CX5" s="4">
        <v>24.661415000000002</v>
      </c>
      <c r="CY5" s="4">
        <v>35.074069999999999</v>
      </c>
      <c r="CZ5" s="4">
        <v>30.689889000000001</v>
      </c>
      <c r="DA5" s="4">
        <v>26.067547048206574</v>
      </c>
      <c r="DB5" s="4">
        <v>1.166221</v>
      </c>
      <c r="DC5" s="4">
        <v>273.06</v>
      </c>
      <c r="DE5" s="4" cm="1">
        <f t="array" ref="DE5:DF56">ConvexHullInterpolate(C5:C40,H5:H40,TRUE,6,'Summary (Full)'!B30)</f>
        <v>54.916161000000002</v>
      </c>
      <c r="DF5" s="4">
        <v>5.6267300000000002</v>
      </c>
      <c r="DH5" s="4" cm="1">
        <f t="array" ref="DH5:DI55">ConvexHullInterpolate($C5:$C40,I5:I40,TRUE,6,'Summary (Full)'!B30)</f>
        <v>54.916161000000002</v>
      </c>
      <c r="DI5" s="4">
        <v>6.3049910000000002</v>
      </c>
      <c r="DK5" s="4" cm="1">
        <f t="array" ref="DK5:DL36">ConvexHullInterpolate($C5:$C40,J5:J40,TRUE,6,'Summary (Full)'!B30)</f>
        <v>54.916161000000002</v>
      </c>
      <c r="DL5" s="4">
        <v>1.4154E-2</v>
      </c>
      <c r="DM5" s="4" cm="1">
        <f t="array" ref="DM5:DN38">ConvexHullInterpolate($C5:$C40,K5:K40,TRUE,6,'Summary (Full)'!B30)</f>
        <v>54.916161000000002</v>
      </c>
      <c r="DN5" s="4">
        <v>1.3375E-2</v>
      </c>
      <c r="DO5" s="4" cm="1">
        <f t="array" ref="DO5:DP59">ConvexHullInterpolate($C5:$C40,L5:L40,TRUE,6,'Summary (Full)'!B30)</f>
        <v>54.916161000000002</v>
      </c>
      <c r="DP5" s="4">
        <v>20.989740999999999</v>
      </c>
      <c r="DQ5" s="4" cm="1">
        <f t="array" ref="DQ5:DR54">ConvexHullInterpolate($C5:$C40,M5:M40,TRUE,6,'Summary (Full)'!B30)</f>
        <v>54.916161000000002</v>
      </c>
      <c r="DR5" s="4">
        <v>27.605913000000001</v>
      </c>
      <c r="DS5" s="4" cm="1">
        <f t="array" ref="DS5:DX53">ConvexHullInterpolate($C5:$C40,N5:N40,TRUE,6,'Summary (Full)'!B30, N5:Q40)</f>
        <v>54.916161000000002</v>
      </c>
      <c r="DT5" s="4">
        <v>24.661415000000002</v>
      </c>
      <c r="DU5" s="4">
        <v>24.661415000000002</v>
      </c>
      <c r="DV5" s="4">
        <v>35.074069999999999</v>
      </c>
      <c r="DW5" s="4">
        <v>30.689889000000001</v>
      </c>
      <c r="DX5" s="4">
        <v>26.067547048206574</v>
      </c>
      <c r="DZ5" s="4" cm="1">
        <f t="array" ref="DZ5:EQ54">ConvexHullInterpolate(U5:U40,V5:V40,TRUE,6,'Summary (Full)'!B30,V5:AK40)</f>
        <v>51.013601999999999</v>
      </c>
      <c r="EA5" s="4">
        <v>25.637391000000001</v>
      </c>
      <c r="EB5" s="4">
        <v>25.637391000000001</v>
      </c>
      <c r="EC5" s="4">
        <v>36.096226000000001</v>
      </c>
      <c r="ED5" s="4">
        <v>31.595528999999999</v>
      </c>
      <c r="EE5" s="4">
        <v>26.6634518125</v>
      </c>
      <c r="EF5" s="4">
        <v>6.2238199999999999</v>
      </c>
      <c r="EG5" s="4">
        <v>6.7778460000000003</v>
      </c>
      <c r="EH5" s="4">
        <v>0.11466700000000001</v>
      </c>
      <c r="EI5" s="4">
        <v>0.104285</v>
      </c>
      <c r="EJ5" s="4">
        <v>21.88805</v>
      </c>
      <c r="EK5" s="4">
        <v>28.712364999999998</v>
      </c>
      <c r="EL5" s="4">
        <v>25.581455999999999</v>
      </c>
      <c r="EM5" s="4">
        <v>36.064343999999998</v>
      </c>
      <c r="EN5" s="4">
        <v>31.542998999999998</v>
      </c>
      <c r="EO5" s="4">
        <v>26.985170445557507</v>
      </c>
      <c r="EP5" s="4">
        <v>1.2695289999999999</v>
      </c>
      <c r="EQ5" s="4">
        <v>2666.57</v>
      </c>
      <c r="ER5" s="4" cm="1">
        <f t="array" ref="ER5:ES56">ConvexHullInterpolate($U5:$U40,Z5:Z40,TRUE,6,'Summary (Full)'!B30)</f>
        <v>51.013601999999999</v>
      </c>
      <c r="ES5" s="4">
        <v>6.2238199999999999</v>
      </c>
      <c r="ET5" s="4" cm="1">
        <f t="array" ref="ET5:EU54">ConvexHullInterpolate($U5:$U40,AA5:AA40,TRUE,6,'Summary (Full)'!B30)</f>
        <v>51.013601999999999</v>
      </c>
      <c r="EU5" s="4">
        <v>6.7778460000000003</v>
      </c>
      <c r="EV5" s="7" cm="1">
        <f t="array" ref="EV5:EW44">ConvexHullInterpolate($U5:$U40,AB5:AB40,TRUE,6,'Summary (Full)'!B30)</f>
        <v>51.013601999999999</v>
      </c>
      <c r="EW5" s="7">
        <v>0.11466700000000001</v>
      </c>
      <c r="EX5" s="7" cm="1">
        <f t="array" ref="EX5:EY45">ConvexHullInterpolate($U5:$U40,AC5:AC40,TRUE,6,'Summary (Full)'!B30)</f>
        <v>51.013601999999999</v>
      </c>
      <c r="EY5" s="7">
        <v>0.104285</v>
      </c>
      <c r="EZ5" s="7" cm="1">
        <f t="array" ref="EZ5:FA59">ConvexHullInterpolate($U5:$U40,AD5:AD40,TRUE,6,'Summary (Full)'!B30)</f>
        <v>51.013601999999999</v>
      </c>
      <c r="FA5" s="7">
        <v>21.88805</v>
      </c>
      <c r="FB5" s="7" cm="1">
        <f t="array" ref="FB5:FC56">ConvexHullInterpolate($U5:$U40,AE5:AE40,TRUE,6,'Summary (Full)'!B30)</f>
        <v>51.013601999999999</v>
      </c>
      <c r="FC5" s="7">
        <v>28.712364999999998</v>
      </c>
      <c r="FD5" s="4" cm="1">
        <f t="array" ref="FD5:FI54">ConvexHullInterpolate($U5:$U40,AF5:AF40,TRUE,6,'Summary (Full)'!B30, AF5:AI40)</f>
        <v>51.013601999999999</v>
      </c>
      <c r="FE5" s="4">
        <v>25.581455999999999</v>
      </c>
      <c r="FF5" s="4">
        <v>25.581455999999999</v>
      </c>
      <c r="FG5" s="4">
        <v>36.064343999999998</v>
      </c>
      <c r="FH5" s="4">
        <v>31.542998999999998</v>
      </c>
      <c r="FI5" s="4">
        <v>26.985170445557507</v>
      </c>
      <c r="FK5" s="4" cm="1">
        <f t="array" ref="FK5:FL53">ConvexHullInterpolate($C5:$C40,G5:G40,TRUE,6,'Summary (Full)'!B30)</f>
        <v>54.916161000000002</v>
      </c>
      <c r="FL5" s="4">
        <v>25.748915937500001</v>
      </c>
      <c r="FM5" s="4" cm="1">
        <f t="array" ref="FM5:FN53">ConvexHullInterpolate($C5:$C40,Q5:Q40,TRUE,6,'Summary (Full)'!B30)</f>
        <v>54.916161000000002</v>
      </c>
      <c r="FN5" s="4">
        <v>26.067547048206574</v>
      </c>
      <c r="FP5" s="4" cm="1">
        <f t="array" ref="FP5:FQ53">ConvexHullInterpolate($U5:$U40,Y5:Y40,TRUE,6,'Summary (Full)'!B30)</f>
        <v>51.013601999999999</v>
      </c>
      <c r="FQ5" s="4">
        <v>26.6634518125</v>
      </c>
      <c r="FR5" s="4" cm="1">
        <f t="array" ref="FR5:FS52">ConvexHullInterpolate($U5:$U40,AI5:AI40,TRUE,6,'Summary (Full)'!B30)</f>
        <v>51.013601999999999</v>
      </c>
      <c r="FS5" s="4">
        <v>26.985170445557507</v>
      </c>
    </row>
    <row r="6" spans="1:175">
      <c r="A6" s="249"/>
      <c r="B6" s="38">
        <v>135</v>
      </c>
      <c r="C6" s="130">
        <f>Anchor!L219</f>
        <v>9976.6596480000007</v>
      </c>
      <c r="D6" s="130">
        <f>Anchor!M219</f>
        <v>39.638928999999997</v>
      </c>
      <c r="E6" s="130">
        <f>Anchor!N219</f>
        <v>48.648612</v>
      </c>
      <c r="F6" s="130">
        <f>Anchor!O219</f>
        <v>46.391354</v>
      </c>
      <c r="G6" s="131">
        <f>('Summary (Full)'!$B$34*D6+'Summary (Full)'!$B$35*E6+'Summary (Full)'!$B$36*F6)/'Summary (Full)'!$B$37</f>
        <v>40.624060749999991</v>
      </c>
      <c r="H6" s="130">
        <f>Anchor!P219</f>
        <v>24.334873999999999</v>
      </c>
      <c r="I6" s="130">
        <f>Anchor!Q219</f>
        <v>17.170466000000001</v>
      </c>
      <c r="J6" s="130">
        <f>Anchor!R219</f>
        <v>91.258711000000005</v>
      </c>
      <c r="K6" s="130">
        <f>Anchor!S219</f>
        <v>89.472545999999994</v>
      </c>
      <c r="L6" s="130">
        <f>Anchor!T219</f>
        <v>39.337268999999999</v>
      </c>
      <c r="M6" s="130">
        <f>Anchor!U219</f>
        <v>41.642150999999998</v>
      </c>
      <c r="N6" s="130">
        <f>Anchor!V219</f>
        <v>39.628155999999997</v>
      </c>
      <c r="O6" s="130">
        <f>Anchor!W219</f>
        <v>48.642287000000003</v>
      </c>
      <c r="P6" s="130">
        <f>Anchor!X219</f>
        <v>46.371789</v>
      </c>
      <c r="Q6" s="132">
        <f>10*LOG10(1/(('Summary (Full)'!$B$41/10^(N6/10)+'Summary (Full)'!$B$42/10^(O6/10)+'Summary (Full)'!$B$43/10^(P6/10))/'Summary (Full)'!$B$44))</f>
        <v>41.037631528881555</v>
      </c>
      <c r="R6" s="130">
        <f>Anchor!Y219</f>
        <v>0.49231200000000003</v>
      </c>
      <c r="S6" s="130">
        <f>Anchor!Z219</f>
        <v>33895.58</v>
      </c>
      <c r="U6" s="130">
        <f>Test!L219</f>
        <v>10449.293476000001</v>
      </c>
      <c r="V6" s="130">
        <f>Test!M219</f>
        <v>39.798718999999998</v>
      </c>
      <c r="W6" s="130">
        <f>Test!N219</f>
        <v>49.017341999999999</v>
      </c>
      <c r="X6" s="130">
        <f>Test!O219</f>
        <v>46.838599000000002</v>
      </c>
      <c r="Y6" s="130">
        <f>('Summary (Full)'!$B$34*V6+'Summary (Full)'!$B$35*W6+'Summary (Full)'!$B$36*X6)/'Summary (Full)'!$B$37</f>
        <v>40.8148754375</v>
      </c>
      <c r="Z6" s="130">
        <f>Test!P219</f>
        <v>24.864291000000001</v>
      </c>
      <c r="AA6" s="130">
        <f>Test!Q219</f>
        <v>17.380727</v>
      </c>
      <c r="AB6" s="130">
        <f>Test!R219</f>
        <v>93.358226000000002</v>
      </c>
      <c r="AC6" s="130">
        <f>Test!S219</f>
        <v>91.168473000000006</v>
      </c>
      <c r="AD6" s="130">
        <f>Test!T219</f>
        <v>39.725268999999997</v>
      </c>
      <c r="AE6" s="130">
        <f>Test!U219</f>
        <v>41.871504000000002</v>
      </c>
      <c r="AF6" s="130">
        <f>Test!V219</f>
        <v>39.784666000000001</v>
      </c>
      <c r="AG6" s="130">
        <f>Test!W219</f>
        <v>49.012248999999997</v>
      </c>
      <c r="AH6" s="130">
        <f>Test!X219</f>
        <v>46.821184000000002</v>
      </c>
      <c r="AI6" s="130">
        <f>10*LOG10(1/(('Summary (Full)'!$B$41/10^(AF6/10)+'Summary (Full)'!$B$42/10^(AG6/10)+'Summary (Full)'!$B$43/10^(AH6/10))/'Summary (Full)'!$B$44))</f>
        <v>41.214035289564144</v>
      </c>
      <c r="AJ6" s="130">
        <f>Test!Y219</f>
        <v>0.43929299999999999</v>
      </c>
      <c r="AK6" s="130">
        <f>Test!Z219</f>
        <v>371995.52</v>
      </c>
      <c r="AL6" s="130">
        <f t="shared" ref="AL6:AM40" si="2">AJ6/R6</f>
        <v>0.89230609857163745</v>
      </c>
      <c r="AM6" s="130">
        <f t="shared" si="2"/>
        <v>10.974750100160552</v>
      </c>
      <c r="AO6" s="261"/>
      <c r="AP6" s="177"/>
      <c r="AQ6" s="177"/>
      <c r="AR6" s="177"/>
      <c r="AS6" s="177"/>
      <c r="AT6" s="177"/>
      <c r="AU6" s="177"/>
      <c r="AV6" s="177"/>
      <c r="AW6" s="177"/>
      <c r="AX6" s="177"/>
      <c r="AY6" s="178"/>
      <c r="AZ6" s="252"/>
      <c r="BA6" s="171"/>
      <c r="CH6" s="5"/>
      <c r="CI6" s="11" t="s">
        <v>32</v>
      </c>
      <c r="CJ6" s="10">
        <f>MAX(CL1:CL201)</f>
        <v>28272.202873999999</v>
      </c>
      <c r="CK6" s="5"/>
      <c r="CL6" s="4">
        <v>60.592528226965769</v>
      </c>
      <c r="CM6" s="4">
        <v>25.076114750000002</v>
      </c>
      <c r="CN6" s="4">
        <v>25.076114750000002</v>
      </c>
      <c r="CO6" s="4">
        <v>35.440752250000003</v>
      </c>
      <c r="CP6" s="4">
        <v>31.105985</v>
      </c>
      <c r="CQ6" s="4">
        <v>26.100771484375002</v>
      </c>
      <c r="CR6" s="4">
        <v>5.85181825</v>
      </c>
      <c r="CS6" s="4">
        <v>6.4741980000000003</v>
      </c>
      <c r="CT6" s="4">
        <v>0.14774087499999999</v>
      </c>
      <c r="CU6" s="4">
        <v>0.13900287499999986</v>
      </c>
      <c r="CV6" s="4">
        <v>21.330637374999998</v>
      </c>
      <c r="CW6" s="4">
        <v>27.984595250000002</v>
      </c>
      <c r="CX6" s="4">
        <v>25.013784125000001</v>
      </c>
      <c r="CY6" s="4">
        <v>35.420653625</v>
      </c>
      <c r="CZ6" s="4">
        <v>31.047598000000001</v>
      </c>
      <c r="DA6" s="4">
        <v>26.420099846560852</v>
      </c>
      <c r="DB6" s="4">
        <v>1.1847728749999999</v>
      </c>
      <c r="DC6" s="4">
        <v>296.36500000000001</v>
      </c>
      <c r="DE6" s="4">
        <v>60.592528226965769</v>
      </c>
      <c r="DF6" s="4">
        <v>5.85181825</v>
      </c>
      <c r="DH6" s="4">
        <v>60.592528226965769</v>
      </c>
      <c r="DI6" s="4">
        <v>6.4741980000000003</v>
      </c>
      <c r="DK6" s="4">
        <v>243.93180146350537</v>
      </c>
      <c r="DL6" s="4">
        <v>16.289583374999999</v>
      </c>
      <c r="DM6" s="4">
        <v>243.93180146350537</v>
      </c>
      <c r="DN6" s="4">
        <v>15.602937999999998</v>
      </c>
      <c r="DO6" s="4">
        <v>60.592528226965769</v>
      </c>
      <c r="DP6" s="4">
        <v>21.330637374999998</v>
      </c>
      <c r="DQ6" s="4">
        <v>60.592528226965769</v>
      </c>
      <c r="DR6" s="4">
        <v>27.984595250000002</v>
      </c>
      <c r="DS6" s="4">
        <v>60.592528226965769</v>
      </c>
      <c r="DT6" s="4">
        <v>25.013784125000001</v>
      </c>
      <c r="DU6" s="4">
        <v>25.013784125000001</v>
      </c>
      <c r="DV6" s="4">
        <v>35.420653625</v>
      </c>
      <c r="DW6" s="4">
        <v>31.047598000000001</v>
      </c>
      <c r="DX6" s="4">
        <v>26.420099846560852</v>
      </c>
      <c r="DZ6" s="4">
        <v>56.634474070946297</v>
      </c>
      <c r="EA6" s="4">
        <v>25.991035875000001</v>
      </c>
      <c r="EB6" s="4">
        <v>25.991035875000001</v>
      </c>
      <c r="EC6" s="4">
        <v>36.451941875000003</v>
      </c>
      <c r="ED6" s="4">
        <v>31.948915249999999</v>
      </c>
      <c r="EE6" s="4">
        <v>27.0172099609375</v>
      </c>
      <c r="EF6" s="4">
        <v>6.4699498750000002</v>
      </c>
      <c r="EG6" s="4">
        <v>6.9589123750000006</v>
      </c>
      <c r="EH6" s="4">
        <v>0.99250874999999983</v>
      </c>
      <c r="EI6" s="4">
        <v>0.9399854999999997</v>
      </c>
      <c r="EJ6" s="4">
        <v>22.233489875</v>
      </c>
      <c r="EK6" s="4">
        <v>29.073964999999998</v>
      </c>
      <c r="EL6" s="4">
        <v>25.93561725</v>
      </c>
      <c r="EM6" s="4">
        <v>36.418971249999998</v>
      </c>
      <c r="EN6" s="4">
        <v>31.897559999999999</v>
      </c>
      <c r="EO6" s="4">
        <v>27.339364611625054</v>
      </c>
      <c r="EP6" s="4">
        <v>1.2832478749999998</v>
      </c>
      <c r="EQ6" s="4">
        <v>2873.4387500000003</v>
      </c>
      <c r="ER6" s="4">
        <v>56.634474070946297</v>
      </c>
      <c r="ES6" s="4">
        <v>6.4699498750000002</v>
      </c>
      <c r="ET6" s="4">
        <v>56.634474070946297</v>
      </c>
      <c r="EU6" s="4">
        <v>6.9589123750000006</v>
      </c>
      <c r="EV6" s="7">
        <v>123.76253686460676</v>
      </c>
      <c r="EW6" s="7">
        <v>12.239577499999999</v>
      </c>
      <c r="EX6" s="7">
        <v>123.76253686460676</v>
      </c>
      <c r="EY6" s="7">
        <v>11.495630875000002</v>
      </c>
      <c r="EZ6" s="7">
        <v>56.634474070946297</v>
      </c>
      <c r="FA6" s="7">
        <v>22.233489875</v>
      </c>
      <c r="FB6" s="7">
        <v>56.634474070946297</v>
      </c>
      <c r="FC6" s="7">
        <v>29.073964999999998</v>
      </c>
      <c r="FD6" s="4">
        <v>56.634474070946297</v>
      </c>
      <c r="FE6" s="4">
        <v>25.93561725</v>
      </c>
      <c r="FF6" s="4">
        <v>25.93561725</v>
      </c>
      <c r="FG6" s="4">
        <v>36.418971249999998</v>
      </c>
      <c r="FH6" s="4">
        <v>31.897559999999999</v>
      </c>
      <c r="FI6" s="4">
        <v>27.339364611625054</v>
      </c>
      <c r="FK6" s="4">
        <v>60.592528226965769</v>
      </c>
      <c r="FL6" s="4">
        <v>26.100771484375002</v>
      </c>
      <c r="FM6" s="4">
        <v>60.592528226965769</v>
      </c>
      <c r="FN6" s="4">
        <v>26.420099846560852</v>
      </c>
      <c r="FP6" s="4">
        <v>56.634474070946297</v>
      </c>
      <c r="FQ6" s="4">
        <v>27.0172099609375</v>
      </c>
      <c r="FR6" s="4">
        <v>56.634474070946297</v>
      </c>
      <c r="FS6" s="4">
        <v>27.339364611625054</v>
      </c>
    </row>
    <row r="7" spans="1:175" ht="13" customHeight="1">
      <c r="A7" s="249"/>
      <c r="B7" s="38">
        <v>160</v>
      </c>
      <c r="C7" s="130">
        <f>Anchor!L220</f>
        <v>4134.5620529999997</v>
      </c>
      <c r="D7" s="130">
        <f>Anchor!M220</f>
        <v>38.513702000000002</v>
      </c>
      <c r="E7" s="130">
        <f>Anchor!N220</f>
        <v>47.336480999999999</v>
      </c>
      <c r="F7" s="130">
        <f>Anchor!O220</f>
        <v>44.509605999999998</v>
      </c>
      <c r="G7" s="131">
        <f>('Summary (Full)'!$B$34*D7+'Summary (Full)'!$B$35*E7+'Summary (Full)'!$B$36*F7)/'Summary (Full)'!$B$37</f>
        <v>39.4398696875</v>
      </c>
      <c r="H7" s="130">
        <f>Anchor!P220</f>
        <v>21.159545000000001</v>
      </c>
      <c r="I7" s="130">
        <f>Anchor!Q220</f>
        <v>15.861490999999999</v>
      </c>
      <c r="J7" s="130">
        <f>Anchor!R220</f>
        <v>80.850406000000007</v>
      </c>
      <c r="K7" s="130">
        <f>Anchor!S220</f>
        <v>79.075536999999997</v>
      </c>
      <c r="L7" s="130">
        <f>Anchor!T220</f>
        <v>36.898135000000003</v>
      </c>
      <c r="M7" s="130">
        <f>Anchor!U220</f>
        <v>40.459356999999997</v>
      </c>
      <c r="N7" s="130">
        <f>Anchor!V220</f>
        <v>38.501722999999998</v>
      </c>
      <c r="O7" s="130">
        <f>Anchor!W220</f>
        <v>47.325412999999998</v>
      </c>
      <c r="P7" s="130">
        <f>Anchor!X220</f>
        <v>44.479753000000002</v>
      </c>
      <c r="Q7" s="132">
        <f>10*LOG10(1/(('Summary (Full)'!$B$41/10^(N7/10)+'Summary (Full)'!$B$42/10^(O7/10)+'Summary (Full)'!$B$43/10^(P7/10))/'Summary (Full)'!$B$44))</f>
        <v>39.864954937140787</v>
      </c>
      <c r="R7" s="130">
        <f>Anchor!Y220</f>
        <v>0.51889399999999997</v>
      </c>
      <c r="S7" s="130">
        <f>Anchor!Z220</f>
        <v>17064.03</v>
      </c>
      <c r="U7" s="130">
        <f>Test!L220</f>
        <v>3926.354261</v>
      </c>
      <c r="V7" s="130">
        <f>Test!M220</f>
        <v>38.859036000000003</v>
      </c>
      <c r="W7" s="130">
        <f>Test!N220</f>
        <v>47.844078000000003</v>
      </c>
      <c r="X7" s="130">
        <f>Test!O220</f>
        <v>45.154069999999997</v>
      </c>
      <c r="Y7" s="130">
        <f>('Summary (Full)'!$B$34*V7+'Summary (Full)'!$B$35*W7+'Summary (Full)'!$B$36*X7)/'Summary (Full)'!$B$37</f>
        <v>39.814040750000004</v>
      </c>
      <c r="Z7" s="130">
        <f>Test!P220</f>
        <v>21.944164000000001</v>
      </c>
      <c r="AA7" s="130">
        <f>Test!Q220</f>
        <v>16.242003</v>
      </c>
      <c r="AB7" s="130">
        <f>Test!R220</f>
        <v>85.406909999999996</v>
      </c>
      <c r="AC7" s="130">
        <f>Test!S220</f>
        <v>83.012736000000004</v>
      </c>
      <c r="AD7" s="130">
        <f>Test!T220</f>
        <v>37.566651</v>
      </c>
      <c r="AE7" s="130">
        <f>Test!U220</f>
        <v>40.855186000000003</v>
      </c>
      <c r="AF7" s="130">
        <f>Test!V220</f>
        <v>38.851031999999996</v>
      </c>
      <c r="AG7" s="130">
        <f>Test!W220</f>
        <v>47.835366999999998</v>
      </c>
      <c r="AH7" s="130">
        <f>Test!X220</f>
        <v>45.130265000000001</v>
      </c>
      <c r="AI7" s="130">
        <f>10*LOG10(1/(('Summary (Full)'!$B$41/10^(AF7/10)+'Summary (Full)'!$B$42/10^(AG7/10)+'Summary (Full)'!$B$43/10^(AH7/10))/'Summary (Full)'!$B$44))</f>
        <v>40.235793449902516</v>
      </c>
      <c r="AJ7" s="130">
        <f>Test!Y220</f>
        <v>0.495834</v>
      </c>
      <c r="AK7" s="130">
        <f>Test!Z220</f>
        <v>143789.32999999999</v>
      </c>
      <c r="AL7" s="130">
        <f t="shared" si="2"/>
        <v>0.95555932425505019</v>
      </c>
      <c r="AM7" s="130">
        <f t="shared" si="2"/>
        <v>8.4264578765977323</v>
      </c>
      <c r="AO7" s="261" t="s">
        <v>28</v>
      </c>
      <c r="AP7" s="177" cm="1">
        <f t="array" ref="AP7">bdRateExtend($C6:$C9,D6:D9,$U6:$U9,V6:V9)</f>
        <v>-0.23695528053972592</v>
      </c>
      <c r="AQ7" s="177"/>
      <c r="AR7" s="177"/>
      <c r="AS7" s="177"/>
      <c r="AT7" s="177" cm="1">
        <f t="array" ref="AT7">bdRateExtend($C6:$C9,H6:H9,$U6:$U9,Z6:Z9)</f>
        <v>-0.21311382682490787</v>
      </c>
      <c r="AU7" s="177"/>
      <c r="AV7" s="177" cm="1">
        <f t="array" ref="AV7">bdRateExtend($C6:$C9,I6:I9,$U6:$U9,AA6:AA9)</f>
        <v>-0.23407951656180082</v>
      </c>
      <c r="AW7" s="177"/>
      <c r="AX7" s="177" cm="1">
        <f t="array" ref="AX7">bdRateExtend($C6:$C9,J6:J9,$U6:$U9,AB6:AB9,"None", FALSE,1)</f>
        <v>-0.30484818304410388</v>
      </c>
      <c r="AY7" s="178"/>
      <c r="AZ7" s="252" cm="1">
        <f t="array" ref="AZ7">testVMAFRange($C6:$C9,J6:J9,$U6:$U9,AB6:AB9)</f>
        <v>0</v>
      </c>
      <c r="BA7" s="171"/>
      <c r="CH7" s="5"/>
      <c r="CI7" s="11" t="s">
        <v>33</v>
      </c>
      <c r="CJ7" s="10">
        <f>CJ6-CJ5</f>
        <v>28217.286712999998</v>
      </c>
      <c r="CK7" s="5"/>
      <c r="CL7" s="4">
        <v>66.855628836393848</v>
      </c>
      <c r="CM7" s="4">
        <v>25.4279355</v>
      </c>
      <c r="CN7" s="4">
        <v>25.4279355</v>
      </c>
      <c r="CO7" s="4">
        <v>35.789964500000004</v>
      </c>
      <c r="CP7" s="4">
        <v>31.460971000000001</v>
      </c>
      <c r="CQ7" s="4">
        <v>26.452627031250003</v>
      </c>
      <c r="CR7" s="4">
        <v>6.0769064999999998</v>
      </c>
      <c r="CS7" s="4">
        <v>6.6434050000000004</v>
      </c>
      <c r="CT7" s="4">
        <v>0.28132774999999999</v>
      </c>
      <c r="CU7" s="4">
        <v>0.26463074999999991</v>
      </c>
      <c r="CV7" s="4">
        <v>21.671533749999998</v>
      </c>
      <c r="CW7" s="4">
        <v>28.363277500000002</v>
      </c>
      <c r="CX7" s="4">
        <v>25.36615325</v>
      </c>
      <c r="CY7" s="4">
        <v>35.767237250000001</v>
      </c>
      <c r="CZ7" s="4">
        <v>31.405307000000001</v>
      </c>
      <c r="DA7" s="4">
        <v>26.772652644915134</v>
      </c>
      <c r="DB7" s="4">
        <v>1.2033247499999999</v>
      </c>
      <c r="DC7" s="4">
        <v>319.67</v>
      </c>
      <c r="DE7" s="4">
        <v>66.855628836393848</v>
      </c>
      <c r="DF7" s="4">
        <v>6.0769064999999998</v>
      </c>
      <c r="DH7" s="4">
        <v>66.855628836393848</v>
      </c>
      <c r="DI7" s="4">
        <v>6.6434050000000004</v>
      </c>
      <c r="DK7" s="4">
        <v>298.61972838839426</v>
      </c>
      <c r="DL7" s="4">
        <v>20.706099875</v>
      </c>
      <c r="DM7" s="4">
        <v>298.61972838839426</v>
      </c>
      <c r="DN7" s="4">
        <v>19.857209999999998</v>
      </c>
      <c r="DO7" s="4">
        <v>66.855628836393848</v>
      </c>
      <c r="DP7" s="4">
        <v>21.671533749999998</v>
      </c>
      <c r="DQ7" s="4">
        <v>66.855628836393848</v>
      </c>
      <c r="DR7" s="4">
        <v>28.363277500000002</v>
      </c>
      <c r="DS7" s="4">
        <v>66.855628836393848</v>
      </c>
      <c r="DT7" s="4">
        <v>25.36615325</v>
      </c>
      <c r="DU7" s="4">
        <v>25.36615325</v>
      </c>
      <c r="DV7" s="4">
        <v>35.767237250000001</v>
      </c>
      <c r="DW7" s="4">
        <v>31.405307000000001</v>
      </c>
      <c r="DX7" s="4">
        <v>26.772652644915134</v>
      </c>
      <c r="DZ7" s="4">
        <v>62.87467513649964</v>
      </c>
      <c r="EA7" s="4">
        <v>26.344680750000002</v>
      </c>
      <c r="EB7" s="4">
        <v>26.344680750000002</v>
      </c>
      <c r="EC7" s="4">
        <v>36.807657750000004</v>
      </c>
      <c r="ED7" s="4">
        <v>32.302301499999999</v>
      </c>
      <c r="EE7" s="4">
        <v>27.370968109374999</v>
      </c>
      <c r="EF7" s="4">
        <v>6.7160797500000005</v>
      </c>
      <c r="EG7" s="4">
        <v>7.13997875</v>
      </c>
      <c r="EH7" s="4">
        <v>1.8703504999999998</v>
      </c>
      <c r="EI7" s="4">
        <v>1.7756859999999994</v>
      </c>
      <c r="EJ7" s="4">
        <v>22.57892975</v>
      </c>
      <c r="EK7" s="4">
        <v>29.435564999999997</v>
      </c>
      <c r="EL7" s="4">
        <v>26.289778500000001</v>
      </c>
      <c r="EM7" s="4">
        <v>36.773598499999999</v>
      </c>
      <c r="EN7" s="4">
        <v>32.252120999999995</v>
      </c>
      <c r="EO7" s="4">
        <v>27.693558777692601</v>
      </c>
      <c r="EP7" s="4">
        <v>1.2969667499999999</v>
      </c>
      <c r="EQ7" s="4">
        <v>3080.3075000000003</v>
      </c>
      <c r="ER7" s="4">
        <v>62.87467513649964</v>
      </c>
      <c r="ES7" s="4">
        <v>6.7160797500000005</v>
      </c>
      <c r="ET7" s="4">
        <v>62.87467513649964</v>
      </c>
      <c r="EU7" s="4">
        <v>7.13997875</v>
      </c>
      <c r="EV7" s="7">
        <v>137.38783838599437</v>
      </c>
      <c r="EW7" s="7">
        <v>14.344513999999998</v>
      </c>
      <c r="EX7" s="7">
        <v>137.38783838599437</v>
      </c>
      <c r="EY7" s="7">
        <v>13.512248750000001</v>
      </c>
      <c r="EZ7" s="7">
        <v>62.87467513649964</v>
      </c>
      <c r="FA7" s="7">
        <v>22.57892975</v>
      </c>
      <c r="FB7" s="7">
        <v>62.87467513649964</v>
      </c>
      <c r="FC7" s="7">
        <v>29.435564999999997</v>
      </c>
      <c r="FD7" s="4">
        <v>62.87467513649964</v>
      </c>
      <c r="FE7" s="4">
        <v>26.289778500000001</v>
      </c>
      <c r="FF7" s="4">
        <v>26.289778500000001</v>
      </c>
      <c r="FG7" s="4">
        <v>36.773598499999999</v>
      </c>
      <c r="FH7" s="4">
        <v>32.252120999999995</v>
      </c>
      <c r="FI7" s="4">
        <v>27.693558777692601</v>
      </c>
      <c r="FK7" s="4">
        <v>66.855628836393848</v>
      </c>
      <c r="FL7" s="4">
        <v>26.452627031250003</v>
      </c>
      <c r="FM7" s="4">
        <v>66.855628836393848</v>
      </c>
      <c r="FN7" s="4">
        <v>26.772652644915134</v>
      </c>
      <c r="FP7" s="4">
        <v>62.87467513649964</v>
      </c>
      <c r="FQ7" s="4">
        <v>27.370968109374999</v>
      </c>
      <c r="FR7" s="4">
        <v>62.87467513649964</v>
      </c>
      <c r="FS7" s="4">
        <v>27.693558777692601</v>
      </c>
    </row>
    <row r="8" spans="1:175">
      <c r="A8" s="249"/>
      <c r="B8" s="38">
        <v>185</v>
      </c>
      <c r="C8" s="130">
        <f>Anchor!L221</f>
        <v>2035.092292</v>
      </c>
      <c r="D8" s="130">
        <f>Anchor!M221</f>
        <v>36.729975000000003</v>
      </c>
      <c r="E8" s="130">
        <f>Anchor!N221</f>
        <v>45.439179000000003</v>
      </c>
      <c r="F8" s="130">
        <f>Anchor!O221</f>
        <v>42.106648999999997</v>
      </c>
      <c r="G8" s="131">
        <f>('Summary (Full)'!$B$34*D8+'Summary (Full)'!$B$35*E8+'Summary (Full)'!$B$36*F8)/'Summary (Full)'!$B$37</f>
        <v>37.610342374999995</v>
      </c>
      <c r="H8" s="130">
        <f>Anchor!P221</f>
        <v>17.612466999999999</v>
      </c>
      <c r="I8" s="130">
        <f>Anchor!Q221</f>
        <v>14.102746</v>
      </c>
      <c r="J8" s="130">
        <f>Anchor!R221</f>
        <v>64.808391</v>
      </c>
      <c r="K8" s="130">
        <f>Anchor!S221</f>
        <v>63.098134999999999</v>
      </c>
      <c r="L8" s="130">
        <f>Anchor!T221</f>
        <v>33.946781000000001</v>
      </c>
      <c r="M8" s="130">
        <f>Anchor!U221</f>
        <v>38.758817000000001</v>
      </c>
      <c r="N8" s="130">
        <f>Anchor!V221</f>
        <v>36.701970000000003</v>
      </c>
      <c r="O8" s="130">
        <f>Anchor!W221</f>
        <v>45.419431000000003</v>
      </c>
      <c r="P8" s="130">
        <f>Anchor!X221</f>
        <v>42.07038</v>
      </c>
      <c r="Q8" s="132">
        <f>10*LOG10(1/(('Summary (Full)'!$B$41/10^(N8/10)+'Summary (Full)'!$B$42/10^(O8/10)+'Summary (Full)'!$B$43/10^(P8/10))/'Summary (Full)'!$B$44))</f>
        <v>38.024483601657842</v>
      </c>
      <c r="R8" s="130">
        <f>Anchor!Y221</f>
        <v>0.59779800000000005</v>
      </c>
      <c r="S8" s="130">
        <f>Anchor!Z221</f>
        <v>10245.120000000001</v>
      </c>
      <c r="U8" s="130">
        <f>Test!L221</f>
        <v>1905.1717510000001</v>
      </c>
      <c r="V8" s="130">
        <f>Test!M221</f>
        <v>37.324038999999999</v>
      </c>
      <c r="W8" s="130">
        <f>Test!N221</f>
        <v>46.114170000000001</v>
      </c>
      <c r="X8" s="130">
        <f>Test!O221</f>
        <v>42.903595000000003</v>
      </c>
      <c r="Y8" s="130">
        <f>('Summary (Full)'!$B$34*V8+'Summary (Full)'!$B$35*W8+'Summary (Full)'!$B$36*X8)/'Summary (Full)'!$B$37</f>
        <v>38.222144437500006</v>
      </c>
      <c r="Z8" s="130">
        <f>Test!P221</f>
        <v>18.528289999999998</v>
      </c>
      <c r="AA8" s="130">
        <f>Test!Q221</f>
        <v>14.651118</v>
      </c>
      <c r="AB8" s="130">
        <f>Test!R221</f>
        <v>71.988759000000002</v>
      </c>
      <c r="AC8" s="130">
        <f>Test!S221</f>
        <v>69.660482000000002</v>
      </c>
      <c r="AD8" s="130">
        <f>Test!T221</f>
        <v>34.839593000000001</v>
      </c>
      <c r="AE8" s="130">
        <f>Test!U221</f>
        <v>39.344605999999999</v>
      </c>
      <c r="AF8" s="130">
        <f>Test!V221</f>
        <v>37.305045</v>
      </c>
      <c r="AG8" s="130">
        <f>Test!W221</f>
        <v>46.097240999999997</v>
      </c>
      <c r="AH8" s="130">
        <f>Test!X221</f>
        <v>42.869486000000002</v>
      </c>
      <c r="AI8" s="130">
        <f>10*LOG10(1/(('Summary (Full)'!$B$41/10^(AF8/10)+'Summary (Full)'!$B$42/10^(AG8/10)+'Summary (Full)'!$B$43/10^(AH8/10))/'Summary (Full)'!$B$44))</f>
        <v>38.642417820747795</v>
      </c>
      <c r="AJ8" s="130">
        <f>Test!Y221</f>
        <v>0.56826600000000005</v>
      </c>
      <c r="AK8" s="130">
        <f>Test!Z221</f>
        <v>70864.31</v>
      </c>
      <c r="AL8" s="130">
        <f t="shared" si="2"/>
        <v>0.95059869721879298</v>
      </c>
      <c r="AM8" s="130">
        <f t="shared" si="2"/>
        <v>6.9168843312718629</v>
      </c>
      <c r="AO8" s="261"/>
      <c r="AP8" s="177"/>
      <c r="AQ8" s="177"/>
      <c r="AR8" s="177"/>
      <c r="AS8" s="177"/>
      <c r="AT8" s="177"/>
      <c r="AU8" s="177"/>
      <c r="AV8" s="177"/>
      <c r="AW8" s="177"/>
      <c r="AX8" s="177"/>
      <c r="AY8" s="178"/>
      <c r="AZ8" s="252"/>
      <c r="BA8" s="171"/>
      <c r="CH8" s="5"/>
      <c r="CI8" s="11" t="s">
        <v>34</v>
      </c>
      <c r="CJ8" s="10">
        <f>CJ7^(3/4)</f>
        <v>2177.1404071117449</v>
      </c>
      <c r="CK8" s="5"/>
      <c r="CL8" s="4">
        <v>73.766110078247124</v>
      </c>
      <c r="CM8" s="4">
        <v>25.779756249999998</v>
      </c>
      <c r="CN8" s="4">
        <v>25.779756249999998</v>
      </c>
      <c r="CO8" s="4">
        <v>36.139176750000004</v>
      </c>
      <c r="CP8" s="4">
        <v>31.815957000000001</v>
      </c>
      <c r="CQ8" s="4">
        <v>26.804482578125</v>
      </c>
      <c r="CR8" s="4">
        <v>6.3019947500000004</v>
      </c>
      <c r="CS8" s="4">
        <v>6.8126120000000006</v>
      </c>
      <c r="CT8" s="4">
        <v>0.41491462499999998</v>
      </c>
      <c r="CU8" s="4">
        <v>0.39025862499999997</v>
      </c>
      <c r="CV8" s="4">
        <v>22.012430124999998</v>
      </c>
      <c r="CW8" s="4">
        <v>28.741959749999999</v>
      </c>
      <c r="CX8" s="4">
        <v>25.718522374999999</v>
      </c>
      <c r="CY8" s="4">
        <v>36.113820875000002</v>
      </c>
      <c r="CZ8" s="4">
        <v>31.763016</v>
      </c>
      <c r="DA8" s="4">
        <v>27.125205443269412</v>
      </c>
      <c r="DB8" s="4">
        <v>1.2218766249999999</v>
      </c>
      <c r="DC8" s="4">
        <v>342.97500000000002</v>
      </c>
      <c r="DE8" s="4">
        <v>73.766110078247124</v>
      </c>
      <c r="DF8" s="4">
        <v>6.3019947500000004</v>
      </c>
      <c r="DH8" s="4">
        <v>73.766110078247124</v>
      </c>
      <c r="DI8" s="4">
        <v>6.8126120000000006</v>
      </c>
      <c r="DK8" s="4">
        <v>330.56270804362981</v>
      </c>
      <c r="DL8" s="4">
        <v>23.061447749999999</v>
      </c>
      <c r="DM8" s="4">
        <v>330.56270804362981</v>
      </c>
      <c r="DN8" s="4">
        <v>22.130074999999998</v>
      </c>
      <c r="DO8" s="4">
        <v>73.766110078247124</v>
      </c>
      <c r="DP8" s="4">
        <v>22.012430124999998</v>
      </c>
      <c r="DQ8" s="4">
        <v>73.766110078247124</v>
      </c>
      <c r="DR8" s="4">
        <v>28.741959749999999</v>
      </c>
      <c r="DS8" s="4">
        <v>73.766110078247124</v>
      </c>
      <c r="DT8" s="4">
        <v>25.718522374999999</v>
      </c>
      <c r="DU8" s="4">
        <v>25.718522374999999</v>
      </c>
      <c r="DV8" s="4">
        <v>36.113820875000002</v>
      </c>
      <c r="DW8" s="4">
        <v>31.763016</v>
      </c>
      <c r="DX8" s="4">
        <v>27.125205443269412</v>
      </c>
      <c r="DZ8" s="4">
        <v>69.802445213283775</v>
      </c>
      <c r="EA8" s="4">
        <v>26.698325625000003</v>
      </c>
      <c r="EB8" s="4">
        <v>26.698325625000003</v>
      </c>
      <c r="EC8" s="4">
        <v>37.163373624999998</v>
      </c>
      <c r="ED8" s="4">
        <v>32.655687749999998</v>
      </c>
      <c r="EE8" s="4">
        <v>27.724726257812499</v>
      </c>
      <c r="EF8" s="4">
        <v>6.9622096249999998</v>
      </c>
      <c r="EG8" s="4">
        <v>7.3210451249999995</v>
      </c>
      <c r="EH8" s="4">
        <v>2.7481922499999998</v>
      </c>
      <c r="EI8" s="4">
        <v>2.6113865000000001</v>
      </c>
      <c r="EJ8" s="4">
        <v>22.924369625000001</v>
      </c>
      <c r="EK8" s="4">
        <v>29.797165</v>
      </c>
      <c r="EL8" s="4">
        <v>26.643939750000001</v>
      </c>
      <c r="EM8" s="4">
        <v>37.128225749999999</v>
      </c>
      <c r="EN8" s="4">
        <v>32.606681999999999</v>
      </c>
      <c r="EO8" s="4">
        <v>28.047752943760148</v>
      </c>
      <c r="EP8" s="4">
        <v>1.3106856250000001</v>
      </c>
      <c r="EQ8" s="4">
        <v>3287.1762500000004</v>
      </c>
      <c r="ER8" s="4">
        <v>69.802445213283775</v>
      </c>
      <c r="ES8" s="4">
        <v>6.9622096249999998</v>
      </c>
      <c r="ET8" s="4">
        <v>69.802445213283775</v>
      </c>
      <c r="EU8" s="4">
        <v>7.3210451249999995</v>
      </c>
      <c r="EV8" s="7">
        <v>152.51318060024374</v>
      </c>
      <c r="EW8" s="7">
        <v>16.449450499999998</v>
      </c>
      <c r="EX8" s="7">
        <v>152.51318060024374</v>
      </c>
      <c r="EY8" s="7">
        <v>15.528866625000001</v>
      </c>
      <c r="EZ8" s="7">
        <v>69.802445213283775</v>
      </c>
      <c r="FA8" s="7">
        <v>22.924369625000001</v>
      </c>
      <c r="FB8" s="7">
        <v>69.802445213283775</v>
      </c>
      <c r="FC8" s="7">
        <v>29.797165</v>
      </c>
      <c r="FD8" s="4">
        <v>69.802445213283775</v>
      </c>
      <c r="FE8" s="4">
        <v>26.643939750000001</v>
      </c>
      <c r="FF8" s="4">
        <v>26.643939750000001</v>
      </c>
      <c r="FG8" s="4">
        <v>37.128225749999999</v>
      </c>
      <c r="FH8" s="4">
        <v>32.606681999999999</v>
      </c>
      <c r="FI8" s="4">
        <v>28.047752943760148</v>
      </c>
      <c r="FK8" s="4">
        <v>73.766110078247124</v>
      </c>
      <c r="FL8" s="4">
        <v>26.804482578125</v>
      </c>
      <c r="FM8" s="4">
        <v>73.766110078247124</v>
      </c>
      <c r="FN8" s="4">
        <v>27.125205443269412</v>
      </c>
      <c r="FP8" s="4">
        <v>69.802445213283775</v>
      </c>
      <c r="FQ8" s="4">
        <v>27.724726257812499</v>
      </c>
      <c r="FR8" s="4">
        <v>69.802445213283775</v>
      </c>
      <c r="FS8" s="4">
        <v>28.047752943760148</v>
      </c>
    </row>
    <row r="9" spans="1:175" ht="13" customHeight="1">
      <c r="A9" s="249"/>
      <c r="B9" s="38">
        <v>210</v>
      </c>
      <c r="C9" s="130">
        <f>Anchor!L222</f>
        <v>978.21808999999996</v>
      </c>
      <c r="D9" s="130">
        <f>Anchor!M222</f>
        <v>34.224761999999998</v>
      </c>
      <c r="E9" s="130">
        <f>Anchor!N222</f>
        <v>42.834589000000001</v>
      </c>
      <c r="F9" s="130">
        <f>Anchor!O222</f>
        <v>39.231484999999999</v>
      </c>
      <c r="G9" s="131">
        <f>('Summary (Full)'!$B$34*D9+'Summary (Full)'!$B$35*E9+'Summary (Full)'!$B$36*F9)/'Summary (Full)'!$B$37</f>
        <v>35.075796375000003</v>
      </c>
      <c r="H9" s="130">
        <f>Anchor!P222</f>
        <v>13.971727</v>
      </c>
      <c r="I9" s="130">
        <f>Anchor!Q222</f>
        <v>11.985047</v>
      </c>
      <c r="J9" s="130">
        <f>Anchor!R222</f>
        <v>45.015977999999997</v>
      </c>
      <c r="K9" s="130">
        <f>Anchor!S222</f>
        <v>43.541283999999997</v>
      </c>
      <c r="L9" s="130">
        <f>Anchor!T222</f>
        <v>30.668346</v>
      </c>
      <c r="M9" s="130">
        <f>Anchor!U222</f>
        <v>36.420501000000002</v>
      </c>
      <c r="N9" s="130">
        <f>Anchor!V222</f>
        <v>34.178629000000001</v>
      </c>
      <c r="O9" s="130">
        <f>Anchor!W222</f>
        <v>42.801966</v>
      </c>
      <c r="P9" s="130">
        <f>Anchor!X222</f>
        <v>39.189781000000004</v>
      </c>
      <c r="Q9" s="132">
        <f>10*LOG10(1/(('Summary (Full)'!$B$41/10^(N9/10)+'Summary (Full)'!$B$42/10^(O9/10)+'Summary (Full)'!$B$43/10^(P9/10))/'Summary (Full)'!$B$44))</f>
        <v>35.473892083755814</v>
      </c>
      <c r="R9" s="130">
        <f>Anchor!Y222</f>
        <v>0.70966700000000005</v>
      </c>
      <c r="S9" s="130">
        <f>Anchor!Z222</f>
        <v>6973.85</v>
      </c>
      <c r="U9" s="130">
        <f>Test!L222</f>
        <v>918.17106000000001</v>
      </c>
      <c r="V9" s="130">
        <f>Test!M222</f>
        <v>35.069074999999998</v>
      </c>
      <c r="W9" s="130">
        <f>Test!N222</f>
        <v>43.835847000000001</v>
      </c>
      <c r="X9" s="130">
        <f>Test!O222</f>
        <v>40.214616999999997</v>
      </c>
      <c r="Y9" s="130">
        <f>('Summary (Full)'!$B$34*V9+'Summary (Full)'!$B$35*W9+'Summary (Full)'!$B$36*X9)/'Summary (Full)'!$B$37</f>
        <v>35.938594625</v>
      </c>
      <c r="Z9" s="130">
        <f>Test!P222</f>
        <v>14.981121999999999</v>
      </c>
      <c r="AA9" s="130">
        <f>Test!Q222</f>
        <v>12.685403000000001</v>
      </c>
      <c r="AB9" s="130">
        <f>Test!R222</f>
        <v>53.940860000000001</v>
      </c>
      <c r="AC9" s="130">
        <f>Test!S222</f>
        <v>51.885514000000001</v>
      </c>
      <c r="AD9" s="130">
        <f>Test!T222</f>
        <v>31.720753999999999</v>
      </c>
      <c r="AE9" s="130">
        <f>Test!U222</f>
        <v>37.261522999999997</v>
      </c>
      <c r="AF9" s="130">
        <f>Test!V222</f>
        <v>35.032741000000001</v>
      </c>
      <c r="AG9" s="130">
        <f>Test!W222</f>
        <v>43.814006999999997</v>
      </c>
      <c r="AH9" s="130">
        <f>Test!X222</f>
        <v>40.178075</v>
      </c>
      <c r="AI9" s="130">
        <f>10*LOG10(1/(('Summary (Full)'!$B$41/10^(AF9/10)+'Summary (Full)'!$B$42/10^(AG9/10)+'Summary (Full)'!$B$43/10^(AH9/10))/'Summary (Full)'!$B$44))</f>
        <v>36.342169099814605</v>
      </c>
      <c r="AJ9" s="130">
        <f>Test!Y222</f>
        <v>0.61344600000000005</v>
      </c>
      <c r="AK9" s="130">
        <f>Test!Z222</f>
        <v>38194.559999999998</v>
      </c>
      <c r="AL9" s="130">
        <f t="shared" si="2"/>
        <v>0.86441387298549888</v>
      </c>
      <c r="AM9" s="130">
        <f t="shared" si="2"/>
        <v>5.4768255698072075</v>
      </c>
      <c r="AO9" s="261" t="s">
        <v>29</v>
      </c>
      <c r="AP9" s="177" cm="1">
        <f t="array" ref="AP9">bdRateExtend($C7:$C10,D7:D10,$U7:$U10,V7:V10)</f>
        <v>-0.25405470216503689</v>
      </c>
      <c r="AQ9" s="177"/>
      <c r="AR9" s="177"/>
      <c r="AS9" s="177"/>
      <c r="AT9" s="177" cm="1">
        <f t="array" ref="AT9">bdRateExtend($C7:$C10,H7:H10,$U7:$U10,Z7:Z10)</f>
        <v>-0.23154619385598552</v>
      </c>
      <c r="AU9" s="177"/>
      <c r="AV9" s="177" cm="1">
        <f t="array" ref="AV9">bdRateExtend($C7:$C10,I7:I10,$U7:$U10,AA7:AA10)</f>
        <v>-0.25494693556867509</v>
      </c>
      <c r="AW9" s="177"/>
      <c r="AX9" s="177" cm="1">
        <f t="array" ref="AX9">bdRateExtend($C7:$C10,J7:J10,$U7:$U10,AB7:AB10,"None", FALSE,1)</f>
        <v>-0.31672062098987019</v>
      </c>
      <c r="AY9" s="178"/>
      <c r="AZ9" s="252" cm="1">
        <f t="array" ref="AZ9">testVMAFRange($C7:$C10,J7:J10,$U7:$U10,AB7:AB10)</f>
        <v>0</v>
      </c>
      <c r="BA9" s="171"/>
      <c r="CH9" s="5"/>
      <c r="CI9" s="11" t="s">
        <v>35</v>
      </c>
      <c r="CJ9" s="10">
        <f>CJ7^(1/2)</f>
        <v>167.98001879092644</v>
      </c>
      <c r="CK9" s="5"/>
      <c r="CL9" s="4">
        <v>81.390887959368698</v>
      </c>
      <c r="CM9" s="4">
        <v>26.131577</v>
      </c>
      <c r="CN9" s="4">
        <v>26.131577</v>
      </c>
      <c r="CO9" s="4">
        <v>36.488388999999998</v>
      </c>
      <c r="CP9" s="4">
        <v>32.170943000000001</v>
      </c>
      <c r="CQ9" s="4">
        <v>27.156338125000001</v>
      </c>
      <c r="CR9" s="4">
        <v>6.5270830000000002</v>
      </c>
      <c r="CS9" s="4">
        <v>6.9818189999999998</v>
      </c>
      <c r="CT9" s="4">
        <v>0.54850149999999998</v>
      </c>
      <c r="CU9" s="4">
        <v>0.51588649999999991</v>
      </c>
      <c r="CV9" s="4">
        <v>22.353326500000001</v>
      </c>
      <c r="CW9" s="4">
        <v>29.120642</v>
      </c>
      <c r="CX9" s="4">
        <v>26.070891500000002</v>
      </c>
      <c r="CY9" s="4">
        <v>36.460404499999996</v>
      </c>
      <c r="CZ9" s="4">
        <v>32.120725</v>
      </c>
      <c r="DA9" s="4">
        <v>27.47775824162369</v>
      </c>
      <c r="DB9" s="4">
        <v>1.2404284999999999</v>
      </c>
      <c r="DC9" s="4">
        <v>366.28</v>
      </c>
      <c r="DE9" s="4">
        <v>81.390887959368698</v>
      </c>
      <c r="DF9" s="4">
        <v>6.5270830000000002</v>
      </c>
      <c r="DH9" s="4">
        <v>81.390887959368698</v>
      </c>
      <c r="DI9" s="4">
        <v>6.9818189999999998</v>
      </c>
      <c r="DK9" s="4">
        <v>365.92258836635136</v>
      </c>
      <c r="DL9" s="4">
        <v>25.416795624999999</v>
      </c>
      <c r="DM9" s="4">
        <v>365.92258836635136</v>
      </c>
      <c r="DN9" s="4">
        <v>24.402940000000001</v>
      </c>
      <c r="DO9" s="4">
        <v>81.390887959368698</v>
      </c>
      <c r="DP9" s="4">
        <v>22.353326500000001</v>
      </c>
      <c r="DQ9" s="4">
        <v>81.390887959368698</v>
      </c>
      <c r="DR9" s="4">
        <v>29.120642</v>
      </c>
      <c r="DS9" s="4">
        <v>81.390887959368698</v>
      </c>
      <c r="DT9" s="4">
        <v>26.070891500000002</v>
      </c>
      <c r="DU9" s="4">
        <v>26.070891500000002</v>
      </c>
      <c r="DV9" s="4">
        <v>36.460404499999996</v>
      </c>
      <c r="DW9" s="4">
        <v>32.120725</v>
      </c>
      <c r="DX9" s="4">
        <v>27.47775824162369</v>
      </c>
      <c r="DZ9" s="4">
        <v>77.493543261665181</v>
      </c>
      <c r="EA9" s="4">
        <v>27.051970500000003</v>
      </c>
      <c r="EB9" s="4">
        <v>27.051970500000003</v>
      </c>
      <c r="EC9" s="4">
        <v>37.5190895</v>
      </c>
      <c r="ED9" s="4">
        <v>33.009073999999998</v>
      </c>
      <c r="EE9" s="4">
        <v>28.078484406249999</v>
      </c>
      <c r="EF9" s="4">
        <v>7.2083395000000001</v>
      </c>
      <c r="EG9" s="4">
        <v>7.5021114999999998</v>
      </c>
      <c r="EH9" s="4">
        <v>3.6260339999999998</v>
      </c>
      <c r="EI9" s="4">
        <v>3.4470869999999998</v>
      </c>
      <c r="EJ9" s="4">
        <v>23.269809500000001</v>
      </c>
      <c r="EK9" s="4">
        <v>30.158764999999999</v>
      </c>
      <c r="EL9" s="4">
        <v>26.998100999999998</v>
      </c>
      <c r="EM9" s="4">
        <v>37.482852999999999</v>
      </c>
      <c r="EN9" s="4">
        <v>32.961242999999996</v>
      </c>
      <c r="EO9" s="4">
        <v>28.401947109827695</v>
      </c>
      <c r="EP9" s="4">
        <v>1.3244045</v>
      </c>
      <c r="EQ9" s="4">
        <v>3494.0450000000001</v>
      </c>
      <c r="ER9" s="4">
        <v>77.493543261665181</v>
      </c>
      <c r="ES9" s="4">
        <v>7.2083395000000001</v>
      </c>
      <c r="ET9" s="4">
        <v>77.493543261665181</v>
      </c>
      <c r="EU9" s="4">
        <v>7.5021114999999998</v>
      </c>
      <c r="EV9" s="7">
        <v>169.30370642743708</v>
      </c>
      <c r="EW9" s="7">
        <v>18.554386999999998</v>
      </c>
      <c r="EX9" s="7">
        <v>169.30370642743708</v>
      </c>
      <c r="EY9" s="7">
        <v>17.545484500000001</v>
      </c>
      <c r="EZ9" s="7">
        <v>77.493543261665181</v>
      </c>
      <c r="FA9" s="7">
        <v>23.269809500000001</v>
      </c>
      <c r="FB9" s="7">
        <v>77.493543261665181</v>
      </c>
      <c r="FC9" s="7">
        <v>30.158764999999999</v>
      </c>
      <c r="FD9" s="4">
        <v>77.493543261665181</v>
      </c>
      <c r="FE9" s="4">
        <v>26.998100999999998</v>
      </c>
      <c r="FF9" s="4">
        <v>26.998100999999998</v>
      </c>
      <c r="FG9" s="4">
        <v>37.482852999999999</v>
      </c>
      <c r="FH9" s="4">
        <v>32.961242999999996</v>
      </c>
      <c r="FI9" s="4">
        <v>28.401947109827695</v>
      </c>
      <c r="FK9" s="4">
        <v>81.390887959368698</v>
      </c>
      <c r="FL9" s="4">
        <v>27.156338125000001</v>
      </c>
      <c r="FM9" s="4">
        <v>81.390887959368698</v>
      </c>
      <c r="FN9" s="4">
        <v>27.47775824162369</v>
      </c>
      <c r="FP9" s="4">
        <v>77.493543261665181</v>
      </c>
      <c r="FQ9" s="4">
        <v>28.078484406249999</v>
      </c>
      <c r="FR9" s="4">
        <v>77.493543261665181</v>
      </c>
      <c r="FS9" s="4">
        <v>28.401947109827695</v>
      </c>
    </row>
    <row r="10" spans="1:175" ht="13" thickBot="1">
      <c r="A10" s="249"/>
      <c r="B10" s="38">
        <v>235</v>
      </c>
      <c r="C10" s="130">
        <f>Anchor!L223</f>
        <v>468.07838299999997</v>
      </c>
      <c r="D10" s="130">
        <f>Anchor!M223</f>
        <v>31.299042</v>
      </c>
      <c r="E10" s="130">
        <f>Anchor!N223</f>
        <v>39.720219999999998</v>
      </c>
      <c r="F10" s="130">
        <f>Anchor!O223</f>
        <v>36.204225000000001</v>
      </c>
      <c r="G10" s="131">
        <f>('Summary (Full)'!$B$34*D10+'Summary (Full)'!$B$35*E10+'Summary (Full)'!$B$36*F10)/'Summary (Full)'!$B$37</f>
        <v>32.131939562500001</v>
      </c>
      <c r="H10" s="130">
        <f>Anchor!P223</f>
        <v>10.645942</v>
      </c>
      <c r="I10" s="130">
        <f>Anchor!Q223</f>
        <v>9.8245629999999995</v>
      </c>
      <c r="J10" s="130">
        <f>Anchor!R223</f>
        <v>25.394867000000001</v>
      </c>
      <c r="K10" s="130">
        <f>Anchor!S223</f>
        <v>24.339934</v>
      </c>
      <c r="L10" s="130">
        <f>Anchor!T223</f>
        <v>27.408812999999999</v>
      </c>
      <c r="M10" s="130">
        <f>Anchor!U223</f>
        <v>33.644775000000003</v>
      </c>
      <c r="N10" s="130">
        <f>Anchor!V223</f>
        <v>31.239111999999999</v>
      </c>
      <c r="O10" s="130">
        <f>Anchor!W223</f>
        <v>39.679616000000003</v>
      </c>
      <c r="P10" s="130">
        <f>Anchor!X223</f>
        <v>36.156531000000001</v>
      </c>
      <c r="Q10" s="132">
        <f>10*LOG10(1/(('Summary (Full)'!$B$41/10^(N10/10)+'Summary (Full)'!$B$42/10^(O10/10)+'Summary (Full)'!$B$43/10^(P10/10))/'Summary (Full)'!$B$44))</f>
        <v>32.521923047903542</v>
      </c>
      <c r="R10" s="130">
        <f>Anchor!Y223</f>
        <v>0.86959699999999995</v>
      </c>
      <c r="S10" s="130">
        <f>Anchor!Z223</f>
        <v>4198.46</v>
      </c>
      <c r="U10" s="130">
        <f>Test!L223</f>
        <v>427.43717800000002</v>
      </c>
      <c r="V10" s="130">
        <f>Test!M223</f>
        <v>32.273839000000002</v>
      </c>
      <c r="W10" s="130">
        <f>Test!N223</f>
        <v>40.853420999999997</v>
      </c>
      <c r="X10" s="130">
        <f>Test!O223</f>
        <v>37.230167999999999</v>
      </c>
      <c r="Y10" s="130">
        <f>('Summary (Full)'!$B$34*V10+'Summary (Full)'!$B$35*W10+'Summary (Full)'!$B$36*X10)/'Summary (Full)'!$B$37</f>
        <v>33.119833437500006</v>
      </c>
      <c r="Z10" s="130">
        <f>Test!P223</f>
        <v>11.582280000000001</v>
      </c>
      <c r="AA10" s="130">
        <f>Test!Q223</f>
        <v>10.551175000000001</v>
      </c>
      <c r="AB10" s="130">
        <f>Test!R223</f>
        <v>33.396914000000002</v>
      </c>
      <c r="AC10" s="130">
        <f>Test!S223</f>
        <v>32.05885</v>
      </c>
      <c r="AD10" s="130">
        <f>Test!T223</f>
        <v>28.486709999999999</v>
      </c>
      <c r="AE10" s="130">
        <f>Test!U223</f>
        <v>34.645496999999999</v>
      </c>
      <c r="AF10" s="130">
        <f>Test!V223</f>
        <v>32.222352999999998</v>
      </c>
      <c r="AG10" s="130">
        <f>Test!W223</f>
        <v>40.817971</v>
      </c>
      <c r="AH10" s="130">
        <f>Test!X223</f>
        <v>37.190713000000002</v>
      </c>
      <c r="AI10" s="130">
        <f>10*LOG10(1/(('Summary (Full)'!$B$41/10^(AF10/10)+'Summary (Full)'!$B$42/10^(AG10/10)+'Summary (Full)'!$B$43/10^(AH10/10))/'Summary (Full)'!$B$44))</f>
        <v>33.513714155670918</v>
      </c>
      <c r="AJ10" s="130">
        <f>Test!Y223</f>
        <v>0.66764800000000002</v>
      </c>
      <c r="AK10" s="130">
        <f>Test!Z223</f>
        <v>17774.03</v>
      </c>
      <c r="AL10" s="130">
        <f t="shared" si="2"/>
        <v>0.76776713811110209</v>
      </c>
      <c r="AM10" s="130">
        <f t="shared" si="2"/>
        <v>4.2334641749593898</v>
      </c>
      <c r="AO10" s="270"/>
      <c r="AP10" s="193"/>
      <c r="AQ10" s="193"/>
      <c r="AR10" s="193"/>
      <c r="AS10" s="193"/>
      <c r="AT10" s="193"/>
      <c r="AU10" s="193"/>
      <c r="AV10" s="193"/>
      <c r="AW10" s="193"/>
      <c r="AX10" s="193"/>
      <c r="AY10" s="195"/>
      <c r="AZ10" s="253"/>
      <c r="BA10" s="221"/>
      <c r="CH10" s="5"/>
      <c r="CI10" s="11" t="s">
        <v>36</v>
      </c>
      <c r="CJ10" s="10">
        <f>CJ5+CJ9</f>
        <v>222.89617979092645</v>
      </c>
      <c r="CK10" s="5"/>
      <c r="CL10" s="4">
        <v>89.803795208770268</v>
      </c>
      <c r="CM10" s="4">
        <v>26.483397750000002</v>
      </c>
      <c r="CN10" s="4">
        <v>26.483397750000002</v>
      </c>
      <c r="CO10" s="4">
        <v>36.837601249999999</v>
      </c>
      <c r="CP10" s="4">
        <v>32.525929000000005</v>
      </c>
      <c r="CQ10" s="4">
        <v>27.508193671875002</v>
      </c>
      <c r="CR10" s="4">
        <v>6.75217125</v>
      </c>
      <c r="CS10" s="4">
        <v>7.1510259999999999</v>
      </c>
      <c r="CT10" s="4">
        <v>0.68208837499999997</v>
      </c>
      <c r="CU10" s="4">
        <v>0.64151437499999986</v>
      </c>
      <c r="CV10" s="4">
        <v>22.694222875000001</v>
      </c>
      <c r="CW10" s="4">
        <v>29.499324250000001</v>
      </c>
      <c r="CX10" s="4">
        <v>26.423260625000001</v>
      </c>
      <c r="CY10" s="4">
        <v>36.806988124999997</v>
      </c>
      <c r="CZ10" s="4">
        <v>32.478434</v>
      </c>
      <c r="DA10" s="4">
        <v>27.830311039977971</v>
      </c>
      <c r="DB10" s="4">
        <v>1.2589803749999999</v>
      </c>
      <c r="DC10" s="4">
        <v>389.58500000000004</v>
      </c>
      <c r="DE10" s="4">
        <v>89.803795208770268</v>
      </c>
      <c r="DF10" s="4">
        <v>6.75217125</v>
      </c>
      <c r="DH10" s="4">
        <v>89.803795208770268</v>
      </c>
      <c r="DI10" s="4">
        <v>7.1510259999999999</v>
      </c>
      <c r="DK10" s="4">
        <v>405.06487095651852</v>
      </c>
      <c r="DL10" s="4">
        <v>27.772143499999999</v>
      </c>
      <c r="DM10" s="4">
        <v>405.06487095651852</v>
      </c>
      <c r="DN10" s="4">
        <v>26.675805</v>
      </c>
      <c r="DO10" s="4">
        <v>89.803795208770268</v>
      </c>
      <c r="DP10" s="4">
        <v>22.694222875000001</v>
      </c>
      <c r="DQ10" s="4">
        <v>89.803795208770268</v>
      </c>
      <c r="DR10" s="4">
        <v>29.499324250000001</v>
      </c>
      <c r="DS10" s="4">
        <v>89.803795208770268</v>
      </c>
      <c r="DT10" s="4">
        <v>26.423260625000001</v>
      </c>
      <c r="DU10" s="4">
        <v>26.423260625000001</v>
      </c>
      <c r="DV10" s="4">
        <v>36.806988124999997</v>
      </c>
      <c r="DW10" s="4">
        <v>32.478434</v>
      </c>
      <c r="DX10" s="4">
        <v>27.830311039977971</v>
      </c>
      <c r="DZ10" s="4">
        <v>86.032075651480866</v>
      </c>
      <c r="EA10" s="4">
        <v>27.405615375</v>
      </c>
      <c r="EB10" s="4">
        <v>27.405615375</v>
      </c>
      <c r="EC10" s="4">
        <v>37.874805375000001</v>
      </c>
      <c r="ED10" s="4">
        <v>33.362460249999998</v>
      </c>
      <c r="EE10" s="4">
        <v>28.432242554687502</v>
      </c>
      <c r="EF10" s="4">
        <v>7.4544693750000004</v>
      </c>
      <c r="EG10" s="4">
        <v>7.6831778750000002</v>
      </c>
      <c r="EH10" s="4">
        <v>4.5038757499999997</v>
      </c>
      <c r="EI10" s="4">
        <v>4.2827874999999995</v>
      </c>
      <c r="EJ10" s="4">
        <v>23.615249374999998</v>
      </c>
      <c r="EK10" s="4">
        <v>30.520364999999998</v>
      </c>
      <c r="EL10" s="4">
        <v>27.352262249999999</v>
      </c>
      <c r="EM10" s="4">
        <v>37.837480249999999</v>
      </c>
      <c r="EN10" s="4">
        <v>33.315804</v>
      </c>
      <c r="EO10" s="4">
        <v>28.756141275895239</v>
      </c>
      <c r="EP10" s="4">
        <v>1.3381233749999999</v>
      </c>
      <c r="EQ10" s="4">
        <v>3700.9137500000006</v>
      </c>
      <c r="ER10" s="4">
        <v>86.032075651480866</v>
      </c>
      <c r="ES10" s="4">
        <v>7.4544693750000004</v>
      </c>
      <c r="ET10" s="4">
        <v>86.032075651480866</v>
      </c>
      <c r="EU10" s="4">
        <v>7.6831778750000002</v>
      </c>
      <c r="EV10" s="7">
        <v>187.9427397504686</v>
      </c>
      <c r="EW10" s="7">
        <v>20.659323499999999</v>
      </c>
      <c r="EX10" s="7">
        <v>187.9427397504686</v>
      </c>
      <c r="EY10" s="7">
        <v>19.562102375000002</v>
      </c>
      <c r="EZ10" s="7">
        <v>86.032075651480866</v>
      </c>
      <c r="FA10" s="7">
        <v>23.615249374999998</v>
      </c>
      <c r="FB10" s="7">
        <v>86.032075651480866</v>
      </c>
      <c r="FC10" s="7">
        <v>30.520364999999998</v>
      </c>
      <c r="FD10" s="4">
        <v>86.032075651480866</v>
      </c>
      <c r="FE10" s="4">
        <v>27.352262249999999</v>
      </c>
      <c r="FF10" s="4">
        <v>27.352262249999999</v>
      </c>
      <c r="FG10" s="4">
        <v>37.837480249999999</v>
      </c>
      <c r="FH10" s="4">
        <v>33.315804</v>
      </c>
      <c r="FI10" s="4">
        <v>28.756141275895239</v>
      </c>
      <c r="FK10" s="4">
        <v>89.803795208770268</v>
      </c>
      <c r="FL10" s="4">
        <v>27.508193671875002</v>
      </c>
      <c r="FM10" s="4">
        <v>89.803795208770268</v>
      </c>
      <c r="FN10" s="4">
        <v>27.830311039977971</v>
      </c>
      <c r="FP10" s="4">
        <v>86.032075651480866</v>
      </c>
      <c r="FQ10" s="4">
        <v>28.432242554687502</v>
      </c>
      <c r="FR10" s="4">
        <v>86.032075651480866</v>
      </c>
      <c r="FS10" s="4">
        <v>28.756141275895239</v>
      </c>
    </row>
    <row r="11" spans="1:175" ht="13" customHeight="1">
      <c r="A11" s="249" t="s">
        <v>18</v>
      </c>
      <c r="B11" s="38">
        <v>110</v>
      </c>
      <c r="C11" s="130">
        <f>Anchor!L224</f>
        <v>13717.487435999999</v>
      </c>
      <c r="D11" s="130">
        <f>Anchor!M224</f>
        <v>39.938070000000003</v>
      </c>
      <c r="E11" s="130">
        <f>Anchor!N224</f>
        <v>49.068773999999998</v>
      </c>
      <c r="F11" s="130">
        <f>Anchor!O224</f>
        <v>46.945056000000001</v>
      </c>
      <c r="G11" s="131">
        <f>('Summary (Full)'!$B$34*D11+'Summary (Full)'!$B$35*E11+'Summary (Full)'!$B$36*F11)/'Summary (Full)'!$B$37</f>
        <v>40.946675625000005</v>
      </c>
      <c r="H11" s="130">
        <f>Anchor!P224</f>
        <v>25.526268000000002</v>
      </c>
      <c r="I11" s="130">
        <f>Anchor!Q224</f>
        <v>17.589317999999999</v>
      </c>
      <c r="J11" s="130">
        <f>Anchor!R224</f>
        <v>94.421662999999995</v>
      </c>
      <c r="K11" s="130">
        <f>Anchor!S224</f>
        <v>92.400087999999997</v>
      </c>
      <c r="L11" s="130">
        <f>Anchor!T224</f>
        <v>40.137417999999997</v>
      </c>
      <c r="M11" s="130">
        <f>Anchor!U224</f>
        <v>41.984392999999997</v>
      </c>
      <c r="N11" s="130">
        <f>Anchor!V224</f>
        <v>39.925868999999999</v>
      </c>
      <c r="O11" s="130">
        <f>Anchor!W224</f>
        <v>49.061818000000002</v>
      </c>
      <c r="P11" s="130">
        <f>Anchor!X224</f>
        <v>46.925586000000003</v>
      </c>
      <c r="Q11" s="132">
        <f>10*LOG10(1/(('Summary (Full)'!$B$41/10^(N11/10)+'Summary (Full)'!$B$42/10^(O11/10)+'Summary (Full)'!$B$43/10^(P11/10))/'Summary (Full)'!$B$44))</f>
        <v>41.350984121796579</v>
      </c>
      <c r="R11" s="130">
        <f>Anchor!Y224</f>
        <v>0.53090300000000001</v>
      </c>
      <c r="S11" s="130">
        <f>Anchor!Z224</f>
        <v>16520.13</v>
      </c>
      <c r="U11" s="130">
        <f>Test!L224</f>
        <v>13989.965727000001</v>
      </c>
      <c r="V11" s="130">
        <f>Test!M224</f>
        <v>40.040629000000003</v>
      </c>
      <c r="W11" s="130">
        <f>Test!N224</f>
        <v>49.335693999999997</v>
      </c>
      <c r="X11" s="130">
        <f>Test!O224</f>
        <v>47.290304999999996</v>
      </c>
      <c r="Y11" s="130">
        <f>('Summary (Full)'!$B$34*V11+'Summary (Full)'!$B$35*W11+'Summary (Full)'!$B$36*X11)/'Summary (Full)'!$B$37</f>
        <v>41.074675312499998</v>
      </c>
      <c r="Z11" s="130">
        <f>Test!P224</f>
        <v>25.959907999999999</v>
      </c>
      <c r="AA11" s="130">
        <f>Test!Q224</f>
        <v>17.738005999999999</v>
      </c>
      <c r="AB11" s="130">
        <f>Test!R224</f>
        <v>95.546519000000004</v>
      </c>
      <c r="AC11" s="130">
        <f>Test!S224</f>
        <v>93.411011999999999</v>
      </c>
      <c r="AD11" s="130">
        <f>Test!T224</f>
        <v>40.421950000000002</v>
      </c>
      <c r="AE11" s="130">
        <f>Test!U224</f>
        <v>42.150835999999998</v>
      </c>
      <c r="AF11" s="130">
        <f>Test!V224</f>
        <v>40.027664000000001</v>
      </c>
      <c r="AG11" s="130">
        <f>Test!W224</f>
        <v>49.329411999999998</v>
      </c>
      <c r="AH11" s="130">
        <f>Test!X224</f>
        <v>47.272575000000003</v>
      </c>
      <c r="AI11" s="130">
        <f>10*LOG10(1/(('Summary (Full)'!$B$41/10^(AF11/10)+'Summary (Full)'!$B$42/10^(AG11/10)+'Summary (Full)'!$B$43/10^(AH11/10))/'Summary (Full)'!$B$44))</f>
        <v>41.468407768841715</v>
      </c>
      <c r="AJ11" s="130">
        <f>Test!Y224</f>
        <v>0.41552299999999998</v>
      </c>
      <c r="AK11" s="130">
        <f>Test!Z224</f>
        <v>258205.71</v>
      </c>
      <c r="AL11" s="130">
        <f t="shared" si="2"/>
        <v>0.78267216421832231</v>
      </c>
      <c r="AM11" s="130">
        <f t="shared" si="2"/>
        <v>15.629762598720468</v>
      </c>
      <c r="AO11" s="271" t="s">
        <v>27</v>
      </c>
      <c r="AP11" s="192" cm="1">
        <f t="array" ref="AP11">bdRateExtend($C11:$C14,D11:D14,$U11:$U14,V11:V14)</f>
        <v>-0.20297886127397613</v>
      </c>
      <c r="AQ11" s="192" cm="1">
        <f t="array" ref="AQ11">bdRateExtend($C11:$C16,D11:D16,$U11:$U16,V11:V16)</f>
        <v>-0.23452126034330245</v>
      </c>
      <c r="AR11" s="192" cm="1">
        <f t="array" ref="AR11">bdRateExtend($C11:$C16,E11:E16,$U11:$U16,W11:W16)</f>
        <v>-0.27366654029213577</v>
      </c>
      <c r="AS11" s="192" cm="1">
        <f t="array" ref="AS11">bdRateExtend($C11:$C16,F11:F16,$U11:$U16,X11:X16)</f>
        <v>-0.23934306014280982</v>
      </c>
      <c r="AT11" s="192" cm="1">
        <f t="array" ref="AT11">bdRateExtend($C11:$C14,H11:H14,$U11:$U14,Z11:Z14)</f>
        <v>-0.18727843913487563</v>
      </c>
      <c r="AU11" s="192" cm="1">
        <f t="array" ref="AU11">bdRateExtend($C11:$C16,H11:H16,$U11:$U16,Z11:Z16)</f>
        <v>-0.21211845380124672</v>
      </c>
      <c r="AV11" s="192" cm="1">
        <f t="array" ref="AV11">bdRateExtend($C11:$C14,I11:I14,$U11:$U14,AA11:AA14)</f>
        <v>-0.20249305230574577</v>
      </c>
      <c r="AW11" s="192" cm="1">
        <f t="array" ref="AW11">bdRateExtend($C11:$C16,I11:I16,$U11:$U16,AA11:AA16)</f>
        <v>-0.2335473524729369</v>
      </c>
      <c r="AX11" s="192" cm="1">
        <f t="array" ref="AX11">bdRateExtend($C11:$C14,J11:J14,$U11:$U14,AB11:AB14,"None", FALSE,1)</f>
        <v>-0.26369496501517653</v>
      </c>
      <c r="AY11" s="194" cm="1">
        <f t="array" ref="AY11">bdRateExtend($C11:$C16,J11:J16,$U11:$U16,AB11:AB16,"None", FALSE,TRUE)</f>
        <v>-0.30704378275049959</v>
      </c>
      <c r="AZ11" s="251" cm="1">
        <f t="array" ref="AZ11">testVMAFRange($C11:$C14,J11:J14,$U11:$U14,AB11:AB14)</f>
        <v>0</v>
      </c>
      <c r="BA11" s="170" cm="1">
        <f t="array" ref="BA11">testVMAFRange($C11:$C16,J11:J16,$U11:$U16,AB11:AB16)</f>
        <v>0</v>
      </c>
      <c r="CI11" s="11" t="s">
        <v>37</v>
      </c>
      <c r="CJ11" s="10">
        <f>CJ5+CJ8</f>
        <v>2232.056568111745</v>
      </c>
      <c r="CL11" s="4">
        <v>99.086296219360023</v>
      </c>
      <c r="CM11" s="4">
        <v>26.8352185</v>
      </c>
      <c r="CN11" s="4">
        <v>26.8352185</v>
      </c>
      <c r="CO11" s="4">
        <v>37.1868135</v>
      </c>
      <c r="CP11" s="4">
        <v>32.880915000000002</v>
      </c>
      <c r="CQ11" s="4">
        <v>27.86004921875</v>
      </c>
      <c r="CR11" s="4">
        <v>6.9772595000000006</v>
      </c>
      <c r="CS11" s="4">
        <v>7.320233</v>
      </c>
      <c r="CT11" s="4">
        <v>0.81567524999999996</v>
      </c>
      <c r="CU11" s="4">
        <v>0.76714224999999991</v>
      </c>
      <c r="CV11" s="4">
        <v>23.035119250000001</v>
      </c>
      <c r="CW11" s="4">
        <v>29.878006499999998</v>
      </c>
      <c r="CX11" s="4">
        <v>26.77562975</v>
      </c>
      <c r="CY11" s="4">
        <v>37.153571749999998</v>
      </c>
      <c r="CZ11" s="4">
        <v>32.836143</v>
      </c>
      <c r="DA11" s="4">
        <v>28.182863838332249</v>
      </c>
      <c r="DB11" s="4">
        <v>1.2775322499999999</v>
      </c>
      <c r="DC11" s="4">
        <v>412.89</v>
      </c>
      <c r="DE11" s="4">
        <v>99.086296219360023</v>
      </c>
      <c r="DF11" s="4">
        <v>6.9772595000000006</v>
      </c>
      <c r="DH11" s="4">
        <v>99.086296219360023</v>
      </c>
      <c r="DI11" s="4">
        <v>7.320233</v>
      </c>
      <c r="DK11" s="4">
        <v>448.39415466407706</v>
      </c>
      <c r="DL11" s="4">
        <v>30.127491374999998</v>
      </c>
      <c r="DM11" s="4">
        <v>448.39415466407706</v>
      </c>
      <c r="DN11" s="4">
        <v>28.94867</v>
      </c>
      <c r="DO11" s="4">
        <v>99.086296219360023</v>
      </c>
      <c r="DP11" s="4">
        <v>23.035119250000001</v>
      </c>
      <c r="DQ11" s="4">
        <v>99.086296219360023</v>
      </c>
      <c r="DR11" s="4">
        <v>29.878006499999998</v>
      </c>
      <c r="DS11" s="4">
        <v>99.086296219360023</v>
      </c>
      <c r="DT11" s="4">
        <v>26.77562975</v>
      </c>
      <c r="DU11" s="4">
        <v>26.77562975</v>
      </c>
      <c r="DV11" s="4">
        <v>37.153571749999998</v>
      </c>
      <c r="DW11" s="4">
        <v>32.836143</v>
      </c>
      <c r="DX11" s="4">
        <v>28.182863838332249</v>
      </c>
      <c r="DZ11" s="4">
        <v>95.511415911259974</v>
      </c>
      <c r="EA11" s="4">
        <v>27.759260250000001</v>
      </c>
      <c r="EB11" s="4">
        <v>27.759260250000001</v>
      </c>
      <c r="EC11" s="4">
        <v>38.230521249999995</v>
      </c>
      <c r="ED11" s="4">
        <v>33.715846499999998</v>
      </c>
      <c r="EE11" s="4">
        <v>28.786000703125001</v>
      </c>
      <c r="EF11" s="4">
        <v>7.7005992499999998</v>
      </c>
      <c r="EG11" s="4">
        <v>7.8642442499999996</v>
      </c>
      <c r="EH11" s="4">
        <v>5.3817174999999997</v>
      </c>
      <c r="EI11" s="4">
        <v>5.1184879999999993</v>
      </c>
      <c r="EJ11" s="4">
        <v>23.960689249999998</v>
      </c>
      <c r="EK11" s="4">
        <v>30.881965000000001</v>
      </c>
      <c r="EL11" s="4">
        <v>27.7064235</v>
      </c>
      <c r="EM11" s="4">
        <v>38.192107499999999</v>
      </c>
      <c r="EN11" s="4">
        <v>33.670364999999997</v>
      </c>
      <c r="EO11" s="4">
        <v>29.110335441962786</v>
      </c>
      <c r="EP11" s="4">
        <v>1.35184225</v>
      </c>
      <c r="EQ11" s="4">
        <v>3907.7825000000003</v>
      </c>
      <c r="ER11" s="4">
        <v>95.511415911259974</v>
      </c>
      <c r="ES11" s="4">
        <v>7.7005992499999998</v>
      </c>
      <c r="ET11" s="4">
        <v>95.511415911259974</v>
      </c>
      <c r="EU11" s="4">
        <v>7.8642442499999996</v>
      </c>
      <c r="EV11" s="7">
        <v>208.63378699893624</v>
      </c>
      <c r="EW11" s="7">
        <v>22.76426</v>
      </c>
      <c r="EX11" s="7">
        <v>208.63378699893624</v>
      </c>
      <c r="EY11" s="7">
        <v>21.57872025</v>
      </c>
      <c r="EZ11" s="7">
        <v>95.511415911259974</v>
      </c>
      <c r="FA11" s="7">
        <v>23.960689249999998</v>
      </c>
      <c r="FB11" s="7">
        <v>95.511415911259974</v>
      </c>
      <c r="FC11" s="7">
        <v>30.881965000000001</v>
      </c>
      <c r="FD11" s="4">
        <v>95.511415911259974</v>
      </c>
      <c r="FE11" s="4">
        <v>27.7064235</v>
      </c>
      <c r="FF11" s="4">
        <v>27.7064235</v>
      </c>
      <c r="FG11" s="4">
        <v>38.192107499999999</v>
      </c>
      <c r="FH11" s="4">
        <v>33.670364999999997</v>
      </c>
      <c r="FI11" s="4">
        <v>29.110335441962786</v>
      </c>
      <c r="FK11" s="4">
        <v>99.086296219360023</v>
      </c>
      <c r="FL11" s="4">
        <v>27.86004921875</v>
      </c>
      <c r="FM11" s="4">
        <v>99.086296219360023</v>
      </c>
      <c r="FN11" s="4">
        <v>28.182863838332249</v>
      </c>
      <c r="FP11" s="4">
        <v>95.511415911259974</v>
      </c>
      <c r="FQ11" s="4">
        <v>28.786000703125001</v>
      </c>
      <c r="FR11" s="4">
        <v>95.511415911259974</v>
      </c>
      <c r="FS11" s="4">
        <v>29.110335441962786</v>
      </c>
    </row>
    <row r="12" spans="1:175">
      <c r="A12" s="249"/>
      <c r="B12" s="38">
        <v>135</v>
      </c>
      <c r="C12" s="130">
        <f>Anchor!L225</f>
        <v>5667.0947509999996</v>
      </c>
      <c r="D12" s="130">
        <f>Anchor!M225</f>
        <v>39.131414999999997</v>
      </c>
      <c r="E12" s="130">
        <f>Anchor!N225</f>
        <v>48.092409000000004</v>
      </c>
      <c r="F12" s="130">
        <f>Anchor!O225</f>
        <v>45.535874</v>
      </c>
      <c r="G12" s="131">
        <f>('Summary (Full)'!$B$34*D12+'Summary (Full)'!$B$35*E12+'Summary (Full)'!$B$36*F12)/'Summary (Full)'!$B$37</f>
        <v>40.091755812499997</v>
      </c>
      <c r="H12" s="130">
        <f>Anchor!P225</f>
        <v>22.818151</v>
      </c>
      <c r="I12" s="130">
        <f>Anchor!Q225</f>
        <v>16.560258999999999</v>
      </c>
      <c r="J12" s="130">
        <f>Anchor!R225</f>
        <v>87.399929999999998</v>
      </c>
      <c r="K12" s="130">
        <f>Anchor!S225</f>
        <v>85.265074999999996</v>
      </c>
      <c r="L12" s="130">
        <f>Anchor!T225</f>
        <v>38.162063000000003</v>
      </c>
      <c r="M12" s="130">
        <f>Anchor!U225</f>
        <v>41.114978999999998</v>
      </c>
      <c r="N12" s="130">
        <f>Anchor!V225</f>
        <v>39.124335000000002</v>
      </c>
      <c r="O12" s="130">
        <f>Anchor!W225</f>
        <v>48.084643999999997</v>
      </c>
      <c r="P12" s="130">
        <f>Anchor!X225</f>
        <v>45.513807999999997</v>
      </c>
      <c r="Q12" s="132">
        <f>10*LOG10(1/(('Summary (Full)'!$B$41/10^(N12/10)+'Summary (Full)'!$B$42/10^(O12/10)+'Summary (Full)'!$B$43/10^(P12/10))/'Summary (Full)'!$B$44))</f>
        <v>40.514279818794648</v>
      </c>
      <c r="R12" s="130">
        <f>Anchor!Y225</f>
        <v>0.56025000000000003</v>
      </c>
      <c r="S12" s="130">
        <f>Anchor!Z225</f>
        <v>14485.98</v>
      </c>
      <c r="U12" s="130">
        <f>Test!L225</f>
        <v>5603.6099290000002</v>
      </c>
      <c r="V12" s="130">
        <f>Test!M225</f>
        <v>39.33737</v>
      </c>
      <c r="W12" s="130">
        <f>Test!N225</f>
        <v>48.511237000000001</v>
      </c>
      <c r="X12" s="130">
        <f>Test!O225</f>
        <v>46.006582000000002</v>
      </c>
      <c r="Y12" s="130">
        <f>('Summary (Full)'!$B$34*V12+'Summary (Full)'!$B$35*W12+'Summary (Full)'!$B$36*X12)/'Summary (Full)'!$B$37</f>
        <v>40.327562437499999</v>
      </c>
      <c r="Z12" s="130">
        <f>Test!P225</f>
        <v>23.437142999999999</v>
      </c>
      <c r="AA12" s="130">
        <f>Test!Q225</f>
        <v>16.817066000000001</v>
      </c>
      <c r="AB12" s="130">
        <f>Test!R225</f>
        <v>90.002830000000003</v>
      </c>
      <c r="AC12" s="130">
        <f>Test!S225</f>
        <v>87.487375</v>
      </c>
      <c r="AD12" s="130">
        <f>Test!T225</f>
        <v>38.624158999999999</v>
      </c>
      <c r="AE12" s="130">
        <f>Test!U225</f>
        <v>41.381625</v>
      </c>
      <c r="AF12" s="130">
        <f>Test!V225</f>
        <v>39.331288000000001</v>
      </c>
      <c r="AG12" s="130">
        <f>Test!W225</f>
        <v>48.505425000000002</v>
      </c>
      <c r="AH12" s="130">
        <f>Test!X225</f>
        <v>45.988549999999996</v>
      </c>
      <c r="AI12" s="130">
        <f>10*LOG10(1/(('Summary (Full)'!$B$41/10^(AF12/10)+'Summary (Full)'!$B$42/10^(AG12/10)+'Summary (Full)'!$B$43/10^(AH12/10))/'Summary (Full)'!$B$44))</f>
        <v>40.741051415936965</v>
      </c>
      <c r="AJ12" s="130">
        <f>Test!Y225</f>
        <v>0.47345999999999999</v>
      </c>
      <c r="AK12" s="130">
        <f>Test!Z225</f>
        <v>149376.5</v>
      </c>
      <c r="AL12" s="130">
        <f t="shared" si="2"/>
        <v>0.84508701472556891</v>
      </c>
      <c r="AM12" s="130">
        <f t="shared" si="2"/>
        <v>10.311798028162404</v>
      </c>
      <c r="AO12" s="261"/>
      <c r="AP12" s="177"/>
      <c r="AQ12" s="177"/>
      <c r="AR12" s="177"/>
      <c r="AS12" s="177"/>
      <c r="AT12" s="177"/>
      <c r="AU12" s="177"/>
      <c r="AV12" s="177"/>
      <c r="AW12" s="177"/>
      <c r="AX12" s="177"/>
      <c r="AY12" s="178"/>
      <c r="AZ12" s="252"/>
      <c r="BA12" s="171"/>
      <c r="CL12" s="4">
        <v>109.32827588907881</v>
      </c>
      <c r="CM12" s="4">
        <v>27.187039249999998</v>
      </c>
      <c r="CN12" s="4">
        <v>27.187039249999998</v>
      </c>
      <c r="CO12" s="4">
        <v>37.53602575</v>
      </c>
      <c r="CP12" s="4">
        <v>33.235900999999998</v>
      </c>
      <c r="CQ12" s="4">
        <v>28.211904765625</v>
      </c>
      <c r="CR12" s="4">
        <v>7.2023477500000004</v>
      </c>
      <c r="CS12" s="4">
        <v>7.4894400000000001</v>
      </c>
      <c r="CT12" s="4">
        <v>0.94926212499999996</v>
      </c>
      <c r="CU12" s="4">
        <v>0.89277012499999997</v>
      </c>
      <c r="CV12" s="4">
        <v>23.376015625000001</v>
      </c>
      <c r="CW12" s="4">
        <v>30.256688749999999</v>
      </c>
      <c r="CX12" s="4">
        <v>27.127998874999999</v>
      </c>
      <c r="CY12" s="4">
        <v>37.500155374999999</v>
      </c>
      <c r="CZ12" s="4">
        <v>33.193852</v>
      </c>
      <c r="DA12" s="4">
        <v>28.535416636686531</v>
      </c>
      <c r="DB12" s="4">
        <v>1.2960841249999999</v>
      </c>
      <c r="DC12" s="4">
        <v>436.19499999999999</v>
      </c>
      <c r="DE12" s="4">
        <v>109.32827588907881</v>
      </c>
      <c r="DF12" s="4">
        <v>7.2023477500000004</v>
      </c>
      <c r="DH12" s="4">
        <v>109.32827588907881</v>
      </c>
      <c r="DI12" s="4">
        <v>7.4894400000000001</v>
      </c>
      <c r="DK12" s="4">
        <v>496.35831777299313</v>
      </c>
      <c r="DL12" s="4">
        <v>32.482839249999998</v>
      </c>
      <c r="DM12" s="4">
        <v>496.35831777299313</v>
      </c>
      <c r="DN12" s="4">
        <v>31.221535000000003</v>
      </c>
      <c r="DO12" s="4">
        <v>109.32827588907881</v>
      </c>
      <c r="DP12" s="4">
        <v>23.376015625000001</v>
      </c>
      <c r="DQ12" s="4">
        <v>109.32827588907881</v>
      </c>
      <c r="DR12" s="4">
        <v>30.256688749999999</v>
      </c>
      <c r="DS12" s="4">
        <v>109.32827588907881</v>
      </c>
      <c r="DT12" s="4">
        <v>27.127998874999999</v>
      </c>
      <c r="DU12" s="4">
        <v>27.127998874999999</v>
      </c>
      <c r="DV12" s="4">
        <v>37.500155374999999</v>
      </c>
      <c r="DW12" s="4">
        <v>33.193852</v>
      </c>
      <c r="DX12" s="4">
        <v>28.535416636686531</v>
      </c>
      <c r="DZ12" s="4">
        <v>106.03522581890267</v>
      </c>
      <c r="EA12" s="4">
        <v>28.112905125000001</v>
      </c>
      <c r="EB12" s="4">
        <v>28.112905125000001</v>
      </c>
      <c r="EC12" s="4">
        <v>38.586237124999997</v>
      </c>
      <c r="ED12" s="4">
        <v>34.069232749999998</v>
      </c>
      <c r="EE12" s="4">
        <v>29.139758851562501</v>
      </c>
      <c r="EF12" s="4">
        <v>7.9467291250000001</v>
      </c>
      <c r="EG12" s="4">
        <v>8.045310624999999</v>
      </c>
      <c r="EH12" s="4">
        <v>6.2595592499999997</v>
      </c>
      <c r="EI12" s="4">
        <v>5.9541884999999999</v>
      </c>
      <c r="EJ12" s="4">
        <v>24.306129124999998</v>
      </c>
      <c r="EK12" s="4">
        <v>31.243565</v>
      </c>
      <c r="EL12" s="4">
        <v>28.06058475</v>
      </c>
      <c r="EM12" s="4">
        <v>38.546734749999999</v>
      </c>
      <c r="EN12" s="4">
        <v>34.024926000000001</v>
      </c>
      <c r="EO12" s="4">
        <v>29.464529608030332</v>
      </c>
      <c r="EP12" s="4">
        <v>1.3655611250000002</v>
      </c>
      <c r="EQ12" s="4">
        <v>4114.6512500000008</v>
      </c>
      <c r="ER12" s="4">
        <v>106.03522581890267</v>
      </c>
      <c r="ES12" s="4">
        <v>7.9467291250000001</v>
      </c>
      <c r="ET12" s="4">
        <v>106.03522581890267</v>
      </c>
      <c r="EU12" s="4">
        <v>8.045310624999999</v>
      </c>
      <c r="EV12" s="7">
        <v>231.60275909199626</v>
      </c>
      <c r="EW12" s="7">
        <v>24.869196499999997</v>
      </c>
      <c r="EX12" s="7">
        <v>231.60275909199626</v>
      </c>
      <c r="EY12" s="7">
        <v>23.595338124999998</v>
      </c>
      <c r="EZ12" s="7">
        <v>106.03522581890267</v>
      </c>
      <c r="FA12" s="7">
        <v>24.306129124999998</v>
      </c>
      <c r="FB12" s="7">
        <v>106.03522581890267</v>
      </c>
      <c r="FC12" s="7">
        <v>31.243565</v>
      </c>
      <c r="FD12" s="4">
        <v>106.03522581890267</v>
      </c>
      <c r="FE12" s="4">
        <v>28.06058475</v>
      </c>
      <c r="FF12" s="4">
        <v>28.06058475</v>
      </c>
      <c r="FG12" s="4">
        <v>38.546734749999999</v>
      </c>
      <c r="FH12" s="4">
        <v>34.024926000000001</v>
      </c>
      <c r="FI12" s="4">
        <v>29.464529608030332</v>
      </c>
      <c r="FK12" s="4">
        <v>109.32827588907881</v>
      </c>
      <c r="FL12" s="4">
        <v>28.211904765625</v>
      </c>
      <c r="FM12" s="4">
        <v>109.32827588907881</v>
      </c>
      <c r="FN12" s="4">
        <v>28.535416636686531</v>
      </c>
      <c r="FP12" s="4">
        <v>106.03522581890267</v>
      </c>
      <c r="FQ12" s="4">
        <v>29.139758851562501</v>
      </c>
      <c r="FR12" s="4">
        <v>106.03522581890267</v>
      </c>
      <c r="FS12" s="4">
        <v>29.464529608030332</v>
      </c>
    </row>
    <row r="13" spans="1:175" ht="13" customHeight="1">
      <c r="A13" s="249"/>
      <c r="B13" s="38">
        <v>160</v>
      </c>
      <c r="C13" s="130">
        <f>Anchor!L226</f>
        <v>2666.6576500000001</v>
      </c>
      <c r="D13" s="130">
        <f>Anchor!M226</f>
        <v>37.682074999999998</v>
      </c>
      <c r="E13" s="130">
        <f>Anchor!N226</f>
        <v>46.564323999999999</v>
      </c>
      <c r="F13" s="130">
        <f>Anchor!O226</f>
        <v>43.462958</v>
      </c>
      <c r="G13" s="131">
        <f>('Summary (Full)'!$B$34*D13+'Summary (Full)'!$B$35*E13+'Summary (Full)'!$B$36*F13)/'Summary (Full)'!$B$37</f>
        <v>38.598520749999999</v>
      </c>
      <c r="H13" s="130">
        <f>Anchor!P226</f>
        <v>19.336261</v>
      </c>
      <c r="I13" s="130">
        <f>Anchor!Q226</f>
        <v>15.004954</v>
      </c>
      <c r="J13" s="130">
        <f>Anchor!R226</f>
        <v>74.077455</v>
      </c>
      <c r="K13" s="130">
        <f>Anchor!S226</f>
        <v>72.043726000000007</v>
      </c>
      <c r="L13" s="130">
        <f>Anchor!T226</f>
        <v>35.427123000000002</v>
      </c>
      <c r="M13" s="130">
        <f>Anchor!U226</f>
        <v>39.706040000000002</v>
      </c>
      <c r="N13" s="130">
        <f>Anchor!V226</f>
        <v>37.664138000000001</v>
      </c>
      <c r="O13" s="130">
        <f>Anchor!W226</f>
        <v>46.550064999999996</v>
      </c>
      <c r="P13" s="130">
        <f>Anchor!X226</f>
        <v>43.430743999999997</v>
      </c>
      <c r="Q13" s="132">
        <f>10*LOG10(1/(('Summary (Full)'!$B$41/10^(N13/10)+'Summary (Full)'!$B$42/10^(O13/10)+'Summary (Full)'!$B$43/10^(P13/10))/'Summary (Full)'!$B$44))</f>
        <v>39.016753321110109</v>
      </c>
      <c r="R13" s="130">
        <f>Anchor!Y226</f>
        <v>0.63526800000000005</v>
      </c>
      <c r="S13" s="130">
        <f>Anchor!Z226</f>
        <v>8742.75</v>
      </c>
      <c r="U13" s="130">
        <f>Test!L226</f>
        <v>2538.7142090000002</v>
      </c>
      <c r="V13" s="130">
        <f>Test!M226</f>
        <v>38.110615000000003</v>
      </c>
      <c r="W13" s="130">
        <f>Test!N226</f>
        <v>47.118217000000001</v>
      </c>
      <c r="X13" s="130">
        <f>Test!O226</f>
        <v>44.093107000000003</v>
      </c>
      <c r="Y13" s="130">
        <f>('Summary (Full)'!$B$34*V13+'Summary (Full)'!$B$35*W13+'Summary (Full)'!$B$36*X13)/'Summary (Full)'!$B$37</f>
        <v>39.047495875000003</v>
      </c>
      <c r="Z13" s="130">
        <f>Test!P226</f>
        <v>20.176033</v>
      </c>
      <c r="AA13" s="130">
        <f>Test!Q226</f>
        <v>15.448931</v>
      </c>
      <c r="AB13" s="130">
        <f>Test!R226</f>
        <v>79.443037000000004</v>
      </c>
      <c r="AC13" s="130">
        <f>Test!S226</f>
        <v>76.764617999999999</v>
      </c>
      <c r="AD13" s="130">
        <f>Test!T226</f>
        <v>36.156883999999998</v>
      </c>
      <c r="AE13" s="130">
        <f>Test!U226</f>
        <v>40.149906000000001</v>
      </c>
      <c r="AF13" s="130">
        <f>Test!V226</f>
        <v>38.097893999999997</v>
      </c>
      <c r="AG13" s="130">
        <f>Test!W226</f>
        <v>47.106079000000001</v>
      </c>
      <c r="AH13" s="130">
        <f>Test!X226</f>
        <v>44.065997000000003</v>
      </c>
      <c r="AI13" s="130">
        <f>10*LOG10(1/(('Summary (Full)'!$B$41/10^(AF13/10)+'Summary (Full)'!$B$42/10^(AG13/10)+'Summary (Full)'!$B$43/10^(AH13/10))/'Summary (Full)'!$B$44))</f>
        <v>39.465958754884433</v>
      </c>
      <c r="AJ13" s="130">
        <f>Test!Y226</f>
        <v>0.59813799999999995</v>
      </c>
      <c r="AK13" s="130">
        <f>Test!Z226</f>
        <v>75236.710000000006</v>
      </c>
      <c r="AL13" s="130">
        <f t="shared" si="2"/>
        <v>0.94155222677673034</v>
      </c>
      <c r="AM13" s="130">
        <f t="shared" si="2"/>
        <v>8.6056115066769614</v>
      </c>
      <c r="AO13" s="261" t="s">
        <v>28</v>
      </c>
      <c r="AP13" s="177" cm="1">
        <f t="array" ref="AP13">bdRateExtend($C12:$C15,D12:D15,$U12:$U15,V12:V15)</f>
        <v>-0.22879312221640113</v>
      </c>
      <c r="AQ13" s="177"/>
      <c r="AR13" s="177"/>
      <c r="AS13" s="177"/>
      <c r="AT13" s="177" cm="1">
        <f t="array" ref="AT13">bdRateExtend($C12:$C15,H12:H15,$U12:$U15,Z12:Z15)</f>
        <v>-0.21079065241384543</v>
      </c>
      <c r="AU13" s="177"/>
      <c r="AV13" s="177" cm="1">
        <f t="array" ref="AV13">bdRateExtend($C12:$C15,I12:I15,$U12:$U15,AA12:AA15)</f>
        <v>-0.22929510992052549</v>
      </c>
      <c r="AW13" s="177"/>
      <c r="AX13" s="177" cm="1">
        <f t="array" ref="AX13">bdRateExtend($C12:$C15,J12:J15,$U12:$U15,AB12:AB15,"None", FALSE,1)</f>
        <v>-0.2922360020295024</v>
      </c>
      <c r="AY13" s="178"/>
      <c r="AZ13" s="252" cm="1">
        <f t="array" ref="AZ13">testVMAFRange($C12:$C15,J12:J15,$U12:$U15,AB12:AB15)</f>
        <v>0</v>
      </c>
      <c r="BA13" s="171"/>
      <c r="CL13" s="4">
        <v>120.62891</v>
      </c>
      <c r="CM13" s="4">
        <v>27.53886</v>
      </c>
      <c r="CN13" s="4">
        <v>27.53886</v>
      </c>
      <c r="CO13" s="4">
        <v>37.885238000000001</v>
      </c>
      <c r="CP13" s="4">
        <v>33.590887000000002</v>
      </c>
      <c r="CQ13" s="4">
        <v>28.563760312500001</v>
      </c>
      <c r="CR13" s="4">
        <v>7.4274360000000001</v>
      </c>
      <c r="CS13" s="4">
        <v>7.6586470000000002</v>
      </c>
      <c r="CT13" s="4">
        <v>1.082849</v>
      </c>
      <c r="CU13" s="4">
        <v>1.0183979999999999</v>
      </c>
      <c r="CV13" s="4">
        <v>23.716912000000001</v>
      </c>
      <c r="CW13" s="4">
        <v>30.635370999999999</v>
      </c>
      <c r="CX13" s="4">
        <v>27.480367999999999</v>
      </c>
      <c r="CY13" s="4">
        <v>37.846738999999999</v>
      </c>
      <c r="CZ13" s="4">
        <v>33.551561</v>
      </c>
      <c r="DA13" s="4">
        <v>28.887969435040809</v>
      </c>
      <c r="DB13" s="4">
        <v>1.3146359999999999</v>
      </c>
      <c r="DC13" s="4">
        <v>459.5</v>
      </c>
      <c r="DE13" s="4">
        <v>133.75983439954882</v>
      </c>
      <c r="DF13" s="4">
        <v>7.7292977500000006</v>
      </c>
      <c r="DH13" s="4">
        <v>133.75983439954882</v>
      </c>
      <c r="DI13" s="4">
        <v>7.868222125</v>
      </c>
      <c r="DK13" s="4">
        <v>549.45314754829838</v>
      </c>
      <c r="DL13" s="4">
        <v>34.838187124999997</v>
      </c>
      <c r="DM13" s="4">
        <v>549.45314754829838</v>
      </c>
      <c r="DN13" s="4">
        <v>33.494399999999999</v>
      </c>
      <c r="DO13" s="4">
        <v>120.62891</v>
      </c>
      <c r="DP13" s="4">
        <v>23.716912000000001</v>
      </c>
      <c r="DQ13" s="4">
        <v>120.62891</v>
      </c>
      <c r="DR13" s="4">
        <v>30.635370999999999</v>
      </c>
      <c r="DS13" s="4">
        <v>120.62891</v>
      </c>
      <c r="DT13" s="4">
        <v>27.480367999999999</v>
      </c>
      <c r="DU13" s="4">
        <v>27.480367999999999</v>
      </c>
      <c r="DV13" s="4">
        <v>37.846738999999999</v>
      </c>
      <c r="DW13" s="4">
        <v>33.551561</v>
      </c>
      <c r="DX13" s="4">
        <v>28.887969435040809</v>
      </c>
      <c r="DZ13" s="4">
        <v>117.71858899999999</v>
      </c>
      <c r="EA13" s="4">
        <v>28.466550000000002</v>
      </c>
      <c r="EB13" s="4">
        <v>28.466550000000002</v>
      </c>
      <c r="EC13" s="4">
        <v>38.941952999999998</v>
      </c>
      <c r="ED13" s="4">
        <v>34.422618999999997</v>
      </c>
      <c r="EE13" s="4">
        <v>29.493517000000001</v>
      </c>
      <c r="EF13" s="4">
        <v>8.1928590000000003</v>
      </c>
      <c r="EG13" s="4">
        <v>8.2263769999999994</v>
      </c>
      <c r="EH13" s="4">
        <v>7.1374009999999997</v>
      </c>
      <c r="EI13" s="4">
        <v>6.7898889999999996</v>
      </c>
      <c r="EJ13" s="4">
        <v>24.651568999999999</v>
      </c>
      <c r="EK13" s="4">
        <v>31.605165</v>
      </c>
      <c r="EL13" s="4">
        <v>28.414746000000001</v>
      </c>
      <c r="EM13" s="4">
        <v>38.901361999999999</v>
      </c>
      <c r="EN13" s="4">
        <v>34.379486999999997</v>
      </c>
      <c r="EO13" s="4">
        <v>29.818723774097879</v>
      </c>
      <c r="EP13" s="4">
        <v>1.3792800000000001</v>
      </c>
      <c r="EQ13" s="4">
        <v>4321.5200000000004</v>
      </c>
      <c r="ER13" s="4">
        <v>130.73546336347016</v>
      </c>
      <c r="ES13" s="4">
        <v>8.5019492499999991</v>
      </c>
      <c r="ET13" s="4">
        <v>130.73546336347016</v>
      </c>
      <c r="EU13" s="4">
        <v>8.4351408750000001</v>
      </c>
      <c r="EV13" s="7">
        <v>273.29961807521755</v>
      </c>
      <c r="EW13" s="7">
        <v>28.3833275</v>
      </c>
      <c r="EX13" s="7">
        <v>284.24844191427468</v>
      </c>
      <c r="EY13" s="7">
        <v>27.802052875000001</v>
      </c>
      <c r="EZ13" s="7">
        <v>117.71858899999999</v>
      </c>
      <c r="FA13" s="7">
        <v>24.651568999999999</v>
      </c>
      <c r="FB13" s="7">
        <v>117.71858899999999</v>
      </c>
      <c r="FC13" s="7">
        <v>31.605165</v>
      </c>
      <c r="FD13" s="4">
        <v>117.71858899999999</v>
      </c>
      <c r="FE13" s="4">
        <v>28.414746000000001</v>
      </c>
      <c r="FF13" s="4">
        <v>28.414746000000001</v>
      </c>
      <c r="FG13" s="4">
        <v>38.901361999999999</v>
      </c>
      <c r="FH13" s="4">
        <v>34.379486999999997</v>
      </c>
      <c r="FI13" s="4">
        <v>29.818723774097879</v>
      </c>
      <c r="FK13" s="4">
        <v>120.62891</v>
      </c>
      <c r="FL13" s="4">
        <v>28.563760312500001</v>
      </c>
      <c r="FM13" s="4">
        <v>120.62891</v>
      </c>
      <c r="FN13" s="4">
        <v>28.887969435040809</v>
      </c>
      <c r="FP13" s="4">
        <v>117.71858899999999</v>
      </c>
      <c r="FQ13" s="4">
        <v>29.493517000000001</v>
      </c>
      <c r="FR13" s="4">
        <v>117.71858899999999</v>
      </c>
      <c r="FS13" s="4">
        <v>29.818723774097879</v>
      </c>
    </row>
    <row r="14" spans="1:175">
      <c r="A14" s="249"/>
      <c r="B14" s="38">
        <v>185</v>
      </c>
      <c r="C14" s="130">
        <f>Anchor!L227</f>
        <v>1298.257435</v>
      </c>
      <c r="D14" s="130">
        <f>Anchor!M227</f>
        <v>35.549835000000002</v>
      </c>
      <c r="E14" s="130">
        <f>Anchor!N227</f>
        <v>44.505088999999998</v>
      </c>
      <c r="F14" s="130">
        <f>Anchor!O227</f>
        <v>40.968276000000003</v>
      </c>
      <c r="G14" s="131">
        <f>('Summary (Full)'!$B$34*D14+'Summary (Full)'!$B$35*E14+'Summary (Full)'!$B$36*F14)/'Summary (Full)'!$B$37</f>
        <v>36.448190937500001</v>
      </c>
      <c r="H14" s="130">
        <f>Anchor!P227</f>
        <v>15.742604</v>
      </c>
      <c r="I14" s="130">
        <f>Anchor!Q227</f>
        <v>13.071712</v>
      </c>
      <c r="J14" s="130">
        <f>Anchor!R227</f>
        <v>55.659925000000001</v>
      </c>
      <c r="K14" s="130">
        <f>Anchor!S227</f>
        <v>53.909789000000004</v>
      </c>
      <c r="L14" s="130">
        <f>Anchor!T227</f>
        <v>32.337850000000003</v>
      </c>
      <c r="M14" s="130">
        <f>Anchor!U227</f>
        <v>37.774214999999998</v>
      </c>
      <c r="N14" s="130">
        <f>Anchor!V227</f>
        <v>35.514248000000002</v>
      </c>
      <c r="O14" s="130">
        <f>Anchor!W227</f>
        <v>44.483409999999999</v>
      </c>
      <c r="P14" s="130">
        <f>Anchor!X227</f>
        <v>40.931683</v>
      </c>
      <c r="Q14" s="132">
        <f>10*LOG10(1/(('Summary (Full)'!$B$41/10^(N14/10)+'Summary (Full)'!$B$42/10^(O14/10)+'Summary (Full)'!$B$43/10^(P14/10))/'Summary (Full)'!$B$44))</f>
        <v>36.847400506864872</v>
      </c>
      <c r="R14" s="130">
        <f>Anchor!Y227</f>
        <v>0.747529</v>
      </c>
      <c r="S14" s="130">
        <f>Anchor!Z227</f>
        <v>5766.03</v>
      </c>
      <c r="U14" s="130">
        <f>Test!L227</f>
        <v>1220.191501</v>
      </c>
      <c r="V14" s="130">
        <f>Test!M227</f>
        <v>36.215440000000001</v>
      </c>
      <c r="W14" s="130">
        <f>Test!N227</f>
        <v>45.252814000000001</v>
      </c>
      <c r="X14" s="130">
        <f>Test!O227</f>
        <v>41.677948999999998</v>
      </c>
      <c r="Y14" s="130">
        <f>('Summary (Full)'!$B$34*V14+'Summary (Full)'!$B$35*W14+'Summary (Full)'!$B$36*X14)/'Summary (Full)'!$B$37</f>
        <v>37.121682687500005</v>
      </c>
      <c r="Z14" s="130">
        <f>Test!P227</f>
        <v>16.657122999999999</v>
      </c>
      <c r="AA14" s="130">
        <f>Test!Q227</f>
        <v>13.651673000000001</v>
      </c>
      <c r="AB14" s="130">
        <f>Test!R227</f>
        <v>63.280279</v>
      </c>
      <c r="AC14" s="130">
        <f>Test!S227</f>
        <v>60.795259999999999</v>
      </c>
      <c r="AD14" s="130">
        <f>Test!T227</f>
        <v>33.237687000000001</v>
      </c>
      <c r="AE14" s="130">
        <f>Test!U227</f>
        <v>38.396137000000003</v>
      </c>
      <c r="AF14" s="130">
        <f>Test!V227</f>
        <v>36.188885999999997</v>
      </c>
      <c r="AG14" s="130">
        <f>Test!W227</f>
        <v>45.232343</v>
      </c>
      <c r="AH14" s="130">
        <f>Test!X227</f>
        <v>41.641061000000001</v>
      </c>
      <c r="AI14" s="130">
        <f>10*LOG10(1/(('Summary (Full)'!$B$41/10^(AF14/10)+'Summary (Full)'!$B$42/10^(AG14/10)+'Summary (Full)'!$B$43/10^(AH14/10))/'Summary (Full)'!$B$44))</f>
        <v>37.526408338636209</v>
      </c>
      <c r="AJ14" s="130">
        <f>Test!Y227</f>
        <v>0.640961</v>
      </c>
      <c r="AK14" s="130">
        <f>Test!Z227</f>
        <v>41488.980000000003</v>
      </c>
      <c r="AL14" s="130">
        <f t="shared" si="2"/>
        <v>0.85743964448202015</v>
      </c>
      <c r="AM14" s="130">
        <f t="shared" si="2"/>
        <v>7.1954152163620382</v>
      </c>
      <c r="AO14" s="261"/>
      <c r="AP14" s="177"/>
      <c r="AQ14" s="177"/>
      <c r="AR14" s="177"/>
      <c r="AS14" s="177"/>
      <c r="AT14" s="177"/>
      <c r="AU14" s="177"/>
      <c r="AV14" s="177"/>
      <c r="AW14" s="177"/>
      <c r="AX14" s="177"/>
      <c r="AY14" s="178"/>
      <c r="AZ14" s="252"/>
      <c r="BA14" s="171"/>
      <c r="CL14" s="4">
        <v>133.75983439954882</v>
      </c>
      <c r="CM14" s="4">
        <v>27.900126374999999</v>
      </c>
      <c r="CN14" s="4">
        <v>27.900126374999999</v>
      </c>
      <c r="CO14" s="4">
        <v>38.214257125000003</v>
      </c>
      <c r="CP14" s="4">
        <v>33.922067750000004</v>
      </c>
      <c r="CQ14" s="4">
        <v>28.921130882812502</v>
      </c>
      <c r="CR14" s="4">
        <v>7.7292977500000006</v>
      </c>
      <c r="CS14" s="4">
        <v>7.868222125</v>
      </c>
      <c r="CT14" s="4">
        <v>2.6048841249999999</v>
      </c>
      <c r="CU14" s="4">
        <v>2.4769827499999995</v>
      </c>
      <c r="CV14" s="4">
        <v>24.073220124999999</v>
      </c>
      <c r="CW14" s="4">
        <v>30.978528499999999</v>
      </c>
      <c r="CX14" s="4">
        <v>27.842647749999998</v>
      </c>
      <c r="CY14" s="4">
        <v>38.177151125000002</v>
      </c>
      <c r="CZ14" s="4">
        <v>33.883351124999997</v>
      </c>
      <c r="DA14" s="4">
        <v>29.247773550523014</v>
      </c>
      <c r="DB14" s="4">
        <v>1.3176515</v>
      </c>
      <c r="DC14" s="4">
        <v>493.66874999999999</v>
      </c>
      <c r="DE14" s="4">
        <v>148.3201108141881</v>
      </c>
      <c r="DF14" s="4">
        <v>8.0311595000000011</v>
      </c>
      <c r="DH14" s="4">
        <v>148.3201108141881</v>
      </c>
      <c r="DI14" s="4">
        <v>8.0777972499999997</v>
      </c>
      <c r="DK14" s="4">
        <v>668.11417429892583</v>
      </c>
      <c r="DL14" s="4">
        <v>39.734675624999994</v>
      </c>
      <c r="DM14" s="4">
        <v>668.11417429892583</v>
      </c>
      <c r="DN14" s="4">
        <v>38.220521125000005</v>
      </c>
      <c r="DO14" s="4">
        <v>133.75983439954882</v>
      </c>
      <c r="DP14" s="4">
        <v>24.073220124999999</v>
      </c>
      <c r="DQ14" s="4">
        <v>133.75983439954882</v>
      </c>
      <c r="DR14" s="4">
        <v>30.978528499999999</v>
      </c>
      <c r="DS14" s="4">
        <v>133.75983439954882</v>
      </c>
      <c r="DT14" s="4">
        <v>27.842647749999998</v>
      </c>
      <c r="DU14" s="4">
        <v>27.842647749999998</v>
      </c>
      <c r="DV14" s="4">
        <v>38.177151125000002</v>
      </c>
      <c r="DW14" s="4">
        <v>33.883351124999997</v>
      </c>
      <c r="DX14" s="4">
        <v>29.247773550523014</v>
      </c>
      <c r="DZ14" s="4">
        <v>130.73546336347016</v>
      </c>
      <c r="EA14" s="4">
        <v>28.808265000000002</v>
      </c>
      <c r="EB14" s="4">
        <v>28.808265000000002</v>
      </c>
      <c r="EC14" s="4">
        <v>39.253714375000001</v>
      </c>
      <c r="ED14" s="4">
        <v>34.734438749999995</v>
      </c>
      <c r="EE14" s="4">
        <v>29.831491445312501</v>
      </c>
      <c r="EF14" s="4">
        <v>8.5019492499999991</v>
      </c>
      <c r="EG14" s="4">
        <v>8.4351408750000001</v>
      </c>
      <c r="EH14" s="4">
        <v>8.7052781249999995</v>
      </c>
      <c r="EI14" s="4">
        <v>8.2901361249999983</v>
      </c>
      <c r="EJ14" s="4">
        <v>24.991986624999999</v>
      </c>
      <c r="EK14" s="4">
        <v>31.927584374999999</v>
      </c>
      <c r="EL14" s="4">
        <v>28.757368750000001</v>
      </c>
      <c r="EM14" s="4">
        <v>39.213128624999996</v>
      </c>
      <c r="EN14" s="4">
        <v>34.691389749999999</v>
      </c>
      <c r="EO14" s="4">
        <v>30.158855564446302</v>
      </c>
      <c r="EP14" s="4">
        <v>1.3691645000000001</v>
      </c>
      <c r="EQ14" s="4">
        <v>4658.8787499999999</v>
      </c>
      <c r="ER14" s="4">
        <v>145.19169424347464</v>
      </c>
      <c r="ES14" s="4">
        <v>8.8110394999999997</v>
      </c>
      <c r="ET14" s="4">
        <v>145.19169424347464</v>
      </c>
      <c r="EU14" s="4">
        <v>8.643904749999999</v>
      </c>
      <c r="EV14" s="7">
        <v>302.61686276368175</v>
      </c>
      <c r="EW14" s="7">
        <v>30.735264874999999</v>
      </c>
      <c r="EX14" s="7">
        <v>302.61686276368175</v>
      </c>
      <c r="EY14" s="7">
        <v>29.171513250000004</v>
      </c>
      <c r="EZ14" s="7">
        <v>130.73546336347016</v>
      </c>
      <c r="FA14" s="7">
        <v>24.991986624999999</v>
      </c>
      <c r="FB14" s="7">
        <v>130.73546336347016</v>
      </c>
      <c r="FC14" s="7">
        <v>31.927584374999999</v>
      </c>
      <c r="FD14" s="4">
        <v>130.73546336347016</v>
      </c>
      <c r="FE14" s="4">
        <v>28.757368750000001</v>
      </c>
      <c r="FF14" s="4">
        <v>28.757368750000001</v>
      </c>
      <c r="FG14" s="4">
        <v>39.213128624999996</v>
      </c>
      <c r="FH14" s="4">
        <v>34.691389749999999</v>
      </c>
      <c r="FI14" s="4">
        <v>30.158855564446302</v>
      </c>
      <c r="FK14" s="4">
        <v>133.75983439954882</v>
      </c>
      <c r="FL14" s="4">
        <v>28.921130882812502</v>
      </c>
      <c r="FM14" s="4">
        <v>133.75983439954882</v>
      </c>
      <c r="FN14" s="4">
        <v>29.247773550523014</v>
      </c>
      <c r="FP14" s="4">
        <v>130.73546336347016</v>
      </c>
      <c r="FQ14" s="4">
        <v>29.831491445312501</v>
      </c>
      <c r="FR14" s="4">
        <v>130.73546336347016</v>
      </c>
      <c r="FS14" s="4">
        <v>30.158855564446302</v>
      </c>
    </row>
    <row r="15" spans="1:175" ht="13" customHeight="1">
      <c r="A15" s="249"/>
      <c r="B15" s="38">
        <v>210</v>
      </c>
      <c r="C15" s="130">
        <f>Anchor!L228</f>
        <v>606.83685500000001</v>
      </c>
      <c r="D15" s="130">
        <f>Anchor!M228</f>
        <v>32.797165</v>
      </c>
      <c r="E15" s="130">
        <f>Anchor!N228</f>
        <v>41.849974000000003</v>
      </c>
      <c r="F15" s="130">
        <f>Anchor!O228</f>
        <v>38.075904999999999</v>
      </c>
      <c r="G15" s="131">
        <f>('Summary (Full)'!$B$34*D15+'Summary (Full)'!$B$35*E15+'Summary (Full)'!$B$36*F15)/'Summary (Full)'!$B$37</f>
        <v>33.692886812499999</v>
      </c>
      <c r="H15" s="130">
        <f>Anchor!P228</f>
        <v>12.249056</v>
      </c>
      <c r="I15" s="130">
        <f>Anchor!Q228</f>
        <v>10.913245999999999</v>
      </c>
      <c r="J15" s="130">
        <f>Anchor!R228</f>
        <v>34.723446000000003</v>
      </c>
      <c r="K15" s="130">
        <f>Anchor!S228</f>
        <v>33.452185999999998</v>
      </c>
      <c r="L15" s="130">
        <f>Anchor!T228</f>
        <v>29.056204000000001</v>
      </c>
      <c r="M15" s="130">
        <f>Anchor!U228</f>
        <v>35.274175999999997</v>
      </c>
      <c r="N15" s="130">
        <f>Anchor!V228</f>
        <v>32.746062000000002</v>
      </c>
      <c r="O15" s="130">
        <f>Anchor!W228</f>
        <v>41.816676999999999</v>
      </c>
      <c r="P15" s="130">
        <f>Anchor!X228</f>
        <v>38.035936</v>
      </c>
      <c r="Q15" s="132">
        <f>10*LOG10(1/(('Summary (Full)'!$B$41/10^(N15/10)+'Summary (Full)'!$B$42/10^(O15/10)+'Summary (Full)'!$B$43/10^(P15/10))/'Summary (Full)'!$B$44))</f>
        <v>34.073674157090096</v>
      </c>
      <c r="R15" s="130">
        <f>Anchor!Y228</f>
        <v>0.83135000000000003</v>
      </c>
      <c r="S15" s="130">
        <f>Anchor!Z228</f>
        <v>3961.83</v>
      </c>
      <c r="U15" s="130">
        <f>Test!L228</f>
        <v>572.10481800000002</v>
      </c>
      <c r="V15" s="130">
        <f>Test!M228</f>
        <v>33.683763999999996</v>
      </c>
      <c r="W15" s="130">
        <f>Test!N228</f>
        <v>42.874732999999999</v>
      </c>
      <c r="X15" s="130">
        <f>Test!O228</f>
        <v>38.997677000000003</v>
      </c>
      <c r="Y15" s="130">
        <f>('Summary (Full)'!$B$34*V15+'Summary (Full)'!$B$35*W15+'Summary (Full)'!$B$36*X15)/'Summary (Full)'!$B$37</f>
        <v>34.590319124999994</v>
      </c>
      <c r="Z15" s="130">
        <f>Test!P228</f>
        <v>13.230454999999999</v>
      </c>
      <c r="AA15" s="130">
        <f>Test!Q228</f>
        <v>11.6053</v>
      </c>
      <c r="AB15" s="130">
        <f>Test!R228</f>
        <v>44.792726999999999</v>
      </c>
      <c r="AC15" s="130">
        <f>Test!S228</f>
        <v>42.653619999999997</v>
      </c>
      <c r="AD15" s="130">
        <f>Test!T228</f>
        <v>30.08914</v>
      </c>
      <c r="AE15" s="130">
        <f>Test!U228</f>
        <v>36.151029000000001</v>
      </c>
      <c r="AF15" s="130">
        <f>Test!V228</f>
        <v>33.641337</v>
      </c>
      <c r="AG15" s="130">
        <f>Test!W228</f>
        <v>42.844825</v>
      </c>
      <c r="AH15" s="130">
        <f>Test!X228</f>
        <v>38.958739999999999</v>
      </c>
      <c r="AI15" s="130">
        <f>10*LOG10(1/(('Summary (Full)'!$B$41/10^(AF15/10)+'Summary (Full)'!$B$42/10^(AG15/10)+'Summary (Full)'!$B$43/10^(AH15/10))/'Summary (Full)'!$B$44))</f>
        <v>34.974456745687931</v>
      </c>
      <c r="AJ15" s="130">
        <f>Test!Y228</f>
        <v>0.68717600000000001</v>
      </c>
      <c r="AK15" s="130">
        <f>Test!Z228</f>
        <v>24052.66</v>
      </c>
      <c r="AL15" s="130">
        <f t="shared" si="2"/>
        <v>0.82657845672701025</v>
      </c>
      <c r="AM15" s="130">
        <f t="shared" si="2"/>
        <v>6.0710984570261726</v>
      </c>
      <c r="AO15" s="261" t="s">
        <v>29</v>
      </c>
      <c r="AP15" s="177" cm="1">
        <f t="array" ref="AP15">bdRateExtend($C13:$C16,D13:D16,$U13:$U16,V13:V16)</f>
        <v>-0.2507015408165878</v>
      </c>
      <c r="AQ15" s="177"/>
      <c r="AR15" s="177"/>
      <c r="AS15" s="177"/>
      <c r="AT15" s="177" cm="1">
        <f t="array" ref="AT15">bdRateExtend($C13:$C16,H13:H16,$U13:$U16,Z13:Z16)</f>
        <v>-0.23579712275613152</v>
      </c>
      <c r="AU15" s="177"/>
      <c r="AV15" s="177" cm="1">
        <f t="array" ref="AV15">bdRateExtend($C13:$C16,I13:I16,$U13:$U16,AA13:AA16)</f>
        <v>-0.25504682454934557</v>
      </c>
      <c r="AW15" s="177"/>
      <c r="AX15" s="177" cm="1">
        <f t="array" ref="AX15">bdRateExtend($C13:$C16,J13:J16,$U13:$U16,AB13:AB16,"None", FALSE,1)</f>
        <v>-0.33097838554175352</v>
      </c>
      <c r="AY15" s="178"/>
      <c r="AZ15" s="252" cm="1">
        <f t="array" ref="AZ15">testVMAFRange($C13:$C16,J13:J16,$U13:$U16,AB13:AB16)</f>
        <v>0</v>
      </c>
      <c r="BA15" s="171"/>
      <c r="CL15" s="4">
        <v>148.3201108141881</v>
      </c>
      <c r="CM15" s="4">
        <v>28.261392749999999</v>
      </c>
      <c r="CN15" s="4">
        <v>28.261392749999999</v>
      </c>
      <c r="CO15" s="4">
        <v>38.543276250000005</v>
      </c>
      <c r="CP15" s="4">
        <v>34.253248499999998</v>
      </c>
      <c r="CQ15" s="4">
        <v>29.278501453125003</v>
      </c>
      <c r="CR15" s="4">
        <v>8.0311595000000011</v>
      </c>
      <c r="CS15" s="4">
        <v>8.0777972499999997</v>
      </c>
      <c r="CT15" s="4">
        <v>4.1269192500000003</v>
      </c>
      <c r="CU15" s="4">
        <v>3.9355674999999994</v>
      </c>
      <c r="CV15" s="4">
        <v>24.429528250000001</v>
      </c>
      <c r="CW15" s="4">
        <v>31.321686</v>
      </c>
      <c r="CX15" s="4">
        <v>28.2049275</v>
      </c>
      <c r="CY15" s="4">
        <v>38.507563250000004</v>
      </c>
      <c r="CZ15" s="4">
        <v>34.215141250000002</v>
      </c>
      <c r="DA15" s="4">
        <v>29.60757766600522</v>
      </c>
      <c r="DB15" s="4">
        <v>1.3206669999999998</v>
      </c>
      <c r="DC15" s="4">
        <v>527.83749999999998</v>
      </c>
      <c r="DE15" s="4">
        <v>164.46532975079148</v>
      </c>
      <c r="DF15" s="4">
        <v>8.3330212499999998</v>
      </c>
      <c r="DH15" s="4">
        <v>164.46532975079148</v>
      </c>
      <c r="DI15" s="4">
        <v>8.2873723750000003</v>
      </c>
      <c r="DK15" s="4">
        <v>733.89739133061903</v>
      </c>
      <c r="DL15" s="4">
        <v>42.275816249999998</v>
      </c>
      <c r="DM15" s="4">
        <v>733.89739133061903</v>
      </c>
      <c r="DN15" s="4">
        <v>40.673777250000001</v>
      </c>
      <c r="DO15" s="4">
        <v>148.3201108141881</v>
      </c>
      <c r="DP15" s="4">
        <v>24.429528250000001</v>
      </c>
      <c r="DQ15" s="4">
        <v>148.3201108141881</v>
      </c>
      <c r="DR15" s="4">
        <v>31.321686</v>
      </c>
      <c r="DS15" s="4">
        <v>148.3201108141881</v>
      </c>
      <c r="DT15" s="4">
        <v>28.2049275</v>
      </c>
      <c r="DU15" s="4">
        <v>28.2049275</v>
      </c>
      <c r="DV15" s="4">
        <v>38.507563250000004</v>
      </c>
      <c r="DW15" s="4">
        <v>34.215141250000002</v>
      </c>
      <c r="DX15" s="4">
        <v>29.60757766600522</v>
      </c>
      <c r="DZ15" s="4">
        <v>145.19169424347464</v>
      </c>
      <c r="EA15" s="4">
        <v>29.149979999999999</v>
      </c>
      <c r="EB15" s="4">
        <v>29.149979999999999</v>
      </c>
      <c r="EC15" s="4">
        <v>39.565475749999997</v>
      </c>
      <c r="ED15" s="4">
        <v>35.0462585</v>
      </c>
      <c r="EE15" s="4">
        <v>30.169465890625002</v>
      </c>
      <c r="EF15" s="4">
        <v>8.8110394999999997</v>
      </c>
      <c r="EG15" s="4">
        <v>8.643904749999999</v>
      </c>
      <c r="EH15" s="4">
        <v>10.27315525</v>
      </c>
      <c r="EI15" s="4">
        <v>9.7903832499999979</v>
      </c>
      <c r="EJ15" s="4">
        <v>25.33240425</v>
      </c>
      <c r="EK15" s="4">
        <v>32.250003749999998</v>
      </c>
      <c r="EL15" s="4">
        <v>29.099991500000002</v>
      </c>
      <c r="EM15" s="4">
        <v>39.52489525</v>
      </c>
      <c r="EN15" s="4">
        <v>35.003292500000001</v>
      </c>
      <c r="EO15" s="4">
        <v>30.498987354794721</v>
      </c>
      <c r="EP15" s="4">
        <v>1.3590490000000002</v>
      </c>
      <c r="EQ15" s="4">
        <v>4996.2375000000002</v>
      </c>
      <c r="ER15" s="4">
        <v>161.24644021555468</v>
      </c>
      <c r="ES15" s="4">
        <v>9.1201297500000003</v>
      </c>
      <c r="ET15" s="4">
        <v>161.24644021555468</v>
      </c>
      <c r="EU15" s="4">
        <v>8.8526686249999997</v>
      </c>
      <c r="EV15" s="7">
        <v>335.07901062536178</v>
      </c>
      <c r="EW15" s="7">
        <v>33.087202250000004</v>
      </c>
      <c r="EX15" s="7">
        <v>314.26308472758325</v>
      </c>
      <c r="EY15" s="7">
        <v>29.992149749999999</v>
      </c>
      <c r="EZ15" s="7">
        <v>145.19169424347464</v>
      </c>
      <c r="FA15" s="7">
        <v>25.33240425</v>
      </c>
      <c r="FB15" s="7">
        <v>145.19169424347464</v>
      </c>
      <c r="FC15" s="7">
        <v>32.250003749999998</v>
      </c>
      <c r="FD15" s="4">
        <v>145.19169424347464</v>
      </c>
      <c r="FE15" s="4">
        <v>29.099991500000002</v>
      </c>
      <c r="FF15" s="4">
        <v>29.099991500000002</v>
      </c>
      <c r="FG15" s="4">
        <v>39.52489525</v>
      </c>
      <c r="FH15" s="4">
        <v>35.003292500000001</v>
      </c>
      <c r="FI15" s="4">
        <v>30.498987354794721</v>
      </c>
      <c r="FK15" s="4">
        <v>148.3201108141881</v>
      </c>
      <c r="FL15" s="4">
        <v>29.278501453125003</v>
      </c>
      <c r="FM15" s="4">
        <v>148.3201108141881</v>
      </c>
      <c r="FN15" s="4">
        <v>29.60757766600522</v>
      </c>
      <c r="FP15" s="4">
        <v>145.19169424347464</v>
      </c>
      <c r="FQ15" s="4">
        <v>30.169465890625002</v>
      </c>
      <c r="FR15" s="4">
        <v>145.19169424347464</v>
      </c>
      <c r="FS15" s="4">
        <v>30.498987354794721</v>
      </c>
    </row>
    <row r="16" spans="1:175" ht="13" thickBot="1">
      <c r="A16" s="249"/>
      <c r="B16" s="38">
        <v>235</v>
      </c>
      <c r="C16" s="130">
        <f>Anchor!L229</f>
        <v>280.26127700000001</v>
      </c>
      <c r="D16" s="130">
        <f>Anchor!M229</f>
        <v>29.810200999999999</v>
      </c>
      <c r="E16" s="130">
        <f>Anchor!N229</f>
        <v>38.739199999999997</v>
      </c>
      <c r="F16" s="130">
        <f>Anchor!O229</f>
        <v>35.078391000000003</v>
      </c>
      <c r="G16" s="131">
        <f>('Summary (Full)'!$B$34*D16+'Summary (Full)'!$B$35*E16+'Summary (Full)'!$B$36*F16)/'Summary (Full)'!$B$37</f>
        <v>30.697525312499998</v>
      </c>
      <c r="H16" s="130">
        <f>Anchor!P229</f>
        <v>9.2339719999999996</v>
      </c>
      <c r="I16" s="130">
        <f>Anchor!Q229</f>
        <v>8.8793989999999994</v>
      </c>
      <c r="J16" s="130">
        <f>Anchor!R229</f>
        <v>15.532769999999999</v>
      </c>
      <c r="K16" s="130">
        <f>Anchor!S229</f>
        <v>14.830069</v>
      </c>
      <c r="L16" s="130">
        <f>Anchor!T229</f>
        <v>25.901024</v>
      </c>
      <c r="M16" s="130">
        <f>Anchor!U229</f>
        <v>32.416947999999998</v>
      </c>
      <c r="N16" s="130">
        <f>Anchor!V229</f>
        <v>29.749191</v>
      </c>
      <c r="O16" s="130">
        <f>Anchor!W229</f>
        <v>38.692574999999998</v>
      </c>
      <c r="P16" s="130">
        <f>Anchor!X229</f>
        <v>35.035702000000001</v>
      </c>
      <c r="Q16" s="132">
        <f>10*LOG10(1/(('Summary (Full)'!$B$41/10^(N16/10)+'Summary (Full)'!$B$42/10^(O16/10)+'Summary (Full)'!$B$43/10^(P16/10))/'Summary (Full)'!$B$44))</f>
        <v>31.072961267320842</v>
      </c>
      <c r="R16" s="130">
        <f>Anchor!Y229</f>
        <v>0.95406800000000003</v>
      </c>
      <c r="S16" s="130">
        <f>Anchor!Z229</f>
        <v>2525.85</v>
      </c>
      <c r="U16" s="130">
        <f>Test!L229</f>
        <v>258.20702399999999</v>
      </c>
      <c r="V16" s="130">
        <f>Test!M229</f>
        <v>30.754913999999999</v>
      </c>
      <c r="W16" s="130">
        <f>Test!N229</f>
        <v>39.783855000000003</v>
      </c>
      <c r="X16" s="130">
        <f>Test!O229</f>
        <v>35.923129000000003</v>
      </c>
      <c r="Y16" s="130">
        <f>('Summary (Full)'!$B$34*V16+'Summary (Full)'!$B$35*W16+'Summary (Full)'!$B$36*X16)/'Summary (Full)'!$B$37</f>
        <v>31.642236250000003</v>
      </c>
      <c r="Z16" s="130">
        <f>Test!P229</f>
        <v>10.084799</v>
      </c>
      <c r="AA16" s="130">
        <f>Test!Q229</f>
        <v>9.5432729999999992</v>
      </c>
      <c r="AB16" s="130">
        <f>Test!R229</f>
        <v>24.642437999999999</v>
      </c>
      <c r="AC16" s="130">
        <f>Test!S229</f>
        <v>23.614761999999999</v>
      </c>
      <c r="AD16" s="130">
        <f>Test!T229</f>
        <v>26.903136</v>
      </c>
      <c r="AE16" s="130">
        <f>Test!U229</f>
        <v>33.360467999999997</v>
      </c>
      <c r="AF16" s="130">
        <f>Test!V229</f>
        <v>30.701506999999999</v>
      </c>
      <c r="AG16" s="130">
        <f>Test!W229</f>
        <v>39.747002000000002</v>
      </c>
      <c r="AH16" s="130">
        <f>Test!X229</f>
        <v>35.877156999999997</v>
      </c>
      <c r="AI16" s="130">
        <f>10*LOG10(1/(('Summary (Full)'!$B$41/10^(AF16/10)+'Summary (Full)'!$B$42/10^(AG16/10)+'Summary (Full)'!$B$43/10^(AH16/10))/'Summary (Full)'!$B$44))</f>
        <v>32.020674872786053</v>
      </c>
      <c r="AJ16" s="130">
        <f>Test!Y229</f>
        <v>0.768652</v>
      </c>
      <c r="AK16" s="130">
        <f>Test!Z229</f>
        <v>12020.64</v>
      </c>
      <c r="AL16" s="130">
        <f t="shared" si="2"/>
        <v>0.80565745837822877</v>
      </c>
      <c r="AM16" s="130">
        <f t="shared" si="2"/>
        <v>4.7590474493734778</v>
      </c>
      <c r="AO16" s="270"/>
      <c r="AP16" s="193"/>
      <c r="AQ16" s="193"/>
      <c r="AR16" s="193"/>
      <c r="AS16" s="193"/>
      <c r="AT16" s="193"/>
      <c r="AU16" s="193"/>
      <c r="AV16" s="193"/>
      <c r="AW16" s="193"/>
      <c r="AX16" s="193"/>
      <c r="AY16" s="195"/>
      <c r="AZ16" s="253"/>
      <c r="BA16" s="221"/>
      <c r="CL16" s="4">
        <v>164.46532975079148</v>
      </c>
      <c r="CM16" s="4">
        <v>28.622659124999998</v>
      </c>
      <c r="CN16" s="4">
        <v>28.622659124999998</v>
      </c>
      <c r="CO16" s="4">
        <v>38.872295375</v>
      </c>
      <c r="CP16" s="4">
        <v>34.584429249999999</v>
      </c>
      <c r="CQ16" s="4">
        <v>29.635872023437503</v>
      </c>
      <c r="CR16" s="4">
        <v>8.3330212499999998</v>
      </c>
      <c r="CS16" s="4">
        <v>8.2873723750000003</v>
      </c>
      <c r="CT16" s="4">
        <v>5.6489543749999998</v>
      </c>
      <c r="CU16" s="4">
        <v>5.3941522499999994</v>
      </c>
      <c r="CV16" s="4">
        <v>24.785836375000002</v>
      </c>
      <c r="CW16" s="4">
        <v>31.6648435</v>
      </c>
      <c r="CX16" s="4">
        <v>28.567207249999999</v>
      </c>
      <c r="CY16" s="4">
        <v>38.837975374999999</v>
      </c>
      <c r="CZ16" s="4">
        <v>34.546931375</v>
      </c>
      <c r="DA16" s="4">
        <v>29.967381781487425</v>
      </c>
      <c r="DB16" s="4">
        <v>1.3236824999999999</v>
      </c>
      <c r="DC16" s="4">
        <v>562.00625000000002</v>
      </c>
      <c r="DE16" s="4">
        <v>182.368018345959</v>
      </c>
      <c r="DF16" s="4">
        <v>8.6348830000000003</v>
      </c>
      <c r="DH16" s="4">
        <v>182.368018345959</v>
      </c>
      <c r="DI16" s="4">
        <v>8.496947500000001</v>
      </c>
      <c r="DK16" s="4">
        <v>806.15769238403618</v>
      </c>
      <c r="DL16" s="4">
        <v>44.816956875000002</v>
      </c>
      <c r="DM16" s="4">
        <v>806.15769238403618</v>
      </c>
      <c r="DN16" s="4">
        <v>43.127033374999996</v>
      </c>
      <c r="DO16" s="4">
        <v>164.46532975079148</v>
      </c>
      <c r="DP16" s="4">
        <v>24.785836375000002</v>
      </c>
      <c r="DQ16" s="4">
        <v>164.46532975079148</v>
      </c>
      <c r="DR16" s="4">
        <v>31.6648435</v>
      </c>
      <c r="DS16" s="4">
        <v>164.46532975079148</v>
      </c>
      <c r="DT16" s="4">
        <v>28.567207249999999</v>
      </c>
      <c r="DU16" s="4">
        <v>28.567207249999999</v>
      </c>
      <c r="DV16" s="4">
        <v>38.837975374999999</v>
      </c>
      <c r="DW16" s="4">
        <v>34.546931375</v>
      </c>
      <c r="DX16" s="4">
        <v>29.967381781487425</v>
      </c>
      <c r="DZ16" s="4">
        <v>161.24644021555468</v>
      </c>
      <c r="EA16" s="4">
        <v>29.491695</v>
      </c>
      <c r="EB16" s="4">
        <v>29.491695</v>
      </c>
      <c r="EC16" s="4">
        <v>39.877237125000001</v>
      </c>
      <c r="ED16" s="4">
        <v>35.358078249999998</v>
      </c>
      <c r="EE16" s="4">
        <v>30.507440335937503</v>
      </c>
      <c r="EF16" s="4">
        <v>9.1201297500000003</v>
      </c>
      <c r="EG16" s="4">
        <v>8.8526686249999997</v>
      </c>
      <c r="EH16" s="4">
        <v>11.841032375000001</v>
      </c>
      <c r="EI16" s="4">
        <v>11.290630374999999</v>
      </c>
      <c r="EJ16" s="4">
        <v>25.672821875</v>
      </c>
      <c r="EK16" s="4">
        <v>32.572423125</v>
      </c>
      <c r="EL16" s="4">
        <v>29.442614250000002</v>
      </c>
      <c r="EM16" s="4">
        <v>39.836661874999997</v>
      </c>
      <c r="EN16" s="4">
        <v>35.315195250000002</v>
      </c>
      <c r="EO16" s="4">
        <v>30.839119145143144</v>
      </c>
      <c r="EP16" s="4">
        <v>1.3489335</v>
      </c>
      <c r="EQ16" s="4">
        <v>5333.5962500000005</v>
      </c>
      <c r="ER16" s="4">
        <v>179.07645900589762</v>
      </c>
      <c r="ES16" s="4">
        <v>9.4292200000000008</v>
      </c>
      <c r="ET16" s="4">
        <v>179.07645900589762</v>
      </c>
      <c r="EU16" s="4">
        <v>9.0614324999999987</v>
      </c>
      <c r="EV16" s="7">
        <v>371.02341996503623</v>
      </c>
      <c r="EW16" s="7">
        <v>35.439139625000003</v>
      </c>
      <c r="EX16" s="7">
        <v>335.07901062536178</v>
      </c>
      <c r="EY16" s="7">
        <v>31.421859500000004</v>
      </c>
      <c r="EZ16" s="7">
        <v>161.24644021555468</v>
      </c>
      <c r="FA16" s="7">
        <v>25.672821875</v>
      </c>
      <c r="FB16" s="7">
        <v>161.24644021555468</v>
      </c>
      <c r="FC16" s="7">
        <v>32.572423125</v>
      </c>
      <c r="FD16" s="4">
        <v>161.24644021555468</v>
      </c>
      <c r="FE16" s="4">
        <v>29.442614250000002</v>
      </c>
      <c r="FF16" s="4">
        <v>29.442614250000002</v>
      </c>
      <c r="FG16" s="4">
        <v>39.836661874999997</v>
      </c>
      <c r="FH16" s="4">
        <v>35.315195250000002</v>
      </c>
      <c r="FI16" s="4">
        <v>30.839119145143144</v>
      </c>
      <c r="FK16" s="4">
        <v>164.46532975079148</v>
      </c>
      <c r="FL16" s="4">
        <v>29.635872023437503</v>
      </c>
      <c r="FM16" s="4">
        <v>164.46532975079148</v>
      </c>
      <c r="FN16" s="4">
        <v>29.967381781487425</v>
      </c>
      <c r="FP16" s="4">
        <v>161.24644021555468</v>
      </c>
      <c r="FQ16" s="4">
        <v>30.507440335937503</v>
      </c>
      <c r="FR16" s="4">
        <v>161.24644021555468</v>
      </c>
      <c r="FS16" s="4">
        <v>30.839119145143144</v>
      </c>
    </row>
    <row r="17" spans="1:175" ht="13" customHeight="1">
      <c r="A17" s="249" t="s">
        <v>8</v>
      </c>
      <c r="B17" s="38">
        <v>110</v>
      </c>
      <c r="C17" s="130">
        <f>Anchor!L230</f>
        <v>9106.9201570000005</v>
      </c>
      <c r="D17" s="130">
        <f>Anchor!M230</f>
        <v>39.628616999999998</v>
      </c>
      <c r="E17" s="130">
        <f>Anchor!N230</f>
        <v>48.673867999999999</v>
      </c>
      <c r="F17" s="130">
        <f>Anchor!O230</f>
        <v>46.269731</v>
      </c>
      <c r="G17" s="131">
        <f>('Summary (Full)'!$B$34*D17+'Summary (Full)'!$B$35*E17+'Summary (Full)'!$B$36*F17)/'Summary (Full)'!$B$37</f>
        <v>40.609014812499993</v>
      </c>
      <c r="H17" s="130">
        <f>Anchor!P230</f>
        <v>24.497976000000001</v>
      </c>
      <c r="I17" s="130">
        <f>Anchor!Q230</f>
        <v>17.192202000000002</v>
      </c>
      <c r="J17" s="130">
        <f>Anchor!R230</f>
        <v>92.005219999999994</v>
      </c>
      <c r="K17" s="130">
        <f>Anchor!S230</f>
        <v>89.796435000000002</v>
      </c>
      <c r="L17" s="130">
        <f>Anchor!T230</f>
        <v>39.359673000000001</v>
      </c>
      <c r="M17" s="130">
        <f>Anchor!U230</f>
        <v>41.626403000000003</v>
      </c>
      <c r="N17" s="130">
        <f>Anchor!V230</f>
        <v>39.621938999999998</v>
      </c>
      <c r="O17" s="130">
        <f>Anchor!W230</f>
        <v>48.667166999999999</v>
      </c>
      <c r="P17" s="130">
        <f>Anchor!X230</f>
        <v>46.250261999999999</v>
      </c>
      <c r="Q17" s="132">
        <f>10*LOG10(1/(('Summary (Full)'!$B$41/10^(N17/10)+'Summary (Full)'!$B$42/10^(O17/10)+'Summary (Full)'!$B$43/10^(P17/10))/'Summary (Full)'!$B$44))</f>
        <v>41.026611011250708</v>
      </c>
      <c r="R17" s="130">
        <f>Anchor!Y230</f>
        <v>0.59560100000000005</v>
      </c>
      <c r="S17" s="130">
        <f>Anchor!Z230</f>
        <v>8646.4699999999993</v>
      </c>
      <c r="U17" s="130">
        <f>Test!L230</f>
        <v>9186.4947360000006</v>
      </c>
      <c r="V17" s="130">
        <f>Test!M230</f>
        <v>39.755054000000001</v>
      </c>
      <c r="W17" s="130">
        <f>Test!N230</f>
        <v>48.993864000000002</v>
      </c>
      <c r="X17" s="130">
        <f>Test!O230</f>
        <v>46.651564999999998</v>
      </c>
      <c r="Y17" s="130">
        <f>('Summary (Full)'!$B$34*V17+'Summary (Full)'!$B$35*W17+'Summary (Full)'!$B$36*X17)/'Summary (Full)'!$B$37</f>
        <v>40.763511562500007</v>
      </c>
      <c r="Z17" s="130">
        <f>Test!P230</f>
        <v>24.989090999999998</v>
      </c>
      <c r="AA17" s="130">
        <f>Test!Q230</f>
        <v>17.361315999999999</v>
      </c>
      <c r="AB17" s="130">
        <f>Test!R230</f>
        <v>93.304056000000003</v>
      </c>
      <c r="AC17" s="130">
        <f>Test!S230</f>
        <v>91.016450000000006</v>
      </c>
      <c r="AD17" s="130">
        <f>Test!T230</f>
        <v>39.687981999999998</v>
      </c>
      <c r="AE17" s="130">
        <f>Test!U230</f>
        <v>41.819969</v>
      </c>
      <c r="AF17" s="130">
        <f>Test!V230</f>
        <v>39.748584999999999</v>
      </c>
      <c r="AG17" s="130">
        <f>Test!W230</f>
        <v>48.988739000000002</v>
      </c>
      <c r="AH17" s="130">
        <f>Test!X230</f>
        <v>46.635627999999997</v>
      </c>
      <c r="AI17" s="130">
        <f>10*LOG10(1/(('Summary (Full)'!$B$41/10^(AF17/10)+'Summary (Full)'!$B$42/10^(AG17/10)+'Summary (Full)'!$B$43/10^(AH17/10))/'Summary (Full)'!$B$44))</f>
        <v>41.171337248417281</v>
      </c>
      <c r="AJ17" s="130">
        <f>Test!Y230</f>
        <v>0.48960900000000002</v>
      </c>
      <c r="AK17" s="130">
        <f>Test!Z230</f>
        <v>131226.76999999999</v>
      </c>
      <c r="AL17" s="130">
        <f t="shared" si="2"/>
        <v>0.82204193747156229</v>
      </c>
      <c r="AM17" s="130">
        <f t="shared" si="2"/>
        <v>15.176918441861245</v>
      </c>
      <c r="AO17" s="271" t="s">
        <v>27</v>
      </c>
      <c r="AP17" s="192" cm="1">
        <f t="array" ref="AP17">bdRateExtend($C17:$C20,D17:D20,$U17:$U20,V17:V20)</f>
        <v>-0.20178985102022817</v>
      </c>
      <c r="AQ17" s="192" cm="1">
        <f t="array" ref="AQ17">bdRateExtend($C17:$C22,D17:D22,$U17:$U22,V17:V22)</f>
        <v>-0.23034805276303372</v>
      </c>
      <c r="AR17" s="192" cm="1">
        <f t="array" ref="AR17">bdRateExtend($C17:$C22,E17:E22,$U17:$U22,W17:W22)</f>
        <v>-0.2580070440509783</v>
      </c>
      <c r="AS17" s="192" cm="1">
        <f t="array" ref="AS17">bdRateExtend($C17:$C22,F17:F22,$U17:$U22,X17:X22)</f>
        <v>-0.23373739241671798</v>
      </c>
      <c r="AT17" s="192" cm="1">
        <f t="array" ref="AT17">bdRateExtend($C17:$C20,H17:H20,$U17:$U20,Z17:Z20)</f>
        <v>-0.19114793128516794</v>
      </c>
      <c r="AU17" s="192" cm="1">
        <f t="array" ref="AU17">bdRateExtend($C17:$C22,H17:H22,$U17:$U22,Z17:Z22)</f>
        <v>-0.21228030202435211</v>
      </c>
      <c r="AV17" s="192" cm="1">
        <f t="array" ref="AV17">bdRateExtend($C17:$C20,I17:I20,$U17:$U20,AA17:AA20)</f>
        <v>-0.20349634789683579</v>
      </c>
      <c r="AW17" s="192" cm="1">
        <f t="array" ref="AW17">bdRateExtend($C17:$C22,I17:I22,$U17:$U22,AA17:AA22)</f>
        <v>-0.23106973128511243</v>
      </c>
      <c r="AX17" s="192" cm="1">
        <f t="array" ref="AX17">bdRateExtend($C17:$C20,J17:J20,$U17:$U20,AB17:AB20,"None", FALSE,1)</f>
        <v>-0.25398792718066188</v>
      </c>
      <c r="AY17" s="194" cm="1">
        <f t="array" ref="AY17">bdRateExtend($C17:$C22,J17:J22,$U17:$U22,AB17:AB22,"None", FALSE,TRUE)</f>
        <v>-0.30391679979624941</v>
      </c>
      <c r="AZ17" s="251" cm="1">
        <f t="array" ref="AZ17">testVMAFRange($C17:$C20,J17:J20,$U17:$U20,AB17:AB20)</f>
        <v>0</v>
      </c>
      <c r="BA17" s="170" cm="1">
        <f t="array" ref="BA17">testVMAFRange($C17:$C22,J17:J22,$U17:$U22,AB17:AB22)</f>
        <v>0</v>
      </c>
      <c r="CL17" s="4">
        <v>182.368018345959</v>
      </c>
      <c r="CM17" s="4">
        <v>28.983925499999998</v>
      </c>
      <c r="CN17" s="4">
        <v>28.983925499999998</v>
      </c>
      <c r="CO17" s="4">
        <v>39.201314500000002</v>
      </c>
      <c r="CP17" s="4">
        <v>34.915610000000001</v>
      </c>
      <c r="CQ17" s="4">
        <v>29.993242593750004</v>
      </c>
      <c r="CR17" s="4">
        <v>8.6348830000000003</v>
      </c>
      <c r="CS17" s="4">
        <v>8.496947500000001</v>
      </c>
      <c r="CT17" s="4">
        <v>7.1709895000000001</v>
      </c>
      <c r="CU17" s="4">
        <v>6.8527369999999994</v>
      </c>
      <c r="CV17" s="4">
        <v>25.142144500000001</v>
      </c>
      <c r="CW17" s="4">
        <v>32.008001</v>
      </c>
      <c r="CX17" s="4">
        <v>28.929487000000002</v>
      </c>
      <c r="CY17" s="4">
        <v>39.168387500000001</v>
      </c>
      <c r="CZ17" s="4">
        <v>34.878721499999997</v>
      </c>
      <c r="DA17" s="4">
        <v>30.327185896969631</v>
      </c>
      <c r="DB17" s="4">
        <v>1.3266979999999999</v>
      </c>
      <c r="DC17" s="4">
        <v>596.17499999999995</v>
      </c>
      <c r="DE17" s="4">
        <v>202.21948398380917</v>
      </c>
      <c r="DF17" s="4">
        <v>8.9367447500000008</v>
      </c>
      <c r="DH17" s="4">
        <v>202.21948398380917</v>
      </c>
      <c r="DI17" s="4">
        <v>8.7065226249999998</v>
      </c>
      <c r="DK17" s="4">
        <v>885.53281789385778</v>
      </c>
      <c r="DL17" s="4">
        <v>47.3580975</v>
      </c>
      <c r="DM17" s="4">
        <v>885.53281789385778</v>
      </c>
      <c r="DN17" s="4">
        <v>45.580289499999999</v>
      </c>
      <c r="DO17" s="4">
        <v>182.368018345959</v>
      </c>
      <c r="DP17" s="4">
        <v>25.142144500000001</v>
      </c>
      <c r="DQ17" s="4">
        <v>182.368018345959</v>
      </c>
      <c r="DR17" s="4">
        <v>32.008001</v>
      </c>
      <c r="DS17" s="4">
        <v>182.368018345959</v>
      </c>
      <c r="DT17" s="4">
        <v>28.929487000000002</v>
      </c>
      <c r="DU17" s="4">
        <v>28.929487000000002</v>
      </c>
      <c r="DV17" s="4">
        <v>39.168387500000001</v>
      </c>
      <c r="DW17" s="4">
        <v>34.878721499999997</v>
      </c>
      <c r="DX17" s="4">
        <v>30.327185896969631</v>
      </c>
      <c r="DZ17" s="4">
        <v>179.07645900589762</v>
      </c>
      <c r="EA17" s="4">
        <v>29.833410000000001</v>
      </c>
      <c r="EB17" s="4">
        <v>29.833410000000001</v>
      </c>
      <c r="EC17" s="4">
        <v>40.188998499999997</v>
      </c>
      <c r="ED17" s="4">
        <v>35.669898000000003</v>
      </c>
      <c r="EE17" s="4">
        <v>30.84541478125</v>
      </c>
      <c r="EF17" s="4">
        <v>9.4292200000000008</v>
      </c>
      <c r="EG17" s="4">
        <v>9.0614324999999987</v>
      </c>
      <c r="EH17" s="4">
        <v>13.4089095</v>
      </c>
      <c r="EI17" s="4">
        <v>12.790877499999999</v>
      </c>
      <c r="EJ17" s="4">
        <v>26.013239499999997</v>
      </c>
      <c r="EK17" s="4">
        <v>32.894842499999996</v>
      </c>
      <c r="EL17" s="4">
        <v>29.785237000000002</v>
      </c>
      <c r="EM17" s="4">
        <v>40.148428499999994</v>
      </c>
      <c r="EN17" s="4">
        <v>35.627098000000004</v>
      </c>
      <c r="EO17" s="4">
        <v>31.179250935491567</v>
      </c>
      <c r="EP17" s="4">
        <v>1.3388180000000001</v>
      </c>
      <c r="EQ17" s="4">
        <v>5670.9549999999999</v>
      </c>
      <c r="ER17" s="4">
        <v>198.87805353855805</v>
      </c>
      <c r="ES17" s="4">
        <v>9.7383102499999996</v>
      </c>
      <c r="ET17" s="4">
        <v>198.87805353855805</v>
      </c>
      <c r="EU17" s="4">
        <v>9.2701963749999994</v>
      </c>
      <c r="EV17" s="7">
        <v>410.82363800000002</v>
      </c>
      <c r="EW17" s="7">
        <v>37.791077000000001</v>
      </c>
      <c r="EX17" s="7">
        <v>371.02341996503623</v>
      </c>
      <c r="EY17" s="7">
        <v>33.672205750000003</v>
      </c>
      <c r="EZ17" s="7">
        <v>179.07645900589762</v>
      </c>
      <c r="FA17" s="7">
        <v>26.013239499999997</v>
      </c>
      <c r="FB17" s="7">
        <v>179.07645900589762</v>
      </c>
      <c r="FC17" s="7">
        <v>32.894842499999996</v>
      </c>
      <c r="FD17" s="4">
        <v>179.07645900589762</v>
      </c>
      <c r="FE17" s="4">
        <v>29.785237000000002</v>
      </c>
      <c r="FF17" s="4">
        <v>29.785237000000002</v>
      </c>
      <c r="FG17" s="4">
        <v>40.148428499999994</v>
      </c>
      <c r="FH17" s="4">
        <v>35.627098000000004</v>
      </c>
      <c r="FI17" s="4">
        <v>31.179250935491567</v>
      </c>
      <c r="FK17" s="4">
        <v>182.368018345959</v>
      </c>
      <c r="FL17" s="4">
        <v>29.993242593750004</v>
      </c>
      <c r="FM17" s="4">
        <v>182.368018345959</v>
      </c>
      <c r="FN17" s="4">
        <v>30.327185896969631</v>
      </c>
      <c r="FP17" s="4">
        <v>179.07645900589762</v>
      </c>
      <c r="FQ17" s="4">
        <v>30.84541478125</v>
      </c>
      <c r="FR17" s="4">
        <v>179.07645900589762</v>
      </c>
      <c r="FS17" s="4">
        <v>31.179250935491567</v>
      </c>
    </row>
    <row r="18" spans="1:175">
      <c r="A18" s="249"/>
      <c r="B18" s="38">
        <v>135</v>
      </c>
      <c r="C18" s="130">
        <f>Anchor!L231</f>
        <v>4128.5274730000001</v>
      </c>
      <c r="D18" s="130">
        <f>Anchor!M231</f>
        <v>38.654792999999998</v>
      </c>
      <c r="E18" s="130">
        <f>Anchor!N231</f>
        <v>47.581637999999998</v>
      </c>
      <c r="F18" s="130">
        <f>Anchor!O231</f>
        <v>44.735754999999997</v>
      </c>
      <c r="G18" s="131">
        <f>('Summary (Full)'!$B$34*D18+'Summary (Full)'!$B$35*E18+'Summary (Full)'!$B$36*F18)/'Summary (Full)'!$B$37</f>
        <v>39.592780937500002</v>
      </c>
      <c r="H18" s="130">
        <f>Anchor!P231</f>
        <v>21.576834000000002</v>
      </c>
      <c r="I18" s="130">
        <f>Anchor!Q231</f>
        <v>16.033797</v>
      </c>
      <c r="J18" s="130">
        <f>Anchor!R231</f>
        <v>83.358159999999998</v>
      </c>
      <c r="K18" s="130">
        <f>Anchor!S231</f>
        <v>81.020235</v>
      </c>
      <c r="L18" s="130">
        <f>Anchor!T231</f>
        <v>37.182980000000001</v>
      </c>
      <c r="M18" s="130">
        <f>Anchor!U231</f>
        <v>40.635562</v>
      </c>
      <c r="N18" s="130">
        <f>Anchor!V231</f>
        <v>38.645553999999997</v>
      </c>
      <c r="O18" s="130">
        <f>Anchor!W231</f>
        <v>47.571564000000002</v>
      </c>
      <c r="P18" s="130">
        <f>Anchor!X231</f>
        <v>44.710574000000001</v>
      </c>
      <c r="Q18" s="132">
        <f>10*LOG10(1/(('Summary (Full)'!$B$41/10^(N18/10)+'Summary (Full)'!$B$42/10^(O18/10)+'Summary (Full)'!$B$43/10^(P18/10))/'Summary (Full)'!$B$44))</f>
        <v>40.016777977601585</v>
      </c>
      <c r="R18" s="130">
        <f>Anchor!Y231</f>
        <v>0.66255299999999995</v>
      </c>
      <c r="S18" s="130">
        <f>Anchor!Z231</f>
        <v>8379.5</v>
      </c>
      <c r="U18" s="130">
        <f>Test!L231</f>
        <v>3977.8289399999999</v>
      </c>
      <c r="V18" s="130">
        <f>Test!M231</f>
        <v>38.898817999999999</v>
      </c>
      <c r="W18" s="130">
        <f>Test!N231</f>
        <v>48.044086999999998</v>
      </c>
      <c r="X18" s="130">
        <f>Test!O231</f>
        <v>45.243229999999997</v>
      </c>
      <c r="Y18" s="130">
        <f>('Summary (Full)'!$B$34*V18+'Summary (Full)'!$B$35*W18+'Summary (Full)'!$B$36*X18)/'Summary (Full)'!$B$37</f>
        <v>39.8669230625</v>
      </c>
      <c r="Z18" s="130">
        <f>Test!P231</f>
        <v>22.221577</v>
      </c>
      <c r="AA18" s="130">
        <f>Test!Q231</f>
        <v>16.316289000000001</v>
      </c>
      <c r="AB18" s="130">
        <f>Test!R231</f>
        <v>86.180108000000004</v>
      </c>
      <c r="AC18" s="130">
        <f>Test!S231</f>
        <v>83.549048999999997</v>
      </c>
      <c r="AD18" s="130">
        <f>Test!T231</f>
        <v>37.679625000000001</v>
      </c>
      <c r="AE18" s="130">
        <f>Test!U231</f>
        <v>40.936909999999997</v>
      </c>
      <c r="AF18" s="130">
        <f>Test!V231</f>
        <v>38.891630999999997</v>
      </c>
      <c r="AG18" s="130">
        <f>Test!W231</f>
        <v>48.036451999999997</v>
      </c>
      <c r="AH18" s="130">
        <f>Test!X231</f>
        <v>45.222486000000004</v>
      </c>
      <c r="AI18" s="130">
        <f>10*LOG10(1/(('Summary (Full)'!$B$41/10^(AF18/10)+'Summary (Full)'!$B$42/10^(AG18/10)+'Summary (Full)'!$B$43/10^(AH18/10))/'Summary (Full)'!$B$44))</f>
        <v>40.283733611998983</v>
      </c>
      <c r="AJ18" s="130">
        <f>Test!Y231</f>
        <v>0.565998</v>
      </c>
      <c r="AK18" s="130">
        <f>Test!Z231</f>
        <v>82157.960000000006</v>
      </c>
      <c r="AL18" s="130">
        <f t="shared" si="2"/>
        <v>0.8542682623126</v>
      </c>
      <c r="AM18" s="130">
        <f t="shared" si="2"/>
        <v>9.8046375082045483</v>
      </c>
      <c r="AO18" s="261"/>
      <c r="AP18" s="177"/>
      <c r="AQ18" s="177"/>
      <c r="AR18" s="177"/>
      <c r="AS18" s="177"/>
      <c r="AT18" s="177"/>
      <c r="AU18" s="177"/>
      <c r="AV18" s="177"/>
      <c r="AW18" s="177"/>
      <c r="AX18" s="177"/>
      <c r="AY18" s="178"/>
      <c r="AZ18" s="252"/>
      <c r="BA18" s="171"/>
      <c r="CL18" s="4">
        <v>202.21948398380917</v>
      </c>
      <c r="CM18" s="4">
        <v>29.345191875000001</v>
      </c>
      <c r="CN18" s="4">
        <v>29.345191875000001</v>
      </c>
      <c r="CO18" s="4">
        <v>39.530333625000004</v>
      </c>
      <c r="CP18" s="4">
        <v>35.246790750000002</v>
      </c>
      <c r="CQ18" s="4">
        <v>30.350613164062501</v>
      </c>
      <c r="CR18" s="4">
        <v>8.9367447500000008</v>
      </c>
      <c r="CS18" s="4">
        <v>8.7065226249999998</v>
      </c>
      <c r="CT18" s="4">
        <v>8.6930246249999996</v>
      </c>
      <c r="CU18" s="4">
        <v>8.3113217499999994</v>
      </c>
      <c r="CV18" s="4">
        <v>25.498452624999999</v>
      </c>
      <c r="CW18" s="4">
        <v>32.351158499999997</v>
      </c>
      <c r="CX18" s="4">
        <v>29.291766750000001</v>
      </c>
      <c r="CY18" s="4">
        <v>39.498799625000004</v>
      </c>
      <c r="CZ18" s="4">
        <v>35.210511625000002</v>
      </c>
      <c r="DA18" s="4">
        <v>30.686990012451837</v>
      </c>
      <c r="DB18" s="4">
        <v>1.3297135</v>
      </c>
      <c r="DC18" s="4">
        <v>630.34375</v>
      </c>
      <c r="DE18" s="4">
        <v>224.23185859871009</v>
      </c>
      <c r="DF18" s="4">
        <v>9.2386064999999995</v>
      </c>
      <c r="DH18" s="4">
        <v>224.23185859871009</v>
      </c>
      <c r="DI18" s="4">
        <v>8.9160977500000005</v>
      </c>
      <c r="DK18" s="4">
        <v>972.72330088177659</v>
      </c>
      <c r="DL18" s="4">
        <v>49.899238124999997</v>
      </c>
      <c r="DM18" s="4">
        <v>972.72330088177659</v>
      </c>
      <c r="DN18" s="4">
        <v>48.033545625000002</v>
      </c>
      <c r="DO18" s="4">
        <v>202.21948398380917</v>
      </c>
      <c r="DP18" s="4">
        <v>25.498452624999999</v>
      </c>
      <c r="DQ18" s="4">
        <v>202.21948398380917</v>
      </c>
      <c r="DR18" s="4">
        <v>32.351158499999997</v>
      </c>
      <c r="DS18" s="4">
        <v>202.21948398380917</v>
      </c>
      <c r="DT18" s="4">
        <v>29.291766750000001</v>
      </c>
      <c r="DU18" s="4">
        <v>29.291766750000001</v>
      </c>
      <c r="DV18" s="4">
        <v>39.498799625000004</v>
      </c>
      <c r="DW18" s="4">
        <v>35.210511625000002</v>
      </c>
      <c r="DX18" s="4">
        <v>30.686990012451837</v>
      </c>
      <c r="DZ18" s="4">
        <v>193.718896</v>
      </c>
      <c r="EA18" s="4">
        <v>30.092006000000001</v>
      </c>
      <c r="EB18" s="4">
        <v>30.092006000000001</v>
      </c>
      <c r="EC18" s="4">
        <v>40.277372</v>
      </c>
      <c r="ED18" s="4">
        <v>35.784337000000001</v>
      </c>
      <c r="EE18" s="4">
        <v>31.084362062500002</v>
      </c>
      <c r="EF18" s="4">
        <v>9.4905050000000006</v>
      </c>
      <c r="EG18" s="4">
        <v>9.1412750000000003</v>
      </c>
      <c r="EH18" s="4">
        <v>20.175612000000001</v>
      </c>
      <c r="EI18" s="4">
        <v>19.211724</v>
      </c>
      <c r="EJ18" s="4">
        <v>26.268516999999999</v>
      </c>
      <c r="EK18" s="4">
        <v>33.054219000000003</v>
      </c>
      <c r="EL18" s="4">
        <v>30.041457000000001</v>
      </c>
      <c r="EM18" s="4">
        <v>40.242685000000002</v>
      </c>
      <c r="EN18" s="4">
        <v>35.740447000000003</v>
      </c>
      <c r="EO18" s="4">
        <v>31.42343711817173</v>
      </c>
      <c r="EP18" s="4">
        <v>1.2573049999999999</v>
      </c>
      <c r="EQ18" s="4">
        <v>7411.09</v>
      </c>
      <c r="ER18" s="4">
        <v>220.86923316918478</v>
      </c>
      <c r="ES18" s="4">
        <v>10.0474005</v>
      </c>
      <c r="ET18" s="4">
        <v>220.86923316918478</v>
      </c>
      <c r="EU18" s="4">
        <v>9.4789602500000001</v>
      </c>
      <c r="EV18" s="7">
        <v>452.82262097787975</v>
      </c>
      <c r="EW18" s="7">
        <v>40.123378250000002</v>
      </c>
      <c r="EX18" s="7">
        <v>410.82363800000002</v>
      </c>
      <c r="EY18" s="7">
        <v>35.922552000000003</v>
      </c>
      <c r="EZ18" s="7">
        <v>187.9427397504686</v>
      </c>
      <c r="FA18" s="7">
        <v>26.180209875000003</v>
      </c>
      <c r="FB18" s="7">
        <v>198.87805353855805</v>
      </c>
      <c r="FC18" s="7">
        <v>33.217261874999998</v>
      </c>
      <c r="FD18" s="4">
        <v>193.718896</v>
      </c>
      <c r="FE18" s="4">
        <v>30.041457000000001</v>
      </c>
      <c r="FF18" s="4">
        <v>30.041457000000001</v>
      </c>
      <c r="FG18" s="4">
        <v>40.242685000000002</v>
      </c>
      <c r="FH18" s="4">
        <v>35.740447000000003</v>
      </c>
      <c r="FI18" s="4">
        <v>31.42343711817173</v>
      </c>
      <c r="FK18" s="4">
        <v>202.21948398380917</v>
      </c>
      <c r="FL18" s="4">
        <v>30.350613164062501</v>
      </c>
      <c r="FM18" s="4">
        <v>202.21948398380917</v>
      </c>
      <c r="FN18" s="4">
        <v>30.686990012451837</v>
      </c>
      <c r="FP18" s="4">
        <v>198.87805353855805</v>
      </c>
      <c r="FQ18" s="4">
        <v>31.1833892265625</v>
      </c>
      <c r="FR18" s="4">
        <v>198.87805353855805</v>
      </c>
      <c r="FS18" s="4">
        <v>31.519382725839986</v>
      </c>
    </row>
    <row r="19" spans="1:175" ht="13" customHeight="1">
      <c r="A19" s="249"/>
      <c r="B19" s="38">
        <v>160</v>
      </c>
      <c r="C19" s="130">
        <f>Anchor!L232</f>
        <v>1975.7903630000001</v>
      </c>
      <c r="D19" s="130">
        <f>Anchor!M232</f>
        <v>36.945261000000002</v>
      </c>
      <c r="E19" s="130">
        <f>Anchor!N232</f>
        <v>45.947133000000001</v>
      </c>
      <c r="F19" s="130">
        <f>Anchor!O232</f>
        <v>42.61683</v>
      </c>
      <c r="G19" s="131">
        <f>('Summary (Full)'!$B$34*D19+'Summary (Full)'!$B$35*E19+'Summary (Full)'!$B$36*F19)/'Summary (Full)'!$B$37</f>
        <v>37.862351062500004</v>
      </c>
      <c r="H19" s="130">
        <f>Anchor!P232</f>
        <v>17.966237</v>
      </c>
      <c r="I19" s="130">
        <f>Anchor!Q232</f>
        <v>14.306336</v>
      </c>
      <c r="J19" s="130">
        <f>Anchor!R232</f>
        <v>67.852757999999994</v>
      </c>
      <c r="K19" s="130">
        <f>Anchor!S232</f>
        <v>65.737510999999998</v>
      </c>
      <c r="L19" s="130">
        <f>Anchor!T232</f>
        <v>34.281604000000002</v>
      </c>
      <c r="M19" s="130">
        <f>Anchor!U232</f>
        <v>39.068261</v>
      </c>
      <c r="N19" s="130">
        <f>Anchor!V232</f>
        <v>36.921970000000002</v>
      </c>
      <c r="O19" s="130">
        <f>Anchor!W232</f>
        <v>45.932065999999999</v>
      </c>
      <c r="P19" s="130">
        <f>Anchor!X232</f>
        <v>42.583300999999999</v>
      </c>
      <c r="Q19" s="132">
        <f>10*LOG10(1/(('Summary (Full)'!$B$41/10^(N19/10)+'Summary (Full)'!$B$42/10^(O19/10)+'Summary (Full)'!$B$43/10^(P19/10))/'Summary (Full)'!$B$44))</f>
        <v>38.271758920904063</v>
      </c>
      <c r="R19" s="130">
        <f>Anchor!Y232</f>
        <v>0.77131099999999997</v>
      </c>
      <c r="S19" s="130">
        <f>Anchor!Z232</f>
        <v>5879.64</v>
      </c>
      <c r="U19" s="130">
        <f>Test!L232</f>
        <v>1875.7955890000001</v>
      </c>
      <c r="V19" s="130">
        <f>Test!M232</f>
        <v>37.427278999999999</v>
      </c>
      <c r="W19" s="130">
        <f>Test!N232</f>
        <v>46.507268000000003</v>
      </c>
      <c r="X19" s="130">
        <f>Test!O232</f>
        <v>43.188879999999997</v>
      </c>
      <c r="Y19" s="130">
        <f>('Summary (Full)'!$B$34*V19+'Summary (Full)'!$B$35*W19+'Summary (Full)'!$B$36*X19)/'Summary (Full)'!$B$37</f>
        <v>38.354878374999998</v>
      </c>
      <c r="Z19" s="130">
        <f>Test!P232</f>
        <v>18.827259000000002</v>
      </c>
      <c r="AA19" s="130">
        <f>Test!Q232</f>
        <v>14.782762</v>
      </c>
      <c r="AB19" s="130">
        <f>Test!R232</f>
        <v>73.742873000000003</v>
      </c>
      <c r="AC19" s="130">
        <f>Test!S232</f>
        <v>70.962993999999995</v>
      </c>
      <c r="AD19" s="130">
        <f>Test!T232</f>
        <v>35.022677999999999</v>
      </c>
      <c r="AE19" s="130">
        <f>Test!U232</f>
        <v>39.540443000000003</v>
      </c>
      <c r="AF19" s="130">
        <f>Test!V232</f>
        <v>37.409939999999999</v>
      </c>
      <c r="AG19" s="130">
        <f>Test!W232</f>
        <v>46.491661999999998</v>
      </c>
      <c r="AH19" s="130">
        <f>Test!X232</f>
        <v>43.158571999999999</v>
      </c>
      <c r="AI19" s="130">
        <f>10*LOG10(1/(('Summary (Full)'!$B$41/10^(AF19/10)+'Summary (Full)'!$B$42/10^(AG19/10)+'Summary (Full)'!$B$43/10^(AH19/10))/'Summary (Full)'!$B$44))</f>
        <v>38.767102040633134</v>
      </c>
      <c r="AJ19" s="130">
        <f>Test!Y232</f>
        <v>0.70035999999999998</v>
      </c>
      <c r="AK19" s="130">
        <f>Test!Z232</f>
        <v>45949.05</v>
      </c>
      <c r="AL19" s="130">
        <f t="shared" si="2"/>
        <v>0.90801246189928575</v>
      </c>
      <c r="AM19" s="130">
        <f t="shared" si="2"/>
        <v>7.8149427515970364</v>
      </c>
      <c r="AO19" s="261" t="s">
        <v>28</v>
      </c>
      <c r="AP19" s="177" cm="1">
        <f t="array" ref="AP19">bdRateExtend($C18:$C21,D18:D21,$U18:$U21,V18:V21)</f>
        <v>-0.2254536603438495</v>
      </c>
      <c r="AQ19" s="177"/>
      <c r="AR19" s="177"/>
      <c r="AS19" s="177"/>
      <c r="AT19" s="177" cm="1">
        <f t="array" ref="AT19">bdRateExtend($C18:$C21,H18:H21,$U18:$U21,Z18:Z21)</f>
        <v>-0.21341708279399263</v>
      </c>
      <c r="AU19" s="177"/>
      <c r="AV19" s="177" cm="1">
        <f t="array" ref="AV19">bdRateExtend($C18:$C21,I18:I21,$U18:$U21,AA18:AA21)</f>
        <v>-0.22905124857821169</v>
      </c>
      <c r="AW19" s="177"/>
      <c r="AX19" s="177" cm="1">
        <f t="array" ref="AX19">bdRateExtend($C18:$C21,J18:J21,$U18:$U21,AB18:AB21,"None", FALSE,1)</f>
        <v>-0.29162518151888217</v>
      </c>
      <c r="AY19" s="178"/>
      <c r="AZ19" s="252" cm="1">
        <f t="array" ref="AZ19">testVMAFRange($C18:$C21,J18:J21,$U18:$U21,AB18:AB21)</f>
        <v>0</v>
      </c>
      <c r="BA19" s="171"/>
      <c r="CL19" s="4">
        <v>224.23185859871009</v>
      </c>
      <c r="CM19" s="4">
        <v>29.706458250000001</v>
      </c>
      <c r="CN19" s="4">
        <v>29.706458250000001</v>
      </c>
      <c r="CO19" s="4">
        <v>39.859352749999999</v>
      </c>
      <c r="CP19" s="4">
        <v>35.577971500000004</v>
      </c>
      <c r="CQ19" s="4">
        <v>30.707983734375002</v>
      </c>
      <c r="CR19" s="4">
        <v>9.2386064999999995</v>
      </c>
      <c r="CS19" s="4">
        <v>8.9160977500000005</v>
      </c>
      <c r="CT19" s="4">
        <v>10.21505975</v>
      </c>
      <c r="CU19" s="4">
        <v>9.7699064999999994</v>
      </c>
      <c r="CV19" s="4">
        <v>25.854760750000001</v>
      </c>
      <c r="CW19" s="4">
        <v>32.694316000000001</v>
      </c>
      <c r="CX19" s="4">
        <v>29.6540465</v>
      </c>
      <c r="CY19" s="4">
        <v>39.829211749999999</v>
      </c>
      <c r="CZ19" s="4">
        <v>35.54230175</v>
      </c>
      <c r="DA19" s="4">
        <v>31.046794127934042</v>
      </c>
      <c r="DB19" s="4">
        <v>1.3327290000000001</v>
      </c>
      <c r="DC19" s="4">
        <v>664.51250000000005</v>
      </c>
      <c r="DE19" s="4">
        <v>248.64036550828911</v>
      </c>
      <c r="DF19" s="4">
        <v>9.54046825</v>
      </c>
      <c r="DH19" s="4">
        <v>248.64036550828911</v>
      </c>
      <c r="DI19" s="4">
        <v>9.1256728749999994</v>
      </c>
      <c r="DK19" s="4">
        <v>1068.4986495799794</v>
      </c>
      <c r="DL19" s="4">
        <v>52.440378750000001</v>
      </c>
      <c r="DM19" s="4">
        <v>1068.4986495799794</v>
      </c>
      <c r="DN19" s="4">
        <v>50.486801749999998</v>
      </c>
      <c r="DO19" s="4">
        <v>224.23185859871009</v>
      </c>
      <c r="DP19" s="4">
        <v>25.854760750000001</v>
      </c>
      <c r="DQ19" s="4">
        <v>224.23185859871009</v>
      </c>
      <c r="DR19" s="4">
        <v>32.694316000000001</v>
      </c>
      <c r="DS19" s="4">
        <v>224.23185859871009</v>
      </c>
      <c r="DT19" s="4">
        <v>29.6540465</v>
      </c>
      <c r="DU19" s="4">
        <v>29.6540465</v>
      </c>
      <c r="DV19" s="4">
        <v>39.829211749999999</v>
      </c>
      <c r="DW19" s="4">
        <v>35.54230175</v>
      </c>
      <c r="DX19" s="4">
        <v>31.046794127934042</v>
      </c>
      <c r="DZ19" s="4">
        <v>208.63378699893624</v>
      </c>
      <c r="EA19" s="4">
        <v>30.350268499999999</v>
      </c>
      <c r="EB19" s="4">
        <v>30.350268499999999</v>
      </c>
      <c r="EC19" s="4">
        <v>40.199032750000001</v>
      </c>
      <c r="ED19" s="4">
        <v>36.052656249999998</v>
      </c>
      <c r="EE19" s="4">
        <v>31.322215500000002</v>
      </c>
      <c r="EF19" s="4">
        <v>9.7911234999999994</v>
      </c>
      <c r="EG19" s="4">
        <v>9.3398535000000003</v>
      </c>
      <c r="EH19" s="4">
        <v>22.76426</v>
      </c>
      <c r="EI19" s="4">
        <v>21.57872025</v>
      </c>
      <c r="EJ19" s="4">
        <v>26.547811250000002</v>
      </c>
      <c r="EK19" s="4">
        <v>33.245218250000001</v>
      </c>
      <c r="EL19" s="4">
        <v>30.298884749999999</v>
      </c>
      <c r="EM19" s="4">
        <v>40.152973249999995</v>
      </c>
      <c r="EN19" s="4">
        <v>36.010890750000002</v>
      </c>
      <c r="EO19" s="4">
        <v>31.673746731432363</v>
      </c>
      <c r="EP19" s="4">
        <v>1.1238837500000001</v>
      </c>
      <c r="EQ19" s="4">
        <v>8956.3325000000004</v>
      </c>
      <c r="ER19" s="4">
        <v>291.02493881041141</v>
      </c>
      <c r="ES19" s="4">
        <v>10.935586000000001</v>
      </c>
      <c r="ET19" s="4">
        <v>262.86977371032583</v>
      </c>
      <c r="EU19" s="4">
        <v>9.8544710000000002</v>
      </c>
      <c r="EV19" s="7">
        <v>499.11520930856614</v>
      </c>
      <c r="EW19" s="7">
        <v>42.455679500000002</v>
      </c>
      <c r="EX19" s="7">
        <v>452.82262097787975</v>
      </c>
      <c r="EY19" s="7">
        <v>38.190783500000002</v>
      </c>
      <c r="EZ19" s="7">
        <v>208.63378699893624</v>
      </c>
      <c r="FA19" s="7">
        <v>26.547811250000002</v>
      </c>
      <c r="FB19" s="7">
        <v>220.86923316918478</v>
      </c>
      <c r="FC19" s="7">
        <v>33.539681250000001</v>
      </c>
      <c r="FD19" s="4">
        <v>208.63378699893624</v>
      </c>
      <c r="FE19" s="4">
        <v>30.298884749999999</v>
      </c>
      <c r="FF19" s="4">
        <v>30.298884749999999</v>
      </c>
      <c r="FG19" s="4">
        <v>40.152973249999995</v>
      </c>
      <c r="FH19" s="4">
        <v>36.010890750000002</v>
      </c>
      <c r="FI19" s="4">
        <v>31.673746731432363</v>
      </c>
      <c r="FK19" s="4">
        <v>224.23185859871009</v>
      </c>
      <c r="FL19" s="4">
        <v>30.707983734375002</v>
      </c>
      <c r="FM19" s="4">
        <v>224.23185859871009</v>
      </c>
      <c r="FN19" s="4">
        <v>31.046794127934042</v>
      </c>
      <c r="FP19" s="4">
        <v>214.46752534183014</v>
      </c>
      <c r="FQ19" s="4">
        <v>31.4303668828125</v>
      </c>
      <c r="FR19" s="4">
        <v>214.46752534183014</v>
      </c>
      <c r="FS19" s="4">
        <v>31.772568560559346</v>
      </c>
    </row>
    <row r="20" spans="1:175">
      <c r="A20" s="249"/>
      <c r="B20" s="38">
        <v>185</v>
      </c>
      <c r="C20" s="130">
        <f>Anchor!L233</f>
        <v>948.94520899999998</v>
      </c>
      <c r="D20" s="130">
        <f>Anchor!M233</f>
        <v>34.618944999999997</v>
      </c>
      <c r="E20" s="130">
        <f>Anchor!N233</f>
        <v>43.804001</v>
      </c>
      <c r="F20" s="130">
        <f>Anchor!O233</f>
        <v>40.071655999999997</v>
      </c>
      <c r="G20" s="131">
        <f>('Summary (Full)'!$B$34*D20+'Summary (Full)'!$B$35*E20+'Summary (Full)'!$B$36*F20)/'Summary (Full)'!$B$37</f>
        <v>35.533805437499993</v>
      </c>
      <c r="H20" s="130">
        <f>Anchor!P233</f>
        <v>14.458895</v>
      </c>
      <c r="I20" s="130">
        <f>Anchor!Q233</f>
        <v>12.313541000000001</v>
      </c>
      <c r="J20" s="130">
        <f>Anchor!R233</f>
        <v>48.528497000000002</v>
      </c>
      <c r="K20" s="130">
        <f>Anchor!S233</f>
        <v>46.831578</v>
      </c>
      <c r="L20" s="130">
        <f>Anchor!T233</f>
        <v>31.176928</v>
      </c>
      <c r="M20" s="130">
        <f>Anchor!U233</f>
        <v>37.000224000000003</v>
      </c>
      <c r="N20" s="130">
        <f>Anchor!V233</f>
        <v>34.578203000000002</v>
      </c>
      <c r="O20" s="130">
        <f>Anchor!W233</f>
        <v>43.780804000000003</v>
      </c>
      <c r="P20" s="130">
        <f>Anchor!X233</f>
        <v>40.033614</v>
      </c>
      <c r="Q20" s="132">
        <f>10*LOG10(1/(('Summary (Full)'!$B$41/10^(N20/10)+'Summary (Full)'!$B$42/10^(O20/10)+'Summary (Full)'!$B$43/10^(P20/10))/'Summary (Full)'!$B$44))</f>
        <v>35.920353694423468</v>
      </c>
      <c r="R20" s="130">
        <f>Anchor!Y233</f>
        <v>0.86041900000000004</v>
      </c>
      <c r="S20" s="130">
        <f>Anchor!Z233</f>
        <v>3918.85</v>
      </c>
      <c r="U20" s="130">
        <f>Test!L233</f>
        <v>895.02866400000005</v>
      </c>
      <c r="V20" s="130">
        <f>Test!M233</f>
        <v>35.316994000000001</v>
      </c>
      <c r="W20" s="130">
        <f>Test!N233</f>
        <v>44.492556</v>
      </c>
      <c r="X20" s="130">
        <f>Test!O233</f>
        <v>40.748835</v>
      </c>
      <c r="Y20" s="130">
        <f>('Summary (Full)'!$B$34*V20+'Summary (Full)'!$B$35*W20+'Summary (Full)'!$B$36*X20)/'Summary (Full)'!$B$37</f>
        <v>36.2299566875</v>
      </c>
      <c r="Z20" s="130">
        <f>Test!P233</f>
        <v>15.367495</v>
      </c>
      <c r="AA20" s="130">
        <f>Test!Q233</f>
        <v>12.90767</v>
      </c>
      <c r="AB20" s="130">
        <f>Test!R233</f>
        <v>56.449486999999998</v>
      </c>
      <c r="AC20" s="130">
        <f>Test!S233</f>
        <v>54.068404000000001</v>
      </c>
      <c r="AD20" s="130">
        <f>Test!T233</f>
        <v>32.058765999999999</v>
      </c>
      <c r="AE20" s="130">
        <f>Test!U233</f>
        <v>37.64181</v>
      </c>
      <c r="AF20" s="130">
        <f>Test!V233</f>
        <v>35.284905999999999</v>
      </c>
      <c r="AG20" s="130">
        <f>Test!W233</f>
        <v>44.468710000000002</v>
      </c>
      <c r="AH20" s="130">
        <f>Test!X233</f>
        <v>40.711216999999998</v>
      </c>
      <c r="AI20" s="130">
        <f>10*LOG10(1/(('Summary (Full)'!$B$41/10^(AF20/10)+'Summary (Full)'!$B$42/10^(AG20/10)+'Summary (Full)'!$B$43/10^(AH20/10))/'Summary (Full)'!$B$44))</f>
        <v>36.624656079760086</v>
      </c>
      <c r="AJ20" s="130">
        <f>Test!Y233</f>
        <v>0.80513400000000002</v>
      </c>
      <c r="AK20" s="130">
        <f>Test!Z233</f>
        <v>26910.35</v>
      </c>
      <c r="AL20" s="130">
        <f t="shared" si="2"/>
        <v>0.93574642122035889</v>
      </c>
      <c r="AM20" s="130">
        <f t="shared" si="2"/>
        <v>6.8668997282366</v>
      </c>
      <c r="AO20" s="261"/>
      <c r="AP20" s="177"/>
      <c r="AQ20" s="177"/>
      <c r="AR20" s="177"/>
      <c r="AS20" s="177"/>
      <c r="AT20" s="177"/>
      <c r="AU20" s="177"/>
      <c r="AV20" s="177"/>
      <c r="AW20" s="177"/>
      <c r="AX20" s="177"/>
      <c r="AY20" s="178"/>
      <c r="AZ20" s="252"/>
      <c r="BA20" s="171"/>
      <c r="CL20" s="4">
        <v>248.64036550828911</v>
      </c>
      <c r="CM20" s="4">
        <v>30.067724625</v>
      </c>
      <c r="CN20" s="4">
        <v>30.067724625</v>
      </c>
      <c r="CO20" s="4">
        <v>40.188371875000001</v>
      </c>
      <c r="CP20" s="4">
        <v>35.909152249999998</v>
      </c>
      <c r="CQ20" s="4">
        <v>31.065354304687503</v>
      </c>
      <c r="CR20" s="4">
        <v>9.54046825</v>
      </c>
      <c r="CS20" s="4">
        <v>9.1256728749999994</v>
      </c>
      <c r="CT20" s="4">
        <v>11.737094875</v>
      </c>
      <c r="CU20" s="4">
        <v>11.228491249999999</v>
      </c>
      <c r="CV20" s="4">
        <v>26.211068875000002</v>
      </c>
      <c r="CW20" s="4">
        <v>33.037473500000004</v>
      </c>
      <c r="CX20" s="4">
        <v>30.016326250000002</v>
      </c>
      <c r="CY20" s="4">
        <v>40.159623875000001</v>
      </c>
      <c r="CZ20" s="4">
        <v>35.874091875000005</v>
      </c>
      <c r="DA20" s="4">
        <v>31.406598243416248</v>
      </c>
      <c r="DB20" s="4">
        <v>1.3357444999999999</v>
      </c>
      <c r="DC20" s="4">
        <v>698.68124999999998</v>
      </c>
      <c r="DE20" s="4">
        <v>303.98222087153351</v>
      </c>
      <c r="DF20" s="4">
        <v>10.21216525</v>
      </c>
      <c r="DH20" s="4">
        <v>303.98222087153351</v>
      </c>
      <c r="DI20" s="4">
        <v>9.5683848749999996</v>
      </c>
      <c r="DK20" s="4">
        <v>1173.7041388021589</v>
      </c>
      <c r="DL20" s="4">
        <v>54.981519375000005</v>
      </c>
      <c r="DM20" s="4">
        <v>1173.7041388021589</v>
      </c>
      <c r="DN20" s="4">
        <v>52.940057874999994</v>
      </c>
      <c r="DO20" s="4">
        <v>248.64036550828911</v>
      </c>
      <c r="DP20" s="4">
        <v>26.211068875000002</v>
      </c>
      <c r="DQ20" s="4">
        <v>248.64036550828911</v>
      </c>
      <c r="DR20" s="4">
        <v>33.037473500000004</v>
      </c>
      <c r="DS20" s="4">
        <v>248.64036550828911</v>
      </c>
      <c r="DT20" s="4">
        <v>30.016326250000002</v>
      </c>
      <c r="DU20" s="4">
        <v>30.016326250000002</v>
      </c>
      <c r="DV20" s="4">
        <v>40.159623875000001</v>
      </c>
      <c r="DW20" s="4">
        <v>35.874091875000005</v>
      </c>
      <c r="DX20" s="4">
        <v>31.406598243416248</v>
      </c>
      <c r="DZ20" s="4">
        <v>231.60275909199626</v>
      </c>
      <c r="EA20" s="4">
        <v>30.714819250000001</v>
      </c>
      <c r="EB20" s="4">
        <v>30.714819250000001</v>
      </c>
      <c r="EC20" s="4">
        <v>40.569919874999997</v>
      </c>
      <c r="ED20" s="4">
        <v>36.403288625000002</v>
      </c>
      <c r="EE20" s="4">
        <v>31.686292375000001</v>
      </c>
      <c r="EF20" s="4">
        <v>10.106229249999998</v>
      </c>
      <c r="EG20" s="4">
        <v>9.5587442500000002</v>
      </c>
      <c r="EH20" s="4">
        <v>24.869196499999997</v>
      </c>
      <c r="EI20" s="4">
        <v>23.595338124999998</v>
      </c>
      <c r="EJ20" s="4">
        <v>26.915412625000002</v>
      </c>
      <c r="EK20" s="4">
        <v>33.602853625000002</v>
      </c>
      <c r="EL20" s="4">
        <v>30.664503374999999</v>
      </c>
      <c r="EM20" s="4">
        <v>40.529371624999996</v>
      </c>
      <c r="EN20" s="4">
        <v>36.362192374999999</v>
      </c>
      <c r="EO20" s="4">
        <v>32.038748207256546</v>
      </c>
      <c r="EP20" s="4">
        <v>1.1167173749999999</v>
      </c>
      <c r="EQ20" s="4">
        <v>9502.5462499999994</v>
      </c>
      <c r="ER20" s="4">
        <v>347.44706341180705</v>
      </c>
      <c r="ES20" s="4">
        <v>11.592853</v>
      </c>
      <c r="ET20" s="4">
        <v>291.02493881041141</v>
      </c>
      <c r="EU20" s="4">
        <v>10.092203000000001</v>
      </c>
      <c r="EV20" s="7">
        <v>550.14034330962227</v>
      </c>
      <c r="EW20" s="7">
        <v>44.787980750000003</v>
      </c>
      <c r="EX20" s="7">
        <v>499.11520930856614</v>
      </c>
      <c r="EY20" s="7">
        <v>40.459015000000001</v>
      </c>
      <c r="EZ20" s="7">
        <v>231.60275909199626</v>
      </c>
      <c r="FA20" s="7">
        <v>26.915412625000002</v>
      </c>
      <c r="FB20" s="7">
        <v>245.29211389976584</v>
      </c>
      <c r="FC20" s="7">
        <v>33.862100624999997</v>
      </c>
      <c r="FD20" s="4">
        <v>214.46752534183014</v>
      </c>
      <c r="FE20" s="4">
        <v>30.393008000000002</v>
      </c>
      <c r="FF20" s="4">
        <v>30.393008000000002</v>
      </c>
      <c r="FG20" s="4">
        <v>40.538868874999999</v>
      </c>
      <c r="FH20" s="4">
        <v>36.07366725</v>
      </c>
      <c r="FI20" s="4">
        <v>31.772568560559346</v>
      </c>
      <c r="FK20" s="4">
        <v>248.64036550828911</v>
      </c>
      <c r="FL20" s="4">
        <v>31.065354304687503</v>
      </c>
      <c r="FM20" s="4">
        <v>248.64036550828911</v>
      </c>
      <c r="FN20" s="4">
        <v>31.406598243416248</v>
      </c>
      <c r="FP20" s="4">
        <v>237.43847593602118</v>
      </c>
      <c r="FQ20" s="4">
        <v>31.776371703125001</v>
      </c>
      <c r="FR20" s="4">
        <v>231.60275909199626</v>
      </c>
      <c r="FS20" s="4">
        <v>32.038748207256546</v>
      </c>
    </row>
    <row r="21" spans="1:175" ht="13" customHeight="1">
      <c r="A21" s="249"/>
      <c r="B21" s="38">
        <v>210</v>
      </c>
      <c r="C21" s="130">
        <f>Anchor!L234</f>
        <v>431.221701</v>
      </c>
      <c r="D21" s="130">
        <f>Anchor!M234</f>
        <v>31.727399999999999</v>
      </c>
      <c r="E21" s="130">
        <f>Anchor!N234</f>
        <v>41.144184000000003</v>
      </c>
      <c r="F21" s="130">
        <f>Anchor!O234</f>
        <v>37.177134000000002</v>
      </c>
      <c r="G21" s="131">
        <f>('Summary (Full)'!$B$34*D21+'Summary (Full)'!$B$35*E21+'Summary (Full)'!$B$36*F21)/'Summary (Full)'!$B$37</f>
        <v>32.656557374999998</v>
      </c>
      <c r="H21" s="130">
        <f>Anchor!P234</f>
        <v>11.08484</v>
      </c>
      <c r="I21" s="130">
        <f>Anchor!Q234</f>
        <v>10.162205999999999</v>
      </c>
      <c r="J21" s="130">
        <f>Anchor!R234</f>
        <v>27.833351</v>
      </c>
      <c r="K21" s="130">
        <f>Anchor!S234</f>
        <v>26.719612999999999</v>
      </c>
      <c r="L21" s="130">
        <f>Anchor!T234</f>
        <v>27.910996000000001</v>
      </c>
      <c r="M21" s="130">
        <f>Anchor!U234</f>
        <v>34.400067999999997</v>
      </c>
      <c r="N21" s="130">
        <f>Anchor!V234</f>
        <v>31.674648999999999</v>
      </c>
      <c r="O21" s="130">
        <f>Anchor!W234</f>
        <v>41.116810999999998</v>
      </c>
      <c r="P21" s="130">
        <f>Anchor!X234</f>
        <v>37.138232000000002</v>
      </c>
      <c r="Q21" s="132">
        <f>10*LOG10(1/(('Summary (Full)'!$B$41/10^(N21/10)+'Summary (Full)'!$B$42/10^(O21/10)+'Summary (Full)'!$B$43/10^(P21/10))/'Summary (Full)'!$B$44))</f>
        <v>33.023690579099906</v>
      </c>
      <c r="R21" s="130">
        <f>Anchor!Y234</f>
        <v>0.96471600000000002</v>
      </c>
      <c r="S21" s="130">
        <f>Anchor!Z234</f>
        <v>2827.17</v>
      </c>
      <c r="U21" s="130">
        <f>Test!L234</f>
        <v>410.82363800000002</v>
      </c>
      <c r="V21" s="130">
        <f>Test!M234</f>
        <v>32.627751000000004</v>
      </c>
      <c r="W21" s="130">
        <f>Test!N234</f>
        <v>42.047215000000001</v>
      </c>
      <c r="X21" s="130">
        <f>Test!O234</f>
        <v>38.073278999999999</v>
      </c>
      <c r="Y21" s="130">
        <f>('Summary (Full)'!$B$34*V21+'Summary (Full)'!$B$35*W21+'Summary (Full)'!$B$36*X21)/'Summary (Full)'!$B$37</f>
        <v>33.556813000000005</v>
      </c>
      <c r="Z21" s="130">
        <f>Test!P234</f>
        <v>11.987406999999999</v>
      </c>
      <c r="AA21" s="130">
        <f>Test!Q234</f>
        <v>10.817665</v>
      </c>
      <c r="AB21" s="130">
        <f>Test!R234</f>
        <v>37.791077000000001</v>
      </c>
      <c r="AC21" s="130">
        <f>Test!S234</f>
        <v>35.922552000000003</v>
      </c>
      <c r="AD21" s="130">
        <f>Test!T234</f>
        <v>28.917317000000001</v>
      </c>
      <c r="AE21" s="130">
        <f>Test!U234</f>
        <v>35.259838999999999</v>
      </c>
      <c r="AF21" s="130">
        <f>Test!V234</f>
        <v>32.581698000000003</v>
      </c>
      <c r="AG21" s="130">
        <f>Test!W234</f>
        <v>42.009756000000003</v>
      </c>
      <c r="AH21" s="130">
        <f>Test!X234</f>
        <v>38.031737</v>
      </c>
      <c r="AI21" s="130">
        <f>10*LOG10(1/(('Summary (Full)'!$B$41/10^(AF21/10)+'Summary (Full)'!$B$42/10^(AG21/10)+'Summary (Full)'!$B$43/10^(AH21/10))/'Summary (Full)'!$B$44))</f>
        <v>33.9294978762792</v>
      </c>
      <c r="AJ21" s="130">
        <f>Test!Y234</f>
        <v>0.88080599999999998</v>
      </c>
      <c r="AK21" s="130">
        <f>Test!Z234</f>
        <v>17063.04</v>
      </c>
      <c r="AL21" s="130">
        <f t="shared" si="2"/>
        <v>0.91302103416964164</v>
      </c>
      <c r="AM21" s="130">
        <f t="shared" si="2"/>
        <v>6.0353781343180639</v>
      </c>
      <c r="AO21" s="261" t="s">
        <v>29</v>
      </c>
      <c r="AP21" s="177" cm="1">
        <f t="array" ref="AP21">bdRateExtend($C19:$C22,D19:D22,$U19:$U22,V19:V22)</f>
        <v>-0.24645691514418377</v>
      </c>
      <c r="AQ21" s="177"/>
      <c r="AR21" s="177"/>
      <c r="AS21" s="177"/>
      <c r="AT21" s="177" cm="1">
        <f t="array" ref="AT21">bdRateExtend($C19:$C22,H19:H22,$U19:$U22,Z19:Z22)</f>
        <v>-0.23548876917355599</v>
      </c>
      <c r="AU21" s="177"/>
      <c r="AV21" s="177" cm="1">
        <f t="array" ref="AV21">bdRateExtend($C19:$C22,I19:I22,$U19:$U22,AA19:AA22)</f>
        <v>-0.25298065468026321</v>
      </c>
      <c r="AW21" s="177"/>
      <c r="AX21" s="177" cm="1">
        <f t="array" ref="AX21">bdRateExtend($C19:$C22,J19:J22,$U19:$U22,AB19:AB22,"None", FALSE,1)</f>
        <v>-0.33627908829077791</v>
      </c>
      <c r="AY21" s="178"/>
      <c r="AZ21" s="252" cm="1">
        <f t="array" ref="AZ21">testVMAFRange($C19:$C22,J19:J22,$U19:$U22,AB19:AB22)</f>
        <v>0</v>
      </c>
      <c r="BA21" s="171"/>
      <c r="CL21" s="4">
        <v>275.70583299999998</v>
      </c>
      <c r="CM21" s="4">
        <v>30.428991</v>
      </c>
      <c r="CN21" s="4">
        <v>30.428991</v>
      </c>
      <c r="CO21" s="4">
        <v>40.517391000000003</v>
      </c>
      <c r="CP21" s="4">
        <v>36.240333</v>
      </c>
      <c r="CQ21" s="4">
        <v>31.422724875000004</v>
      </c>
      <c r="CR21" s="4">
        <v>9.8423300000000005</v>
      </c>
      <c r="CS21" s="4">
        <v>9.335248</v>
      </c>
      <c r="CT21" s="4">
        <v>13.259130000000001</v>
      </c>
      <c r="CU21" s="4">
        <v>12.687075999999999</v>
      </c>
      <c r="CV21" s="4">
        <v>26.567377</v>
      </c>
      <c r="CW21" s="4">
        <v>33.380631000000001</v>
      </c>
      <c r="CX21" s="4">
        <v>30.378606000000001</v>
      </c>
      <c r="CY21" s="4">
        <v>40.490036000000003</v>
      </c>
      <c r="CZ21" s="4">
        <v>36.205882000000003</v>
      </c>
      <c r="DA21" s="4">
        <v>31.766402358898453</v>
      </c>
      <c r="DB21" s="4">
        <v>1.33876</v>
      </c>
      <c r="DC21" s="4">
        <v>732.85</v>
      </c>
      <c r="DE21" s="4">
        <v>335.15863484103272</v>
      </c>
      <c r="DF21" s="4">
        <v>10.582000499999999</v>
      </c>
      <c r="DH21" s="4">
        <v>335.15863484103272</v>
      </c>
      <c r="DI21" s="4">
        <v>9.8015217499999991</v>
      </c>
      <c r="DK21" s="4">
        <v>1289.26827</v>
      </c>
      <c r="DL21" s="4">
        <v>57.522660000000002</v>
      </c>
      <c r="DM21" s="4">
        <v>1289.26827</v>
      </c>
      <c r="DN21" s="4">
        <v>55.393313999999997</v>
      </c>
      <c r="DO21" s="4">
        <v>275.70583299999998</v>
      </c>
      <c r="DP21" s="4">
        <v>26.567377</v>
      </c>
      <c r="DQ21" s="4">
        <v>275.70583299999998</v>
      </c>
      <c r="DR21" s="4">
        <v>33.380631000000001</v>
      </c>
      <c r="DS21" s="4">
        <v>275.70583299999998</v>
      </c>
      <c r="DT21" s="4">
        <v>30.378606000000001</v>
      </c>
      <c r="DU21" s="4">
        <v>30.378606000000001</v>
      </c>
      <c r="DV21" s="4">
        <v>40.490036000000003</v>
      </c>
      <c r="DW21" s="4">
        <v>36.205882000000003</v>
      </c>
      <c r="DX21" s="4">
        <v>31.766402358898453</v>
      </c>
      <c r="DZ21" s="4">
        <v>257.100438</v>
      </c>
      <c r="EA21" s="4">
        <v>31.079370000000001</v>
      </c>
      <c r="EB21" s="4">
        <v>31.079370000000001</v>
      </c>
      <c r="EC21" s="4">
        <v>40.940807</v>
      </c>
      <c r="ED21" s="4">
        <v>36.753920999999998</v>
      </c>
      <c r="EE21" s="4">
        <v>32.050369250000003</v>
      </c>
      <c r="EF21" s="4">
        <v>10.421334999999999</v>
      </c>
      <c r="EG21" s="4">
        <v>9.7776350000000001</v>
      </c>
      <c r="EH21" s="4">
        <v>26.974132999999998</v>
      </c>
      <c r="EI21" s="4">
        <v>25.611955999999999</v>
      </c>
      <c r="EJ21" s="4">
        <v>27.283014000000001</v>
      </c>
      <c r="EK21" s="4">
        <v>33.960489000000003</v>
      </c>
      <c r="EL21" s="4">
        <v>31.030121999999999</v>
      </c>
      <c r="EM21" s="4">
        <v>40.905769999999997</v>
      </c>
      <c r="EN21" s="4">
        <v>36.713493999999997</v>
      </c>
      <c r="EO21" s="4">
        <v>32.403749683080733</v>
      </c>
      <c r="EP21" s="4">
        <v>1.109551</v>
      </c>
      <c r="EQ21" s="4">
        <v>10048.76</v>
      </c>
      <c r="ER21" s="4">
        <v>384.13503761707449</v>
      </c>
      <c r="ES21" s="4">
        <v>11.983359</v>
      </c>
      <c r="ET21" s="4">
        <v>314.26308472758325</v>
      </c>
      <c r="EU21" s="4">
        <v>10.28088125</v>
      </c>
      <c r="EV21" s="7">
        <v>606.38183668276122</v>
      </c>
      <c r="EW21" s="7">
        <v>47.120282000000003</v>
      </c>
      <c r="EX21" s="7">
        <v>550.14034330962227</v>
      </c>
      <c r="EY21" s="7">
        <v>42.727246500000007</v>
      </c>
      <c r="EZ21" s="7">
        <v>237.43847593602118</v>
      </c>
      <c r="FA21" s="7">
        <v>27.002669749999999</v>
      </c>
      <c r="FB21" s="7">
        <v>272.41558400000002</v>
      </c>
      <c r="FC21" s="7">
        <v>34.184519999999999</v>
      </c>
      <c r="FD21" s="4">
        <v>231.60275909199626</v>
      </c>
      <c r="FE21" s="4">
        <v>30.664503374999999</v>
      </c>
      <c r="FF21" s="4">
        <v>30.664503374999999</v>
      </c>
      <c r="FG21" s="4">
        <v>40.529371624999996</v>
      </c>
      <c r="FH21" s="4">
        <v>36.362192374999999</v>
      </c>
      <c r="FI21" s="4">
        <v>32.038748207256546</v>
      </c>
      <c r="FK21" s="4">
        <v>275.70583299999998</v>
      </c>
      <c r="FL21" s="4">
        <v>31.422724875000004</v>
      </c>
      <c r="FM21" s="4">
        <v>275.70583299999998</v>
      </c>
      <c r="FN21" s="4">
        <v>31.766402358898453</v>
      </c>
      <c r="FP21" s="4">
        <v>257.100438</v>
      </c>
      <c r="FQ21" s="4">
        <v>32.050369250000003</v>
      </c>
      <c r="FR21" s="4">
        <v>257.100438</v>
      </c>
      <c r="FS21" s="4">
        <v>32.403749683080733</v>
      </c>
    </row>
    <row r="22" spans="1:175" ht="13" thickBot="1">
      <c r="A22" s="249"/>
      <c r="B22" s="38">
        <v>235</v>
      </c>
      <c r="C22" s="130">
        <f>Anchor!L235</f>
        <v>196.105433</v>
      </c>
      <c r="D22" s="130">
        <f>Anchor!M235</f>
        <v>28.783947999999999</v>
      </c>
      <c r="E22" s="130">
        <f>Anchor!N235</f>
        <v>38.136161000000001</v>
      </c>
      <c r="F22" s="130">
        <f>Anchor!O235</f>
        <v>34.232047999999999</v>
      </c>
      <c r="G22" s="131">
        <f>('Summary (Full)'!$B$34*D22+'Summary (Full)'!$B$35*E22+'Summary (Full)'!$B$36*F22)/'Summary (Full)'!$B$37</f>
        <v>29.7089675625</v>
      </c>
      <c r="H22" s="130">
        <f>Anchor!P235</f>
        <v>8.3454660000000001</v>
      </c>
      <c r="I22" s="130">
        <f>Anchor!Q235</f>
        <v>8.281345</v>
      </c>
      <c r="J22" s="130">
        <f>Anchor!R235</f>
        <v>9.5218349999999994</v>
      </c>
      <c r="K22" s="130">
        <f>Anchor!S235</f>
        <v>9.038195</v>
      </c>
      <c r="L22" s="130">
        <f>Anchor!T235</f>
        <v>24.890608</v>
      </c>
      <c r="M22" s="130">
        <f>Anchor!U235</f>
        <v>31.521388000000002</v>
      </c>
      <c r="N22" s="130">
        <f>Anchor!V235</f>
        <v>28.724724999999999</v>
      </c>
      <c r="O22" s="130">
        <f>Anchor!W235</f>
        <v>38.098533000000003</v>
      </c>
      <c r="P22" s="130">
        <f>Anchor!X235</f>
        <v>34.184977000000003</v>
      </c>
      <c r="Q22" s="132">
        <f>10*LOG10(1/(('Summary (Full)'!$B$41/10^(N22/10)+'Summary (Full)'!$B$42/10^(O22/10)+'Summary (Full)'!$B$43/10^(P22/10))/'Summary (Full)'!$B$44))</f>
        <v>30.071770450826826</v>
      </c>
      <c r="R22" s="130">
        <f>Anchor!Y235</f>
        <v>0.98444200000000004</v>
      </c>
      <c r="S22" s="130">
        <f>Anchor!Z235</f>
        <v>1650.83</v>
      </c>
      <c r="U22" s="130">
        <f>Test!L235</f>
        <v>181.81203400000001</v>
      </c>
      <c r="V22" s="130">
        <f>Test!M235</f>
        <v>29.688051999999999</v>
      </c>
      <c r="W22" s="130">
        <f>Test!N235</f>
        <v>39.087119999999999</v>
      </c>
      <c r="X22" s="130">
        <f>Test!O235</f>
        <v>35.111061999999997</v>
      </c>
      <c r="Y22" s="130">
        <f>('Summary (Full)'!$B$34*V22+'Summary (Full)'!$B$35*W22+'Summary (Full)'!$B$36*X22)/'Summary (Full)'!$B$37</f>
        <v>30.614431874999998</v>
      </c>
      <c r="Z22" s="130">
        <f>Test!P235</f>
        <v>9.1428039999999999</v>
      </c>
      <c r="AA22" s="130">
        <f>Test!Q235</f>
        <v>8.9014290000000003</v>
      </c>
      <c r="AB22" s="130">
        <f>Test!R235</f>
        <v>18.975577999999999</v>
      </c>
      <c r="AC22" s="130">
        <f>Test!S235</f>
        <v>17.919782000000001</v>
      </c>
      <c r="AD22" s="130">
        <f>Test!T235</f>
        <v>25.835281999999999</v>
      </c>
      <c r="AE22" s="130">
        <f>Test!U235</f>
        <v>32.449354</v>
      </c>
      <c r="AF22" s="130">
        <f>Test!V235</f>
        <v>29.632621</v>
      </c>
      <c r="AG22" s="130">
        <f>Test!W235</f>
        <v>39.038327000000002</v>
      </c>
      <c r="AH22" s="130">
        <f>Test!X235</f>
        <v>35.066958999999997</v>
      </c>
      <c r="AI22" s="130">
        <f>10*LOG10(1/(('Summary (Full)'!$B$41/10^(AF22/10)+'Summary (Full)'!$B$42/10^(AG22/10)+'Summary (Full)'!$B$43/10^(AH22/10))/'Summary (Full)'!$B$44))</f>
        <v>30.978820679262672</v>
      </c>
      <c r="AJ22" s="130">
        <f>Test!Y235</f>
        <v>0.97170900000000004</v>
      </c>
      <c r="AK22" s="130">
        <f>Test!Z235</f>
        <v>8760.94</v>
      </c>
      <c r="AL22" s="130">
        <f t="shared" si="2"/>
        <v>0.98706576923780176</v>
      </c>
      <c r="AM22" s="130">
        <f t="shared" si="2"/>
        <v>5.3069910287552329</v>
      </c>
      <c r="AO22" s="270"/>
      <c r="AP22" s="193"/>
      <c r="AQ22" s="193"/>
      <c r="AR22" s="193"/>
      <c r="AS22" s="193"/>
      <c r="AT22" s="193"/>
      <c r="AU22" s="193"/>
      <c r="AV22" s="193"/>
      <c r="AW22" s="193"/>
      <c r="AX22" s="193"/>
      <c r="AY22" s="195"/>
      <c r="AZ22" s="253"/>
      <c r="BA22" s="221"/>
      <c r="CL22" s="4">
        <v>303.98222087153351</v>
      </c>
      <c r="CM22" s="4">
        <v>30.756429375</v>
      </c>
      <c r="CN22" s="4">
        <v>30.756429375</v>
      </c>
      <c r="CO22" s="4">
        <v>40.793583625000004</v>
      </c>
      <c r="CP22" s="4">
        <v>36.521870499999999</v>
      </c>
      <c r="CQ22" s="4">
        <v>31.744091585937504</v>
      </c>
      <c r="CR22" s="4">
        <v>10.21216525</v>
      </c>
      <c r="CS22" s="4">
        <v>9.5683848749999996</v>
      </c>
      <c r="CT22" s="4">
        <v>15.3471765</v>
      </c>
      <c r="CU22" s="4">
        <v>14.67701475</v>
      </c>
      <c r="CV22" s="4">
        <v>26.90683525</v>
      </c>
      <c r="CW22" s="4">
        <v>33.676835875000002</v>
      </c>
      <c r="CX22" s="4">
        <v>30.707551500000001</v>
      </c>
      <c r="CY22" s="4">
        <v>40.766695750000004</v>
      </c>
      <c r="CZ22" s="4">
        <v>36.487019875000001</v>
      </c>
      <c r="DA22" s="4">
        <v>32.091140083298058</v>
      </c>
      <c r="DB22" s="4">
        <v>1.3165947499999999</v>
      </c>
      <c r="DC22" s="4">
        <v>783.35625000000005</v>
      </c>
      <c r="DE22" s="4">
        <v>369.53250156027138</v>
      </c>
      <c r="DF22" s="4">
        <v>10.951835750000001</v>
      </c>
      <c r="DH22" s="4">
        <v>369.53250156027138</v>
      </c>
      <c r="DI22" s="4">
        <v>10.034658625</v>
      </c>
      <c r="DK22" s="4">
        <v>1414.0149355018386</v>
      </c>
      <c r="DL22" s="4">
        <v>59.694486750000003</v>
      </c>
      <c r="DM22" s="4">
        <v>1414.0149355018386</v>
      </c>
      <c r="DN22" s="4">
        <v>57.519938874999994</v>
      </c>
      <c r="DO22" s="4">
        <v>291.56329197071182</v>
      </c>
      <c r="DP22" s="4">
        <v>26.772845</v>
      </c>
      <c r="DQ22" s="4">
        <v>303.98222087153351</v>
      </c>
      <c r="DR22" s="4">
        <v>33.676835875000002</v>
      </c>
      <c r="DS22" s="4">
        <v>303.98222087153351</v>
      </c>
      <c r="DT22" s="4">
        <v>30.707551500000001</v>
      </c>
      <c r="DU22" s="4">
        <v>30.707551500000001</v>
      </c>
      <c r="DV22" s="4">
        <v>40.766695750000004</v>
      </c>
      <c r="DW22" s="4">
        <v>36.487019875000001</v>
      </c>
      <c r="DX22" s="4">
        <v>32.091140083298058</v>
      </c>
      <c r="DZ22" s="4">
        <v>284.24844191427468</v>
      </c>
      <c r="EA22" s="4">
        <v>31.431374625</v>
      </c>
      <c r="EB22" s="4">
        <v>31.431374625</v>
      </c>
      <c r="EC22" s="4">
        <v>41.245143999999996</v>
      </c>
      <c r="ED22" s="4">
        <v>37.082578249999997</v>
      </c>
      <c r="EE22" s="4">
        <v>32.397935437500003</v>
      </c>
      <c r="EF22" s="4">
        <v>10.811840999999999</v>
      </c>
      <c r="EG22" s="4">
        <v>10.029258125</v>
      </c>
      <c r="EH22" s="4">
        <v>29.255407374999997</v>
      </c>
      <c r="EI22" s="4">
        <v>27.802052875000001</v>
      </c>
      <c r="EJ22" s="4">
        <v>27.665721625</v>
      </c>
      <c r="EK22" s="4">
        <v>34.272047000000001</v>
      </c>
      <c r="EL22" s="4">
        <v>31.383476124999998</v>
      </c>
      <c r="EM22" s="4">
        <v>41.210382124999995</v>
      </c>
      <c r="EN22" s="4">
        <v>37.042119874999997</v>
      </c>
      <c r="EO22" s="4">
        <v>32.754347649538197</v>
      </c>
      <c r="EP22" s="4">
        <v>1.0908066249999999</v>
      </c>
      <c r="EQ22" s="4">
        <v>10795.8825</v>
      </c>
      <c r="ER22" s="4">
        <v>424.69700470652134</v>
      </c>
      <c r="ES22" s="4">
        <v>12.373864999999999</v>
      </c>
      <c r="ET22" s="4">
        <v>347.44706341180705</v>
      </c>
      <c r="EU22" s="4">
        <v>10.532504375</v>
      </c>
      <c r="EV22" s="7">
        <v>668.37296397260582</v>
      </c>
      <c r="EW22" s="7">
        <v>49.452583249999996</v>
      </c>
      <c r="EX22" s="7">
        <v>606.38183668276122</v>
      </c>
      <c r="EY22" s="7">
        <v>44.995478000000006</v>
      </c>
      <c r="EZ22" s="7">
        <v>262.86977371032583</v>
      </c>
      <c r="FA22" s="7">
        <v>27.369746124999999</v>
      </c>
      <c r="FB22" s="7">
        <v>300.36359530416854</v>
      </c>
      <c r="FC22" s="7">
        <v>34.455655749999998</v>
      </c>
      <c r="FD22" s="4">
        <v>257.100438</v>
      </c>
      <c r="FE22" s="4">
        <v>31.030121999999999</v>
      </c>
      <c r="FF22" s="4">
        <v>31.030121999999999</v>
      </c>
      <c r="FG22" s="4">
        <v>40.905769999999997</v>
      </c>
      <c r="FH22" s="4">
        <v>36.713493999999997</v>
      </c>
      <c r="FI22" s="4">
        <v>32.403749683080733</v>
      </c>
      <c r="FK22" s="4">
        <v>303.98222087153351</v>
      </c>
      <c r="FL22" s="4">
        <v>31.744091585937504</v>
      </c>
      <c r="FM22" s="4">
        <v>303.98222087153351</v>
      </c>
      <c r="FN22" s="4">
        <v>32.091140083298058</v>
      </c>
      <c r="FP22" s="4">
        <v>284.24844191427468</v>
      </c>
      <c r="FQ22" s="4">
        <v>32.397935437500003</v>
      </c>
      <c r="FR22" s="4">
        <v>284.24844191427468</v>
      </c>
      <c r="FS22" s="4">
        <v>32.754347649538197</v>
      </c>
    </row>
    <row r="23" spans="1:175" ht="13" customHeight="1">
      <c r="A23" s="250" t="s">
        <v>19</v>
      </c>
      <c r="B23" s="38">
        <v>110</v>
      </c>
      <c r="C23" s="130">
        <f>Anchor!L236</f>
        <v>5497.757627</v>
      </c>
      <c r="D23" s="130">
        <f>Anchor!M236</f>
        <v>38.972943000000001</v>
      </c>
      <c r="E23" s="130">
        <f>Anchor!N236</f>
        <v>47.930607999999999</v>
      </c>
      <c r="F23" s="130">
        <f>Anchor!O236</f>
        <v>45.031972000000003</v>
      </c>
      <c r="G23" s="131">
        <f>('Summary (Full)'!$B$34*D23+'Summary (Full)'!$B$35*E23+'Summary (Full)'!$B$36*F23)/'Summary (Full)'!$B$37</f>
        <v>39.911486375000003</v>
      </c>
      <c r="H23" s="130">
        <f>Anchor!P236</f>
        <v>22.791578000000001</v>
      </c>
      <c r="I23" s="130">
        <f>Anchor!Q236</f>
        <v>16.468349</v>
      </c>
      <c r="J23" s="130">
        <f>Anchor!R236</f>
        <v>86.199281999999997</v>
      </c>
      <c r="K23" s="130">
        <f>Anchor!S236</f>
        <v>83.752437</v>
      </c>
      <c r="L23" s="130">
        <f>Anchor!T236</f>
        <v>37.902453999999999</v>
      </c>
      <c r="M23" s="130">
        <f>Anchor!U236</f>
        <v>40.946283999999999</v>
      </c>
      <c r="N23" s="130">
        <f>Anchor!V236</f>
        <v>38.966805000000001</v>
      </c>
      <c r="O23" s="130">
        <f>Anchor!W236</f>
        <v>47.921947000000003</v>
      </c>
      <c r="P23" s="130">
        <f>Anchor!X236</f>
        <v>45.010423000000003</v>
      </c>
      <c r="Q23" s="132">
        <f>10*LOG10(1/(('Summary (Full)'!$B$41/10^(N23/10)+'Summary (Full)'!$B$42/10^(O23/10)+'Summary (Full)'!$B$43/10^(P23/10))/'Summary (Full)'!$B$44))</f>
        <v>40.337665357869028</v>
      </c>
      <c r="R23" s="130">
        <f>Anchor!Y236</f>
        <v>0.64382899999999998</v>
      </c>
      <c r="S23" s="130">
        <f>Anchor!Z236</f>
        <v>5404.59</v>
      </c>
      <c r="U23" s="130">
        <f>Test!L236</f>
        <v>5489.5172519999996</v>
      </c>
      <c r="V23" s="130">
        <f>Test!M236</f>
        <v>39.142288999999998</v>
      </c>
      <c r="W23" s="130">
        <f>Test!N236</f>
        <v>48.320709000000001</v>
      </c>
      <c r="X23" s="130">
        <f>Test!O236</f>
        <v>45.414487000000001</v>
      </c>
      <c r="Y23" s="130">
        <f>('Summary (Full)'!$B$34*V23+'Summary (Full)'!$B$35*W23+'Summary (Full)'!$B$36*X23)/'Summary (Full)'!$B$37</f>
        <v>40.107952624999996</v>
      </c>
      <c r="Z23" s="130">
        <f>Test!P236</f>
        <v>23.346978</v>
      </c>
      <c r="AA23" s="130">
        <f>Test!Q236</f>
        <v>16.675858000000002</v>
      </c>
      <c r="AB23" s="130">
        <f>Test!R236</f>
        <v>87.753668000000005</v>
      </c>
      <c r="AC23" s="130">
        <f>Test!S236</f>
        <v>85.315230999999997</v>
      </c>
      <c r="AD23" s="130">
        <f>Test!T236</f>
        <v>38.293021000000003</v>
      </c>
      <c r="AE23" s="130">
        <f>Test!U236</f>
        <v>41.180323000000001</v>
      </c>
      <c r="AF23" s="130">
        <f>Test!V236</f>
        <v>39.137242000000001</v>
      </c>
      <c r="AG23" s="130">
        <f>Test!W236</f>
        <v>48.314422</v>
      </c>
      <c r="AH23" s="130">
        <f>Test!X236</f>
        <v>45.396836</v>
      </c>
      <c r="AI23" s="130">
        <f>10*LOG10(1/(('Summary (Full)'!$B$41/10^(AF23/10)+'Summary (Full)'!$B$42/10^(AG23/10)+'Summary (Full)'!$B$43/10^(AH23/10))/'Summary (Full)'!$B$44))</f>
        <v>40.526406534589469</v>
      </c>
      <c r="AJ23" s="130">
        <f>Test!Y236</f>
        <v>0.55442000000000002</v>
      </c>
      <c r="AK23" s="130">
        <f>Test!Z236</f>
        <v>76333.39</v>
      </c>
      <c r="AL23" s="130">
        <f t="shared" si="2"/>
        <v>0.8611292750093581</v>
      </c>
      <c r="AM23" s="130">
        <f t="shared" si="2"/>
        <v>14.123807726395526</v>
      </c>
      <c r="AO23" s="271" t="s">
        <v>27</v>
      </c>
      <c r="AP23" s="192" cm="1">
        <f t="array" ref="AP23">bdRateExtend($C23:$C26,D23:D26,$U23:$U26,V23:V26)</f>
        <v>-0.19184236000659693</v>
      </c>
      <c r="AQ23" s="192" cm="1">
        <f t="array" ref="AQ23">bdRateExtend($C23:$C28,D23:D28,$U23:$U28,V23:V28)</f>
        <v>-0.22603261179819745</v>
      </c>
      <c r="AR23" s="192" cm="1">
        <f t="array" ref="AR23">bdRateExtend($C23:$C28,E23:E28,$U23:$U28,W23:W28)</f>
        <v>-0.26199000612409851</v>
      </c>
      <c r="AS23" s="192" cm="1">
        <f t="array" ref="AS23">bdRateExtend($C23:$C28,F23:F28,$U23:$U28,X23:X28)</f>
        <v>-0.22801137700576046</v>
      </c>
      <c r="AT23" s="192" cm="1">
        <f t="array" ref="AT23">bdRateExtend($C23:$C26,H23:H26,$U23:$U26,Z23:Z26)</f>
        <v>-0.18352349282316016</v>
      </c>
      <c r="AU23" s="192" cm="1">
        <f t="array" ref="AU23">bdRateExtend($C23:$C28,H23:H28,$U23:$U28,Z23:Z28)</f>
        <v>-0.21149969209359698</v>
      </c>
      <c r="AV23" s="192" cm="1">
        <f t="array" ref="AV23">bdRateExtend($C23:$C26,I23:I26,$U23:$U26,AA23:AA26)</f>
        <v>-0.19261865438806347</v>
      </c>
      <c r="AW23" s="192" cm="1">
        <f t="array" ref="AW23">bdRateExtend($C23:$C28,I23:I28,$U23:$U28,AA23:AA28)</f>
        <v>-0.22758694874516883</v>
      </c>
      <c r="AX23" s="192" cm="1">
        <f t="array" ref="AX23">bdRateExtend($C23:$C26,J23:J26,$U23:$U26,AB23:AB26,"None", FALSE,1)</f>
        <v>-0.22936094462530598</v>
      </c>
      <c r="AY23" s="194" cm="1">
        <f t="array" ref="AY23">bdRateExtend($C23:$C28,J23:J28,$U23:$U28,AB23:AB28,"None", FALSE,TRUE)</f>
        <v>-0.28751384568137794</v>
      </c>
      <c r="AZ23" s="251" cm="1">
        <f t="array" ref="AZ23">testVMAFRange($C23:$C26,J23:J26,$U23:$U26,AB23:AB26)</f>
        <v>0</v>
      </c>
      <c r="BA23" s="170" cm="1">
        <f t="array" ref="BA23">testVMAFRange($C23:$C28,J23:J28,$U23:$U28,AB23:AB28)</f>
        <v>0</v>
      </c>
      <c r="CL23" s="4">
        <v>323.03320958154342</v>
      </c>
      <c r="CM23" s="4">
        <v>30.959438499999997</v>
      </c>
      <c r="CN23" s="4">
        <v>30.959438499999997</v>
      </c>
      <c r="CO23" s="4">
        <v>40.823537250000001</v>
      </c>
      <c r="CP23" s="4">
        <v>36.653482624999995</v>
      </c>
      <c r="CQ23" s="4">
        <v>31.9318224296875</v>
      </c>
      <c r="CR23" s="4">
        <v>10.387116375</v>
      </c>
      <c r="CS23" s="4">
        <v>9.6995985000000005</v>
      </c>
      <c r="CT23" s="4">
        <v>21.938356249999998</v>
      </c>
      <c r="CU23" s="4">
        <v>21.059362875000001</v>
      </c>
      <c r="CV23" s="4">
        <v>27.146711249999999</v>
      </c>
      <c r="CW23" s="4">
        <v>33.793405</v>
      </c>
      <c r="CX23" s="4">
        <v>30.908279749999998</v>
      </c>
      <c r="CY23" s="4">
        <v>40.797594375000003</v>
      </c>
      <c r="CZ23" s="4">
        <v>36.613615750000001</v>
      </c>
      <c r="DA23" s="4">
        <v>32.283497866887174</v>
      </c>
      <c r="DB23" s="4">
        <v>1.1714431250000001</v>
      </c>
      <c r="DC23" s="4">
        <v>1287.72</v>
      </c>
      <c r="DE23" s="4">
        <v>407.43175175588169</v>
      </c>
      <c r="DF23" s="4">
        <v>11.321671</v>
      </c>
      <c r="DH23" s="4">
        <v>407.43175175588169</v>
      </c>
      <c r="DI23" s="4">
        <v>10.2677955</v>
      </c>
      <c r="DK23" s="4">
        <v>1550.8318046346312</v>
      </c>
      <c r="DL23" s="4">
        <v>61.866313500000004</v>
      </c>
      <c r="DM23" s="4">
        <v>1550.8318046346312</v>
      </c>
      <c r="DN23" s="4">
        <v>59.646563749999999</v>
      </c>
      <c r="DO23" s="4">
        <v>323.03320958154342</v>
      </c>
      <c r="DP23" s="4">
        <v>27.146711249999999</v>
      </c>
      <c r="DQ23" s="4">
        <v>335.15863484103272</v>
      </c>
      <c r="DR23" s="4">
        <v>33.973040750000003</v>
      </c>
      <c r="DS23" s="4">
        <v>335.15863484103272</v>
      </c>
      <c r="DT23" s="4">
        <v>31.036497000000001</v>
      </c>
      <c r="DU23" s="4">
        <v>31.036497000000001</v>
      </c>
      <c r="DV23" s="4">
        <v>41.043355500000004</v>
      </c>
      <c r="DW23" s="4">
        <v>36.76815775</v>
      </c>
      <c r="DX23" s="4">
        <v>32.415877807697655</v>
      </c>
      <c r="DZ23" s="4">
        <v>314.26308472758325</v>
      </c>
      <c r="EA23" s="4">
        <v>31.783379249999999</v>
      </c>
      <c r="EB23" s="4">
        <v>31.783379249999999</v>
      </c>
      <c r="EC23" s="4">
        <v>41.549481</v>
      </c>
      <c r="ED23" s="4">
        <v>37.411235499999997</v>
      </c>
      <c r="EE23" s="4">
        <v>32.745501625000003</v>
      </c>
      <c r="EF23" s="4">
        <v>11.202347</v>
      </c>
      <c r="EG23" s="4">
        <v>10.28088125</v>
      </c>
      <c r="EH23" s="4">
        <v>31.53668175</v>
      </c>
      <c r="EI23" s="4">
        <v>29.992149749999999</v>
      </c>
      <c r="EJ23" s="4">
        <v>28.048429250000002</v>
      </c>
      <c r="EK23" s="4">
        <v>34.583605000000006</v>
      </c>
      <c r="EL23" s="4">
        <v>31.736830249999997</v>
      </c>
      <c r="EM23" s="4">
        <v>41.514994250000001</v>
      </c>
      <c r="EN23" s="4">
        <v>37.370745749999998</v>
      </c>
      <c r="EO23" s="4">
        <v>33.104945615995661</v>
      </c>
      <c r="EP23" s="4">
        <v>1.0720622499999999</v>
      </c>
      <c r="EQ23" s="4">
        <v>11543.005000000001</v>
      </c>
      <c r="ER23" s="4">
        <v>469.54203117105607</v>
      </c>
      <c r="ES23" s="4">
        <v>12.764370999999999</v>
      </c>
      <c r="ET23" s="4">
        <v>384.13503761707449</v>
      </c>
      <c r="EU23" s="4">
        <v>10.7841275</v>
      </c>
      <c r="EV23" s="7">
        <v>736.70151700674387</v>
      </c>
      <c r="EW23" s="7">
        <v>51.784884499999997</v>
      </c>
      <c r="EX23" s="7">
        <v>668.37296397260582</v>
      </c>
      <c r="EY23" s="7">
        <v>47.263709500000004</v>
      </c>
      <c r="EZ23" s="7">
        <v>284.24844191427468</v>
      </c>
      <c r="FA23" s="7">
        <v>27.665721625</v>
      </c>
      <c r="FB23" s="7">
        <v>347.44706341180705</v>
      </c>
      <c r="FC23" s="7">
        <v>34.895163000000004</v>
      </c>
      <c r="FD23" s="4">
        <v>284.24844191427468</v>
      </c>
      <c r="FE23" s="4">
        <v>31.383476124999998</v>
      </c>
      <c r="FF23" s="4">
        <v>31.383476124999998</v>
      </c>
      <c r="FG23" s="4">
        <v>41.210382124999995</v>
      </c>
      <c r="FH23" s="4">
        <v>37.042119874999997</v>
      </c>
      <c r="FI23" s="4">
        <v>32.754347649538197</v>
      </c>
      <c r="FK23" s="4">
        <v>335.15863484103272</v>
      </c>
      <c r="FL23" s="4">
        <v>32.065458296875001</v>
      </c>
      <c r="FM23" s="4">
        <v>335.15863484103272</v>
      </c>
      <c r="FN23" s="4">
        <v>32.415877807697655</v>
      </c>
      <c r="FP23" s="4">
        <v>314.26308472758325</v>
      </c>
      <c r="FQ23" s="4">
        <v>32.745501625000003</v>
      </c>
      <c r="FR23" s="4">
        <v>314.26308472758325</v>
      </c>
      <c r="FS23" s="4">
        <v>33.104945615995661</v>
      </c>
    </row>
    <row r="24" spans="1:175">
      <c r="A24" s="250"/>
      <c r="B24" s="38">
        <v>135</v>
      </c>
      <c r="C24" s="130">
        <f>Anchor!L237</f>
        <v>2699.1617609999998</v>
      </c>
      <c r="D24" s="130">
        <f>Anchor!M237</f>
        <v>37.731596000000003</v>
      </c>
      <c r="E24" s="130">
        <f>Anchor!N237</f>
        <v>46.680506000000001</v>
      </c>
      <c r="F24" s="130">
        <f>Anchor!O237</f>
        <v>43.367787</v>
      </c>
      <c r="G24" s="131">
        <f>('Summary (Full)'!$B$34*D24+'Summary (Full)'!$B$35*E24+'Summary (Full)'!$B$36*F24)/'Summary (Full)'!$B$37</f>
        <v>38.643164812500004</v>
      </c>
      <c r="H24" s="130">
        <f>Anchor!P237</f>
        <v>19.654786999999999</v>
      </c>
      <c r="I24" s="130">
        <f>Anchor!Q237</f>
        <v>15.11581</v>
      </c>
      <c r="J24" s="130">
        <f>Anchor!R237</f>
        <v>74.897273999999996</v>
      </c>
      <c r="K24" s="130">
        <f>Anchor!S237</f>
        <v>72.406312999999997</v>
      </c>
      <c r="L24" s="130">
        <f>Anchor!T237</f>
        <v>35.528123000000001</v>
      </c>
      <c r="M24" s="130">
        <f>Anchor!U237</f>
        <v>39.763170000000002</v>
      </c>
      <c r="N24" s="130">
        <f>Anchor!V237</f>
        <v>37.716971999999998</v>
      </c>
      <c r="O24" s="130">
        <f>Anchor!W237</f>
        <v>46.667729999999999</v>
      </c>
      <c r="P24" s="130">
        <f>Anchor!X237</f>
        <v>43.339649999999999</v>
      </c>
      <c r="Q24" s="132">
        <f>10*LOG10(1/(('Summary (Full)'!$B$41/10^(N24/10)+'Summary (Full)'!$B$42/10^(O24/10)+'Summary (Full)'!$B$43/10^(P24/10))/'Summary (Full)'!$B$44))</f>
        <v>39.062658506650813</v>
      </c>
      <c r="R24" s="130">
        <f>Anchor!Y237</f>
        <v>0.75600999999999996</v>
      </c>
      <c r="S24" s="130">
        <f>Anchor!Z237</f>
        <v>4378.54</v>
      </c>
      <c r="U24" s="130">
        <f>Test!L237</f>
        <v>2603.206025</v>
      </c>
      <c r="V24" s="130">
        <f>Test!M237</f>
        <v>38.024948999999999</v>
      </c>
      <c r="W24" s="130">
        <f>Test!N237</f>
        <v>47.199029000000003</v>
      </c>
      <c r="X24" s="130">
        <f>Test!O237</f>
        <v>43.860987999999999</v>
      </c>
      <c r="Y24" s="130">
        <f>('Summary (Full)'!$B$34*V24+'Summary (Full)'!$B$35*W24+'Summary (Full)'!$B$36*X24)/'Summary (Full)'!$B$37</f>
        <v>38.963081437500001</v>
      </c>
      <c r="Z24" s="130">
        <f>Test!P237</f>
        <v>20.308928000000002</v>
      </c>
      <c r="AA24" s="130">
        <f>Test!Q237</f>
        <v>15.421272</v>
      </c>
      <c r="AB24" s="130">
        <f>Test!R237</f>
        <v>77.993146999999993</v>
      </c>
      <c r="AC24" s="130">
        <f>Test!S237</f>
        <v>75.337412</v>
      </c>
      <c r="AD24" s="130">
        <f>Test!T237</f>
        <v>36.049779000000001</v>
      </c>
      <c r="AE24" s="130">
        <f>Test!U237</f>
        <v>40.108342999999998</v>
      </c>
      <c r="AF24" s="130">
        <f>Test!V237</f>
        <v>38.012794999999997</v>
      </c>
      <c r="AG24" s="130">
        <f>Test!W237</f>
        <v>47.189458999999999</v>
      </c>
      <c r="AH24" s="130">
        <f>Test!X237</f>
        <v>43.837102999999999</v>
      </c>
      <c r="AI24" s="130">
        <f>10*LOG10(1/(('Summary (Full)'!$B$41/10^(AF24/10)+'Summary (Full)'!$B$42/10^(AG24/10)+'Summary (Full)'!$B$43/10^(AH24/10))/'Summary (Full)'!$B$44))</f>
        <v>39.377154736769725</v>
      </c>
      <c r="AJ24" s="130">
        <f>Test!Y237</f>
        <v>0.66245100000000001</v>
      </c>
      <c r="AK24" s="130">
        <f>Test!Z237</f>
        <v>44490.21</v>
      </c>
      <c r="AL24" s="130">
        <f t="shared" si="2"/>
        <v>0.87624634594780504</v>
      </c>
      <c r="AM24" s="130">
        <f t="shared" si="2"/>
        <v>10.160969181507991</v>
      </c>
      <c r="AO24" s="261"/>
      <c r="AP24" s="177"/>
      <c r="AQ24" s="177"/>
      <c r="AR24" s="177"/>
      <c r="AS24" s="177"/>
      <c r="AT24" s="177"/>
      <c r="AU24" s="177"/>
      <c r="AV24" s="177"/>
      <c r="AW24" s="177"/>
      <c r="AX24" s="177"/>
      <c r="AY24" s="178"/>
      <c r="AZ24" s="252"/>
      <c r="BA24" s="171"/>
      <c r="CL24" s="4">
        <v>357.89983638624699</v>
      </c>
      <c r="CM24" s="4">
        <v>31.324275</v>
      </c>
      <c r="CN24" s="4">
        <v>31.324275</v>
      </c>
      <c r="CO24" s="4">
        <v>41.150610499999999</v>
      </c>
      <c r="CP24" s="4">
        <v>37.001469749999998</v>
      </c>
      <c r="CQ24" s="4">
        <v>32.293245640625003</v>
      </c>
      <c r="CR24" s="4">
        <v>10.73586025</v>
      </c>
      <c r="CS24" s="4">
        <v>9.9348050000000008</v>
      </c>
      <c r="CT24" s="4">
        <v>24.075491499999998</v>
      </c>
      <c r="CU24" s="4">
        <v>23.112844250000002</v>
      </c>
      <c r="CV24" s="4">
        <v>27.520577500000002</v>
      </c>
      <c r="CW24" s="4">
        <v>34.133575</v>
      </c>
      <c r="CX24" s="4">
        <v>31.2740835</v>
      </c>
      <c r="CY24" s="4">
        <v>41.125666250000002</v>
      </c>
      <c r="CZ24" s="4">
        <v>36.961518500000004</v>
      </c>
      <c r="DA24" s="4">
        <v>32.647326449800261</v>
      </c>
      <c r="DB24" s="4">
        <v>1.16604375</v>
      </c>
      <c r="DC24" s="4">
        <v>1345.88</v>
      </c>
      <c r="DE24" s="4">
        <v>449.21794872701184</v>
      </c>
      <c r="DF24" s="4">
        <v>11.69150625</v>
      </c>
      <c r="DH24" s="4">
        <v>449.21794872701184</v>
      </c>
      <c r="DI24" s="4">
        <v>10.500932375</v>
      </c>
      <c r="DK24" s="4">
        <v>1700.8867628493194</v>
      </c>
      <c r="DL24" s="4">
        <v>64.038140249999998</v>
      </c>
      <c r="DM24" s="4">
        <v>1802.7204988282062</v>
      </c>
      <c r="DN24" s="4">
        <v>63.374269374999997</v>
      </c>
      <c r="DO24" s="4">
        <v>357.89983638624699</v>
      </c>
      <c r="DP24" s="4">
        <v>27.520577500000002</v>
      </c>
      <c r="DQ24" s="4">
        <v>369.53250156027138</v>
      </c>
      <c r="DR24" s="4">
        <v>34.269245625000003</v>
      </c>
      <c r="DS24" s="4">
        <v>357.89983638624699</v>
      </c>
      <c r="DT24" s="4">
        <v>31.2740835</v>
      </c>
      <c r="DU24" s="4">
        <v>31.2740835</v>
      </c>
      <c r="DV24" s="4">
        <v>41.125666250000002</v>
      </c>
      <c r="DW24" s="4">
        <v>36.961518500000004</v>
      </c>
      <c r="DX24" s="4">
        <v>32.647326449800261</v>
      </c>
      <c r="DZ24" s="4">
        <v>347.44706341180705</v>
      </c>
      <c r="EA24" s="4">
        <v>32.135383875000002</v>
      </c>
      <c r="EB24" s="4">
        <v>32.135383875000002</v>
      </c>
      <c r="EC24" s="4">
        <v>41.853818000000004</v>
      </c>
      <c r="ED24" s="4">
        <v>37.739892749999996</v>
      </c>
      <c r="EE24" s="4">
        <v>33.093067812500003</v>
      </c>
      <c r="EF24" s="4">
        <v>11.592853</v>
      </c>
      <c r="EG24" s="4">
        <v>10.532504375</v>
      </c>
      <c r="EH24" s="4">
        <v>33.817956124999995</v>
      </c>
      <c r="EI24" s="4">
        <v>32.182246624999998</v>
      </c>
      <c r="EJ24" s="4">
        <v>28.431136875</v>
      </c>
      <c r="EK24" s="4">
        <v>34.895163000000004</v>
      </c>
      <c r="EL24" s="4">
        <v>32.090184375</v>
      </c>
      <c r="EM24" s="4">
        <v>41.819606374999999</v>
      </c>
      <c r="EN24" s="4">
        <v>37.699371624999998</v>
      </c>
      <c r="EO24" s="4">
        <v>33.455543582453124</v>
      </c>
      <c r="EP24" s="4">
        <v>1.0533178750000001</v>
      </c>
      <c r="EQ24" s="4">
        <v>12290.127500000001</v>
      </c>
      <c r="ER24" s="4">
        <v>519.12237805536699</v>
      </c>
      <c r="ES24" s="4">
        <v>13.154876999999999</v>
      </c>
      <c r="ET24" s="4">
        <v>424.69700470652134</v>
      </c>
      <c r="EU24" s="4">
        <v>11.035750625</v>
      </c>
      <c r="EV24" s="7">
        <v>812.01537826159336</v>
      </c>
      <c r="EW24" s="7">
        <v>54.117185749999997</v>
      </c>
      <c r="EX24" s="7">
        <v>736.70151700674387</v>
      </c>
      <c r="EY24" s="7">
        <v>49.531941000000003</v>
      </c>
      <c r="EZ24" s="7">
        <v>314.26308472758325</v>
      </c>
      <c r="FA24" s="7">
        <v>28.048429250000002</v>
      </c>
      <c r="FB24" s="7">
        <v>356.70509876598635</v>
      </c>
      <c r="FC24" s="7">
        <v>34.976702250000002</v>
      </c>
      <c r="FD24" s="4">
        <v>314.26308472758325</v>
      </c>
      <c r="FE24" s="4">
        <v>31.736830249999997</v>
      </c>
      <c r="FF24" s="4">
        <v>31.736830249999997</v>
      </c>
      <c r="FG24" s="4">
        <v>41.514994250000001</v>
      </c>
      <c r="FH24" s="4">
        <v>37.370745749999998</v>
      </c>
      <c r="FI24" s="4">
        <v>33.104945615995661</v>
      </c>
      <c r="FK24" s="4">
        <v>357.89983638624699</v>
      </c>
      <c r="FL24" s="4">
        <v>32.293245640625003</v>
      </c>
      <c r="FM24" s="4">
        <v>357.89983638624699</v>
      </c>
      <c r="FN24" s="4">
        <v>32.647326449800261</v>
      </c>
      <c r="FP24" s="4">
        <v>347.44706341180705</v>
      </c>
      <c r="FQ24" s="4">
        <v>33.093067812500003</v>
      </c>
      <c r="FR24" s="4">
        <v>347.44706341180705</v>
      </c>
      <c r="FS24" s="4">
        <v>33.455543582453124</v>
      </c>
    </row>
    <row r="25" spans="1:175" ht="13" customHeight="1">
      <c r="A25" s="250"/>
      <c r="B25" s="38">
        <v>160</v>
      </c>
      <c r="C25" s="130">
        <f>Anchor!L238</f>
        <v>1289.26827</v>
      </c>
      <c r="D25" s="130">
        <f>Anchor!M238</f>
        <v>35.731701999999999</v>
      </c>
      <c r="E25" s="130">
        <f>Anchor!N238</f>
        <v>44.882796999999997</v>
      </c>
      <c r="F25" s="130">
        <f>Anchor!O238</f>
        <v>41.204863000000003</v>
      </c>
      <c r="G25" s="131">
        <f>('Summary (Full)'!$B$34*D25+'Summary (Full)'!$B$35*E25+'Summary (Full)'!$B$36*F25)/'Summary (Full)'!$B$37</f>
        <v>36.645718000000002</v>
      </c>
      <c r="H25" s="130">
        <f>Anchor!P238</f>
        <v>16.076699000000001</v>
      </c>
      <c r="I25" s="130">
        <f>Anchor!Q238</f>
        <v>13.25562</v>
      </c>
      <c r="J25" s="130">
        <f>Anchor!R238</f>
        <v>57.522660000000002</v>
      </c>
      <c r="K25" s="130">
        <f>Anchor!S238</f>
        <v>55.393313999999997</v>
      </c>
      <c r="L25" s="130">
        <f>Anchor!T238</f>
        <v>32.579487999999998</v>
      </c>
      <c r="M25" s="130">
        <f>Anchor!U238</f>
        <v>38.007936000000001</v>
      </c>
      <c r="N25" s="130">
        <f>Anchor!V238</f>
        <v>35.701600999999997</v>
      </c>
      <c r="O25" s="130">
        <f>Anchor!W238</f>
        <v>44.864305999999999</v>
      </c>
      <c r="P25" s="130">
        <f>Anchor!X238</f>
        <v>41.169797000000003</v>
      </c>
      <c r="Q25" s="132">
        <f>10*LOG10(1/(('Summary (Full)'!$B$41/10^(N25/10)+'Summary (Full)'!$B$42/10^(O25/10)+'Summary (Full)'!$B$43/10^(P25/10))/'Summary (Full)'!$B$44))</f>
        <v>37.043483675501385</v>
      </c>
      <c r="R25" s="130">
        <f>Anchor!Y238</f>
        <v>0.90294300000000005</v>
      </c>
      <c r="S25" s="130">
        <f>Anchor!Z238</f>
        <v>3157.95</v>
      </c>
      <c r="U25" s="130">
        <f>Test!L238</f>
        <v>1226.8679010000001</v>
      </c>
      <c r="V25" s="130">
        <f>Test!M238</f>
        <v>36.250022000000001</v>
      </c>
      <c r="W25" s="130">
        <f>Test!N238</f>
        <v>45.448548000000002</v>
      </c>
      <c r="X25" s="130">
        <f>Test!O238</f>
        <v>41.764079000000002</v>
      </c>
      <c r="Y25" s="130">
        <f>('Summary (Full)'!$B$34*V25+'Summary (Full)'!$B$35*W25+'Summary (Full)'!$B$36*X25)/'Summary (Full)'!$B$37</f>
        <v>37.169558437500001</v>
      </c>
      <c r="Z25" s="130">
        <f>Test!P238</f>
        <v>16.883151999999999</v>
      </c>
      <c r="AA25" s="130">
        <f>Test!Q238</f>
        <v>13.728125</v>
      </c>
      <c r="AB25" s="130">
        <f>Test!R238</f>
        <v>63.262833999999998</v>
      </c>
      <c r="AC25" s="130">
        <f>Test!S238</f>
        <v>60.598308000000003</v>
      </c>
      <c r="AD25" s="130">
        <f>Test!T238</f>
        <v>33.296168000000002</v>
      </c>
      <c r="AE25" s="130">
        <f>Test!U238</f>
        <v>38.506914999999999</v>
      </c>
      <c r="AF25" s="130">
        <f>Test!V238</f>
        <v>36.225206</v>
      </c>
      <c r="AG25" s="130">
        <f>Test!W238</f>
        <v>45.426653000000002</v>
      </c>
      <c r="AH25" s="130">
        <f>Test!X238</f>
        <v>41.731803999999997</v>
      </c>
      <c r="AI25" s="130">
        <f>10*LOG10(1/(('Summary (Full)'!$B$41/10^(AF25/10)+'Summary (Full)'!$B$42/10^(AG25/10)+'Summary (Full)'!$B$43/10^(AH25/10))/'Summary (Full)'!$B$44))</f>
        <v>37.570615901909619</v>
      </c>
      <c r="AJ25" s="130">
        <f>Test!Y238</f>
        <v>0.82228199999999996</v>
      </c>
      <c r="AK25" s="130">
        <f>Test!Z238</f>
        <v>25992.22</v>
      </c>
      <c r="AL25" s="130">
        <f t="shared" si="2"/>
        <v>0.91066877975686167</v>
      </c>
      <c r="AM25" s="130">
        <f t="shared" si="2"/>
        <v>8.2307256289681607</v>
      </c>
      <c r="AO25" s="261" t="s">
        <v>28</v>
      </c>
      <c r="AP25" s="177" cm="1">
        <f t="array" ref="AP25">bdRateExtend($C24:$C27,D24:D27,$U24:$U27,V24:V27)</f>
        <v>-0.22218017001033841</v>
      </c>
      <c r="AQ25" s="177"/>
      <c r="AR25" s="177"/>
      <c r="AS25" s="177"/>
      <c r="AT25" s="177" cm="1">
        <f t="array" ref="AT25">bdRateExtend($C24:$C27,H24:H27,$U24:$U27,Z24:Z27)</f>
        <v>-0.21466632342182079</v>
      </c>
      <c r="AU25" s="177"/>
      <c r="AV25" s="177" cm="1">
        <f t="array" ref="AV25">bdRateExtend($C24:$C27,I24:I27,$U24:$U27,AA24:AA27)</f>
        <v>-0.22676369701305987</v>
      </c>
      <c r="AW25" s="177"/>
      <c r="AX25" s="177" cm="1">
        <f t="array" ref="AX25">bdRateExtend($C24:$C27,J24:J27,$U24:$U27,AB24:AB27,"None", FALSE,1)</f>
        <v>-0.2834225632648667</v>
      </c>
      <c r="AY25" s="178"/>
      <c r="AZ25" s="252" cm="1">
        <f t="array" ref="AZ25">testVMAFRange($C24:$C27,J24:J27,$U24:$U27,AB24:AB27)</f>
        <v>0</v>
      </c>
      <c r="BA25" s="171"/>
      <c r="CL25" s="4">
        <v>396.52979658417445</v>
      </c>
      <c r="CM25" s="4">
        <v>31.689111499999999</v>
      </c>
      <c r="CN25" s="4">
        <v>31.689111499999999</v>
      </c>
      <c r="CO25" s="4">
        <v>41.477683750000004</v>
      </c>
      <c r="CP25" s="4">
        <v>37.349456875000001</v>
      </c>
      <c r="CQ25" s="4">
        <v>32.654668851562498</v>
      </c>
      <c r="CR25" s="4">
        <v>11.084604125</v>
      </c>
      <c r="CS25" s="4">
        <v>10.170011499999999</v>
      </c>
      <c r="CT25" s="4">
        <v>26.212626749999998</v>
      </c>
      <c r="CU25" s="4">
        <v>25.166325624999999</v>
      </c>
      <c r="CV25" s="4">
        <v>27.894443750000001</v>
      </c>
      <c r="CW25" s="4">
        <v>34.473745000000001</v>
      </c>
      <c r="CX25" s="4">
        <v>31.639887249999997</v>
      </c>
      <c r="CY25" s="4">
        <v>41.453738125000001</v>
      </c>
      <c r="CZ25" s="4">
        <v>37.30942125</v>
      </c>
      <c r="DA25" s="4">
        <v>33.01115503271334</v>
      </c>
      <c r="DB25" s="4">
        <v>1.160644375</v>
      </c>
      <c r="DC25" s="4">
        <v>1404.04</v>
      </c>
      <c r="DE25" s="4">
        <v>495.28973770167499</v>
      </c>
      <c r="DF25" s="4">
        <v>12.061341500000001</v>
      </c>
      <c r="DH25" s="4">
        <v>495.28973770167499</v>
      </c>
      <c r="DI25" s="4">
        <v>10.734069250000001</v>
      </c>
      <c r="DK25" s="4">
        <v>1975.7903630000001</v>
      </c>
      <c r="DL25" s="4">
        <v>67.852757999999994</v>
      </c>
      <c r="DM25" s="4">
        <v>1975.7903630000001</v>
      </c>
      <c r="DN25" s="4">
        <v>65.737510999999998</v>
      </c>
      <c r="DO25" s="4">
        <v>396.52979658417445</v>
      </c>
      <c r="DP25" s="4">
        <v>27.894443750000001</v>
      </c>
      <c r="DQ25" s="4">
        <v>407.43175175588169</v>
      </c>
      <c r="DR25" s="4">
        <v>34.565450499999997</v>
      </c>
      <c r="DS25" s="4">
        <v>396.52979658417445</v>
      </c>
      <c r="DT25" s="4">
        <v>31.639887249999997</v>
      </c>
      <c r="DU25" s="4">
        <v>31.639887249999997</v>
      </c>
      <c r="DV25" s="4">
        <v>41.453738125000001</v>
      </c>
      <c r="DW25" s="4">
        <v>37.30942125</v>
      </c>
      <c r="DX25" s="4">
        <v>33.01115503271334</v>
      </c>
      <c r="DZ25" s="4">
        <v>384.13503761707449</v>
      </c>
      <c r="EA25" s="4">
        <v>32.487388500000002</v>
      </c>
      <c r="EB25" s="4">
        <v>32.487388500000002</v>
      </c>
      <c r="EC25" s="4">
        <v>42.158155000000001</v>
      </c>
      <c r="ED25" s="4">
        <v>38.068550000000002</v>
      </c>
      <c r="EE25" s="4">
        <v>33.440634000000003</v>
      </c>
      <c r="EF25" s="4">
        <v>11.983359</v>
      </c>
      <c r="EG25" s="4">
        <v>10.7841275</v>
      </c>
      <c r="EH25" s="4">
        <v>36.099230499999997</v>
      </c>
      <c r="EI25" s="4">
        <v>34.372343499999999</v>
      </c>
      <c r="EJ25" s="4">
        <v>28.813844500000002</v>
      </c>
      <c r="EK25" s="4">
        <v>35.206721000000002</v>
      </c>
      <c r="EL25" s="4">
        <v>32.443538500000003</v>
      </c>
      <c r="EM25" s="4">
        <v>42.124218499999998</v>
      </c>
      <c r="EN25" s="4">
        <v>38.027997499999998</v>
      </c>
      <c r="EO25" s="4">
        <v>33.806141548910588</v>
      </c>
      <c r="EP25" s="4">
        <v>1.0345735</v>
      </c>
      <c r="EQ25" s="4">
        <v>13037.25</v>
      </c>
      <c r="ER25" s="4">
        <v>631.11227044390637</v>
      </c>
      <c r="ES25" s="4">
        <v>13.962604124999999</v>
      </c>
      <c r="ET25" s="4">
        <v>469.54203117105607</v>
      </c>
      <c r="EU25" s="4">
        <v>11.28737375</v>
      </c>
      <c r="EV25" s="7">
        <v>895.02866400000005</v>
      </c>
      <c r="EW25" s="7">
        <v>56.449486999999998</v>
      </c>
      <c r="EX25" s="7">
        <v>812.01537826159336</v>
      </c>
      <c r="EY25" s="7">
        <v>51.800172500000002</v>
      </c>
      <c r="EZ25" s="7">
        <v>347.44706341180705</v>
      </c>
      <c r="FA25" s="7">
        <v>28.431136875</v>
      </c>
      <c r="FB25" s="7">
        <v>394.91067412006237</v>
      </c>
      <c r="FC25" s="7">
        <v>35.297116125000002</v>
      </c>
      <c r="FD25" s="4">
        <v>347.44706341180705</v>
      </c>
      <c r="FE25" s="4">
        <v>32.090184375</v>
      </c>
      <c r="FF25" s="4">
        <v>32.090184375</v>
      </c>
      <c r="FG25" s="4">
        <v>41.819606374999999</v>
      </c>
      <c r="FH25" s="4">
        <v>37.699371624999998</v>
      </c>
      <c r="FI25" s="4">
        <v>33.455543582453124</v>
      </c>
      <c r="FK25" s="4">
        <v>396.52979658417445</v>
      </c>
      <c r="FL25" s="4">
        <v>32.654668851562498</v>
      </c>
      <c r="FM25" s="4">
        <v>396.52979658417445</v>
      </c>
      <c r="FN25" s="4">
        <v>33.01115503271334</v>
      </c>
      <c r="FP25" s="4">
        <v>384.13503761707449</v>
      </c>
      <c r="FQ25" s="4">
        <v>33.440634000000003</v>
      </c>
      <c r="FR25" s="4">
        <v>384.13503761707449</v>
      </c>
      <c r="FS25" s="4">
        <v>33.806141548910588</v>
      </c>
    </row>
    <row r="26" spans="1:175">
      <c r="A26" s="250"/>
      <c r="B26" s="38">
        <v>185</v>
      </c>
      <c r="C26" s="130">
        <f>Anchor!L239</f>
        <v>608.22746500000005</v>
      </c>
      <c r="D26" s="130">
        <f>Anchor!M239</f>
        <v>33.153685000000003</v>
      </c>
      <c r="E26" s="130">
        <f>Anchor!N239</f>
        <v>42.594273999999999</v>
      </c>
      <c r="F26" s="130">
        <f>Anchor!O239</f>
        <v>38.708418999999999</v>
      </c>
      <c r="G26" s="131">
        <f>('Summary (Full)'!$B$34*D26+'Summary (Full)'!$B$35*E26+'Summary (Full)'!$B$36*F26)/'Summary (Full)'!$B$37</f>
        <v>34.090892687500002</v>
      </c>
      <c r="H26" s="130">
        <f>Anchor!P239</f>
        <v>12.656978000000001</v>
      </c>
      <c r="I26" s="130">
        <f>Anchor!Q239</f>
        <v>11.197653000000001</v>
      </c>
      <c r="J26" s="130">
        <f>Anchor!R239</f>
        <v>37.193534999999997</v>
      </c>
      <c r="K26" s="130">
        <f>Anchor!S239</f>
        <v>35.767265000000002</v>
      </c>
      <c r="L26" s="130">
        <f>Anchor!T239</f>
        <v>29.472199</v>
      </c>
      <c r="M26" s="130">
        <f>Anchor!U239</f>
        <v>35.765151000000003</v>
      </c>
      <c r="N26" s="130">
        <f>Anchor!V239</f>
        <v>33.107612000000003</v>
      </c>
      <c r="O26" s="130">
        <f>Anchor!W239</f>
        <v>42.565418999999999</v>
      </c>
      <c r="P26" s="130">
        <f>Anchor!X239</f>
        <v>38.672424999999997</v>
      </c>
      <c r="Q26" s="132">
        <f>10*LOG10(1/(('Summary (Full)'!$B$41/10^(N26/10)+'Summary (Full)'!$B$42/10^(O26/10)+'Summary (Full)'!$B$43/10^(P26/10))/'Summary (Full)'!$B$44))</f>
        <v>34.463529030380144</v>
      </c>
      <c r="R26" s="130">
        <f>Anchor!Y239</f>
        <v>1.0105580000000001</v>
      </c>
      <c r="S26" s="130">
        <f>Anchor!Z239</f>
        <v>2407.4699999999998</v>
      </c>
      <c r="U26" s="130">
        <f>Test!L239</f>
        <v>573.93806199999995</v>
      </c>
      <c r="V26" s="130">
        <f>Test!M239</f>
        <v>33.895406999999999</v>
      </c>
      <c r="W26" s="130">
        <f>Test!N239</f>
        <v>43.375503000000002</v>
      </c>
      <c r="X26" s="130">
        <f>Test!O239</f>
        <v>39.383178999999998</v>
      </c>
      <c r="Y26" s="130">
        <f>('Summary (Full)'!$B$34*V26+'Summary (Full)'!$B$35*W26+'Summary (Full)'!$B$36*X26)/'Summary (Full)'!$B$37</f>
        <v>34.830898750000003</v>
      </c>
      <c r="Z26" s="130">
        <f>Test!P239</f>
        <v>13.545382999999999</v>
      </c>
      <c r="AA26" s="130">
        <f>Test!Q239</f>
        <v>11.790620000000001</v>
      </c>
      <c r="AB26" s="130">
        <f>Test!R239</f>
        <v>45.224328</v>
      </c>
      <c r="AC26" s="130">
        <f>Test!S239</f>
        <v>43.132731</v>
      </c>
      <c r="AD26" s="130">
        <f>Test!T239</f>
        <v>30.344674999999999</v>
      </c>
      <c r="AE26" s="130">
        <f>Test!U239</f>
        <v>36.452953000000001</v>
      </c>
      <c r="AF26" s="130">
        <f>Test!V239</f>
        <v>33.856954999999999</v>
      </c>
      <c r="AG26" s="130">
        <f>Test!W239</f>
        <v>43.342666999999999</v>
      </c>
      <c r="AH26" s="130">
        <f>Test!X239</f>
        <v>39.342500999999999</v>
      </c>
      <c r="AI26" s="130">
        <f>10*LOG10(1/(('Summary (Full)'!$B$41/10^(AF26/10)+'Summary (Full)'!$B$42/10^(AG26/10)+'Summary (Full)'!$B$43/10^(AH26/10))/'Summary (Full)'!$B$44))</f>
        <v>35.208533414740437</v>
      </c>
      <c r="AJ26" s="130">
        <f>Test!Y239</f>
        <v>0.959596</v>
      </c>
      <c r="AK26" s="130">
        <f>Test!Z239</f>
        <v>16025.74</v>
      </c>
      <c r="AL26" s="130">
        <f t="shared" si="2"/>
        <v>0.94957043534364172</v>
      </c>
      <c r="AM26" s="130">
        <f t="shared" si="2"/>
        <v>6.6566727726617572</v>
      </c>
      <c r="AO26" s="261"/>
      <c r="AP26" s="177"/>
      <c r="AQ26" s="177"/>
      <c r="AR26" s="177"/>
      <c r="AS26" s="177"/>
      <c r="AT26" s="177"/>
      <c r="AU26" s="177"/>
      <c r="AV26" s="177"/>
      <c r="AW26" s="177"/>
      <c r="AX26" s="177"/>
      <c r="AY26" s="178"/>
      <c r="AZ26" s="252"/>
      <c r="BA26" s="171"/>
      <c r="CL26" s="4">
        <v>439.32928600000002</v>
      </c>
      <c r="CM26" s="4">
        <v>32.053947999999998</v>
      </c>
      <c r="CN26" s="4">
        <v>32.053947999999998</v>
      </c>
      <c r="CO26" s="4">
        <v>41.804757000000002</v>
      </c>
      <c r="CP26" s="4">
        <v>37.697443999999997</v>
      </c>
      <c r="CQ26" s="4">
        <v>33.0160920625</v>
      </c>
      <c r="CR26" s="4">
        <v>11.433348000000001</v>
      </c>
      <c r="CS26" s="4">
        <v>10.405218</v>
      </c>
      <c r="CT26" s="4">
        <v>28.349761999999998</v>
      </c>
      <c r="CU26" s="4">
        <v>27.219806999999999</v>
      </c>
      <c r="CV26" s="4">
        <v>28.26831</v>
      </c>
      <c r="CW26" s="4">
        <v>34.813915000000001</v>
      </c>
      <c r="CX26" s="4">
        <v>32.005690999999999</v>
      </c>
      <c r="CY26" s="4">
        <v>41.78181</v>
      </c>
      <c r="CZ26" s="4">
        <v>37.657324000000003</v>
      </c>
      <c r="DA26" s="4">
        <v>33.374983615626419</v>
      </c>
      <c r="DB26" s="4">
        <v>1.1552450000000001</v>
      </c>
      <c r="DC26" s="4">
        <v>1462.2</v>
      </c>
      <c r="DE26" s="4">
        <v>546.08664895905338</v>
      </c>
      <c r="DF26" s="4">
        <v>12.431176750000001</v>
      </c>
      <c r="DH26" s="4">
        <v>532.2804318920164</v>
      </c>
      <c r="DI26" s="4">
        <v>10.909569250000001</v>
      </c>
      <c r="DK26" s="4">
        <v>2166.444921888215</v>
      </c>
      <c r="DL26" s="4">
        <v>69.790933249999995</v>
      </c>
      <c r="DM26" s="4">
        <v>2166.444921888215</v>
      </c>
      <c r="DN26" s="4">
        <v>67.647851500000002</v>
      </c>
      <c r="DO26" s="4">
        <v>439.32928600000002</v>
      </c>
      <c r="DP26" s="4">
        <v>28.26831</v>
      </c>
      <c r="DQ26" s="4">
        <v>439.32928600000002</v>
      </c>
      <c r="DR26" s="4">
        <v>34.813915000000001</v>
      </c>
      <c r="DS26" s="4">
        <v>439.32928600000002</v>
      </c>
      <c r="DT26" s="4">
        <v>32.005690999999999</v>
      </c>
      <c r="DU26" s="4">
        <v>32.005690999999999</v>
      </c>
      <c r="DV26" s="4">
        <v>41.78181</v>
      </c>
      <c r="DW26" s="4">
        <v>37.657324000000003</v>
      </c>
      <c r="DX26" s="4">
        <v>33.374983615626419</v>
      </c>
      <c r="DZ26" s="4">
        <v>424.69700470652134</v>
      </c>
      <c r="EA26" s="4">
        <v>32.839393125000001</v>
      </c>
      <c r="EB26" s="4">
        <v>32.839393125000001</v>
      </c>
      <c r="EC26" s="4">
        <v>42.462491999999997</v>
      </c>
      <c r="ED26" s="4">
        <v>38.397207250000001</v>
      </c>
      <c r="EE26" s="4">
        <v>33.788200187500003</v>
      </c>
      <c r="EF26" s="4">
        <v>12.373864999999999</v>
      </c>
      <c r="EG26" s="4">
        <v>11.035750625</v>
      </c>
      <c r="EH26" s="4">
        <v>38.380504875</v>
      </c>
      <c r="EI26" s="4">
        <v>36.562440375000001</v>
      </c>
      <c r="EJ26" s="4">
        <v>29.196552125</v>
      </c>
      <c r="EK26" s="4">
        <v>35.518279</v>
      </c>
      <c r="EL26" s="4">
        <v>32.796892624999998</v>
      </c>
      <c r="EM26" s="4">
        <v>42.428830624999996</v>
      </c>
      <c r="EN26" s="4">
        <v>38.356623374999998</v>
      </c>
      <c r="EO26" s="4">
        <v>34.156739515368045</v>
      </c>
      <c r="EP26" s="4">
        <v>1.015829125</v>
      </c>
      <c r="EQ26" s="4">
        <v>13784.372499999999</v>
      </c>
      <c r="ER26" s="4">
        <v>693.98202397815987</v>
      </c>
      <c r="ES26" s="4">
        <v>14.37982525</v>
      </c>
      <c r="ET26" s="4">
        <v>519.12237805536699</v>
      </c>
      <c r="EU26" s="4">
        <v>11.538996875</v>
      </c>
      <c r="EV26" s="7">
        <v>981.76040990885963</v>
      </c>
      <c r="EW26" s="7">
        <v>58.611160249999998</v>
      </c>
      <c r="EX26" s="7">
        <v>895.02866400000005</v>
      </c>
      <c r="EY26" s="7">
        <v>54.068404000000001</v>
      </c>
      <c r="EZ26" s="7">
        <v>384.13503761707449</v>
      </c>
      <c r="FA26" s="7">
        <v>28.813844500000002</v>
      </c>
      <c r="FB26" s="7">
        <v>437.20832999999999</v>
      </c>
      <c r="FC26" s="7">
        <v>35.617530000000002</v>
      </c>
      <c r="FD26" s="4">
        <v>384.13503761707449</v>
      </c>
      <c r="FE26" s="4">
        <v>32.443538500000003</v>
      </c>
      <c r="FF26" s="4">
        <v>32.443538500000003</v>
      </c>
      <c r="FG26" s="4">
        <v>42.124218499999998</v>
      </c>
      <c r="FH26" s="4">
        <v>38.027997499999998</v>
      </c>
      <c r="FI26" s="4">
        <v>33.806141548910588</v>
      </c>
      <c r="FK26" s="4">
        <v>439.32928600000002</v>
      </c>
      <c r="FL26" s="4">
        <v>33.0160920625</v>
      </c>
      <c r="FM26" s="4">
        <v>439.32928600000002</v>
      </c>
      <c r="FN26" s="4">
        <v>33.374983615626419</v>
      </c>
      <c r="FP26" s="4">
        <v>424.69700470652134</v>
      </c>
      <c r="FQ26" s="4">
        <v>33.788200187500003</v>
      </c>
      <c r="FR26" s="4">
        <v>424.69700470652134</v>
      </c>
      <c r="FS26" s="4">
        <v>34.156739515368045</v>
      </c>
    </row>
    <row r="27" spans="1:175" ht="13" customHeight="1">
      <c r="A27" s="250"/>
      <c r="B27" s="38">
        <v>210</v>
      </c>
      <c r="C27" s="130">
        <f>Anchor!L240</f>
        <v>269.76346699999999</v>
      </c>
      <c r="D27" s="130">
        <f>Anchor!M240</f>
        <v>30.185112</v>
      </c>
      <c r="E27" s="130">
        <f>Anchor!N240</f>
        <v>40.033638000000003</v>
      </c>
      <c r="F27" s="130">
        <f>Anchor!O240</f>
        <v>35.952001000000003</v>
      </c>
      <c r="G27" s="131">
        <f>('Summary (Full)'!$B$34*D27+'Summary (Full)'!$B$35*E27+'Summary (Full)'!$B$36*F27)/'Summary (Full)'!$B$37</f>
        <v>31.161075437499999</v>
      </c>
      <c r="H27" s="130">
        <f>Anchor!P240</f>
        <v>9.5673359999999992</v>
      </c>
      <c r="I27" s="130">
        <f>Anchor!Q240</f>
        <v>9.1504349999999999</v>
      </c>
      <c r="J27" s="130">
        <f>Anchor!R240</f>
        <v>18.350752</v>
      </c>
      <c r="K27" s="130">
        <f>Anchor!S240</f>
        <v>17.584344999999999</v>
      </c>
      <c r="L27" s="130">
        <f>Anchor!T240</f>
        <v>26.328683999999999</v>
      </c>
      <c r="M27" s="130">
        <f>Anchor!U240</f>
        <v>33.081719999999997</v>
      </c>
      <c r="N27" s="130">
        <f>Anchor!V240</f>
        <v>30.127278</v>
      </c>
      <c r="O27" s="130">
        <f>Anchor!W240</f>
        <v>40.010894999999998</v>
      </c>
      <c r="P27" s="130">
        <f>Anchor!X240</f>
        <v>35.916459000000003</v>
      </c>
      <c r="Q27" s="132">
        <f>10*LOG10(1/(('Summary (Full)'!$B$41/10^(N27/10)+'Summary (Full)'!$B$42/10^(O27/10)+'Summary (Full)'!$B$43/10^(P27/10))/'Summary (Full)'!$B$44))</f>
        <v>31.507556407417816</v>
      </c>
      <c r="R27" s="130">
        <f>Anchor!Y240</f>
        <v>1.0924700000000001</v>
      </c>
      <c r="S27" s="130">
        <f>Anchor!Z240</f>
        <v>1597.01</v>
      </c>
      <c r="U27" s="130">
        <f>Test!L240</f>
        <v>257.100438</v>
      </c>
      <c r="V27" s="130">
        <f>Test!M240</f>
        <v>31.079370000000001</v>
      </c>
      <c r="W27" s="130">
        <f>Test!N240</f>
        <v>40.940807</v>
      </c>
      <c r="X27" s="130">
        <f>Test!O240</f>
        <v>36.753920999999998</v>
      </c>
      <c r="Y27" s="130">
        <f>('Summary (Full)'!$B$34*V27+'Summary (Full)'!$B$35*W27+'Summary (Full)'!$B$36*X27)/'Summary (Full)'!$B$37</f>
        <v>32.050369250000003</v>
      </c>
      <c r="Z27" s="130">
        <f>Test!P240</f>
        <v>10.421334999999999</v>
      </c>
      <c r="AA27" s="130">
        <f>Test!Q240</f>
        <v>9.7776350000000001</v>
      </c>
      <c r="AB27" s="130">
        <f>Test!R240</f>
        <v>26.974132999999998</v>
      </c>
      <c r="AC27" s="130">
        <f>Test!S240</f>
        <v>25.611955999999999</v>
      </c>
      <c r="AD27" s="130">
        <f>Test!T240</f>
        <v>27.283014000000001</v>
      </c>
      <c r="AE27" s="130">
        <f>Test!U240</f>
        <v>33.960489000000003</v>
      </c>
      <c r="AF27" s="130">
        <f>Test!V240</f>
        <v>31.030121999999999</v>
      </c>
      <c r="AG27" s="130">
        <f>Test!W240</f>
        <v>40.905769999999997</v>
      </c>
      <c r="AH27" s="130">
        <f>Test!X240</f>
        <v>36.713493999999997</v>
      </c>
      <c r="AI27" s="130">
        <f>10*LOG10(1/(('Summary (Full)'!$B$41/10^(AF27/10)+'Summary (Full)'!$B$42/10^(AG27/10)+'Summary (Full)'!$B$43/10^(AH27/10))/'Summary (Full)'!$B$44))</f>
        <v>32.403749683080733</v>
      </c>
      <c r="AJ27" s="130">
        <f>Test!Y240</f>
        <v>1.109551</v>
      </c>
      <c r="AK27" s="130">
        <f>Test!Z240</f>
        <v>10048.76</v>
      </c>
      <c r="AL27" s="130">
        <f t="shared" si="2"/>
        <v>1.0156352119509002</v>
      </c>
      <c r="AM27" s="130">
        <f t="shared" si="2"/>
        <v>6.2922336115616062</v>
      </c>
      <c r="AO27" s="261" t="s">
        <v>29</v>
      </c>
      <c r="AP27" s="177" cm="1">
        <f t="array" ref="AP27">bdRateExtend($C25:$C28,D25:D28,$U25:$U28,V25:V28)</f>
        <v>-0.24750486101663571</v>
      </c>
      <c r="AQ27" s="177"/>
      <c r="AR27" s="177"/>
      <c r="AS27" s="177"/>
      <c r="AT27" s="177" cm="1">
        <f t="array" ref="AT27">bdRateExtend($C25:$C28,H25:H28,$U25:$U28,Z25:Z28)</f>
        <v>-0.24446312158303762</v>
      </c>
      <c r="AU27" s="177"/>
      <c r="AV27" s="177" cm="1">
        <f t="array" ref="AV27">bdRateExtend($C25:$C28,I25:I28,$U25:$U28,AA25:AA28)</f>
        <v>-0.25827289030916933</v>
      </c>
      <c r="AW27" s="177"/>
      <c r="AX27" s="177" cm="1">
        <f t="array" ref="AX27">bdRateExtend($C25:$C28,J25:J28,$U25:$U28,AB25:AB28,"None", FALSE,1)</f>
        <v>-0.33426422843258941</v>
      </c>
      <c r="AY27" s="178"/>
      <c r="AZ27" s="252" cm="1">
        <f t="array" ref="AZ27">testVMAFRange($C25:$C28,J25:J28,$U25:$U28,AB25:AB28)</f>
        <v>0</v>
      </c>
      <c r="BA27" s="171"/>
      <c r="CL27" s="4">
        <v>483.57665586222339</v>
      </c>
      <c r="CM27" s="4">
        <v>32.385019999999997</v>
      </c>
      <c r="CN27" s="4">
        <v>32.385019999999997</v>
      </c>
      <c r="CO27" s="4">
        <v>42.088113875000005</v>
      </c>
      <c r="CP27" s="4">
        <v>38.001660999999999</v>
      </c>
      <c r="CQ27" s="4">
        <v>33.342503429687497</v>
      </c>
      <c r="CR27" s="4">
        <v>11.840411375</v>
      </c>
      <c r="CS27" s="4">
        <v>10.657393624999999</v>
      </c>
      <c r="CT27" s="4">
        <v>30.771338624999999</v>
      </c>
      <c r="CU27" s="4">
        <v>29.547023875000001</v>
      </c>
      <c r="CV27" s="4">
        <v>28.6424515</v>
      </c>
      <c r="CW27" s="4">
        <v>35.105170625</v>
      </c>
      <c r="CX27" s="4">
        <v>32.338405625</v>
      </c>
      <c r="CY27" s="4">
        <v>42.065525624999999</v>
      </c>
      <c r="CZ27" s="4">
        <v>37.962124750000001</v>
      </c>
      <c r="DA27" s="4">
        <v>33.704692253002776</v>
      </c>
      <c r="DB27" s="4">
        <v>1.14168125</v>
      </c>
      <c r="DC27" s="4">
        <v>1531.5987500000001</v>
      </c>
      <c r="DE27" s="4">
        <v>661.09679301232268</v>
      </c>
      <c r="DF27" s="4">
        <v>13.206424375000001</v>
      </c>
      <c r="DH27" s="4">
        <v>585.88944429086212</v>
      </c>
      <c r="DI27" s="4">
        <v>11.161744875</v>
      </c>
      <c r="DK27" s="4">
        <v>2461.0373813481524</v>
      </c>
      <c r="DL27" s="4">
        <v>72.725447250000002</v>
      </c>
      <c r="DM27" s="4">
        <v>2375.4967568769484</v>
      </c>
      <c r="DN27" s="4">
        <v>69.558191999999991</v>
      </c>
      <c r="DO27" s="4">
        <v>483.57665586222339</v>
      </c>
      <c r="DP27" s="4">
        <v>28.6424515</v>
      </c>
      <c r="DQ27" s="4">
        <v>483.57665586222339</v>
      </c>
      <c r="DR27" s="4">
        <v>35.105170625</v>
      </c>
      <c r="DS27" s="4">
        <v>483.57665586222339</v>
      </c>
      <c r="DT27" s="4">
        <v>32.338405625</v>
      </c>
      <c r="DU27" s="4">
        <v>32.338405625</v>
      </c>
      <c r="DV27" s="4">
        <v>42.065525624999999</v>
      </c>
      <c r="DW27" s="4">
        <v>37.962124750000001</v>
      </c>
      <c r="DX27" s="4">
        <v>33.704692253002776</v>
      </c>
      <c r="DZ27" s="4">
        <v>469.54203117105607</v>
      </c>
      <c r="EA27" s="4">
        <v>33.19139775</v>
      </c>
      <c r="EB27" s="4">
        <v>33.19139775</v>
      </c>
      <c r="EC27" s="4">
        <v>42.766829000000001</v>
      </c>
      <c r="ED27" s="4">
        <v>38.7258645</v>
      </c>
      <c r="EE27" s="4">
        <v>34.135766375000003</v>
      </c>
      <c r="EF27" s="4">
        <v>12.764370999999999</v>
      </c>
      <c r="EG27" s="4">
        <v>11.28737375</v>
      </c>
      <c r="EH27" s="4">
        <v>40.661779250000002</v>
      </c>
      <c r="EI27" s="4">
        <v>38.752537250000003</v>
      </c>
      <c r="EJ27" s="4">
        <v>29.579259749999999</v>
      </c>
      <c r="EK27" s="4">
        <v>35.829836999999998</v>
      </c>
      <c r="EL27" s="4">
        <v>33.150246750000001</v>
      </c>
      <c r="EM27" s="4">
        <v>42.733442749999995</v>
      </c>
      <c r="EN27" s="4">
        <v>38.685249249999998</v>
      </c>
      <c r="EO27" s="4">
        <v>34.507337481825509</v>
      </c>
      <c r="EP27" s="4">
        <v>0.99708474999999996</v>
      </c>
      <c r="EQ27" s="4">
        <v>14531.494999999999</v>
      </c>
      <c r="ER27" s="4">
        <v>763.11469790639831</v>
      </c>
      <c r="ES27" s="4">
        <v>14.797046374999999</v>
      </c>
      <c r="ET27" s="4">
        <v>573.93806199999995</v>
      </c>
      <c r="EU27" s="4">
        <v>11.790620000000001</v>
      </c>
      <c r="EV27" s="7">
        <v>1076.8967980945149</v>
      </c>
      <c r="EW27" s="7">
        <v>60.772833499999997</v>
      </c>
      <c r="EX27" s="7">
        <v>981.76040990885963</v>
      </c>
      <c r="EY27" s="7">
        <v>56.18022775</v>
      </c>
      <c r="EZ27" s="7">
        <v>424.69700470652134</v>
      </c>
      <c r="FA27" s="7">
        <v>29.196552125</v>
      </c>
      <c r="FB27" s="7">
        <v>469.54203117105607</v>
      </c>
      <c r="FC27" s="7">
        <v>35.829836999999998</v>
      </c>
      <c r="FD27" s="4">
        <v>424.69700470652134</v>
      </c>
      <c r="FE27" s="4">
        <v>32.796892624999998</v>
      </c>
      <c r="FF27" s="4">
        <v>32.796892624999998</v>
      </c>
      <c r="FG27" s="4">
        <v>42.428830624999996</v>
      </c>
      <c r="FH27" s="4">
        <v>38.356623374999998</v>
      </c>
      <c r="FI27" s="4">
        <v>34.156739515368045</v>
      </c>
      <c r="FK27" s="4">
        <v>483.57665586222339</v>
      </c>
      <c r="FL27" s="4">
        <v>33.342503429687497</v>
      </c>
      <c r="FM27" s="4">
        <v>483.57665586222339</v>
      </c>
      <c r="FN27" s="4">
        <v>33.704692253002776</v>
      </c>
      <c r="FP27" s="4">
        <v>469.54203117105607</v>
      </c>
      <c r="FQ27" s="4">
        <v>34.135766375000003</v>
      </c>
      <c r="FR27" s="4">
        <v>469.54203117105607</v>
      </c>
      <c r="FS27" s="4">
        <v>34.507337481825509</v>
      </c>
    </row>
    <row r="28" spans="1:175" ht="13" thickBot="1">
      <c r="A28" s="250"/>
      <c r="B28" s="38">
        <v>235</v>
      </c>
      <c r="C28" s="130">
        <f>Anchor!L241</f>
        <v>120.577269</v>
      </c>
      <c r="D28" s="130">
        <f>Anchor!M241</f>
        <v>27.258611999999999</v>
      </c>
      <c r="E28" s="130">
        <f>Anchor!N241</f>
        <v>37.048730999999997</v>
      </c>
      <c r="F28" s="130">
        <f>Anchor!O241</f>
        <v>33.020837999999998</v>
      </c>
      <c r="G28" s="131">
        <f>('Summary (Full)'!$B$34*D28+'Summary (Full)'!$B$35*E28+'Summary (Full)'!$B$36*F28)/'Summary (Full)'!$B$37</f>
        <v>28.230633562499996</v>
      </c>
      <c r="H28" s="130">
        <f>Anchor!P241</f>
        <v>7.2053880000000001</v>
      </c>
      <c r="I28" s="130">
        <f>Anchor!Q241</f>
        <v>7.4735800000000001</v>
      </c>
      <c r="J28" s="130">
        <f>Anchor!R241</f>
        <v>1.8614029999999999</v>
      </c>
      <c r="K28" s="130">
        <f>Anchor!S241</f>
        <v>1.7330890000000001</v>
      </c>
      <c r="L28" s="130">
        <f>Anchor!T241</f>
        <v>23.413705</v>
      </c>
      <c r="M28" s="130">
        <f>Anchor!U241</f>
        <v>30.130051999999999</v>
      </c>
      <c r="N28" s="130">
        <f>Anchor!V241</f>
        <v>27.198596999999999</v>
      </c>
      <c r="O28" s="130">
        <f>Anchor!W241</f>
        <v>37.019976</v>
      </c>
      <c r="P28" s="130">
        <f>Anchor!X241</f>
        <v>32.985486000000002</v>
      </c>
      <c r="Q28" s="132">
        <f>10*LOG10(1/(('Summary (Full)'!$B$41/10^(N28/10)+'Summary (Full)'!$B$42/10^(O28/10)+'Summary (Full)'!$B$43/10^(P28/10))/'Summary (Full)'!$B$44))</f>
        <v>28.577262618166365</v>
      </c>
      <c r="R28" s="130">
        <f>Anchor!Y241</f>
        <v>1.0510269999999999</v>
      </c>
      <c r="S28" s="130">
        <f>Anchor!Z241</f>
        <v>999.45</v>
      </c>
      <c r="U28" s="130">
        <f>Test!L241</f>
        <v>111.488511</v>
      </c>
      <c r="V28" s="130">
        <f>Test!M241</f>
        <v>28.162963999999999</v>
      </c>
      <c r="W28" s="130">
        <f>Test!N241</f>
        <v>37.973709999999997</v>
      </c>
      <c r="X28" s="130">
        <f>Test!O241</f>
        <v>33.948861999999998</v>
      </c>
      <c r="Y28" s="130">
        <f>('Summary (Full)'!$B$34*V28+'Summary (Full)'!$B$35*W28+'Summary (Full)'!$B$36*X28)/'Summary (Full)'!$B$37</f>
        <v>29.13775425</v>
      </c>
      <c r="Z28" s="130">
        <f>Test!P241</f>
        <v>7.9004890000000003</v>
      </c>
      <c r="AA28" s="130">
        <f>Test!Q241</f>
        <v>8.0265090000000008</v>
      </c>
      <c r="AB28" s="130">
        <f>Test!R241</f>
        <v>10.134641</v>
      </c>
      <c r="AC28" s="130">
        <f>Test!S241</f>
        <v>9.4790130000000001</v>
      </c>
      <c r="AD28" s="130">
        <f>Test!T241</f>
        <v>24.342203000000001</v>
      </c>
      <c r="AE28" s="130">
        <f>Test!U241</f>
        <v>31.099405999999998</v>
      </c>
      <c r="AF28" s="130">
        <f>Test!V241</f>
        <v>28.105173000000001</v>
      </c>
      <c r="AG28" s="130">
        <f>Test!W241</f>
        <v>37.894582999999997</v>
      </c>
      <c r="AH28" s="130">
        <f>Test!X241</f>
        <v>33.903081</v>
      </c>
      <c r="AI28" s="130">
        <f>10*LOG10(1/(('Summary (Full)'!$B$41/10^(AF28/10)+'Summary (Full)'!$B$42/10^(AG28/10)+'Summary (Full)'!$B$43/10^(AH28/10))/'Summary (Full)'!$B$44))</f>
        <v>29.483737876487254</v>
      </c>
      <c r="AJ28" s="130">
        <f>Test!Y241</f>
        <v>1.166882</v>
      </c>
      <c r="AK28" s="130">
        <f>Test!Z241</f>
        <v>5679.05</v>
      </c>
      <c r="AL28" s="130">
        <f t="shared" si="2"/>
        <v>1.1102302795265964</v>
      </c>
      <c r="AM28" s="130">
        <f t="shared" si="2"/>
        <v>5.6821751963579965</v>
      </c>
      <c r="AO28" s="270"/>
      <c r="AP28" s="193"/>
      <c r="AQ28" s="193"/>
      <c r="AR28" s="193"/>
      <c r="AS28" s="193"/>
      <c r="AT28" s="193"/>
      <c r="AU28" s="193"/>
      <c r="AV28" s="193"/>
      <c r="AW28" s="193"/>
      <c r="AX28" s="193"/>
      <c r="AY28" s="195"/>
      <c r="AZ28" s="253"/>
      <c r="BA28" s="221"/>
      <c r="CL28" s="4">
        <v>532.2804318920164</v>
      </c>
      <c r="CM28" s="4">
        <v>32.716091999999996</v>
      </c>
      <c r="CN28" s="4">
        <v>32.716091999999996</v>
      </c>
      <c r="CO28" s="4">
        <v>42.37147075</v>
      </c>
      <c r="CP28" s="4">
        <v>38.305878</v>
      </c>
      <c r="CQ28" s="4">
        <v>33.668914796875001</v>
      </c>
      <c r="CR28" s="4">
        <v>12.24747475</v>
      </c>
      <c r="CS28" s="4">
        <v>10.909569250000001</v>
      </c>
      <c r="CT28" s="4">
        <v>33.192915249999999</v>
      </c>
      <c r="CU28" s="4">
        <v>31.874240749999998</v>
      </c>
      <c r="CV28" s="4">
        <v>29.016593</v>
      </c>
      <c r="CW28" s="4">
        <v>35.396426250000005</v>
      </c>
      <c r="CX28" s="4">
        <v>32.671120250000001</v>
      </c>
      <c r="CY28" s="4">
        <v>42.349241249999999</v>
      </c>
      <c r="CZ28" s="4">
        <v>38.266925499999999</v>
      </c>
      <c r="DA28" s="4">
        <v>34.034400890379132</v>
      </c>
      <c r="DB28" s="4">
        <v>1.1281175000000001</v>
      </c>
      <c r="DC28" s="4">
        <v>1600.9974999999999</v>
      </c>
      <c r="DE28" s="4">
        <v>725.88247745676654</v>
      </c>
      <c r="DF28" s="4">
        <v>13.61183675</v>
      </c>
      <c r="DH28" s="4">
        <v>644.89772752174713</v>
      </c>
      <c r="DI28" s="4">
        <v>11.4139205</v>
      </c>
      <c r="DK28" s="4">
        <v>2699.1617609999998</v>
      </c>
      <c r="DL28" s="4">
        <v>74.897273999999996</v>
      </c>
      <c r="DM28" s="4">
        <v>2699.1617609999998</v>
      </c>
      <c r="DN28" s="4">
        <v>72.406312999999997</v>
      </c>
      <c r="DO28" s="4">
        <v>532.2804318920164</v>
      </c>
      <c r="DP28" s="4">
        <v>29.016593</v>
      </c>
      <c r="DQ28" s="4">
        <v>532.2804318920164</v>
      </c>
      <c r="DR28" s="4">
        <v>35.396426250000005</v>
      </c>
      <c r="DS28" s="4">
        <v>532.2804318920164</v>
      </c>
      <c r="DT28" s="4">
        <v>32.671120250000001</v>
      </c>
      <c r="DU28" s="4">
        <v>32.671120250000001</v>
      </c>
      <c r="DV28" s="4">
        <v>42.349241249999999</v>
      </c>
      <c r="DW28" s="4">
        <v>38.266925499999999</v>
      </c>
      <c r="DX28" s="4">
        <v>34.034400890379132</v>
      </c>
      <c r="DZ28" s="4">
        <v>519.12237805536699</v>
      </c>
      <c r="EA28" s="4">
        <v>33.543402374999999</v>
      </c>
      <c r="EB28" s="4">
        <v>33.543402374999999</v>
      </c>
      <c r="EC28" s="4">
        <v>43.071166000000005</v>
      </c>
      <c r="ED28" s="4">
        <v>39.054521749999999</v>
      </c>
      <c r="EE28" s="4">
        <v>34.483332562500003</v>
      </c>
      <c r="EF28" s="4">
        <v>13.154876999999999</v>
      </c>
      <c r="EG28" s="4">
        <v>11.538996875</v>
      </c>
      <c r="EH28" s="4">
        <v>42.943053624999997</v>
      </c>
      <c r="EI28" s="4">
        <v>40.942634124999998</v>
      </c>
      <c r="EJ28" s="4">
        <v>29.961967375</v>
      </c>
      <c r="EK28" s="4">
        <v>36.141395000000003</v>
      </c>
      <c r="EL28" s="4">
        <v>33.503600874999997</v>
      </c>
      <c r="EM28" s="4">
        <v>43.038054875</v>
      </c>
      <c r="EN28" s="4">
        <v>39.013875124999998</v>
      </c>
      <c r="EO28" s="4">
        <v>34.857935448282973</v>
      </c>
      <c r="EP28" s="4">
        <v>0.97834037500000004</v>
      </c>
      <c r="EQ28" s="4">
        <v>15278.6175</v>
      </c>
      <c r="ER28" s="4">
        <v>839.13418797588474</v>
      </c>
      <c r="ES28" s="4">
        <v>15.214267499999998</v>
      </c>
      <c r="ET28" s="4">
        <v>631.11227044390637</v>
      </c>
      <c r="EU28" s="4">
        <v>12.032808125000001</v>
      </c>
      <c r="EV28" s="7">
        <v>1181.2522709628099</v>
      </c>
      <c r="EW28" s="7">
        <v>62.934506749999997</v>
      </c>
      <c r="EX28" s="7">
        <v>1076.8967980945149</v>
      </c>
      <c r="EY28" s="7">
        <v>58.292051499999999</v>
      </c>
      <c r="EZ28" s="7">
        <v>469.54203117105607</v>
      </c>
      <c r="FA28" s="7">
        <v>29.579259749999999</v>
      </c>
      <c r="FB28" s="7">
        <v>519.12237805536699</v>
      </c>
      <c r="FC28" s="7">
        <v>36.141395000000003</v>
      </c>
      <c r="FD28" s="4">
        <v>469.54203117105607</v>
      </c>
      <c r="FE28" s="4">
        <v>33.150246750000001</v>
      </c>
      <c r="FF28" s="4">
        <v>33.150246750000001</v>
      </c>
      <c r="FG28" s="4">
        <v>42.733442749999995</v>
      </c>
      <c r="FH28" s="4">
        <v>38.685249249999998</v>
      </c>
      <c r="FI28" s="4">
        <v>34.507337481825509</v>
      </c>
      <c r="FK28" s="4">
        <v>532.2804318920164</v>
      </c>
      <c r="FL28" s="4">
        <v>33.668914796875001</v>
      </c>
      <c r="FM28" s="4">
        <v>532.2804318920164</v>
      </c>
      <c r="FN28" s="4">
        <v>34.034400890379132</v>
      </c>
      <c r="FP28" s="4">
        <v>519.12237805536699</v>
      </c>
      <c r="FQ28" s="4">
        <v>34.483332562500003</v>
      </c>
      <c r="FR28" s="4">
        <v>519.12237805536699</v>
      </c>
      <c r="FS28" s="4">
        <v>34.857935448282973</v>
      </c>
    </row>
    <row r="29" spans="1:175" ht="13" customHeight="1">
      <c r="A29" s="250" t="s">
        <v>9</v>
      </c>
      <c r="B29" s="38">
        <v>110</v>
      </c>
      <c r="C29" s="130">
        <f>Anchor!L242</f>
        <v>3986.7590869999999</v>
      </c>
      <c r="D29" s="130">
        <f>Anchor!M242</f>
        <v>38.239421999999998</v>
      </c>
      <c r="E29" s="130">
        <f>Anchor!N242</f>
        <v>47.234217000000001</v>
      </c>
      <c r="F29" s="130">
        <f>Anchor!O242</f>
        <v>43.914740999999999</v>
      </c>
      <c r="G29" s="131">
        <f>('Summary (Full)'!$B$34*D29+'Summary (Full)'!$B$35*E29+'Summary (Full)'!$B$36*F29)/'Summary (Full)'!$B$37</f>
        <v>39.156304125000005</v>
      </c>
      <c r="H29" s="130">
        <f>Anchor!P242</f>
        <v>21.417559000000001</v>
      </c>
      <c r="I29" s="130">
        <f>Anchor!Q242</f>
        <v>15.761203999999999</v>
      </c>
      <c r="J29" s="130">
        <f>Anchor!R242</f>
        <v>78.644406000000004</v>
      </c>
      <c r="K29" s="130">
        <f>Anchor!S242</f>
        <v>76.210941000000005</v>
      </c>
      <c r="L29" s="130">
        <f>Anchor!T242</f>
        <v>36.428866999999997</v>
      </c>
      <c r="M29" s="130">
        <f>Anchor!U242</f>
        <v>40.284672</v>
      </c>
      <c r="N29" s="130">
        <f>Anchor!V242</f>
        <v>38.230887000000003</v>
      </c>
      <c r="O29" s="130">
        <f>Anchor!W242</f>
        <v>47.223847999999997</v>
      </c>
      <c r="P29" s="130">
        <f>Anchor!X242</f>
        <v>43.893023999999997</v>
      </c>
      <c r="Q29" s="132">
        <f>10*LOG10(1/(('Summary (Full)'!$B$41/10^(N29/10)+'Summary (Full)'!$B$42/10^(O29/10)+'Summary (Full)'!$B$43/10^(P29/10))/'Summary (Full)'!$B$44))</f>
        <v>39.580235305889232</v>
      </c>
      <c r="R29" s="130">
        <f>Anchor!Y242</f>
        <v>0.70918599999999998</v>
      </c>
      <c r="S29" s="130">
        <f>Anchor!Z242</f>
        <v>4323.13</v>
      </c>
      <c r="U29" s="130">
        <f>Test!L242</f>
        <v>4083.869361</v>
      </c>
      <c r="V29" s="130">
        <f>Test!M242</f>
        <v>38.459904000000002</v>
      </c>
      <c r="W29" s="130">
        <f>Test!N242</f>
        <v>47.704352</v>
      </c>
      <c r="X29" s="130">
        <f>Test!O242</f>
        <v>44.310141000000002</v>
      </c>
      <c r="Y29" s="130">
        <f>('Summary (Full)'!$B$34*V29+'Summary (Full)'!$B$35*W29+'Summary (Full)'!$B$36*X29)/'Summary (Full)'!$B$37</f>
        <v>39.403321812500003</v>
      </c>
      <c r="Z29" s="130">
        <f>Test!P242</f>
        <v>22.106978999999999</v>
      </c>
      <c r="AA29" s="130">
        <f>Test!Q242</f>
        <v>16.025646999999999</v>
      </c>
      <c r="AB29" s="130">
        <f>Test!R242</f>
        <v>80.612430000000003</v>
      </c>
      <c r="AC29" s="130">
        <f>Test!S242</f>
        <v>78.242825999999994</v>
      </c>
      <c r="AD29" s="130">
        <f>Test!T242</f>
        <v>36.871558</v>
      </c>
      <c r="AE29" s="130">
        <f>Test!U242</f>
        <v>40.560220999999999</v>
      </c>
      <c r="AF29" s="130">
        <f>Test!V242</f>
        <v>38.453060000000001</v>
      </c>
      <c r="AG29" s="130">
        <f>Test!W242</f>
        <v>47.696832000000001</v>
      </c>
      <c r="AH29" s="130">
        <f>Test!X242</f>
        <v>44.291293000000003</v>
      </c>
      <c r="AI29" s="130">
        <f>10*LOG10(1/(('Summary (Full)'!$B$41/10^(AF29/10)+'Summary (Full)'!$B$42/10^(AG29/10)+'Summary (Full)'!$B$43/10^(AH29/10))/'Summary (Full)'!$B$44))</f>
        <v>39.820087030784421</v>
      </c>
      <c r="AJ29" s="130">
        <f>Test!Y242</f>
        <v>0.62559799999999999</v>
      </c>
      <c r="AK29" s="130">
        <f>Test!Z242</f>
        <v>49471.69</v>
      </c>
      <c r="AL29" s="130">
        <f t="shared" si="2"/>
        <v>0.88213529313889449</v>
      </c>
      <c r="AM29" s="130">
        <f t="shared" si="2"/>
        <v>11.443488861079819</v>
      </c>
      <c r="AO29" s="271" t="s">
        <v>27</v>
      </c>
      <c r="AP29" s="192" cm="1">
        <f t="array" ref="AP29">bdRateExtend($C29:$C32,D29:D32,$U29:$U32,V29:V32)</f>
        <v>-0.17907495877462676</v>
      </c>
      <c r="AQ29" s="192" cm="1">
        <f t="array" ref="AQ29">bdRateExtend($C29:$C34,D29:D34,$U29:$U34,V29:V34)</f>
        <v>-0.20888783795914534</v>
      </c>
      <c r="AR29" s="192" cm="1">
        <f t="array" ref="AR29">bdRateExtend($C29:$C34,E29:E34,$U29:$U34,W29:W34)</f>
        <v>-0.25269863472072329</v>
      </c>
      <c r="AS29" s="192" cm="1">
        <f t="array" ref="AS29">bdRateExtend($C29:$C34,F29:F34,$U29:$U34,X29:X34)</f>
        <v>-0.20632575864634861</v>
      </c>
      <c r="AT29" s="192" cm="1">
        <f t="array" ref="AT29">bdRateExtend($C29:$C32,H29:H32,$U29:$U32,Z29:Z32)</f>
        <v>-0.17546874284005276</v>
      </c>
      <c r="AU29" s="192" cm="1">
        <f t="array" ref="AU29">bdRateExtend($C29:$C34,H29:H34,$U29:$U34,Z29:Z34)</f>
        <v>-0.19900051968861698</v>
      </c>
      <c r="AV29" s="192" cm="1">
        <f t="array" ref="AV29">bdRateExtend($C29:$C32,I29:I32,$U29:$U32,AA29:AA32)</f>
        <v>-0.18213638171222812</v>
      </c>
      <c r="AW29" s="192" cm="1">
        <f t="array" ref="AW29">bdRateExtend($C29:$C34,I29:I34,$U29:$U34,AA29:AA34)</f>
        <v>-0.21151927360790534</v>
      </c>
      <c r="AX29" s="192" cm="1">
        <f t="array" ref="AX29">bdRateExtend($C29:$C32,J29:J32,$U29:$U32,AB29:AB32,"None", FALSE,1)</f>
        <v>-0.20793192667545035</v>
      </c>
      <c r="AY29" s="194" cm="1">
        <f t="array" ref="AY29">bdRateExtend($C29:$C34,J29:J34,$U29:$U34,AB29:AB34,"None", FALSE,TRUE)</f>
        <v>-0.27085487620694315</v>
      </c>
      <c r="AZ29" s="251" cm="1">
        <f t="array" ref="AZ29">testVMAFRange($C29:$C32,J29:J32,$U29:$U32,AB29:AB32)</f>
        <v>0</v>
      </c>
      <c r="BA29" s="170" cm="1">
        <f t="array" ref="BA29">testVMAFRange($C29:$C34,J29:J34,$U29:$U34,AB29:AB34)</f>
        <v>0</v>
      </c>
      <c r="CL29" s="4">
        <v>585.88944429086212</v>
      </c>
      <c r="CM29" s="4">
        <v>33.047163999999995</v>
      </c>
      <c r="CN29" s="4">
        <v>33.047163999999995</v>
      </c>
      <c r="CO29" s="4">
        <v>42.654827625000003</v>
      </c>
      <c r="CP29" s="4">
        <v>38.610095000000001</v>
      </c>
      <c r="CQ29" s="4">
        <v>33.995326164062497</v>
      </c>
      <c r="CR29" s="4">
        <v>12.654538125</v>
      </c>
      <c r="CS29" s="4">
        <v>11.161744875</v>
      </c>
      <c r="CT29" s="4">
        <v>35.614491874999999</v>
      </c>
      <c r="CU29" s="4">
        <v>34.201457625000003</v>
      </c>
      <c r="CV29" s="4">
        <v>29.390734500000001</v>
      </c>
      <c r="CW29" s="4">
        <v>35.687681875000003</v>
      </c>
      <c r="CX29" s="4">
        <v>33.003834875000003</v>
      </c>
      <c r="CY29" s="4">
        <v>42.632956874999998</v>
      </c>
      <c r="CZ29" s="4">
        <v>38.571726250000005</v>
      </c>
      <c r="DA29" s="4">
        <v>34.364109527755488</v>
      </c>
      <c r="DB29" s="4">
        <v>1.11455375</v>
      </c>
      <c r="DC29" s="4">
        <v>1670.39625</v>
      </c>
      <c r="DE29" s="4">
        <v>797.01698245713908</v>
      </c>
      <c r="DF29" s="4">
        <v>14.017249124999999</v>
      </c>
      <c r="DH29" s="4">
        <v>709.84907308936727</v>
      </c>
      <c r="DI29" s="4">
        <v>11.666096124999999</v>
      </c>
      <c r="DK29" s="4">
        <v>3433.8522125613231</v>
      </c>
      <c r="DL29" s="4">
        <v>79.481809499999997</v>
      </c>
      <c r="DM29" s="4">
        <v>3131.6614795965529</v>
      </c>
      <c r="DN29" s="4">
        <v>75.289213500000002</v>
      </c>
      <c r="DO29" s="4">
        <v>585.88944429086212</v>
      </c>
      <c r="DP29" s="4">
        <v>29.390734500000001</v>
      </c>
      <c r="DQ29" s="4">
        <v>585.88944429086212</v>
      </c>
      <c r="DR29" s="4">
        <v>35.687681875000003</v>
      </c>
      <c r="DS29" s="4">
        <v>585.88944429086212</v>
      </c>
      <c r="DT29" s="4">
        <v>33.003834875000003</v>
      </c>
      <c r="DU29" s="4">
        <v>33.003834875000003</v>
      </c>
      <c r="DV29" s="4">
        <v>42.632956874999998</v>
      </c>
      <c r="DW29" s="4">
        <v>38.571726250000005</v>
      </c>
      <c r="DX29" s="4">
        <v>34.364109527755488</v>
      </c>
      <c r="DZ29" s="4">
        <v>573.93806199999995</v>
      </c>
      <c r="EA29" s="4">
        <v>33.895406999999999</v>
      </c>
      <c r="EB29" s="4">
        <v>33.895406999999999</v>
      </c>
      <c r="EC29" s="4">
        <v>43.375503000000002</v>
      </c>
      <c r="ED29" s="4">
        <v>39.383178999999998</v>
      </c>
      <c r="EE29" s="4">
        <v>34.830898750000003</v>
      </c>
      <c r="EF29" s="4">
        <v>13.545382999999999</v>
      </c>
      <c r="EG29" s="4">
        <v>11.790620000000001</v>
      </c>
      <c r="EH29" s="4">
        <v>45.224328</v>
      </c>
      <c r="EI29" s="4">
        <v>43.132731</v>
      </c>
      <c r="EJ29" s="4">
        <v>30.344674999999999</v>
      </c>
      <c r="EK29" s="4">
        <v>36.452953000000001</v>
      </c>
      <c r="EL29" s="4">
        <v>33.856954999999999</v>
      </c>
      <c r="EM29" s="4">
        <v>43.342666999999999</v>
      </c>
      <c r="EN29" s="4">
        <v>39.342500999999999</v>
      </c>
      <c r="EO29" s="4">
        <v>35.208533414740437</v>
      </c>
      <c r="EP29" s="4">
        <v>0.959596</v>
      </c>
      <c r="EQ29" s="4">
        <v>16025.74</v>
      </c>
      <c r="ER29" s="4">
        <v>922.72654079625147</v>
      </c>
      <c r="ES29" s="4">
        <v>15.631488624999999</v>
      </c>
      <c r="ET29" s="4">
        <v>693.98202397815987</v>
      </c>
      <c r="EU29" s="4">
        <v>12.274996250000001</v>
      </c>
      <c r="EV29" s="7">
        <v>1295.7201935447956</v>
      </c>
      <c r="EW29" s="7">
        <v>65.096180000000004</v>
      </c>
      <c r="EX29" s="7">
        <v>1181.2522709628099</v>
      </c>
      <c r="EY29" s="7">
        <v>60.403875249999999</v>
      </c>
      <c r="EZ29" s="7">
        <v>519.12237805536699</v>
      </c>
      <c r="FA29" s="7">
        <v>29.961967375</v>
      </c>
      <c r="FB29" s="7">
        <v>573.93806199999995</v>
      </c>
      <c r="FC29" s="7">
        <v>36.452953000000001</v>
      </c>
      <c r="FD29" s="4">
        <v>519.12237805536699</v>
      </c>
      <c r="FE29" s="4">
        <v>33.503600874999997</v>
      </c>
      <c r="FF29" s="4">
        <v>33.503600874999997</v>
      </c>
      <c r="FG29" s="4">
        <v>43.038054875</v>
      </c>
      <c r="FH29" s="4">
        <v>39.013875124999998</v>
      </c>
      <c r="FI29" s="4">
        <v>34.857935448282973</v>
      </c>
      <c r="FK29" s="4">
        <v>585.88944429086212</v>
      </c>
      <c r="FL29" s="4">
        <v>33.995326164062497</v>
      </c>
      <c r="FM29" s="4">
        <v>585.88944429086212</v>
      </c>
      <c r="FN29" s="4">
        <v>34.364109527755488</v>
      </c>
      <c r="FP29" s="4">
        <v>573.93806199999995</v>
      </c>
      <c r="FQ29" s="4">
        <v>34.830898750000003</v>
      </c>
      <c r="FR29" s="4">
        <v>573.93806199999995</v>
      </c>
      <c r="FS29" s="4">
        <v>35.208533414740437</v>
      </c>
    </row>
    <row r="30" spans="1:175">
      <c r="A30" s="250"/>
      <c r="B30" s="38">
        <v>135</v>
      </c>
      <c r="C30" s="130">
        <f>Anchor!L243</f>
        <v>1997.0773839999999</v>
      </c>
      <c r="D30" s="130">
        <f>Anchor!M243</f>
        <v>36.850490999999998</v>
      </c>
      <c r="E30" s="130">
        <f>Anchor!N243</f>
        <v>45.945211999999998</v>
      </c>
      <c r="F30" s="130">
        <f>Anchor!O243</f>
        <v>42.288179999999997</v>
      </c>
      <c r="G30" s="131">
        <f>('Summary (Full)'!$B$34*D30+'Summary (Full)'!$B$35*E30+'Summary (Full)'!$B$36*F30)/'Summary (Full)'!$B$37</f>
        <v>37.758766625</v>
      </c>
      <c r="H30" s="130">
        <f>Anchor!P243</f>
        <v>18.201322999999999</v>
      </c>
      <c r="I30" s="130">
        <f>Anchor!Q243</f>
        <v>14.318004999999999</v>
      </c>
      <c r="J30" s="130">
        <f>Anchor!R243</f>
        <v>66.111922000000007</v>
      </c>
      <c r="K30" s="130">
        <f>Anchor!S243</f>
        <v>63.653649999999999</v>
      </c>
      <c r="L30" s="130">
        <f>Anchor!T243</f>
        <v>34.117522000000001</v>
      </c>
      <c r="M30" s="130">
        <f>Anchor!U243</f>
        <v>39.015954999999998</v>
      </c>
      <c r="N30" s="130">
        <f>Anchor!V243</f>
        <v>36.830941000000003</v>
      </c>
      <c r="O30" s="130">
        <f>Anchor!W243</f>
        <v>45.931565999999997</v>
      </c>
      <c r="P30" s="130">
        <f>Anchor!X243</f>
        <v>42.260150000000003</v>
      </c>
      <c r="Q30" s="132">
        <f>10*LOG10(1/(('Summary (Full)'!$B$41/10^(N30/10)+'Summary (Full)'!$B$42/10^(O30/10)+'Summary (Full)'!$B$43/10^(P30/10))/'Summary (Full)'!$B$44))</f>
        <v>38.168580578004338</v>
      </c>
      <c r="R30" s="130">
        <f>Anchor!Y243</f>
        <v>0.84432799999999997</v>
      </c>
      <c r="S30" s="130">
        <f>Anchor!Z243</f>
        <v>2984.78</v>
      </c>
      <c r="U30" s="130">
        <f>Test!L243</f>
        <v>2005.9817109999999</v>
      </c>
      <c r="V30" s="130">
        <f>Test!M243</f>
        <v>37.241124999999997</v>
      </c>
      <c r="W30" s="130">
        <f>Test!N243</f>
        <v>46.521718999999997</v>
      </c>
      <c r="X30" s="130">
        <f>Test!O243</f>
        <v>42.818441</v>
      </c>
      <c r="Y30" s="130">
        <f>('Summary (Full)'!$B$34*V30+'Summary (Full)'!$B$35*W30+'Summary (Full)'!$B$36*X30)/'Summary (Full)'!$B$37</f>
        <v>38.169744374999993</v>
      </c>
      <c r="Z30" s="130">
        <f>Test!P243</f>
        <v>19.022614999999998</v>
      </c>
      <c r="AA30" s="130">
        <f>Test!Q243</f>
        <v>14.711607000000001</v>
      </c>
      <c r="AB30" s="130">
        <f>Test!R243</f>
        <v>69.652128000000005</v>
      </c>
      <c r="AC30" s="130">
        <f>Test!S243</f>
        <v>67.138131000000001</v>
      </c>
      <c r="AD30" s="130">
        <f>Test!T243</f>
        <v>34.731648</v>
      </c>
      <c r="AE30" s="130">
        <f>Test!U243</f>
        <v>39.430379000000002</v>
      </c>
      <c r="AF30" s="130">
        <f>Test!V243</f>
        <v>37.225155999999998</v>
      </c>
      <c r="AG30" s="130">
        <f>Test!W243</f>
        <v>46.510106999999998</v>
      </c>
      <c r="AH30" s="130">
        <f>Test!X243</f>
        <v>42.793595000000003</v>
      </c>
      <c r="AI30" s="130">
        <f>10*LOG10(1/(('Summary (Full)'!$B$41/10^(AF30/10)+'Summary (Full)'!$B$42/10^(AG30/10)+'Summary (Full)'!$B$43/10^(AH30/10))/'Summary (Full)'!$B$44))</f>
        <v>38.576754328815703</v>
      </c>
      <c r="AJ30" s="130">
        <f>Test!Y243</f>
        <v>0.75104000000000004</v>
      </c>
      <c r="AK30" s="130">
        <f>Test!Z243</f>
        <v>30913.33</v>
      </c>
      <c r="AL30" s="130">
        <f t="shared" si="2"/>
        <v>0.88951213272567065</v>
      </c>
      <c r="AM30" s="130">
        <f t="shared" si="2"/>
        <v>10.356987784694349</v>
      </c>
      <c r="AO30" s="261"/>
      <c r="AP30" s="177"/>
      <c r="AQ30" s="177"/>
      <c r="AR30" s="177"/>
      <c r="AS30" s="177"/>
      <c r="AT30" s="177"/>
      <c r="AU30" s="177"/>
      <c r="AV30" s="177"/>
      <c r="AW30" s="177"/>
      <c r="AX30" s="177"/>
      <c r="AY30" s="178"/>
      <c r="AZ30" s="252"/>
      <c r="BA30" s="171"/>
      <c r="CL30" s="4">
        <v>644.89772752174713</v>
      </c>
      <c r="CM30" s="4">
        <v>33.378236000000001</v>
      </c>
      <c r="CN30" s="4">
        <v>33.378236000000001</v>
      </c>
      <c r="CO30" s="4">
        <v>42.938184500000006</v>
      </c>
      <c r="CP30" s="4">
        <v>38.914311999999995</v>
      </c>
      <c r="CQ30" s="4">
        <v>34.321737531249994</v>
      </c>
      <c r="CR30" s="4">
        <v>13.0616015</v>
      </c>
      <c r="CS30" s="4">
        <v>11.4139205</v>
      </c>
      <c r="CT30" s="4">
        <v>38.036068499999999</v>
      </c>
      <c r="CU30" s="4">
        <v>36.528674500000001</v>
      </c>
      <c r="CV30" s="4">
        <v>29.764876000000001</v>
      </c>
      <c r="CW30" s="4">
        <v>35.978937500000001</v>
      </c>
      <c r="CX30" s="4">
        <v>33.336549500000004</v>
      </c>
      <c r="CY30" s="4">
        <v>42.916672500000004</v>
      </c>
      <c r="CZ30" s="4">
        <v>38.876527000000003</v>
      </c>
      <c r="DA30" s="4">
        <v>34.693818165131844</v>
      </c>
      <c r="DB30" s="4">
        <v>1.1009899999999999</v>
      </c>
      <c r="DC30" s="4">
        <v>1739.7950000000001</v>
      </c>
      <c r="DE30" s="4">
        <v>875.12247512947852</v>
      </c>
      <c r="DF30" s="4">
        <v>14.4226615</v>
      </c>
      <c r="DH30" s="4">
        <v>781.34204085692375</v>
      </c>
      <c r="DI30" s="4">
        <v>11.918271749999999</v>
      </c>
      <c r="DK30" s="4">
        <v>3765.2029424429725</v>
      </c>
      <c r="DL30" s="4">
        <v>81.419984749999998</v>
      </c>
      <c r="DM30" s="4">
        <v>3433.8522125613231</v>
      </c>
      <c r="DN30" s="4">
        <v>77.199554000000006</v>
      </c>
      <c r="DO30" s="4">
        <v>644.89772752174713</v>
      </c>
      <c r="DP30" s="4">
        <v>29.764876000000001</v>
      </c>
      <c r="DQ30" s="4">
        <v>644.89772752174713</v>
      </c>
      <c r="DR30" s="4">
        <v>35.978937500000001</v>
      </c>
      <c r="DS30" s="4">
        <v>644.89772752174713</v>
      </c>
      <c r="DT30" s="4">
        <v>33.336549500000004</v>
      </c>
      <c r="DU30" s="4">
        <v>33.336549500000004</v>
      </c>
      <c r="DV30" s="4">
        <v>42.916672500000004</v>
      </c>
      <c r="DW30" s="4">
        <v>38.876527000000003</v>
      </c>
      <c r="DX30" s="4">
        <v>34.693818165131844</v>
      </c>
      <c r="DZ30" s="4">
        <v>631.11227044390637</v>
      </c>
      <c r="EA30" s="4">
        <v>34.189733875000002</v>
      </c>
      <c r="EB30" s="4">
        <v>34.189733875000002</v>
      </c>
      <c r="EC30" s="4">
        <v>43.634633624999999</v>
      </c>
      <c r="ED30" s="4">
        <v>39.680791499999998</v>
      </c>
      <c r="EE30" s="4">
        <v>35.123231210937504</v>
      </c>
      <c r="EF30" s="4">
        <v>13.962604124999999</v>
      </c>
      <c r="EG30" s="4">
        <v>12.032808125000001</v>
      </c>
      <c r="EH30" s="4">
        <v>47.479141249999998</v>
      </c>
      <c r="EI30" s="4">
        <v>45.315928124999999</v>
      </c>
      <c r="EJ30" s="4">
        <v>30.713611624999999</v>
      </c>
      <c r="EK30" s="4">
        <v>36.709698250000002</v>
      </c>
      <c r="EL30" s="4">
        <v>34.152986374999998</v>
      </c>
      <c r="EM30" s="4">
        <v>43.603165249999996</v>
      </c>
      <c r="EN30" s="4">
        <v>39.641163874999997</v>
      </c>
      <c r="EO30" s="4">
        <v>35.503793725636584</v>
      </c>
      <c r="EP30" s="4">
        <v>0.94243175000000001</v>
      </c>
      <c r="EQ30" s="4">
        <v>17271.55</v>
      </c>
      <c r="ER30" s="4">
        <v>1014.6461451458395</v>
      </c>
      <c r="ES30" s="4">
        <v>16.04870975</v>
      </c>
      <c r="ET30" s="4">
        <v>763.11469790639831</v>
      </c>
      <c r="EU30" s="4">
        <v>12.517184375000001</v>
      </c>
      <c r="EV30" s="7">
        <v>1421.2805014049525</v>
      </c>
      <c r="EW30" s="7">
        <v>67.257853249999997</v>
      </c>
      <c r="EX30" s="7">
        <v>1295.7201935447956</v>
      </c>
      <c r="EY30" s="7">
        <v>62.515698999999998</v>
      </c>
      <c r="EZ30" s="7">
        <v>573.93806199999995</v>
      </c>
      <c r="FA30" s="7">
        <v>30.344674999999999</v>
      </c>
      <c r="FB30" s="7">
        <v>631.11227044390637</v>
      </c>
      <c r="FC30" s="7">
        <v>36.709698250000002</v>
      </c>
      <c r="FD30" s="4">
        <v>573.93806199999995</v>
      </c>
      <c r="FE30" s="4">
        <v>33.856954999999999</v>
      </c>
      <c r="FF30" s="4">
        <v>33.856954999999999</v>
      </c>
      <c r="FG30" s="4">
        <v>43.342666999999999</v>
      </c>
      <c r="FH30" s="4">
        <v>39.342500999999999</v>
      </c>
      <c r="FI30" s="4">
        <v>35.208533414740437</v>
      </c>
      <c r="FK30" s="4">
        <v>644.89772752174713</v>
      </c>
      <c r="FL30" s="4">
        <v>34.321737531249994</v>
      </c>
      <c r="FM30" s="4">
        <v>644.89772752174713</v>
      </c>
      <c r="FN30" s="4">
        <v>34.693818165131844</v>
      </c>
      <c r="FP30" s="4">
        <v>631.11227044390637</v>
      </c>
      <c r="FQ30" s="4">
        <v>35.123231210937504</v>
      </c>
      <c r="FR30" s="4">
        <v>631.11227044390637</v>
      </c>
      <c r="FS30" s="4">
        <v>35.503793725636584</v>
      </c>
    </row>
    <row r="31" spans="1:175" ht="13" customHeight="1">
      <c r="A31" s="250"/>
      <c r="B31" s="38">
        <v>160</v>
      </c>
      <c r="C31" s="130">
        <f>Anchor!L244</f>
        <v>946.65457600000002</v>
      </c>
      <c r="D31" s="130">
        <f>Anchor!M244</f>
        <v>34.702523999999997</v>
      </c>
      <c r="E31" s="130">
        <f>Anchor!N244</f>
        <v>44.071612000000002</v>
      </c>
      <c r="F31" s="130">
        <f>Anchor!O244</f>
        <v>40.131180000000001</v>
      </c>
      <c r="G31" s="131">
        <f>('Summary (Full)'!$B$34*D31+'Summary (Full)'!$B$35*E31+'Summary (Full)'!$B$36*F31)/'Summary (Full)'!$B$37</f>
        <v>35.627382999999995</v>
      </c>
      <c r="H31" s="130">
        <f>Anchor!P244</f>
        <v>14.689855</v>
      </c>
      <c r="I31" s="130">
        <f>Anchor!Q244</f>
        <v>12.422623</v>
      </c>
      <c r="J31" s="130">
        <f>Anchor!R244</f>
        <v>47.722375</v>
      </c>
      <c r="K31" s="130">
        <f>Anchor!S244</f>
        <v>45.837541999999999</v>
      </c>
      <c r="L31" s="130">
        <f>Anchor!T244</f>
        <v>31.261441999999999</v>
      </c>
      <c r="M31" s="130">
        <f>Anchor!U244</f>
        <v>37.14396</v>
      </c>
      <c r="N31" s="130">
        <f>Anchor!V244</f>
        <v>34.667408000000002</v>
      </c>
      <c r="O31" s="130">
        <f>Anchor!W244</f>
        <v>44.051535000000001</v>
      </c>
      <c r="P31" s="130">
        <f>Anchor!X244</f>
        <v>40.095730000000003</v>
      </c>
      <c r="Q31" s="132">
        <f>10*LOG10(1/(('Summary (Full)'!$B$41/10^(N31/10)+'Summary (Full)'!$B$42/10^(O31/10)+'Summary (Full)'!$B$43/10^(P31/10))/'Summary (Full)'!$B$44))</f>
        <v>36.012652714637269</v>
      </c>
      <c r="R31" s="130">
        <f>Anchor!Y244</f>
        <v>1.046735</v>
      </c>
      <c r="S31" s="130">
        <f>Anchor!Z244</f>
        <v>2017.39</v>
      </c>
      <c r="U31" s="130">
        <f>Test!L244</f>
        <v>936.56251399999996</v>
      </c>
      <c r="V31" s="130">
        <f>Test!M244</f>
        <v>35.316544</v>
      </c>
      <c r="W31" s="130">
        <f>Test!N244</f>
        <v>44.709054999999999</v>
      </c>
      <c r="X31" s="130">
        <f>Test!O244</f>
        <v>40.721803000000001</v>
      </c>
      <c r="Y31" s="130">
        <f>('Summary (Full)'!$B$34*V31+'Summary (Full)'!$B$35*W31+'Summary (Full)'!$B$36*X31)/'Summary (Full)'!$B$37</f>
        <v>36.241404625000001</v>
      </c>
      <c r="Z31" s="130">
        <f>Test!P244</f>
        <v>15.599206000000001</v>
      </c>
      <c r="AA31" s="130">
        <f>Test!Q244</f>
        <v>12.960157000000001</v>
      </c>
      <c r="AB31" s="130">
        <f>Test!R244</f>
        <v>53.966873</v>
      </c>
      <c r="AC31" s="130">
        <f>Test!S244</f>
        <v>51.608209000000002</v>
      </c>
      <c r="AD31" s="130">
        <f>Test!T244</f>
        <v>32.037213999999999</v>
      </c>
      <c r="AE31" s="130">
        <f>Test!U244</f>
        <v>37.721179999999997</v>
      </c>
      <c r="AF31" s="130">
        <f>Test!V244</f>
        <v>35.287070999999997</v>
      </c>
      <c r="AG31" s="130">
        <f>Test!W244</f>
        <v>44.687961000000001</v>
      </c>
      <c r="AH31" s="130">
        <f>Test!X244</f>
        <v>40.689036999999999</v>
      </c>
      <c r="AI31" s="130">
        <f>10*LOG10(1/(('Summary (Full)'!$B$41/10^(AF31/10)+'Summary (Full)'!$B$42/10^(AG31/10)+'Summary (Full)'!$B$43/10^(AH31/10))/'Summary (Full)'!$B$44))</f>
        <v>36.631033070308874</v>
      </c>
      <c r="AJ31" s="130">
        <f>Test!Y244</f>
        <v>0.95332399999999995</v>
      </c>
      <c r="AK31" s="130">
        <f>Test!Z244</f>
        <v>18734.07</v>
      </c>
      <c r="AL31" s="130">
        <f t="shared" si="2"/>
        <v>0.91075964785738506</v>
      </c>
      <c r="AM31" s="130">
        <f t="shared" si="2"/>
        <v>9.2862907023431251</v>
      </c>
      <c r="AO31" s="261" t="s">
        <v>28</v>
      </c>
      <c r="AP31" s="177" cm="1">
        <f t="array" ref="AP31">bdRateExtend($C30:$C33,D30:D33,$U30:$U33,V30:V33)</f>
        <v>-0.20638904816753589</v>
      </c>
      <c r="AQ31" s="177"/>
      <c r="AR31" s="177"/>
      <c r="AS31" s="177"/>
      <c r="AT31" s="177" cm="1">
        <f t="array" ref="AT31">bdRateExtend($C30:$C33,H30:H33,$U30:$U33,Z30:Z33)</f>
        <v>-0.20320475532622706</v>
      </c>
      <c r="AU31" s="177"/>
      <c r="AV31" s="177" cm="1">
        <f t="array" ref="AV31">bdRateExtend($C30:$C33,I30:I33,$U30:$U33,AA30:AA33)</f>
        <v>-0.21261693039768559</v>
      </c>
      <c r="AW31" s="177"/>
      <c r="AX31" s="177" cm="1">
        <f t="array" ref="AX31">bdRateExtend($C30:$C33,J30:J33,$U30:$U33,AB30:AB33,"None", FALSE,1)</f>
        <v>-0.27016867751126694</v>
      </c>
      <c r="AY31" s="178"/>
      <c r="AZ31" s="252" cm="1">
        <f t="array" ref="AZ31">testVMAFRange($C30:$C33,J30:J33,$U30:$U33,AB30:AB33)</f>
        <v>0</v>
      </c>
      <c r="BA31" s="171"/>
      <c r="CL31" s="4">
        <v>709.84907308936727</v>
      </c>
      <c r="CM31" s="4">
        <v>33.709308</v>
      </c>
      <c r="CN31" s="4">
        <v>33.709308</v>
      </c>
      <c r="CO31" s="4">
        <v>43.221541375000001</v>
      </c>
      <c r="CP31" s="4">
        <v>39.218528999999997</v>
      </c>
      <c r="CQ31" s="4">
        <v>34.648148898437498</v>
      </c>
      <c r="CR31" s="4">
        <v>13.468664875</v>
      </c>
      <c r="CS31" s="4">
        <v>11.666096124999999</v>
      </c>
      <c r="CT31" s="4">
        <v>40.457645124999999</v>
      </c>
      <c r="CU31" s="4">
        <v>38.855891374999999</v>
      </c>
      <c r="CV31" s="4">
        <v>30.139017499999998</v>
      </c>
      <c r="CW31" s="4">
        <v>36.270193124999999</v>
      </c>
      <c r="CX31" s="4">
        <v>33.669264124999998</v>
      </c>
      <c r="CY31" s="4">
        <v>43.200388125000003</v>
      </c>
      <c r="CZ31" s="4">
        <v>39.181327750000001</v>
      </c>
      <c r="DA31" s="4">
        <v>35.023526802508201</v>
      </c>
      <c r="DB31" s="4">
        <v>1.08742625</v>
      </c>
      <c r="DC31" s="4">
        <v>1809.1937500000001</v>
      </c>
      <c r="DE31" s="4">
        <v>960.88209327199604</v>
      </c>
      <c r="DF31" s="4">
        <v>14.828073875000001</v>
      </c>
      <c r="DH31" s="4">
        <v>860.03547508134</v>
      </c>
      <c r="DI31" s="4">
        <v>12.170447375</v>
      </c>
      <c r="DK31" s="4">
        <v>4128.5274730000001</v>
      </c>
      <c r="DL31" s="4">
        <v>83.358159999999998</v>
      </c>
      <c r="DM31" s="4">
        <v>3765.2029424429725</v>
      </c>
      <c r="DN31" s="4">
        <v>79.109894499999996</v>
      </c>
      <c r="DO31" s="4">
        <v>709.84907308936727</v>
      </c>
      <c r="DP31" s="4">
        <v>30.139017499999998</v>
      </c>
      <c r="DQ31" s="4">
        <v>709.84907308936727</v>
      </c>
      <c r="DR31" s="4">
        <v>36.270193124999999</v>
      </c>
      <c r="DS31" s="4">
        <v>709.84907308936727</v>
      </c>
      <c r="DT31" s="4">
        <v>33.669264124999998</v>
      </c>
      <c r="DU31" s="4">
        <v>33.669264124999998</v>
      </c>
      <c r="DV31" s="4">
        <v>43.200388125000003</v>
      </c>
      <c r="DW31" s="4">
        <v>39.181327750000001</v>
      </c>
      <c r="DX31" s="4">
        <v>35.023526802508201</v>
      </c>
      <c r="DZ31" s="4">
        <v>693.98202397815987</v>
      </c>
      <c r="EA31" s="4">
        <v>34.484060749999998</v>
      </c>
      <c r="EB31" s="4">
        <v>34.484060749999998</v>
      </c>
      <c r="EC31" s="4">
        <v>43.893764250000004</v>
      </c>
      <c r="ED31" s="4">
        <v>39.978403999999998</v>
      </c>
      <c r="EE31" s="4">
        <v>35.415563671875006</v>
      </c>
      <c r="EF31" s="4">
        <v>14.37982525</v>
      </c>
      <c r="EG31" s="4">
        <v>12.274996250000001</v>
      </c>
      <c r="EH31" s="4">
        <v>49.733954499999996</v>
      </c>
      <c r="EI31" s="4">
        <v>47.499125249999999</v>
      </c>
      <c r="EJ31" s="4">
        <v>31.082548249999999</v>
      </c>
      <c r="EK31" s="4">
        <v>36.966443499999997</v>
      </c>
      <c r="EL31" s="4">
        <v>34.449017749999996</v>
      </c>
      <c r="EM31" s="4">
        <v>43.863663500000001</v>
      </c>
      <c r="EN31" s="4">
        <v>39.939826749999995</v>
      </c>
      <c r="EO31" s="4">
        <v>35.799054036532731</v>
      </c>
      <c r="EP31" s="4">
        <v>0.92526750000000002</v>
      </c>
      <c r="EQ31" s="4">
        <v>18517.36</v>
      </c>
      <c r="ER31" s="4">
        <v>1115.7225400397792</v>
      </c>
      <c r="ES31" s="4">
        <v>16.465930874999998</v>
      </c>
      <c r="ET31" s="4">
        <v>839.13418797588474</v>
      </c>
      <c r="EU31" s="4">
        <v>12.759372500000001</v>
      </c>
      <c r="EV31" s="7">
        <v>1559.0080896613563</v>
      </c>
      <c r="EW31" s="7">
        <v>69.419526500000003</v>
      </c>
      <c r="EX31" s="7">
        <v>1421.2805014049525</v>
      </c>
      <c r="EY31" s="7">
        <v>64.627522749999997</v>
      </c>
      <c r="EZ31" s="7">
        <v>631.11227044390637</v>
      </c>
      <c r="FA31" s="7">
        <v>30.713611624999999</v>
      </c>
      <c r="FB31" s="7">
        <v>693.98202397815987</v>
      </c>
      <c r="FC31" s="7">
        <v>36.966443499999997</v>
      </c>
      <c r="FD31" s="4">
        <v>631.11227044390637</v>
      </c>
      <c r="FE31" s="4">
        <v>34.152986374999998</v>
      </c>
      <c r="FF31" s="4">
        <v>34.152986374999998</v>
      </c>
      <c r="FG31" s="4">
        <v>43.603165249999996</v>
      </c>
      <c r="FH31" s="4">
        <v>39.641163874999997</v>
      </c>
      <c r="FI31" s="4">
        <v>35.503793725636584</v>
      </c>
      <c r="FK31" s="4">
        <v>709.84907308936727</v>
      </c>
      <c r="FL31" s="4">
        <v>34.648148898437498</v>
      </c>
      <c r="FM31" s="4">
        <v>709.84907308936727</v>
      </c>
      <c r="FN31" s="4">
        <v>35.023526802508201</v>
      </c>
      <c r="FP31" s="4">
        <v>693.98202397815987</v>
      </c>
      <c r="FQ31" s="4">
        <v>35.415563671875006</v>
      </c>
      <c r="FR31" s="4">
        <v>693.98202397815987</v>
      </c>
      <c r="FS31" s="4">
        <v>35.799054036532731</v>
      </c>
    </row>
    <row r="32" spans="1:175">
      <c r="A32" s="250"/>
      <c r="B32" s="38">
        <v>185</v>
      </c>
      <c r="C32" s="130">
        <f>Anchor!L245</f>
        <v>439.32928600000002</v>
      </c>
      <c r="D32" s="130">
        <f>Anchor!M245</f>
        <v>32.053947999999998</v>
      </c>
      <c r="E32" s="130">
        <f>Anchor!N245</f>
        <v>41.804757000000002</v>
      </c>
      <c r="F32" s="130">
        <f>Anchor!O245</f>
        <v>37.697443999999997</v>
      </c>
      <c r="G32" s="131">
        <f>('Summary (Full)'!$B$34*D32+'Summary (Full)'!$B$35*E32+'Summary (Full)'!$B$36*F32)/'Summary (Full)'!$B$37</f>
        <v>33.0160920625</v>
      </c>
      <c r="H32" s="130">
        <f>Anchor!P245</f>
        <v>11.433348000000001</v>
      </c>
      <c r="I32" s="130">
        <f>Anchor!Q245</f>
        <v>10.405218</v>
      </c>
      <c r="J32" s="130">
        <f>Anchor!R245</f>
        <v>28.349761999999998</v>
      </c>
      <c r="K32" s="130">
        <f>Anchor!S245</f>
        <v>27.219806999999999</v>
      </c>
      <c r="L32" s="130">
        <f>Anchor!T245</f>
        <v>28.26831</v>
      </c>
      <c r="M32" s="130">
        <f>Anchor!U245</f>
        <v>34.813915000000001</v>
      </c>
      <c r="N32" s="130">
        <f>Anchor!V245</f>
        <v>32.005690999999999</v>
      </c>
      <c r="O32" s="130">
        <f>Anchor!W245</f>
        <v>41.78181</v>
      </c>
      <c r="P32" s="130">
        <f>Anchor!X245</f>
        <v>37.657324000000003</v>
      </c>
      <c r="Q32" s="132">
        <f>10*LOG10(1/(('Summary (Full)'!$B$41/10^(N32/10)+'Summary (Full)'!$B$42/10^(O32/10)+'Summary (Full)'!$B$43/10^(P32/10))/'Summary (Full)'!$B$44))</f>
        <v>33.374983615626419</v>
      </c>
      <c r="R32" s="130">
        <f>Anchor!Y245</f>
        <v>1.1552450000000001</v>
      </c>
      <c r="S32" s="130">
        <f>Anchor!Z245</f>
        <v>1462.2</v>
      </c>
      <c r="U32" s="130">
        <f>Test!L245</f>
        <v>437.20832999999999</v>
      </c>
      <c r="V32" s="130">
        <f>Test!M245</f>
        <v>32.896006999999997</v>
      </c>
      <c r="W32" s="130">
        <f>Test!N245</f>
        <v>42.651412999999998</v>
      </c>
      <c r="X32" s="130">
        <f>Test!O245</f>
        <v>38.442898999999997</v>
      </c>
      <c r="Y32" s="130">
        <f>('Summary (Full)'!$B$34*V32+'Summary (Full)'!$B$35*W32+'Summary (Full)'!$B$36*X32)/'Summary (Full)'!$B$37</f>
        <v>33.852400624999994</v>
      </c>
      <c r="Z32" s="130">
        <f>Test!P245</f>
        <v>12.380667000000001</v>
      </c>
      <c r="AA32" s="130">
        <f>Test!Q245</f>
        <v>11.043131000000001</v>
      </c>
      <c r="AB32" s="130">
        <f>Test!R245</f>
        <v>36.683522000000004</v>
      </c>
      <c r="AC32" s="130">
        <f>Test!S245</f>
        <v>35.049900000000001</v>
      </c>
      <c r="AD32" s="130">
        <f>Test!T245</f>
        <v>29.205127999999998</v>
      </c>
      <c r="AE32" s="130">
        <f>Test!U245</f>
        <v>35.617530000000002</v>
      </c>
      <c r="AF32" s="130">
        <f>Test!V245</f>
        <v>32.853864999999999</v>
      </c>
      <c r="AG32" s="130">
        <f>Test!W245</f>
        <v>42.612155999999999</v>
      </c>
      <c r="AH32" s="130">
        <f>Test!X245</f>
        <v>38.406208999999997</v>
      </c>
      <c r="AI32" s="130">
        <f>10*LOG10(1/(('Summary (Full)'!$B$41/10^(AF32/10)+'Summary (Full)'!$B$42/10^(AG32/10)+'Summary (Full)'!$B$43/10^(AH32/10))/'Summary (Full)'!$B$44))</f>
        <v>34.21648865727267</v>
      </c>
      <c r="AJ32" s="130">
        <f>Test!Y245</f>
        <v>1.136279</v>
      </c>
      <c r="AK32" s="130">
        <f>Test!Z245</f>
        <v>11999.62</v>
      </c>
      <c r="AL32" s="130">
        <f t="shared" si="2"/>
        <v>0.98358270323611008</v>
      </c>
      <c r="AM32" s="130">
        <f t="shared" si="2"/>
        <v>8.2065517713035163</v>
      </c>
      <c r="AO32" s="261"/>
      <c r="AP32" s="177"/>
      <c r="AQ32" s="177"/>
      <c r="AR32" s="177"/>
      <c r="AS32" s="177"/>
      <c r="AT32" s="177"/>
      <c r="AU32" s="177"/>
      <c r="AV32" s="177"/>
      <c r="AW32" s="177"/>
      <c r="AX32" s="177"/>
      <c r="AY32" s="178"/>
      <c r="AZ32" s="252"/>
      <c r="BA32" s="171"/>
      <c r="CL32" s="4">
        <v>781.34204085692375</v>
      </c>
      <c r="CM32" s="4">
        <v>34.040379999999999</v>
      </c>
      <c r="CN32" s="4">
        <v>34.040379999999999</v>
      </c>
      <c r="CO32" s="4">
        <v>43.504898250000004</v>
      </c>
      <c r="CP32" s="4">
        <v>39.522745999999998</v>
      </c>
      <c r="CQ32" s="4">
        <v>34.974560265624994</v>
      </c>
      <c r="CR32" s="4">
        <v>13.87572825</v>
      </c>
      <c r="CS32" s="4">
        <v>11.918271749999999</v>
      </c>
      <c r="CT32" s="4">
        <v>42.879221749999999</v>
      </c>
      <c r="CU32" s="4">
        <v>41.183108249999997</v>
      </c>
      <c r="CV32" s="4">
        <v>30.513158999999998</v>
      </c>
      <c r="CW32" s="4">
        <v>36.561448749999997</v>
      </c>
      <c r="CX32" s="4">
        <v>34.001978749999999</v>
      </c>
      <c r="CY32" s="4">
        <v>43.484103750000003</v>
      </c>
      <c r="CZ32" s="4">
        <v>39.486128500000007</v>
      </c>
      <c r="DA32" s="4">
        <v>35.353235439884557</v>
      </c>
      <c r="DB32" s="4">
        <v>1.0738624999999999</v>
      </c>
      <c r="DC32" s="4">
        <v>1878.5925000000002</v>
      </c>
      <c r="DE32" s="4">
        <v>1055.0459203257992</v>
      </c>
      <c r="DF32" s="4">
        <v>15.23348625</v>
      </c>
      <c r="DH32" s="4">
        <v>946.65457600000002</v>
      </c>
      <c r="DI32" s="4">
        <v>12.422623</v>
      </c>
      <c r="DK32" s="4">
        <v>5667.0947509999996</v>
      </c>
      <c r="DL32" s="4">
        <v>87.399929999999998</v>
      </c>
      <c r="DM32" s="4">
        <v>4128.5274730000001</v>
      </c>
      <c r="DN32" s="4">
        <v>81.020235</v>
      </c>
      <c r="DO32" s="4">
        <v>781.34204085692375</v>
      </c>
      <c r="DP32" s="4">
        <v>30.513158999999998</v>
      </c>
      <c r="DQ32" s="4">
        <v>781.34204085692375</v>
      </c>
      <c r="DR32" s="4">
        <v>36.561448749999997</v>
      </c>
      <c r="DS32" s="4">
        <v>781.34204085692375</v>
      </c>
      <c r="DT32" s="4">
        <v>34.001978749999999</v>
      </c>
      <c r="DU32" s="4">
        <v>34.001978749999999</v>
      </c>
      <c r="DV32" s="4">
        <v>43.484103750000003</v>
      </c>
      <c r="DW32" s="4">
        <v>39.486128500000007</v>
      </c>
      <c r="DX32" s="4">
        <v>35.353235439884557</v>
      </c>
      <c r="DZ32" s="4">
        <v>763.11469790639831</v>
      </c>
      <c r="EA32" s="4">
        <v>34.778387625000001</v>
      </c>
      <c r="EB32" s="4">
        <v>34.778387625000001</v>
      </c>
      <c r="EC32" s="4">
        <v>44.152894875000001</v>
      </c>
      <c r="ED32" s="4">
        <v>40.276016499999997</v>
      </c>
      <c r="EE32" s="4">
        <v>35.7078961328125</v>
      </c>
      <c r="EF32" s="4">
        <v>14.797046374999999</v>
      </c>
      <c r="EG32" s="4">
        <v>12.517184375000001</v>
      </c>
      <c r="EH32" s="4">
        <v>51.988767750000001</v>
      </c>
      <c r="EI32" s="4">
        <v>49.682322374999998</v>
      </c>
      <c r="EJ32" s="4">
        <v>31.451484874999998</v>
      </c>
      <c r="EK32" s="4">
        <v>37.223188749999998</v>
      </c>
      <c r="EL32" s="4">
        <v>34.745049125000001</v>
      </c>
      <c r="EM32" s="4">
        <v>44.124161749999999</v>
      </c>
      <c r="EN32" s="4">
        <v>40.238489625</v>
      </c>
      <c r="EO32" s="4">
        <v>36.094314347428877</v>
      </c>
      <c r="EP32" s="4">
        <v>0.90810325000000003</v>
      </c>
      <c r="EQ32" s="4">
        <v>19763.169999999998</v>
      </c>
      <c r="ER32" s="4">
        <v>1226.8679010000001</v>
      </c>
      <c r="ES32" s="4">
        <v>16.883151999999999</v>
      </c>
      <c r="ET32" s="4">
        <v>922.72654079625147</v>
      </c>
      <c r="EU32" s="4">
        <v>13.001560625</v>
      </c>
      <c r="EV32" s="7">
        <v>1710.0820149343961</v>
      </c>
      <c r="EW32" s="7">
        <v>71.581199749999996</v>
      </c>
      <c r="EX32" s="7">
        <v>1559.0080896613563</v>
      </c>
      <c r="EY32" s="7">
        <v>66.739346499999996</v>
      </c>
      <c r="EZ32" s="7">
        <v>693.98202397815987</v>
      </c>
      <c r="FA32" s="7">
        <v>31.082548249999999</v>
      </c>
      <c r="FB32" s="7">
        <v>763.11469790639831</v>
      </c>
      <c r="FC32" s="7">
        <v>37.223188749999998</v>
      </c>
      <c r="FD32" s="4">
        <v>693.98202397815987</v>
      </c>
      <c r="FE32" s="4">
        <v>34.449017749999996</v>
      </c>
      <c r="FF32" s="4">
        <v>34.449017749999996</v>
      </c>
      <c r="FG32" s="4">
        <v>43.863663500000001</v>
      </c>
      <c r="FH32" s="4">
        <v>39.939826749999995</v>
      </c>
      <c r="FI32" s="4">
        <v>35.799054036532731</v>
      </c>
      <c r="FK32" s="4">
        <v>781.34204085692375</v>
      </c>
      <c r="FL32" s="4">
        <v>34.974560265624994</v>
      </c>
      <c r="FM32" s="4">
        <v>781.34204085692375</v>
      </c>
      <c r="FN32" s="4">
        <v>35.353235439884557</v>
      </c>
      <c r="FP32" s="4">
        <v>763.11469790639831</v>
      </c>
      <c r="FQ32" s="4">
        <v>35.7078961328125</v>
      </c>
      <c r="FR32" s="4">
        <v>763.11469790639831</v>
      </c>
      <c r="FS32" s="4">
        <v>36.094314347428877</v>
      </c>
    </row>
    <row r="33" spans="1:175" ht="13" customHeight="1">
      <c r="A33" s="250"/>
      <c r="B33" s="38">
        <v>210</v>
      </c>
      <c r="C33" s="130">
        <f>Anchor!L246</f>
        <v>193.497579</v>
      </c>
      <c r="D33" s="130">
        <f>Anchor!M246</f>
        <v>29.135255999999998</v>
      </c>
      <c r="E33" s="130">
        <f>Anchor!N246</f>
        <v>39.188170999999997</v>
      </c>
      <c r="F33" s="130">
        <f>Anchor!O246</f>
        <v>34.913547000000001</v>
      </c>
      <c r="G33" s="131">
        <f>('Summary (Full)'!$B$34*D33+'Summary (Full)'!$B$35*E33+'Summary (Full)'!$B$36*F33)/'Summary (Full)'!$B$37</f>
        <v>30.124706374999999</v>
      </c>
      <c r="H33" s="130">
        <f>Anchor!P246</f>
        <v>8.6433970000000002</v>
      </c>
      <c r="I33" s="130">
        <f>Anchor!Q246</f>
        <v>8.5235660000000006</v>
      </c>
      <c r="J33" s="130">
        <f>Anchor!R246</f>
        <v>11.25268</v>
      </c>
      <c r="K33" s="130">
        <f>Anchor!S246</f>
        <v>10.791956000000001</v>
      </c>
      <c r="L33" s="130">
        <f>Anchor!T246</f>
        <v>25.277380000000001</v>
      </c>
      <c r="M33" s="130">
        <f>Anchor!U246</f>
        <v>32.092554999999997</v>
      </c>
      <c r="N33" s="130">
        <f>Anchor!V246</f>
        <v>29.079260999999999</v>
      </c>
      <c r="O33" s="130">
        <f>Anchor!W246</f>
        <v>39.157235</v>
      </c>
      <c r="P33" s="130">
        <f>Anchor!X246</f>
        <v>34.874102000000001</v>
      </c>
      <c r="Q33" s="132">
        <f>10*LOG10(1/(('Summary (Full)'!$B$41/10^(N33/10)+'Summary (Full)'!$B$42/10^(O33/10)+'Summary (Full)'!$B$43/10^(P33/10))/'Summary (Full)'!$B$44))</f>
        <v>30.46435495232177</v>
      </c>
      <c r="R33" s="130">
        <f>Anchor!Y246</f>
        <v>1.1984399999999999</v>
      </c>
      <c r="S33" s="130">
        <f>Anchor!Z246</f>
        <v>996.92</v>
      </c>
      <c r="U33" s="130">
        <f>Test!L246</f>
        <v>193.718896</v>
      </c>
      <c r="V33" s="130">
        <f>Test!M246</f>
        <v>30.092006000000001</v>
      </c>
      <c r="W33" s="130">
        <f>Test!N246</f>
        <v>40.277372</v>
      </c>
      <c r="X33" s="130">
        <f>Test!O246</f>
        <v>35.784337000000001</v>
      </c>
      <c r="Y33" s="130">
        <f>('Summary (Full)'!$B$34*V33+'Summary (Full)'!$B$35*W33+'Summary (Full)'!$B$36*X33)/'Summary (Full)'!$B$37</f>
        <v>31.084362062500002</v>
      </c>
      <c r="Z33" s="130">
        <f>Test!P246</f>
        <v>9.4905050000000006</v>
      </c>
      <c r="AA33" s="130">
        <f>Test!Q246</f>
        <v>9.1412750000000003</v>
      </c>
      <c r="AB33" s="130">
        <f>Test!R246</f>
        <v>20.175612000000001</v>
      </c>
      <c r="AC33" s="130">
        <f>Test!S246</f>
        <v>19.211724</v>
      </c>
      <c r="AD33" s="130">
        <f>Test!T246</f>
        <v>26.268516999999999</v>
      </c>
      <c r="AE33" s="130">
        <f>Test!U246</f>
        <v>33.054219000000003</v>
      </c>
      <c r="AF33" s="130">
        <f>Test!V246</f>
        <v>30.041457000000001</v>
      </c>
      <c r="AG33" s="130">
        <f>Test!W246</f>
        <v>40.242685000000002</v>
      </c>
      <c r="AH33" s="130">
        <f>Test!X246</f>
        <v>35.740447000000003</v>
      </c>
      <c r="AI33" s="130">
        <f>10*LOG10(1/(('Summary (Full)'!$B$41/10^(AF33/10)+'Summary (Full)'!$B$42/10^(AG33/10)+'Summary (Full)'!$B$43/10^(AH33/10))/'Summary (Full)'!$B$44))</f>
        <v>31.42343711817173</v>
      </c>
      <c r="AJ33" s="130">
        <f>Test!Y246</f>
        <v>1.2573049999999999</v>
      </c>
      <c r="AK33" s="130">
        <f>Test!Z246</f>
        <v>7411.09</v>
      </c>
      <c r="AL33" s="130">
        <f t="shared" si="2"/>
        <v>1.0491180200927872</v>
      </c>
      <c r="AM33" s="130">
        <f t="shared" si="2"/>
        <v>7.4339866789712321</v>
      </c>
      <c r="AO33" s="261" t="s">
        <v>29</v>
      </c>
      <c r="AP33" s="177" cm="1">
        <f t="array" ref="AP33">bdRateExtend($C31:$C34,D31:D34,$U31:$U34,V31:V34)</f>
        <v>-0.22931357944242947</v>
      </c>
      <c r="AQ33" s="177"/>
      <c r="AR33" s="177"/>
      <c r="AS33" s="177"/>
      <c r="AT33" s="177" cm="1">
        <f t="array" ref="AT33">bdRateExtend($C31:$C34,H31:H34,$U31:$U34,Z31:Z34)</f>
        <v>-0.22920021704787452</v>
      </c>
      <c r="AU33" s="177"/>
      <c r="AV33" s="177" cm="1">
        <f t="array" ref="AV33">bdRateExtend($C31:$C34,I31:I34,$U31:$U34,AA31:AA34)</f>
        <v>-0.24014335518878249</v>
      </c>
      <c r="AW33" s="177"/>
      <c r="AX33" s="177" cm="1">
        <f t="array" ref="AX33">bdRateExtend($C31:$C34,J31:J34,$U31:$U34,AB31:AB34,"None", FALSE,1)</f>
        <v>-0.32829137815497189</v>
      </c>
      <c r="AY33" s="178"/>
      <c r="AZ33" s="252" cm="1">
        <f t="array" ref="AZ33">testVMAFRange($C31:$C34,J31:J34,$U31:$U34,AB31:AB34)</f>
        <v>0</v>
      </c>
      <c r="BA33" s="171"/>
      <c r="CL33" s="4">
        <v>860.03547508134</v>
      </c>
      <c r="CM33" s="4">
        <v>34.371451999999998</v>
      </c>
      <c r="CN33" s="4">
        <v>34.371451999999998</v>
      </c>
      <c r="CO33" s="4">
        <v>43.788255124999999</v>
      </c>
      <c r="CP33" s="4">
        <v>39.826962999999999</v>
      </c>
      <c r="CQ33" s="4">
        <v>35.300971632812498</v>
      </c>
      <c r="CR33" s="4">
        <v>14.282791625</v>
      </c>
      <c r="CS33" s="4">
        <v>12.170447375</v>
      </c>
      <c r="CT33" s="4">
        <v>45.300798374999999</v>
      </c>
      <c r="CU33" s="4">
        <v>43.510325125000001</v>
      </c>
      <c r="CV33" s="4">
        <v>30.887300499999998</v>
      </c>
      <c r="CW33" s="4">
        <v>36.852704375000002</v>
      </c>
      <c r="CX33" s="4">
        <v>34.334693375000001</v>
      </c>
      <c r="CY33" s="4">
        <v>43.767819375000002</v>
      </c>
      <c r="CZ33" s="4">
        <v>39.790929250000005</v>
      </c>
      <c r="DA33" s="4">
        <v>35.682944077260913</v>
      </c>
      <c r="DB33" s="4">
        <v>1.0602987500000001</v>
      </c>
      <c r="DC33" s="4">
        <v>1947.99125</v>
      </c>
      <c r="DE33" s="4">
        <v>1158.437545865497</v>
      </c>
      <c r="DF33" s="4">
        <v>15.638898624999999</v>
      </c>
      <c r="DH33" s="4">
        <v>1068.4986495799794</v>
      </c>
      <c r="DI33" s="4">
        <v>12.741128250000001</v>
      </c>
      <c r="DK33" s="4">
        <v>8249.4403244463283</v>
      </c>
      <c r="DL33" s="4">
        <v>90.924337499999993</v>
      </c>
      <c r="DM33" s="4">
        <v>5667.0947509999996</v>
      </c>
      <c r="DN33" s="4">
        <v>85.265074999999996</v>
      </c>
      <c r="DO33" s="4">
        <v>806.15769238403618</v>
      </c>
      <c r="DP33" s="4">
        <v>30.637432374999999</v>
      </c>
      <c r="DQ33" s="4">
        <v>860.03547508134</v>
      </c>
      <c r="DR33" s="4">
        <v>36.852704375000002</v>
      </c>
      <c r="DS33" s="4">
        <v>860.03547508134</v>
      </c>
      <c r="DT33" s="4">
        <v>34.334693375000001</v>
      </c>
      <c r="DU33" s="4">
        <v>34.334693375000001</v>
      </c>
      <c r="DV33" s="4">
        <v>43.767819375000002</v>
      </c>
      <c r="DW33" s="4">
        <v>39.790929250000005</v>
      </c>
      <c r="DX33" s="4">
        <v>35.682944077260913</v>
      </c>
      <c r="DZ33" s="4">
        <v>812.01537826159336</v>
      </c>
      <c r="EA33" s="4">
        <v>34.980838625000004</v>
      </c>
      <c r="EB33" s="4">
        <v>34.980838625000004</v>
      </c>
      <c r="EC33" s="4">
        <v>44.186888375000002</v>
      </c>
      <c r="ED33" s="4">
        <v>40.414390499999996</v>
      </c>
      <c r="EE33" s="4">
        <v>35.895813726562501</v>
      </c>
      <c r="EF33" s="4">
        <v>14.944984</v>
      </c>
      <c r="EG33" s="4">
        <v>12.646419374999999</v>
      </c>
      <c r="EH33" s="4">
        <v>54.117185749999997</v>
      </c>
      <c r="EI33" s="4">
        <v>51.800172500000002</v>
      </c>
      <c r="EJ33" s="4">
        <v>31.666084874999999</v>
      </c>
      <c r="EK33" s="4">
        <v>37.344063624999997</v>
      </c>
      <c r="EL33" s="4">
        <v>34.947004999999997</v>
      </c>
      <c r="EM33" s="4">
        <v>44.161340750000001</v>
      </c>
      <c r="EN33" s="4">
        <v>40.376281999999996</v>
      </c>
      <c r="EO33" s="4">
        <v>36.287761304324974</v>
      </c>
      <c r="EP33" s="4">
        <v>0.81459300000000001</v>
      </c>
      <c r="EQ33" s="4">
        <v>25679.436249999999</v>
      </c>
      <c r="ER33" s="4">
        <v>1347.8347403639352</v>
      </c>
      <c r="ES33" s="4">
        <v>17.311374000000001</v>
      </c>
      <c r="ET33" s="4">
        <v>1014.6461451458395</v>
      </c>
      <c r="EU33" s="4">
        <v>13.24374875</v>
      </c>
      <c r="EV33" s="7">
        <v>1875.7955890000001</v>
      </c>
      <c r="EW33" s="7">
        <v>73.742873000000003</v>
      </c>
      <c r="EX33" s="7">
        <v>1710.0820149343961</v>
      </c>
      <c r="EY33" s="7">
        <v>68.851170249999996</v>
      </c>
      <c r="EZ33" s="7">
        <v>763.11469790639831</v>
      </c>
      <c r="FA33" s="7">
        <v>31.451484874999998</v>
      </c>
      <c r="FB33" s="7">
        <v>839.13418797588474</v>
      </c>
      <c r="FC33" s="7">
        <v>37.479934</v>
      </c>
      <c r="FD33" s="4">
        <v>763.11469790639831</v>
      </c>
      <c r="FE33" s="4">
        <v>34.745049125000001</v>
      </c>
      <c r="FF33" s="4">
        <v>34.745049125000001</v>
      </c>
      <c r="FG33" s="4">
        <v>44.124161749999999</v>
      </c>
      <c r="FH33" s="4">
        <v>40.238489625</v>
      </c>
      <c r="FI33" s="4">
        <v>36.094314347428877</v>
      </c>
      <c r="FK33" s="4">
        <v>860.03547508134</v>
      </c>
      <c r="FL33" s="4">
        <v>35.300971632812498</v>
      </c>
      <c r="FM33" s="4">
        <v>860.03547508134</v>
      </c>
      <c r="FN33" s="4">
        <v>35.682944077260913</v>
      </c>
      <c r="FP33" s="4">
        <v>895.02866400000005</v>
      </c>
      <c r="FQ33" s="4">
        <v>36.2299566875</v>
      </c>
      <c r="FR33" s="4">
        <v>895.02866400000005</v>
      </c>
      <c r="FS33" s="4">
        <v>36.624656079760086</v>
      </c>
    </row>
    <row r="34" spans="1:175" ht="13" thickBot="1">
      <c r="A34" s="250"/>
      <c r="B34" s="38">
        <v>235</v>
      </c>
      <c r="C34" s="130">
        <f>Anchor!L247</f>
        <v>86.516559999999998</v>
      </c>
      <c r="D34" s="130">
        <f>Anchor!M247</f>
        <v>26.209175999999999</v>
      </c>
      <c r="E34" s="130">
        <f>Anchor!N247</f>
        <v>36.094864000000001</v>
      </c>
      <c r="F34" s="130">
        <f>Anchor!O247</f>
        <v>32.179434999999998</v>
      </c>
      <c r="G34" s="131">
        <f>('Summary (Full)'!$B$34*D34+'Summary (Full)'!$B$35*E34+'Summary (Full)'!$B$36*F34)/'Summary (Full)'!$B$37</f>
        <v>27.2001726875</v>
      </c>
      <c r="H34" s="130">
        <f>Anchor!P247</f>
        <v>6.467886</v>
      </c>
      <c r="I34" s="130">
        <f>Anchor!Q247</f>
        <v>6.9368509999999999</v>
      </c>
      <c r="J34" s="130">
        <f>Anchor!R247</f>
        <v>0.24493400000000001</v>
      </c>
      <c r="K34" s="130">
        <f>Anchor!S247</f>
        <v>0.220273</v>
      </c>
      <c r="L34" s="130">
        <f>Anchor!T247</f>
        <v>22.405566</v>
      </c>
      <c r="M34" s="130">
        <f>Anchor!U247</f>
        <v>29.191572000000001</v>
      </c>
      <c r="N34" s="130">
        <f>Anchor!V247</f>
        <v>26.151757</v>
      </c>
      <c r="O34" s="130">
        <f>Anchor!W247</f>
        <v>36.065277000000002</v>
      </c>
      <c r="P34" s="130">
        <f>Anchor!X247</f>
        <v>32.135776</v>
      </c>
      <c r="Q34" s="132">
        <f>10*LOG10(1/(('Summary (Full)'!$B$41/10^(N34/10)+'Summary (Full)'!$B$42/10^(O34/10)+'Summary (Full)'!$B$43/10^(P34/10))/'Summary (Full)'!$B$44))</f>
        <v>27.54425968442289</v>
      </c>
      <c r="R34" s="130">
        <f>Anchor!Y247</f>
        <v>1.115585</v>
      </c>
      <c r="S34" s="130">
        <f>Anchor!Z247</f>
        <v>620.91999999999996</v>
      </c>
      <c r="U34" s="130">
        <f>Test!L247</f>
        <v>83.292706999999993</v>
      </c>
      <c r="V34" s="130">
        <f>Test!M247</f>
        <v>27.181616999999999</v>
      </c>
      <c r="W34" s="130">
        <f>Test!N247</f>
        <v>37.165897000000001</v>
      </c>
      <c r="X34" s="130">
        <f>Test!O247</f>
        <v>32.953152000000003</v>
      </c>
      <c r="Y34" s="130">
        <f>('Summary (Full)'!$B$34*V34+'Summary (Full)'!$B$35*W34+'Summary (Full)'!$B$36*X34)/'Summary (Full)'!$B$37</f>
        <v>28.166355437499998</v>
      </c>
      <c r="Z34" s="130">
        <f>Test!P247</f>
        <v>7.1852830000000001</v>
      </c>
      <c r="AA34" s="130">
        <f>Test!Q247</f>
        <v>7.5052130000000004</v>
      </c>
      <c r="AB34" s="130">
        <f>Test!R247</f>
        <v>4.0884749999999999</v>
      </c>
      <c r="AC34" s="130">
        <f>Test!S247</f>
        <v>3.7501009999999999</v>
      </c>
      <c r="AD34" s="130">
        <f>Test!T247</f>
        <v>23.374244999999998</v>
      </c>
      <c r="AE34" s="130">
        <f>Test!U247</f>
        <v>30.133201</v>
      </c>
      <c r="AF34" s="130">
        <f>Test!V247</f>
        <v>27.126313</v>
      </c>
      <c r="AG34" s="130">
        <f>Test!W247</f>
        <v>37.110666999999999</v>
      </c>
      <c r="AH34" s="130">
        <f>Test!X247</f>
        <v>32.899994</v>
      </c>
      <c r="AI34" s="130">
        <f>10*LOG10(1/(('Summary (Full)'!$B$41/10^(AF34/10)+'Summary (Full)'!$B$42/10^(AG34/10)+'Summary (Full)'!$B$43/10^(AH34/10))/'Summary (Full)'!$B$44))</f>
        <v>28.507996416262415</v>
      </c>
      <c r="AJ34" s="130">
        <f>Test!Y247</f>
        <v>1.2701800000000001</v>
      </c>
      <c r="AK34" s="130">
        <f>Test!Z247</f>
        <v>4477.42</v>
      </c>
      <c r="AL34" s="130">
        <f t="shared" si="2"/>
        <v>1.1385775176252819</v>
      </c>
      <c r="AM34" s="130">
        <f t="shared" si="2"/>
        <v>7.2109450492817118</v>
      </c>
      <c r="AO34" s="270"/>
      <c r="AP34" s="193"/>
      <c r="AQ34" s="193"/>
      <c r="AR34" s="193"/>
      <c r="AS34" s="193"/>
      <c r="AT34" s="193"/>
      <c r="AU34" s="193"/>
      <c r="AV34" s="193"/>
      <c r="AW34" s="193"/>
      <c r="AX34" s="193"/>
      <c r="AY34" s="195"/>
      <c r="AZ34" s="253"/>
      <c r="BA34" s="221"/>
      <c r="CL34" s="4">
        <v>946.65457600000002</v>
      </c>
      <c r="CM34" s="4">
        <v>34.702523999999997</v>
      </c>
      <c r="CN34" s="4">
        <v>34.702523999999997</v>
      </c>
      <c r="CO34" s="4">
        <v>44.071612000000002</v>
      </c>
      <c r="CP34" s="4">
        <v>40.131180000000001</v>
      </c>
      <c r="CQ34" s="4">
        <v>35.627382999999995</v>
      </c>
      <c r="CR34" s="4">
        <v>14.689855</v>
      </c>
      <c r="CS34" s="4">
        <v>12.422623</v>
      </c>
      <c r="CT34" s="4">
        <v>47.722375</v>
      </c>
      <c r="CU34" s="4">
        <v>45.837541999999999</v>
      </c>
      <c r="CV34" s="4">
        <v>31.261441999999999</v>
      </c>
      <c r="CW34" s="4">
        <v>37.14396</v>
      </c>
      <c r="CX34" s="4">
        <v>34.667408000000002</v>
      </c>
      <c r="CY34" s="4">
        <v>44.051535000000001</v>
      </c>
      <c r="CZ34" s="4">
        <v>40.095730000000003</v>
      </c>
      <c r="DA34" s="4">
        <v>36.012652714637269</v>
      </c>
      <c r="DB34" s="4">
        <v>1.046735</v>
      </c>
      <c r="DC34" s="4">
        <v>2017.39</v>
      </c>
      <c r="DE34" s="4">
        <v>1252.4713396164586</v>
      </c>
      <c r="DF34" s="4">
        <v>16.006655500000001</v>
      </c>
      <c r="DH34" s="4">
        <v>1173.7041388021589</v>
      </c>
      <c r="DI34" s="4">
        <v>12.998374125</v>
      </c>
      <c r="DK34" s="4">
        <v>9106.9201570000005</v>
      </c>
      <c r="DL34" s="4">
        <v>92.005219999999994</v>
      </c>
      <c r="DM34" s="4">
        <v>6329.2133585351594</v>
      </c>
      <c r="DN34" s="4">
        <v>86.156951624999991</v>
      </c>
      <c r="DO34" s="4">
        <v>885.53281789385778</v>
      </c>
      <c r="DP34" s="4">
        <v>31.025843500000001</v>
      </c>
      <c r="DQ34" s="4">
        <v>946.65457600000002</v>
      </c>
      <c r="DR34" s="4">
        <v>37.14396</v>
      </c>
      <c r="DS34" s="4">
        <v>946.65457600000002</v>
      </c>
      <c r="DT34" s="4">
        <v>34.667408000000002</v>
      </c>
      <c r="DU34" s="4">
        <v>34.667408000000002</v>
      </c>
      <c r="DV34" s="4">
        <v>44.051535000000001</v>
      </c>
      <c r="DW34" s="4">
        <v>40.095730000000003</v>
      </c>
      <c r="DX34" s="4">
        <v>36.012652714637269</v>
      </c>
      <c r="DZ34" s="4">
        <v>895.02866400000005</v>
      </c>
      <c r="EA34" s="4">
        <v>35.316994000000001</v>
      </c>
      <c r="EB34" s="4">
        <v>35.316994000000001</v>
      </c>
      <c r="EC34" s="4">
        <v>44.492556</v>
      </c>
      <c r="ED34" s="4">
        <v>40.748835</v>
      </c>
      <c r="EE34" s="4">
        <v>36.2299566875</v>
      </c>
      <c r="EF34" s="4">
        <v>15.367495</v>
      </c>
      <c r="EG34" s="4">
        <v>12.90767</v>
      </c>
      <c r="EH34" s="4">
        <v>56.449486999999998</v>
      </c>
      <c r="EI34" s="4">
        <v>54.068404000000001</v>
      </c>
      <c r="EJ34" s="4">
        <v>32.058765999999999</v>
      </c>
      <c r="EK34" s="4">
        <v>37.64181</v>
      </c>
      <c r="EL34" s="4">
        <v>35.284905999999999</v>
      </c>
      <c r="EM34" s="4">
        <v>44.468710000000002</v>
      </c>
      <c r="EN34" s="4">
        <v>40.711216999999998</v>
      </c>
      <c r="EO34" s="4">
        <v>36.624656079760086</v>
      </c>
      <c r="EP34" s="4">
        <v>0.80513400000000002</v>
      </c>
      <c r="EQ34" s="4">
        <v>26910.35</v>
      </c>
      <c r="ER34" s="4">
        <v>1480.7286797960783</v>
      </c>
      <c r="ES34" s="4">
        <v>17.739595999999999</v>
      </c>
      <c r="ET34" s="4">
        <v>1115.7225400397792</v>
      </c>
      <c r="EU34" s="4">
        <v>13.485936875</v>
      </c>
      <c r="EV34" s="7">
        <v>2538.7142090000002</v>
      </c>
      <c r="EW34" s="7">
        <v>79.443037000000004</v>
      </c>
      <c r="EX34" s="7">
        <v>1875.7955890000001</v>
      </c>
      <c r="EY34" s="7">
        <v>70.962993999999995</v>
      </c>
      <c r="EZ34" s="7">
        <v>839.13418797588474</v>
      </c>
      <c r="FA34" s="7">
        <v>31.820421500000002</v>
      </c>
      <c r="FB34" s="7">
        <v>922.72654079625147</v>
      </c>
      <c r="FC34" s="7">
        <v>37.736679250000002</v>
      </c>
      <c r="FD34" s="4">
        <v>812.01537826159336</v>
      </c>
      <c r="FE34" s="4">
        <v>34.947004999999997</v>
      </c>
      <c r="FF34" s="4">
        <v>34.947004999999997</v>
      </c>
      <c r="FG34" s="4">
        <v>44.161340750000001</v>
      </c>
      <c r="FH34" s="4">
        <v>40.376281999999996</v>
      </c>
      <c r="FI34" s="4">
        <v>36.287761304324974</v>
      </c>
      <c r="FK34" s="4">
        <v>946.65457600000002</v>
      </c>
      <c r="FL34" s="4">
        <v>35.627382999999995</v>
      </c>
      <c r="FM34" s="4">
        <v>946.65457600000002</v>
      </c>
      <c r="FN34" s="4">
        <v>36.012652714637269</v>
      </c>
      <c r="FP34" s="4">
        <v>981.76040990885963</v>
      </c>
      <c r="FQ34" s="4">
        <v>36.495571898437497</v>
      </c>
      <c r="FR34" s="4">
        <v>981.76040990885963</v>
      </c>
      <c r="FS34" s="4">
        <v>36.892461824869216</v>
      </c>
    </row>
    <row r="35" spans="1:175" ht="13" customHeight="1">
      <c r="A35" s="250" t="s">
        <v>20</v>
      </c>
      <c r="B35" s="38">
        <v>110</v>
      </c>
      <c r="C35" s="130">
        <f>Anchor!L248</f>
        <v>2526.866364</v>
      </c>
      <c r="D35" s="130">
        <f>Anchor!M248</f>
        <v>36.617733000000001</v>
      </c>
      <c r="E35" s="130">
        <f>Anchor!N248</f>
        <v>45.988376000000002</v>
      </c>
      <c r="F35" s="130">
        <f>Anchor!O248</f>
        <v>42.076453999999998</v>
      </c>
      <c r="G35" s="131">
        <f>('Summary (Full)'!$B$34*D35+'Summary (Full)'!$B$35*E35+'Summary (Full)'!$B$36*F35)/'Summary (Full)'!$B$37</f>
        <v>37.544568250000005</v>
      </c>
      <c r="H35" s="130">
        <f>Anchor!P248</f>
        <v>19.098396999999999</v>
      </c>
      <c r="I35" s="130">
        <f>Anchor!Q248</f>
        <v>14.372204999999999</v>
      </c>
      <c r="J35" s="130">
        <f>Anchor!R248</f>
        <v>58.959502999999998</v>
      </c>
      <c r="K35" s="130">
        <f>Anchor!S248</f>
        <v>56.886578999999998</v>
      </c>
      <c r="L35" s="130">
        <f>Anchor!T248</f>
        <v>33.597327</v>
      </c>
      <c r="M35" s="130">
        <f>Anchor!U248</f>
        <v>39.021343999999999</v>
      </c>
      <c r="N35" s="130">
        <f>Anchor!V248</f>
        <v>36.607016000000002</v>
      </c>
      <c r="O35" s="130">
        <f>Anchor!W248</f>
        <v>45.975999000000002</v>
      </c>
      <c r="P35" s="130">
        <f>Anchor!X248</f>
        <v>42.053004999999999</v>
      </c>
      <c r="Q35" s="132">
        <f>10*LOG10(1/(('Summary (Full)'!$B$41/10^(N35/10)+'Summary (Full)'!$B$42/10^(O35/10)+'Summary (Full)'!$B$43/10^(P35/10))/'Summary (Full)'!$B$44))</f>
        <v>37.953011305771021</v>
      </c>
      <c r="R35" s="130">
        <f>Anchor!Y248</f>
        <v>0.76332100000000003</v>
      </c>
      <c r="S35" s="130">
        <f>Anchor!Z248</f>
        <v>2239.4699999999998</v>
      </c>
      <c r="U35" s="130">
        <f>Test!L248</f>
        <v>2594.1984170000001</v>
      </c>
      <c r="V35" s="130">
        <f>Test!M248</f>
        <v>36.821280000000002</v>
      </c>
      <c r="W35" s="130">
        <f>Test!N248</f>
        <v>46.515250999999999</v>
      </c>
      <c r="X35" s="130">
        <f>Test!O248</f>
        <v>42.407153999999998</v>
      </c>
      <c r="Y35" s="130">
        <f>('Summary (Full)'!$B$34*V35+'Summary (Full)'!$B$35*W35+'Summary (Full)'!$B$36*X35)/'Summary (Full)'!$B$37</f>
        <v>37.776270312500003</v>
      </c>
      <c r="Z35" s="130">
        <f>Test!P248</f>
        <v>19.717576999999999</v>
      </c>
      <c r="AA35" s="130">
        <f>Test!Q248</f>
        <v>14.606248000000001</v>
      </c>
      <c r="AB35" s="130">
        <f>Test!R248</f>
        <v>60.936718999999997</v>
      </c>
      <c r="AC35" s="130">
        <f>Test!S248</f>
        <v>58.895356999999997</v>
      </c>
      <c r="AD35" s="130">
        <f>Test!T248</f>
        <v>33.901243999999998</v>
      </c>
      <c r="AE35" s="130">
        <f>Test!U248</f>
        <v>39.286887</v>
      </c>
      <c r="AF35" s="130">
        <f>Test!V248</f>
        <v>36.812373999999998</v>
      </c>
      <c r="AG35" s="130">
        <f>Test!W248</f>
        <v>46.506574999999998</v>
      </c>
      <c r="AH35" s="130">
        <f>Test!X248</f>
        <v>42.385998000000001</v>
      </c>
      <c r="AI35" s="130">
        <f>10*LOG10(1/(('Summary (Full)'!$B$41/10^(AF35/10)+'Summary (Full)'!$B$42/10^(AG35/10)+'Summary (Full)'!$B$43/10^(AH35/10))/'Summary (Full)'!$B$44))</f>
        <v>38.174788985086387</v>
      </c>
      <c r="AJ35" s="130">
        <f>Test!Y248</f>
        <v>0.69452800000000003</v>
      </c>
      <c r="AK35" s="130">
        <f>Test!Z248</f>
        <v>24943.17</v>
      </c>
      <c r="AL35" s="130">
        <f t="shared" si="2"/>
        <v>0.90987670979836799</v>
      </c>
      <c r="AM35" s="130">
        <f t="shared" si="2"/>
        <v>11.137979075406236</v>
      </c>
      <c r="AO35" s="271" t="s">
        <v>27</v>
      </c>
      <c r="AP35" s="192" cm="1">
        <f t="array" ref="AP35">bdRateExtend($C35:$C38,D35:D38,$U35:$U38,V35:V38)</f>
        <v>-0.16800522508286175</v>
      </c>
      <c r="AQ35" s="192" cm="1">
        <f t="array" ref="AQ35">bdRateExtend($C35:$C40,D35:D40,$U35:$U40,V35:V40)</f>
        <v>-0.20933240959985744</v>
      </c>
      <c r="AR35" s="192" cm="1">
        <f t="array" ref="AR35">bdRateExtend($C35:$C40,E35:E40,$U35:$U40,W35:W40)</f>
        <v>-0.2753307263740199</v>
      </c>
      <c r="AS35" s="192" cm="1">
        <f t="array" ref="AS35">bdRateExtend($C35:$C40,F35:F40,$U35:$U40,X35:X40)</f>
        <v>-0.21121933955314209</v>
      </c>
      <c r="AT35" s="192" cm="1">
        <f t="array" ref="AT35">bdRateExtend($C35:$C38,H35:H38,$U35:$U38,Z35:Z38)</f>
        <v>-0.16777275307290795</v>
      </c>
      <c r="AU35" s="192" cm="1">
        <f t="array" ref="AU35">bdRateExtend($C35:$C40,H35:H40,$U35:$U40,Z35:Z40)</f>
        <v>-0.20117868658805971</v>
      </c>
      <c r="AV35" s="192" cm="1">
        <f t="array" ref="AV35">bdRateExtend($C35:$C38,I35:I38,$U35:$U38,AA35:AA38)</f>
        <v>-0.17236257553031831</v>
      </c>
      <c r="AW35" s="192" cm="1">
        <f t="array" ref="AW35">bdRateExtend($C35:$C40,I35:I40,$U35:$U40,AA35:AA40)</f>
        <v>-0.21355004415273926</v>
      </c>
      <c r="AX35" s="192" cm="1">
        <f t="array" ref="AX35">bdRateExtend($C35:$C38,J35:J38,$U35:$U38,AB35:AB38,"None", FALSE,1)</f>
        <v>-0.18075213447554017</v>
      </c>
      <c r="AY35" s="194" cm="1">
        <f t="array" ref="AY35">bdRateExtend($C35:$C40,J35:J40,$U35:$U40,AB35:AB40,"None", FALSE,TRUE)</f>
        <v>-0.26128017316749019</v>
      </c>
      <c r="AZ35" s="251" cm="1">
        <f t="array" ref="AZ35">testVMAFRange($C35:$C38,J35:J38,$U35:$U38,AB35:AB38)</f>
        <v>0</v>
      </c>
      <c r="BA35" s="170" cm="1">
        <f t="array" ref="BA35">testVMAFRange($C35:$C40,J35:J40,$U35:$U40,AB35:AB40)</f>
        <v>0</v>
      </c>
      <c r="CL35" s="4">
        <v>1068.4986495799794</v>
      </c>
      <c r="CM35" s="4">
        <v>35.087197750000001</v>
      </c>
      <c r="CN35" s="4">
        <v>35.087197750000001</v>
      </c>
      <c r="CO35" s="4">
        <v>44.310666249999997</v>
      </c>
      <c r="CP35" s="4">
        <v>40.580752000000004</v>
      </c>
      <c r="CQ35" s="4">
        <v>36.007011671875006</v>
      </c>
      <c r="CR35" s="4">
        <v>15.221768750000001</v>
      </c>
      <c r="CS35" s="4">
        <v>12.741128250000001</v>
      </c>
      <c r="CT35" s="4">
        <v>52.440378750000001</v>
      </c>
      <c r="CU35" s="4">
        <v>50.486801749999998</v>
      </c>
      <c r="CV35" s="4">
        <v>31.802665749999999</v>
      </c>
      <c r="CW35" s="4">
        <v>37.447239750000001</v>
      </c>
      <c r="CX35" s="4">
        <v>35.053103749999998</v>
      </c>
      <c r="CY35" s="4">
        <v>44.289584249999997</v>
      </c>
      <c r="CZ35" s="4">
        <v>40.545453999999999</v>
      </c>
      <c r="DA35" s="4">
        <v>36.398495014221076</v>
      </c>
      <c r="DB35" s="4">
        <v>0.92984675000000006</v>
      </c>
      <c r="DC35" s="4">
        <v>2970.33</v>
      </c>
      <c r="DE35" s="4">
        <v>1374.9699793776269</v>
      </c>
      <c r="DF35" s="4">
        <v>16.445588999999998</v>
      </c>
      <c r="DH35" s="4">
        <v>1289.26827</v>
      </c>
      <c r="DI35" s="4">
        <v>13.25562</v>
      </c>
      <c r="DK35" s="4">
        <v>13717.487435999999</v>
      </c>
      <c r="DL35" s="4">
        <v>94.421662999999995</v>
      </c>
      <c r="DM35" s="4">
        <v>8249.4403244463283</v>
      </c>
      <c r="DN35" s="4">
        <v>88.69941</v>
      </c>
      <c r="DO35" s="4">
        <v>972.72330088177659</v>
      </c>
      <c r="DP35" s="4">
        <v>31.414254624999998</v>
      </c>
      <c r="DQ35" s="4">
        <v>1173.7041388021589</v>
      </c>
      <c r="DR35" s="4">
        <v>37.727587874999998</v>
      </c>
      <c r="DS35" s="4">
        <v>1068.4986495799794</v>
      </c>
      <c r="DT35" s="4">
        <v>35.053103749999998</v>
      </c>
      <c r="DU35" s="4">
        <v>35.053103749999998</v>
      </c>
      <c r="DV35" s="4">
        <v>44.289584249999997</v>
      </c>
      <c r="DW35" s="4">
        <v>40.545453999999999</v>
      </c>
      <c r="DX35" s="4">
        <v>36.398495014221076</v>
      </c>
      <c r="DZ35" s="4">
        <v>981.76040990885963</v>
      </c>
      <c r="EA35" s="4">
        <v>35.580779624999998</v>
      </c>
      <c r="EB35" s="4">
        <v>35.580779624999998</v>
      </c>
      <c r="EC35" s="4">
        <v>44.744394999999997</v>
      </c>
      <c r="ED35" s="4">
        <v>41.053840624999999</v>
      </c>
      <c r="EE35" s="4">
        <v>36.495571898437497</v>
      </c>
      <c r="EF35" s="4">
        <v>15.799965499999999</v>
      </c>
      <c r="EG35" s="4">
        <v>13.142056499999999</v>
      </c>
      <c r="EH35" s="4">
        <v>58.611160249999998</v>
      </c>
      <c r="EI35" s="4">
        <v>56.18022775</v>
      </c>
      <c r="EJ35" s="4">
        <v>32.429254999999998</v>
      </c>
      <c r="EK35" s="4">
        <v>37.879139125000002</v>
      </c>
      <c r="EL35" s="4">
        <v>35.550535249999996</v>
      </c>
      <c r="EM35" s="4">
        <v>44.721578999999998</v>
      </c>
      <c r="EN35" s="4">
        <v>41.017136375</v>
      </c>
      <c r="EO35" s="4">
        <v>36.892461824869216</v>
      </c>
      <c r="EP35" s="4">
        <v>0.79203725000000003</v>
      </c>
      <c r="EQ35" s="4">
        <v>29290.1875</v>
      </c>
      <c r="ER35" s="4">
        <v>1626.7257086566979</v>
      </c>
      <c r="ES35" s="4">
        <v>18.167818</v>
      </c>
      <c r="ET35" s="4">
        <v>1226.8679010000001</v>
      </c>
      <c r="EU35" s="4">
        <v>13.728125</v>
      </c>
      <c r="EV35" s="7">
        <v>2802.8223635017753</v>
      </c>
      <c r="EW35" s="7">
        <v>80.763011125000006</v>
      </c>
      <c r="EX35" s="7">
        <v>2538.7142090000002</v>
      </c>
      <c r="EY35" s="7">
        <v>76.764617999999999</v>
      </c>
      <c r="EZ35" s="7">
        <v>922.72654079625147</v>
      </c>
      <c r="FA35" s="7">
        <v>32.189358124999998</v>
      </c>
      <c r="FB35" s="7">
        <v>1014.6461451458395</v>
      </c>
      <c r="FC35" s="7">
        <v>37.993424500000003</v>
      </c>
      <c r="FD35" s="4">
        <v>895.02866400000005</v>
      </c>
      <c r="FE35" s="4">
        <v>35.284905999999999</v>
      </c>
      <c r="FF35" s="4">
        <v>35.284905999999999</v>
      </c>
      <c r="FG35" s="4">
        <v>44.468710000000002</v>
      </c>
      <c r="FH35" s="4">
        <v>40.711216999999998</v>
      </c>
      <c r="FI35" s="4">
        <v>36.624656079760086</v>
      </c>
      <c r="FK35" s="4">
        <v>1068.4986495799794</v>
      </c>
      <c r="FL35" s="4">
        <v>36.007011671875006</v>
      </c>
      <c r="FM35" s="4">
        <v>1068.4986495799794</v>
      </c>
      <c r="FN35" s="4">
        <v>36.398495014221076</v>
      </c>
      <c r="FP35" s="4">
        <v>1115.7225400397792</v>
      </c>
      <c r="FQ35" s="4">
        <v>36.877225976562499</v>
      </c>
      <c r="FR35" s="4">
        <v>1115.7225400397792</v>
      </c>
      <c r="FS35" s="4">
        <v>37.275355591013472</v>
      </c>
    </row>
    <row r="36" spans="1:175">
      <c r="A36" s="250"/>
      <c r="B36" s="38">
        <v>135</v>
      </c>
      <c r="C36" s="130">
        <f>Anchor!L249</f>
        <v>1271.9612689999999</v>
      </c>
      <c r="D36" s="130">
        <f>Anchor!M249</f>
        <v>35.206493000000002</v>
      </c>
      <c r="E36" s="130">
        <f>Anchor!N249</f>
        <v>44.668723</v>
      </c>
      <c r="F36" s="130">
        <f>Anchor!O249</f>
        <v>40.541708999999997</v>
      </c>
      <c r="G36" s="131">
        <f>('Summary (Full)'!$B$34*D36+'Summary (Full)'!$B$35*E36+'Summary (Full)'!$B$36*F36)/'Summary (Full)'!$B$37</f>
        <v>36.131333375000004</v>
      </c>
      <c r="H36" s="130">
        <f>Anchor!P249</f>
        <v>16.044311</v>
      </c>
      <c r="I36" s="130">
        <f>Anchor!Q249</f>
        <v>12.987144000000001</v>
      </c>
      <c r="J36" s="130">
        <f>Anchor!R249</f>
        <v>46.137233999999999</v>
      </c>
      <c r="K36" s="130">
        <f>Anchor!S249</f>
        <v>44.22719</v>
      </c>
      <c r="L36" s="130">
        <f>Anchor!T249</f>
        <v>31.754318000000001</v>
      </c>
      <c r="M36" s="130">
        <f>Anchor!U249</f>
        <v>37.702190999999999</v>
      </c>
      <c r="N36" s="130">
        <f>Anchor!V249</f>
        <v>35.183481999999998</v>
      </c>
      <c r="O36" s="130">
        <f>Anchor!W249</f>
        <v>44.654459000000003</v>
      </c>
      <c r="P36" s="130">
        <f>Anchor!X249</f>
        <v>40.512149999999998</v>
      </c>
      <c r="Q36" s="132">
        <f>10*LOG10(1/(('Summary (Full)'!$B$41/10^(N36/10)+'Summary (Full)'!$B$42/10^(O36/10)+'Summary (Full)'!$B$43/10^(P36/10))/'Summary (Full)'!$B$44))</f>
        <v>36.524418078687425</v>
      </c>
      <c r="R36" s="130">
        <f>Anchor!Y249</f>
        <v>0.94086800000000004</v>
      </c>
      <c r="S36" s="130">
        <f>Anchor!Z249</f>
        <v>1656.23</v>
      </c>
      <c r="U36" s="130">
        <f>Test!L249</f>
        <v>1288.6928459999999</v>
      </c>
      <c r="V36" s="130">
        <f>Test!M249</f>
        <v>35.573610000000002</v>
      </c>
      <c r="W36" s="130">
        <f>Test!N249</f>
        <v>45.300890000000003</v>
      </c>
      <c r="X36" s="130">
        <f>Test!O249</f>
        <v>41.006616999999999</v>
      </c>
      <c r="Y36" s="130">
        <f>('Summary (Full)'!$B$34*V36+'Summary (Full)'!$B$35*W36+'Summary (Full)'!$B$36*X36)/'Summary (Full)'!$B$37</f>
        <v>36.521127937500005</v>
      </c>
      <c r="Z36" s="130">
        <f>Test!P249</f>
        <v>16.797758999999999</v>
      </c>
      <c r="AA36" s="130">
        <f>Test!Q249</f>
        <v>13.346762999999999</v>
      </c>
      <c r="AB36" s="130">
        <f>Test!R249</f>
        <v>49.281089000000001</v>
      </c>
      <c r="AC36" s="130">
        <f>Test!S249</f>
        <v>47.268988999999998</v>
      </c>
      <c r="AD36" s="130">
        <f>Test!T249</f>
        <v>32.222236000000002</v>
      </c>
      <c r="AE36" s="130">
        <f>Test!U249</f>
        <v>38.110267</v>
      </c>
      <c r="AF36" s="130">
        <f>Test!V249</f>
        <v>35.554164999999998</v>
      </c>
      <c r="AG36" s="130">
        <f>Test!W249</f>
        <v>45.288671999999998</v>
      </c>
      <c r="AH36" s="130">
        <f>Test!X249</f>
        <v>40.978855000000003</v>
      </c>
      <c r="AI36" s="130">
        <f>10*LOG10(1/(('Summary (Full)'!$B$41/10^(AF36/10)+'Summary (Full)'!$B$42/10^(AG36/10)+'Summary (Full)'!$B$43/10^(AH36/10))/'Summary (Full)'!$B$44))</f>
        <v>36.907994162281192</v>
      </c>
      <c r="AJ36" s="130">
        <f>Test!Y249</f>
        <v>0.84963500000000003</v>
      </c>
      <c r="AK36" s="130">
        <f>Test!Z249</f>
        <v>16659.25</v>
      </c>
      <c r="AL36" s="130">
        <f t="shared" si="2"/>
        <v>0.90303315661708128</v>
      </c>
      <c r="AM36" s="130">
        <f t="shared" si="2"/>
        <v>10.058536555913127</v>
      </c>
      <c r="AO36" s="261"/>
      <c r="AP36" s="177"/>
      <c r="AQ36" s="177"/>
      <c r="AR36" s="177"/>
      <c r="AS36" s="177"/>
      <c r="AT36" s="177"/>
      <c r="AU36" s="177"/>
      <c r="AV36" s="177"/>
      <c r="AW36" s="177"/>
      <c r="AX36" s="177"/>
      <c r="AY36" s="178"/>
      <c r="AZ36" s="252"/>
      <c r="BA36" s="171"/>
      <c r="CL36" s="4">
        <v>1173.7041388021589</v>
      </c>
      <c r="CM36" s="4">
        <v>35.409449875</v>
      </c>
      <c r="CN36" s="4">
        <v>35.409449875</v>
      </c>
      <c r="CO36" s="4">
        <v>44.596731624999997</v>
      </c>
      <c r="CP36" s="4">
        <v>40.892807500000004</v>
      </c>
      <c r="CQ36" s="4">
        <v>36.326364835937504</v>
      </c>
      <c r="CR36" s="4">
        <v>15.649233875000002</v>
      </c>
      <c r="CS36" s="4">
        <v>12.998374125</v>
      </c>
      <c r="CT36" s="4">
        <v>54.981519375000005</v>
      </c>
      <c r="CU36" s="4">
        <v>52.940057874999994</v>
      </c>
      <c r="CV36" s="4">
        <v>32.191076875</v>
      </c>
      <c r="CW36" s="4">
        <v>37.727587874999998</v>
      </c>
      <c r="CX36" s="4">
        <v>35.377352375000001</v>
      </c>
      <c r="CY36" s="4">
        <v>44.576945125000002</v>
      </c>
      <c r="CZ36" s="4">
        <v>40.857625500000005</v>
      </c>
      <c r="DA36" s="4">
        <v>36.720989344861231</v>
      </c>
      <c r="DB36" s="4">
        <v>0.91639487500000005</v>
      </c>
      <c r="DC36" s="4">
        <v>3064.14</v>
      </c>
      <c r="DE36" s="4">
        <v>1509.4496651465465</v>
      </c>
      <c r="DF36" s="4">
        <v>16.884522499999999</v>
      </c>
      <c r="DH36" s="4">
        <v>1414.0149355018386</v>
      </c>
      <c r="DI36" s="4">
        <v>13.488143750000001</v>
      </c>
      <c r="DK36" s="4">
        <v>28272.202873999999</v>
      </c>
      <c r="DL36" s="4">
        <v>96.584450000000004</v>
      </c>
      <c r="DM36" s="4">
        <v>9106.9201570000005</v>
      </c>
      <c r="DN36" s="4">
        <v>89.796435000000002</v>
      </c>
      <c r="DO36" s="4">
        <v>1068.4986495799794</v>
      </c>
      <c r="DP36" s="4">
        <v>31.802665749999999</v>
      </c>
      <c r="DQ36" s="4">
        <v>1289.26827</v>
      </c>
      <c r="DR36" s="4">
        <v>38.007936000000001</v>
      </c>
      <c r="DS36" s="4">
        <v>1173.7041388021589</v>
      </c>
      <c r="DT36" s="4">
        <v>35.377352375000001</v>
      </c>
      <c r="DU36" s="4">
        <v>35.377352375000001</v>
      </c>
      <c r="DV36" s="4">
        <v>44.576945125000002</v>
      </c>
      <c r="DW36" s="4">
        <v>40.857625500000005</v>
      </c>
      <c r="DX36" s="4">
        <v>36.720989344861231</v>
      </c>
      <c r="DZ36" s="4">
        <v>1115.7225400397792</v>
      </c>
      <c r="EA36" s="4">
        <v>35.955695124999998</v>
      </c>
      <c r="EB36" s="4">
        <v>35.955695124999998</v>
      </c>
      <c r="EC36" s="4">
        <v>45.189417375000005</v>
      </c>
      <c r="ED36" s="4">
        <v>41.466466500000003</v>
      </c>
      <c r="EE36" s="4">
        <v>36.877225976562499</v>
      </c>
      <c r="EF36" s="4">
        <v>16.465930874999998</v>
      </c>
      <c r="EG36" s="4">
        <v>13.485936875</v>
      </c>
      <c r="EH36" s="4">
        <v>61.00802075</v>
      </c>
      <c r="EI36" s="4">
        <v>58.415110875000003</v>
      </c>
      <c r="EJ36" s="4">
        <v>32.927231374999998</v>
      </c>
      <c r="EK36" s="4">
        <v>38.250169749999998</v>
      </c>
      <c r="EL36" s="4">
        <v>35.929174625000002</v>
      </c>
      <c r="EM36" s="4">
        <v>45.166154750000004</v>
      </c>
      <c r="EN36" s="4">
        <v>41.433141124999999</v>
      </c>
      <c r="EO36" s="4">
        <v>37.275355591013472</v>
      </c>
      <c r="EP36" s="4">
        <v>0.83944624999999995</v>
      </c>
      <c r="EQ36" s="4">
        <v>24746.41</v>
      </c>
      <c r="ER36" s="4">
        <v>1710.0820149343961</v>
      </c>
      <c r="ES36" s="4">
        <v>18.394788500000001</v>
      </c>
      <c r="ET36" s="4">
        <v>1421.2805014049525</v>
      </c>
      <c r="EU36" s="4">
        <v>14.0796025</v>
      </c>
      <c r="EV36" s="7">
        <v>3621.0834121822027</v>
      </c>
      <c r="EW36" s="7">
        <v>84.625453625000006</v>
      </c>
      <c r="EX36" s="7">
        <v>2802.8223635017753</v>
      </c>
      <c r="EY36" s="7">
        <v>78.104962624999999</v>
      </c>
      <c r="EZ36" s="7">
        <v>981.76040990885963</v>
      </c>
      <c r="FA36" s="7">
        <v>32.429254999999998</v>
      </c>
      <c r="FB36" s="7">
        <v>1115.7225400397792</v>
      </c>
      <c r="FC36" s="7">
        <v>38.250169749999998</v>
      </c>
      <c r="FD36" s="4">
        <v>981.76040990885963</v>
      </c>
      <c r="FE36" s="4">
        <v>35.550535249999996</v>
      </c>
      <c r="FF36" s="4">
        <v>35.550535249999996</v>
      </c>
      <c r="FG36" s="4">
        <v>44.721578999999998</v>
      </c>
      <c r="FH36" s="4">
        <v>41.017136375</v>
      </c>
      <c r="FI36" s="4">
        <v>36.892461824869216</v>
      </c>
      <c r="FK36" s="4">
        <v>1173.7041388021589</v>
      </c>
      <c r="FL36" s="4">
        <v>36.326364835937504</v>
      </c>
      <c r="FM36" s="4">
        <v>1173.7041388021589</v>
      </c>
      <c r="FN36" s="4">
        <v>36.720989344861231</v>
      </c>
      <c r="FP36" s="4">
        <v>1226.8679010000001</v>
      </c>
      <c r="FQ36" s="4">
        <v>37.169558437500001</v>
      </c>
      <c r="FR36" s="4">
        <v>1226.8679010000001</v>
      </c>
      <c r="FS36" s="4">
        <v>37.570615901909619</v>
      </c>
    </row>
    <row r="37" spans="1:175" ht="13" customHeight="1">
      <c r="A37" s="250"/>
      <c r="B37" s="38">
        <v>160</v>
      </c>
      <c r="C37" s="130">
        <f>Anchor!L250</f>
        <v>602.09329100000002</v>
      </c>
      <c r="D37" s="130">
        <f>Anchor!M250</f>
        <v>33.048498000000002</v>
      </c>
      <c r="E37" s="130">
        <f>Anchor!N250</f>
        <v>42.726931999999998</v>
      </c>
      <c r="F37" s="130">
        <f>Anchor!O250</f>
        <v>38.492632999999998</v>
      </c>
      <c r="G37" s="131">
        <f>('Summary (Full)'!$B$34*D37+'Summary (Full)'!$B$35*E37+'Summary (Full)'!$B$36*F37)/'Summary (Full)'!$B$37</f>
        <v>33.993658562500002</v>
      </c>
      <c r="H37" s="130">
        <f>Anchor!P250</f>
        <v>12.801012</v>
      </c>
      <c r="I37" s="130">
        <f>Anchor!Q250</f>
        <v>11.200343</v>
      </c>
      <c r="J37" s="130">
        <f>Anchor!R250</f>
        <v>29.963501999999998</v>
      </c>
      <c r="K37" s="130">
        <f>Anchor!S250</f>
        <v>28.606586</v>
      </c>
      <c r="L37" s="130">
        <f>Anchor!T250</f>
        <v>29.283042999999999</v>
      </c>
      <c r="M37" s="130">
        <f>Anchor!U250</f>
        <v>35.75027</v>
      </c>
      <c r="N37" s="130">
        <f>Anchor!V250</f>
        <v>33.010170000000002</v>
      </c>
      <c r="O37" s="130">
        <f>Anchor!W250</f>
        <v>42.703313999999999</v>
      </c>
      <c r="P37" s="130">
        <f>Anchor!X250</f>
        <v>38.454985000000001</v>
      </c>
      <c r="Q37" s="132">
        <f>10*LOG10(1/(('Summary (Full)'!$B$41/10^(N37/10)+'Summary (Full)'!$B$42/10^(O37/10)+'Summary (Full)'!$B$43/10^(P37/10))/'Summary (Full)'!$B$44))</f>
        <v>34.364304154095265</v>
      </c>
      <c r="R37" s="130">
        <f>Anchor!Y250</f>
        <v>1.161438</v>
      </c>
      <c r="S37" s="130">
        <f>Anchor!Z250</f>
        <v>1136.9000000000001</v>
      </c>
      <c r="U37" s="130">
        <f>Test!L250</f>
        <v>595.05171800000005</v>
      </c>
      <c r="V37" s="130">
        <f>Test!M250</f>
        <v>33.624777999999999</v>
      </c>
      <c r="W37" s="130">
        <f>Test!N250</f>
        <v>43.483803000000002</v>
      </c>
      <c r="X37" s="130">
        <f>Test!O250</f>
        <v>39.042414000000001</v>
      </c>
      <c r="Y37" s="130">
        <f>('Summary (Full)'!$B$34*V37+'Summary (Full)'!$B$35*W37+'Summary (Full)'!$B$36*X37)/'Summary (Full)'!$B$37</f>
        <v>34.579569312499999</v>
      </c>
      <c r="Z37" s="130">
        <f>Test!P250</f>
        <v>13.595715999999999</v>
      </c>
      <c r="AA37" s="130">
        <f>Test!Q250</f>
        <v>11.672573999999999</v>
      </c>
      <c r="AB37" s="130">
        <f>Test!R250</f>
        <v>34.543385000000001</v>
      </c>
      <c r="AC37" s="130">
        <f>Test!S250</f>
        <v>32.896382000000003</v>
      </c>
      <c r="AD37" s="130">
        <f>Test!T250</f>
        <v>29.932012</v>
      </c>
      <c r="AE37" s="130">
        <f>Test!U250</f>
        <v>36.353605999999999</v>
      </c>
      <c r="AF37" s="130">
        <f>Test!V250</f>
        <v>33.591862999999996</v>
      </c>
      <c r="AG37" s="130">
        <f>Test!W250</f>
        <v>43.457811999999997</v>
      </c>
      <c r="AH37" s="130">
        <f>Test!X250</f>
        <v>39.004758000000002</v>
      </c>
      <c r="AI37" s="130">
        <f>10*LOG10(1/(('Summary (Full)'!$B$41/10^(AF37/10)+'Summary (Full)'!$B$42/10^(AG37/10)+'Summary (Full)'!$B$43/10^(AH37/10))/'Summary (Full)'!$B$44))</f>
        <v>34.948054805986651</v>
      </c>
      <c r="AJ37" s="130">
        <f>Test!Y250</f>
        <v>1.084508</v>
      </c>
      <c r="AK37" s="130">
        <f>Test!Z250</f>
        <v>10538.86</v>
      </c>
      <c r="AL37" s="130">
        <f t="shared" si="2"/>
        <v>0.93376314534223959</v>
      </c>
      <c r="AM37" s="130">
        <f t="shared" si="2"/>
        <v>9.2698214442782998</v>
      </c>
      <c r="AO37" s="261" t="s">
        <v>28</v>
      </c>
      <c r="AP37" s="177" cm="1">
        <f t="array" ref="AP37">bdRateExtend($C36:$C39,D36:D39,$U36:$U39,V36:V39)</f>
        <v>-0.20232996796065517</v>
      </c>
      <c r="AQ37" s="177"/>
      <c r="AR37" s="177"/>
      <c r="AS37" s="177"/>
      <c r="AT37" s="177" cm="1">
        <f t="array" ref="AT37">bdRateExtend($C36:$C39,H36:H39,$U36:$U39,Z36:Z39)</f>
        <v>-0.20434876515012834</v>
      </c>
      <c r="AU37" s="177"/>
      <c r="AV37" s="177" cm="1">
        <f t="array" ref="AV37">bdRateExtend($C36:$C39,I36:I39,$U36:$U39,AA36:AA39)</f>
        <v>-0.2121267397116593</v>
      </c>
      <c r="AW37" s="177"/>
      <c r="AX37" s="177" cm="1">
        <f t="array" ref="AX37">bdRateExtend($C36:$C39,J36:J39,$U36:$U39,AB36:AB39,"None", FALSE,1)</f>
        <v>-0.25211816567999301</v>
      </c>
      <c r="AY37" s="178"/>
      <c r="AZ37" s="252" cm="1">
        <f t="array" ref="AZ37">testVMAFRange($C36:$C39,J36:J39,$U36:$U39,AB36:AB39)</f>
        <v>0</v>
      </c>
      <c r="BA37" s="171"/>
      <c r="CL37" s="4">
        <v>1289.26827</v>
      </c>
      <c r="CM37" s="4">
        <v>35.731701999999999</v>
      </c>
      <c r="CN37" s="4">
        <v>35.731701999999999</v>
      </c>
      <c r="CO37" s="4">
        <v>44.882796999999997</v>
      </c>
      <c r="CP37" s="4">
        <v>41.204863000000003</v>
      </c>
      <c r="CQ37" s="4">
        <v>36.645718000000002</v>
      </c>
      <c r="CR37" s="4">
        <v>16.076699000000001</v>
      </c>
      <c r="CS37" s="4">
        <v>13.25562</v>
      </c>
      <c r="CT37" s="4">
        <v>57.522660000000002</v>
      </c>
      <c r="CU37" s="4">
        <v>55.393313999999997</v>
      </c>
      <c r="CV37" s="4">
        <v>32.579487999999998</v>
      </c>
      <c r="CW37" s="4">
        <v>38.007936000000001</v>
      </c>
      <c r="CX37" s="4">
        <v>35.701600999999997</v>
      </c>
      <c r="CY37" s="4">
        <v>44.864305999999999</v>
      </c>
      <c r="CZ37" s="4">
        <v>41.169797000000003</v>
      </c>
      <c r="DA37" s="4">
        <v>37.043483675501385</v>
      </c>
      <c r="DB37" s="4">
        <v>0.90294300000000005</v>
      </c>
      <c r="DC37" s="4">
        <v>3157.95</v>
      </c>
      <c r="DE37" s="4">
        <v>1657.0822096365671</v>
      </c>
      <c r="DF37" s="4">
        <v>17.323456</v>
      </c>
      <c r="DH37" s="4">
        <v>1550.8318046346312</v>
      </c>
      <c r="DI37" s="4">
        <v>13.720667500000001</v>
      </c>
      <c r="DM37" s="4">
        <v>13717.487435999999</v>
      </c>
      <c r="DN37" s="4">
        <v>92.400087999999997</v>
      </c>
      <c r="DO37" s="4">
        <v>1173.7041388021589</v>
      </c>
      <c r="DP37" s="4">
        <v>32.191076875</v>
      </c>
      <c r="DQ37" s="4">
        <v>1414.0149355018386</v>
      </c>
      <c r="DR37" s="4">
        <v>38.227340249999997</v>
      </c>
      <c r="DS37" s="4">
        <v>1289.26827</v>
      </c>
      <c r="DT37" s="4">
        <v>35.701600999999997</v>
      </c>
      <c r="DU37" s="4">
        <v>35.701600999999997</v>
      </c>
      <c r="DV37" s="4">
        <v>44.864305999999999</v>
      </c>
      <c r="DW37" s="4">
        <v>41.169797000000003</v>
      </c>
      <c r="DX37" s="4">
        <v>37.043483675501385</v>
      </c>
      <c r="DZ37" s="4">
        <v>1226.8679010000001</v>
      </c>
      <c r="EA37" s="4">
        <v>36.250022000000001</v>
      </c>
      <c r="EB37" s="4">
        <v>36.250022000000001</v>
      </c>
      <c r="EC37" s="4">
        <v>45.448548000000002</v>
      </c>
      <c r="ED37" s="4">
        <v>41.764079000000002</v>
      </c>
      <c r="EE37" s="4">
        <v>37.169558437500001</v>
      </c>
      <c r="EF37" s="4">
        <v>16.883151999999999</v>
      </c>
      <c r="EG37" s="4">
        <v>13.728125</v>
      </c>
      <c r="EH37" s="4">
        <v>63.262833999999998</v>
      </c>
      <c r="EI37" s="4">
        <v>60.598308000000003</v>
      </c>
      <c r="EJ37" s="4">
        <v>33.296168000000002</v>
      </c>
      <c r="EK37" s="4">
        <v>38.506914999999999</v>
      </c>
      <c r="EL37" s="4">
        <v>36.225206</v>
      </c>
      <c r="EM37" s="4">
        <v>45.426653000000002</v>
      </c>
      <c r="EN37" s="4">
        <v>41.731803999999997</v>
      </c>
      <c r="EO37" s="4">
        <v>37.570615901909619</v>
      </c>
      <c r="EP37" s="4">
        <v>0.82228199999999996</v>
      </c>
      <c r="EQ37" s="4">
        <v>25992.22</v>
      </c>
      <c r="ER37" s="4">
        <v>1787.1177666181663</v>
      </c>
      <c r="ES37" s="4">
        <v>18.596040000000002</v>
      </c>
      <c r="ET37" s="4">
        <v>1559.0080896613563</v>
      </c>
      <c r="EU37" s="4">
        <v>14.313988999999999</v>
      </c>
      <c r="EV37" s="7">
        <v>3977.8289399999999</v>
      </c>
      <c r="EW37" s="7">
        <v>86.180108000000004</v>
      </c>
      <c r="EX37" s="7">
        <v>3621.0834121822027</v>
      </c>
      <c r="EY37" s="7">
        <v>81.975792124999998</v>
      </c>
      <c r="EZ37" s="7">
        <v>1014.6461451458395</v>
      </c>
      <c r="FA37" s="7">
        <v>32.558294750000002</v>
      </c>
      <c r="FB37" s="7">
        <v>1226.8679010000001</v>
      </c>
      <c r="FC37" s="7">
        <v>38.506914999999999</v>
      </c>
      <c r="FD37" s="4">
        <v>1115.7225400397792</v>
      </c>
      <c r="FE37" s="4">
        <v>35.929174625000002</v>
      </c>
      <c r="FF37" s="4">
        <v>35.929174625000002</v>
      </c>
      <c r="FG37" s="4">
        <v>45.166154750000004</v>
      </c>
      <c r="FH37" s="4">
        <v>41.433141124999999</v>
      </c>
      <c r="FI37" s="4">
        <v>37.275355591013472</v>
      </c>
      <c r="FK37" s="4">
        <v>1289.26827</v>
      </c>
      <c r="FL37" s="4">
        <v>36.645718000000002</v>
      </c>
      <c r="FM37" s="4">
        <v>1289.26827</v>
      </c>
      <c r="FN37" s="4">
        <v>37.043483675501385</v>
      </c>
      <c r="FP37" s="4">
        <v>1421.2805014049525</v>
      </c>
      <c r="FQ37" s="4">
        <v>37.5580327421875</v>
      </c>
      <c r="FR37" s="4">
        <v>1421.2805014049525</v>
      </c>
      <c r="FS37" s="4">
        <v>37.963684805305739</v>
      </c>
    </row>
    <row r="38" spans="1:175">
      <c r="A38" s="250"/>
      <c r="B38" s="38">
        <v>185</v>
      </c>
      <c r="C38" s="130">
        <f>Anchor!L251</f>
        <v>275.70583299999998</v>
      </c>
      <c r="D38" s="130">
        <f>Anchor!M251</f>
        <v>30.428991</v>
      </c>
      <c r="E38" s="130">
        <f>Anchor!N251</f>
        <v>40.517391000000003</v>
      </c>
      <c r="F38" s="130">
        <f>Anchor!O251</f>
        <v>36.240333</v>
      </c>
      <c r="G38" s="131">
        <f>('Summary (Full)'!$B$34*D38+'Summary (Full)'!$B$35*E38+'Summary (Full)'!$B$36*F38)/'Summary (Full)'!$B$37</f>
        <v>31.422724875000004</v>
      </c>
      <c r="H38" s="130">
        <f>Anchor!P251</f>
        <v>9.8423300000000005</v>
      </c>
      <c r="I38" s="130">
        <f>Anchor!Q251</f>
        <v>9.335248</v>
      </c>
      <c r="J38" s="130">
        <f>Anchor!R251</f>
        <v>13.259130000000001</v>
      </c>
      <c r="K38" s="130">
        <f>Anchor!S251</f>
        <v>12.687075999999999</v>
      </c>
      <c r="L38" s="130">
        <f>Anchor!T251</f>
        <v>26.567377</v>
      </c>
      <c r="M38" s="130">
        <f>Anchor!U251</f>
        <v>33.380631000000001</v>
      </c>
      <c r="N38" s="130">
        <f>Anchor!V251</f>
        <v>30.378606000000001</v>
      </c>
      <c r="O38" s="130">
        <f>Anchor!W251</f>
        <v>40.490036000000003</v>
      </c>
      <c r="P38" s="130">
        <f>Anchor!X251</f>
        <v>36.205882000000003</v>
      </c>
      <c r="Q38" s="132">
        <f>10*LOG10(1/(('Summary (Full)'!$B$41/10^(N38/10)+'Summary (Full)'!$B$42/10^(O38/10)+'Summary (Full)'!$B$43/10^(P38/10))/'Summary (Full)'!$B$44))</f>
        <v>31.766402358898453</v>
      </c>
      <c r="R38" s="130">
        <f>Anchor!Y251</f>
        <v>1.33876</v>
      </c>
      <c r="S38" s="130">
        <f>Anchor!Z251</f>
        <v>732.85</v>
      </c>
      <c r="U38" s="130">
        <f>Test!L251</f>
        <v>272.41558400000002</v>
      </c>
      <c r="V38" s="130">
        <f>Test!M251</f>
        <v>31.20027</v>
      </c>
      <c r="W38" s="130">
        <f>Test!N251</f>
        <v>41.436044000000003</v>
      </c>
      <c r="X38" s="130">
        <f>Test!O251</f>
        <v>36.917177000000002</v>
      </c>
      <c r="Y38" s="130">
        <f>('Summary (Full)'!$B$34*V38+'Summary (Full)'!$B$35*W38+'Summary (Full)'!$B$36*X38)/'Summary (Full)'!$B$37</f>
        <v>32.197312562500002</v>
      </c>
      <c r="Z38" s="130">
        <f>Test!P251</f>
        <v>10.665581</v>
      </c>
      <c r="AA38" s="130">
        <f>Test!Q251</f>
        <v>9.8964879999999997</v>
      </c>
      <c r="AB38" s="130">
        <f>Test!R251</f>
        <v>19.680418</v>
      </c>
      <c r="AC38" s="130">
        <f>Test!S251</f>
        <v>18.791865999999999</v>
      </c>
      <c r="AD38" s="130">
        <f>Test!T251</f>
        <v>27.37491</v>
      </c>
      <c r="AE38" s="130">
        <f>Test!U251</f>
        <v>34.184519999999999</v>
      </c>
      <c r="AF38" s="130">
        <f>Test!V251</f>
        <v>31.155728</v>
      </c>
      <c r="AG38" s="130">
        <f>Test!W251</f>
        <v>41.395494999999997</v>
      </c>
      <c r="AH38" s="130">
        <f>Test!X251</f>
        <v>36.874709000000003</v>
      </c>
      <c r="AI38" s="130">
        <f>10*LOG10(1/(('Summary (Full)'!$B$41/10^(AF38/10)+'Summary (Full)'!$B$42/10^(AG38/10)+'Summary (Full)'!$B$43/10^(AH38/10))/'Summary (Full)'!$B$44))</f>
        <v>32.53977809688525</v>
      </c>
      <c r="AJ38" s="130">
        <f>Test!Y251</f>
        <v>1.2983560000000001</v>
      </c>
      <c r="AK38" s="130">
        <f>Test!Z251</f>
        <v>7020.39</v>
      </c>
      <c r="AL38" s="130">
        <f t="shared" si="2"/>
        <v>0.96981983327855636</v>
      </c>
      <c r="AM38" s="130">
        <f t="shared" si="2"/>
        <v>9.5795729003206667</v>
      </c>
      <c r="AO38" s="261"/>
      <c r="AP38" s="177"/>
      <c r="AQ38" s="177"/>
      <c r="AR38" s="177"/>
      <c r="AS38" s="177"/>
      <c r="AT38" s="177"/>
      <c r="AU38" s="177"/>
      <c r="AV38" s="177"/>
      <c r="AW38" s="177"/>
      <c r="AX38" s="177"/>
      <c r="AY38" s="178"/>
      <c r="AZ38" s="252"/>
      <c r="BA38" s="171"/>
      <c r="CL38" s="4">
        <v>1414.0149355018386</v>
      </c>
      <c r="CM38" s="4">
        <v>35.981688749999996</v>
      </c>
      <c r="CN38" s="4">
        <v>35.981688749999996</v>
      </c>
      <c r="CO38" s="4">
        <v>45.107510624999996</v>
      </c>
      <c r="CP38" s="4">
        <v>41.4752285</v>
      </c>
      <c r="CQ38" s="4">
        <v>36.895398851562504</v>
      </c>
      <c r="CR38" s="4">
        <v>16.523960000000002</v>
      </c>
      <c r="CS38" s="4">
        <v>13.488143750000001</v>
      </c>
      <c r="CT38" s="4">
        <v>59.694486750000003</v>
      </c>
      <c r="CU38" s="4">
        <v>57.519938874999994</v>
      </c>
      <c r="CV38" s="4">
        <v>32.948067375000001</v>
      </c>
      <c r="CW38" s="4">
        <v>38.227340249999997</v>
      </c>
      <c r="CX38" s="4">
        <v>35.953522374999999</v>
      </c>
      <c r="CY38" s="4">
        <v>45.089734</v>
      </c>
      <c r="CZ38" s="4">
        <v>41.441028625000001</v>
      </c>
      <c r="DA38" s="4">
        <v>37.295880529395063</v>
      </c>
      <c r="DB38" s="4">
        <v>0.88457637499999997</v>
      </c>
      <c r="DC38" s="4">
        <v>3310.5237499999998</v>
      </c>
      <c r="DE38" s="4">
        <v>1819.1540353400339</v>
      </c>
      <c r="DF38" s="4">
        <v>17.762389499999998</v>
      </c>
      <c r="DH38" s="4">
        <v>1700.8867628493194</v>
      </c>
      <c r="DI38" s="4">
        <v>13.95319125</v>
      </c>
      <c r="DM38" s="4">
        <v>28272.202873999999</v>
      </c>
      <c r="DN38" s="4">
        <v>94.879119000000003</v>
      </c>
      <c r="DO38" s="4">
        <v>1289.26827</v>
      </c>
      <c r="DP38" s="4">
        <v>32.579487999999998</v>
      </c>
      <c r="DQ38" s="4">
        <v>1550.8318046346312</v>
      </c>
      <c r="DR38" s="4">
        <v>38.446744500000001</v>
      </c>
      <c r="DS38" s="4">
        <v>1414.0149355018386</v>
      </c>
      <c r="DT38" s="4">
        <v>35.953522374999999</v>
      </c>
      <c r="DU38" s="4">
        <v>35.953522374999999</v>
      </c>
      <c r="DV38" s="4">
        <v>45.089734</v>
      </c>
      <c r="DW38" s="4">
        <v>41.441028625000001</v>
      </c>
      <c r="DX38" s="4">
        <v>37.295880529395063</v>
      </c>
      <c r="DZ38" s="4">
        <v>1421.2805014049525</v>
      </c>
      <c r="EA38" s="4">
        <v>36.635922125</v>
      </c>
      <c r="EB38" s="4">
        <v>36.635922125</v>
      </c>
      <c r="EC38" s="4">
        <v>45.751750999999999</v>
      </c>
      <c r="ED38" s="4">
        <v>42.273863124999998</v>
      </c>
      <c r="EE38" s="4">
        <v>37.5580327421875</v>
      </c>
      <c r="EF38" s="4">
        <v>17.529847500000002</v>
      </c>
      <c r="EG38" s="4">
        <v>14.0796025</v>
      </c>
      <c r="EH38" s="4">
        <v>67.257853249999997</v>
      </c>
      <c r="EI38" s="4">
        <v>64.627522749999997</v>
      </c>
      <c r="EJ38" s="4">
        <v>33.911211000000002</v>
      </c>
      <c r="EK38" s="4">
        <v>38.828455625000004</v>
      </c>
      <c r="EL38" s="4">
        <v>36.613052249999996</v>
      </c>
      <c r="EM38" s="4">
        <v>45.733055</v>
      </c>
      <c r="EN38" s="4">
        <v>42.240813875000001</v>
      </c>
      <c r="EO38" s="4">
        <v>37.963684805305739</v>
      </c>
      <c r="EP38" s="4">
        <v>0.73965024999999995</v>
      </c>
      <c r="EQ38" s="4">
        <v>38809.537499999999</v>
      </c>
      <c r="ER38" s="4">
        <v>1875.7955890000001</v>
      </c>
      <c r="ES38" s="4">
        <v>18.827259000000002</v>
      </c>
      <c r="ET38" s="4">
        <v>1710.0820149343961</v>
      </c>
      <c r="EU38" s="4">
        <v>14.548375500000001</v>
      </c>
      <c r="EV38" s="7">
        <v>5603.6099290000002</v>
      </c>
      <c r="EW38" s="7">
        <v>90.002830000000003</v>
      </c>
      <c r="EX38" s="7">
        <v>3977.8289399999999</v>
      </c>
      <c r="EY38" s="7">
        <v>83.549048999999997</v>
      </c>
      <c r="EZ38" s="7">
        <v>1076.8967980945149</v>
      </c>
      <c r="FA38" s="7">
        <v>32.799743999999997</v>
      </c>
      <c r="FB38" s="7">
        <v>1559.0080896613563</v>
      </c>
      <c r="FC38" s="7">
        <v>39.065784750000006</v>
      </c>
      <c r="FD38" s="4">
        <v>1226.8679010000001</v>
      </c>
      <c r="FE38" s="4">
        <v>36.225206</v>
      </c>
      <c r="FF38" s="4">
        <v>36.225206</v>
      </c>
      <c r="FG38" s="4">
        <v>45.426653000000002</v>
      </c>
      <c r="FH38" s="4">
        <v>41.731803999999997</v>
      </c>
      <c r="FI38" s="4">
        <v>37.570615901909619</v>
      </c>
      <c r="FK38" s="4">
        <v>1414.0149355018386</v>
      </c>
      <c r="FL38" s="4">
        <v>36.895398851562504</v>
      </c>
      <c r="FM38" s="4">
        <v>1414.0149355018386</v>
      </c>
      <c r="FN38" s="4">
        <v>37.295880529395063</v>
      </c>
      <c r="FP38" s="4">
        <v>1559.0080896613563</v>
      </c>
      <c r="FQ38" s="4">
        <v>37.823647953124997</v>
      </c>
      <c r="FR38" s="4">
        <v>1559.0080896613563</v>
      </c>
      <c r="FS38" s="4">
        <v>38.231490550414875</v>
      </c>
    </row>
    <row r="39" spans="1:175" ht="13" customHeight="1">
      <c r="A39" s="250"/>
      <c r="B39" s="38">
        <v>210</v>
      </c>
      <c r="C39" s="130">
        <f>Anchor!L252</f>
        <v>120.62891</v>
      </c>
      <c r="D39" s="130">
        <f>Anchor!M252</f>
        <v>27.53886</v>
      </c>
      <c r="E39" s="130">
        <f>Anchor!N252</f>
        <v>37.885238000000001</v>
      </c>
      <c r="F39" s="130">
        <f>Anchor!O252</f>
        <v>33.590887000000002</v>
      </c>
      <c r="G39" s="131">
        <f>('Summary (Full)'!$B$34*D39+'Summary (Full)'!$B$35*E39+'Summary (Full)'!$B$36*F39)/'Summary (Full)'!$B$37</f>
        <v>28.563760312500001</v>
      </c>
      <c r="H39" s="130">
        <f>Anchor!P252</f>
        <v>7.4274360000000001</v>
      </c>
      <c r="I39" s="130">
        <f>Anchor!Q252</f>
        <v>7.6586470000000002</v>
      </c>
      <c r="J39" s="130">
        <f>Anchor!R252</f>
        <v>1.082849</v>
      </c>
      <c r="K39" s="130">
        <f>Anchor!S252</f>
        <v>1.0183979999999999</v>
      </c>
      <c r="L39" s="130">
        <f>Anchor!T252</f>
        <v>23.716912000000001</v>
      </c>
      <c r="M39" s="130">
        <f>Anchor!U252</f>
        <v>30.635370999999999</v>
      </c>
      <c r="N39" s="130">
        <f>Anchor!V252</f>
        <v>27.480367999999999</v>
      </c>
      <c r="O39" s="130">
        <f>Anchor!W252</f>
        <v>37.846738999999999</v>
      </c>
      <c r="P39" s="130">
        <f>Anchor!X252</f>
        <v>33.551561</v>
      </c>
      <c r="Q39" s="132">
        <f>10*LOG10(1/(('Summary (Full)'!$B$41/10^(N39/10)+'Summary (Full)'!$B$42/10^(O39/10)+'Summary (Full)'!$B$43/10^(P39/10))/'Summary (Full)'!$B$44))</f>
        <v>28.887969435040809</v>
      </c>
      <c r="R39" s="130">
        <f>Anchor!Y252</f>
        <v>1.3146359999999999</v>
      </c>
      <c r="S39" s="130">
        <f>Anchor!Z252</f>
        <v>459.5</v>
      </c>
      <c r="U39" s="130">
        <f>Test!L252</f>
        <v>117.71858899999999</v>
      </c>
      <c r="V39" s="130">
        <f>Test!M252</f>
        <v>28.466550000000002</v>
      </c>
      <c r="W39" s="130">
        <f>Test!N252</f>
        <v>38.941952999999998</v>
      </c>
      <c r="X39" s="130">
        <f>Test!O252</f>
        <v>34.422618999999997</v>
      </c>
      <c r="Y39" s="130">
        <f>('Summary (Full)'!$B$34*V39+'Summary (Full)'!$B$35*W39+'Summary (Full)'!$B$36*X39)/'Summary (Full)'!$B$37</f>
        <v>29.493517000000001</v>
      </c>
      <c r="Z39" s="130">
        <f>Test!P252</f>
        <v>8.1928590000000003</v>
      </c>
      <c r="AA39" s="130">
        <f>Test!Q252</f>
        <v>8.2263769999999994</v>
      </c>
      <c r="AB39" s="130">
        <f>Test!R252</f>
        <v>7.1374009999999997</v>
      </c>
      <c r="AC39" s="130">
        <f>Test!S252</f>
        <v>6.7898889999999996</v>
      </c>
      <c r="AD39" s="130">
        <f>Test!T252</f>
        <v>24.651568999999999</v>
      </c>
      <c r="AE39" s="130">
        <f>Test!U252</f>
        <v>31.605165</v>
      </c>
      <c r="AF39" s="130">
        <f>Test!V252</f>
        <v>28.414746000000001</v>
      </c>
      <c r="AG39" s="130">
        <f>Test!W252</f>
        <v>38.901361999999999</v>
      </c>
      <c r="AH39" s="130">
        <f>Test!X252</f>
        <v>34.379486999999997</v>
      </c>
      <c r="AI39" s="130">
        <f>10*LOG10(1/(('Summary (Full)'!$B$41/10^(AF39/10)+'Summary (Full)'!$B$42/10^(AG39/10)+'Summary (Full)'!$B$43/10^(AH39/10))/'Summary (Full)'!$B$44))</f>
        <v>29.818723774097879</v>
      </c>
      <c r="AJ39" s="130">
        <f>Test!Y252</f>
        <v>1.3792800000000001</v>
      </c>
      <c r="AK39" s="130">
        <f>Test!Z252</f>
        <v>4321.5200000000004</v>
      </c>
      <c r="AL39" s="130">
        <f t="shared" si="2"/>
        <v>1.0491725466212702</v>
      </c>
      <c r="AM39" s="130">
        <f t="shared" si="2"/>
        <v>9.4048313384113182</v>
      </c>
      <c r="AO39" s="261" t="s">
        <v>29</v>
      </c>
      <c r="AP39" s="177" cm="1">
        <f t="array" ref="AP39">bdRateExtend($C37:$C40,D37:D40,$U37:$U40,V37:V40)</f>
        <v>-0.23642546016589028</v>
      </c>
      <c r="AQ39" s="177"/>
      <c r="AR39" s="177"/>
      <c r="AS39" s="177"/>
      <c r="AT39" s="177" cm="1">
        <f t="array" ref="AT39">bdRateExtend($C37:$C40,H37:H40,$U37:$U40,Z37:Z40)</f>
        <v>-0.24385922869274401</v>
      </c>
      <c r="AU39" s="177"/>
      <c r="AV39" s="177" cm="1">
        <f t="array" ref="AV39">bdRateExtend($C37:$C40,I37:I40,$U37:$U40,AA37:AA40)</f>
        <v>-0.25309008598374305</v>
      </c>
      <c r="AW39" s="177"/>
      <c r="AX39" s="177" cm="1">
        <f t="array" ref="AX39">bdRateExtend($C37:$C40,J37:J40,$U37:$U40,AB37:AB40,"None", FALSE,1)</f>
        <v>-0.35519334863197471</v>
      </c>
      <c r="AY39" s="178"/>
      <c r="AZ39" s="252" cm="1">
        <f t="array" ref="AZ39">testVMAFRange($C37:$C40,J37:J40,$U37:$U40,AB37:AB40)</f>
        <v>0</v>
      </c>
      <c r="BA39" s="171"/>
      <c r="CL39" s="4">
        <v>1550.8318046346312</v>
      </c>
      <c r="CM39" s="4">
        <v>36.231675500000001</v>
      </c>
      <c r="CN39" s="4">
        <v>36.231675500000001</v>
      </c>
      <c r="CO39" s="4">
        <v>45.332224249999996</v>
      </c>
      <c r="CP39" s="4">
        <v>41.745594000000004</v>
      </c>
      <c r="CQ39" s="4">
        <v>37.145079703125006</v>
      </c>
      <c r="CR39" s="4">
        <v>16.971221</v>
      </c>
      <c r="CS39" s="4">
        <v>13.720667500000001</v>
      </c>
      <c r="CT39" s="4">
        <v>61.866313500000004</v>
      </c>
      <c r="CU39" s="4">
        <v>59.646563749999999</v>
      </c>
      <c r="CV39" s="4">
        <v>33.316646749999997</v>
      </c>
      <c r="CW39" s="4">
        <v>38.446744500000001</v>
      </c>
      <c r="CX39" s="4">
        <v>36.205443750000001</v>
      </c>
      <c r="CY39" s="4">
        <v>45.315162000000001</v>
      </c>
      <c r="CZ39" s="4">
        <v>41.71226025</v>
      </c>
      <c r="DA39" s="4">
        <v>37.548277383288742</v>
      </c>
      <c r="DB39" s="4">
        <v>0.86620975</v>
      </c>
      <c r="DC39" s="4">
        <v>3463.0974999999999</v>
      </c>
      <c r="DE39" s="4">
        <v>1997.0773839999999</v>
      </c>
      <c r="DF39" s="4">
        <v>18.201322999999999</v>
      </c>
      <c r="DH39" s="4">
        <v>1865.4606975368374</v>
      </c>
      <c r="DI39" s="4">
        <v>14.185715</v>
      </c>
      <c r="DO39" s="4">
        <v>1414.0149355018386</v>
      </c>
      <c r="DP39" s="4">
        <v>32.948067375000001</v>
      </c>
      <c r="DQ39" s="4">
        <v>1975.7903630000001</v>
      </c>
      <c r="DR39" s="4">
        <v>39.068261</v>
      </c>
      <c r="DS39" s="4">
        <v>1550.8318046346312</v>
      </c>
      <c r="DT39" s="4">
        <v>36.205443750000001</v>
      </c>
      <c r="DU39" s="4">
        <v>36.205443750000001</v>
      </c>
      <c r="DV39" s="4">
        <v>45.315162000000001</v>
      </c>
      <c r="DW39" s="4">
        <v>41.71226025</v>
      </c>
      <c r="DX39" s="4">
        <v>37.548277383288742</v>
      </c>
      <c r="DZ39" s="4">
        <v>1559.0080896613563</v>
      </c>
      <c r="EA39" s="4">
        <v>36.899707749999997</v>
      </c>
      <c r="EB39" s="4">
        <v>36.899707749999997</v>
      </c>
      <c r="EC39" s="4">
        <v>46.003590000000003</v>
      </c>
      <c r="ED39" s="4">
        <v>42.578868749999998</v>
      </c>
      <c r="EE39" s="4">
        <v>37.823647953124997</v>
      </c>
      <c r="EF39" s="4">
        <v>17.962318</v>
      </c>
      <c r="EG39" s="4">
        <v>14.313988999999999</v>
      </c>
      <c r="EH39" s="4">
        <v>69.419526500000003</v>
      </c>
      <c r="EI39" s="4">
        <v>66.739346499999996</v>
      </c>
      <c r="EJ39" s="4">
        <v>34.281700000000001</v>
      </c>
      <c r="EK39" s="4">
        <v>39.065784750000006</v>
      </c>
      <c r="EL39" s="4">
        <v>36.878681499999999</v>
      </c>
      <c r="EM39" s="4">
        <v>45.985923999999997</v>
      </c>
      <c r="EN39" s="4">
        <v>42.546733250000003</v>
      </c>
      <c r="EO39" s="4">
        <v>38.231490550414875</v>
      </c>
      <c r="EP39" s="4">
        <v>0.72655349999999996</v>
      </c>
      <c r="EQ39" s="4">
        <v>41189.375</v>
      </c>
      <c r="ER39" s="4">
        <v>2060.5971003998252</v>
      </c>
      <c r="ES39" s="4">
        <v>19.251548750000001</v>
      </c>
      <c r="ET39" s="4">
        <v>1875.7955890000001</v>
      </c>
      <c r="EU39" s="4">
        <v>14.782762</v>
      </c>
      <c r="EV39" s="7">
        <v>6282.5577655068873</v>
      </c>
      <c r="EW39" s="7">
        <v>90.695791125</v>
      </c>
      <c r="EX39" s="7">
        <v>5603.6099290000002</v>
      </c>
      <c r="EY39" s="7">
        <v>87.487375</v>
      </c>
      <c r="EZ39" s="7">
        <v>1181.2522709628099</v>
      </c>
      <c r="FA39" s="7">
        <v>33.170232999999996</v>
      </c>
      <c r="FB39" s="7">
        <v>1710.0820149343961</v>
      </c>
      <c r="FC39" s="7">
        <v>39.303113875000001</v>
      </c>
      <c r="FD39" s="4">
        <v>1421.2805014049525</v>
      </c>
      <c r="FE39" s="4">
        <v>36.613052249999996</v>
      </c>
      <c r="FF39" s="4">
        <v>36.613052249999996</v>
      </c>
      <c r="FG39" s="4">
        <v>45.733055</v>
      </c>
      <c r="FH39" s="4">
        <v>42.240813875000001</v>
      </c>
      <c r="FI39" s="4">
        <v>37.963684805305739</v>
      </c>
      <c r="FK39" s="4">
        <v>1550.8318046346312</v>
      </c>
      <c r="FL39" s="4">
        <v>37.145079703125006</v>
      </c>
      <c r="FM39" s="4">
        <v>1550.8318046346312</v>
      </c>
      <c r="FN39" s="4">
        <v>37.548277383288742</v>
      </c>
      <c r="FP39" s="4">
        <v>1710.0820149343961</v>
      </c>
      <c r="FQ39" s="4">
        <v>38.089263164062501</v>
      </c>
      <c r="FR39" s="4">
        <v>1710.0820149343961</v>
      </c>
      <c r="FS39" s="4">
        <v>38.499296295524005</v>
      </c>
    </row>
    <row r="40" spans="1:175" ht="13" thickBot="1">
      <c r="A40" s="250"/>
      <c r="B40" s="38">
        <v>235</v>
      </c>
      <c r="C40" s="130">
        <f>Anchor!L253</f>
        <v>54.916161000000002</v>
      </c>
      <c r="D40" s="130">
        <f>Anchor!M253</f>
        <v>24.724294</v>
      </c>
      <c r="E40" s="130">
        <f>Anchor!N253</f>
        <v>35.091540000000002</v>
      </c>
      <c r="F40" s="130">
        <f>Anchor!O253</f>
        <v>30.750999</v>
      </c>
      <c r="G40" s="131">
        <f>('Summary (Full)'!$B$34*D40+'Summary (Full)'!$B$35*E40+'Summary (Full)'!$B$36*F40)/'Summary (Full)'!$B$37</f>
        <v>25.748915937500001</v>
      </c>
      <c r="H40" s="130">
        <f>Anchor!P253</f>
        <v>5.6267300000000002</v>
      </c>
      <c r="I40" s="130">
        <f>Anchor!Q253</f>
        <v>6.3049910000000002</v>
      </c>
      <c r="J40" s="130">
        <f>Anchor!R253</f>
        <v>1.4154E-2</v>
      </c>
      <c r="K40" s="130">
        <f>Anchor!S253</f>
        <v>1.3375E-2</v>
      </c>
      <c r="L40" s="130">
        <f>Anchor!T253</f>
        <v>20.989740999999999</v>
      </c>
      <c r="M40" s="130">
        <f>Anchor!U253</f>
        <v>27.605913000000001</v>
      </c>
      <c r="N40" s="130">
        <f>Anchor!V253</f>
        <v>24.661415000000002</v>
      </c>
      <c r="O40" s="130">
        <f>Anchor!W253</f>
        <v>35.074069999999999</v>
      </c>
      <c r="P40" s="130">
        <f>Anchor!X253</f>
        <v>30.689889000000001</v>
      </c>
      <c r="Q40" s="132">
        <f>10*LOG10(1/(('Summary (Full)'!$B$41/10^(N40/10)+'Summary (Full)'!$B$42/10^(O40/10)+'Summary (Full)'!$B$43/10^(P40/10))/'Summary (Full)'!$B$44))</f>
        <v>26.067547048206574</v>
      </c>
      <c r="R40" s="130">
        <f>Anchor!Y253</f>
        <v>1.166221</v>
      </c>
      <c r="S40" s="130">
        <f>Anchor!Z253</f>
        <v>273.06</v>
      </c>
      <c r="U40" s="130">
        <f>Test!L253</f>
        <v>51.013601999999999</v>
      </c>
      <c r="V40" s="130">
        <f>Test!M253</f>
        <v>25.637391000000001</v>
      </c>
      <c r="W40" s="130">
        <f>Test!N253</f>
        <v>36.096226000000001</v>
      </c>
      <c r="X40" s="130">
        <f>Test!O253</f>
        <v>31.595528999999999</v>
      </c>
      <c r="Y40" s="130">
        <f>('Summary (Full)'!$B$34*V40+'Summary (Full)'!$B$35*W40+'Summary (Full)'!$B$36*X40)/'Summary (Full)'!$B$37</f>
        <v>26.6634518125</v>
      </c>
      <c r="Z40" s="130">
        <f>Test!P253</f>
        <v>6.2238199999999999</v>
      </c>
      <c r="AA40" s="130">
        <f>Test!Q253</f>
        <v>6.7778460000000003</v>
      </c>
      <c r="AB40" s="130">
        <f>Test!R253</f>
        <v>0.11466700000000001</v>
      </c>
      <c r="AC40" s="130">
        <f>Test!S253</f>
        <v>0.104285</v>
      </c>
      <c r="AD40" s="130">
        <f>Test!T253</f>
        <v>21.88805</v>
      </c>
      <c r="AE40" s="130">
        <f>Test!U253</f>
        <v>28.712364999999998</v>
      </c>
      <c r="AF40" s="130">
        <f>Test!V253</f>
        <v>25.581455999999999</v>
      </c>
      <c r="AG40" s="130">
        <f>Test!W253</f>
        <v>36.064343999999998</v>
      </c>
      <c r="AH40" s="130">
        <f>Test!X253</f>
        <v>31.542998999999998</v>
      </c>
      <c r="AI40" s="130">
        <f>10*LOG10(1/(('Summary (Full)'!$B$41/10^(AF40/10)+'Summary (Full)'!$B$42/10^(AG40/10)+'Summary (Full)'!$B$43/10^(AH40/10))/'Summary (Full)'!$B$44))</f>
        <v>26.985170445557507</v>
      </c>
      <c r="AJ40" s="130">
        <f>Test!Y253</f>
        <v>1.2695289999999999</v>
      </c>
      <c r="AK40" s="130">
        <f>Test!Z253</f>
        <v>2666.57</v>
      </c>
      <c r="AL40" s="130">
        <f t="shared" si="2"/>
        <v>1.0885835532030379</v>
      </c>
      <c r="AM40" s="130">
        <f t="shared" si="2"/>
        <v>9.765509411850875</v>
      </c>
      <c r="AO40" s="270"/>
      <c r="AP40" s="193"/>
      <c r="AQ40" s="193"/>
      <c r="AR40" s="193"/>
      <c r="AS40" s="193"/>
      <c r="AT40" s="193"/>
      <c r="AU40" s="193"/>
      <c r="AV40" s="193"/>
      <c r="AW40" s="193"/>
      <c r="AX40" s="193"/>
      <c r="AY40" s="195"/>
      <c r="AZ40" s="253"/>
      <c r="BA40" s="221"/>
      <c r="CL40" s="4">
        <v>1975.7903630000001</v>
      </c>
      <c r="CM40" s="4">
        <v>36.945261000000002</v>
      </c>
      <c r="CN40" s="4">
        <v>36.945261000000002</v>
      </c>
      <c r="CO40" s="4">
        <v>45.947133000000001</v>
      </c>
      <c r="CP40" s="4">
        <v>42.61683</v>
      </c>
      <c r="CQ40" s="4">
        <v>37.862351062500004</v>
      </c>
      <c r="CR40" s="4">
        <v>17.966237</v>
      </c>
      <c r="CS40" s="4">
        <v>14.306336</v>
      </c>
      <c r="CT40" s="4">
        <v>67.852757999999994</v>
      </c>
      <c r="CU40" s="4">
        <v>65.737510999999998</v>
      </c>
      <c r="CV40" s="4">
        <v>34.281604000000002</v>
      </c>
      <c r="CW40" s="4">
        <v>39.068261</v>
      </c>
      <c r="CX40" s="4">
        <v>36.921970000000002</v>
      </c>
      <c r="CY40" s="4">
        <v>45.932065999999999</v>
      </c>
      <c r="CZ40" s="4">
        <v>42.583300999999999</v>
      </c>
      <c r="DA40" s="4">
        <v>38.271758920904063</v>
      </c>
      <c r="DB40" s="4">
        <v>0.77131099999999997</v>
      </c>
      <c r="DC40" s="4">
        <v>5879.64</v>
      </c>
      <c r="DE40" s="4">
        <v>2045.958431838834</v>
      </c>
      <c r="DF40" s="4">
        <v>18.313003999999999</v>
      </c>
      <c r="DH40" s="4">
        <v>2045.958431838834</v>
      </c>
      <c r="DI40" s="4">
        <v>14.41823875</v>
      </c>
      <c r="DO40" s="4">
        <v>1550.8318046346312</v>
      </c>
      <c r="DP40" s="4">
        <v>33.316646749999997</v>
      </c>
      <c r="DQ40" s="4">
        <v>2166.444921888215</v>
      </c>
      <c r="DR40" s="4">
        <v>39.264173624999998</v>
      </c>
      <c r="DS40" s="4">
        <v>1975.7903630000001</v>
      </c>
      <c r="DT40" s="4">
        <v>36.921970000000002</v>
      </c>
      <c r="DU40" s="4">
        <v>36.921970000000002</v>
      </c>
      <c r="DV40" s="4">
        <v>45.932065999999999</v>
      </c>
      <c r="DW40" s="4">
        <v>42.583300999999999</v>
      </c>
      <c r="DX40" s="4">
        <v>38.271758920904063</v>
      </c>
      <c r="DZ40" s="4">
        <v>1710.0820149343961</v>
      </c>
      <c r="EA40" s="4">
        <v>37.163493375000002</v>
      </c>
      <c r="EB40" s="4">
        <v>37.163493375000002</v>
      </c>
      <c r="EC40" s="4">
        <v>46.255429000000007</v>
      </c>
      <c r="ED40" s="4">
        <v>42.883874374999998</v>
      </c>
      <c r="EE40" s="4">
        <v>38.089263164062501</v>
      </c>
      <c r="EF40" s="4">
        <v>18.394788500000001</v>
      </c>
      <c r="EG40" s="4">
        <v>14.548375500000001</v>
      </c>
      <c r="EH40" s="4">
        <v>71.581199749999996</v>
      </c>
      <c r="EI40" s="4">
        <v>68.851170249999996</v>
      </c>
      <c r="EJ40" s="4">
        <v>34.652189</v>
      </c>
      <c r="EK40" s="4">
        <v>39.303113875000001</v>
      </c>
      <c r="EL40" s="4">
        <v>37.144310750000002</v>
      </c>
      <c r="EM40" s="4">
        <v>46.238793000000001</v>
      </c>
      <c r="EN40" s="4">
        <v>42.852652624999997</v>
      </c>
      <c r="EO40" s="4">
        <v>38.499296295524005</v>
      </c>
      <c r="EP40" s="4">
        <v>0.71345674999999997</v>
      </c>
      <c r="EQ40" s="4">
        <v>43569.212500000001</v>
      </c>
      <c r="ER40" s="4">
        <v>2263.6050724694237</v>
      </c>
      <c r="ES40" s="4">
        <v>19.675838500000001</v>
      </c>
      <c r="ET40" s="4">
        <v>2060.5971003998252</v>
      </c>
      <c r="EU40" s="4">
        <v>14.974452875000001</v>
      </c>
      <c r="EV40" s="7">
        <v>7043.7686735940852</v>
      </c>
      <c r="EW40" s="7">
        <v>91.38875225000001</v>
      </c>
      <c r="EX40" s="7">
        <v>6282.5577655068873</v>
      </c>
      <c r="EY40" s="7">
        <v>88.227829624999998</v>
      </c>
      <c r="EZ40" s="7">
        <v>1295.7201935447956</v>
      </c>
      <c r="FA40" s="7">
        <v>33.540722000000002</v>
      </c>
      <c r="FB40" s="7">
        <v>1875.7955890000001</v>
      </c>
      <c r="FC40" s="7">
        <v>39.540443000000003</v>
      </c>
      <c r="FD40" s="4">
        <v>1559.0080896613563</v>
      </c>
      <c r="FE40" s="4">
        <v>36.878681499999999</v>
      </c>
      <c r="FF40" s="4">
        <v>36.878681499999999</v>
      </c>
      <c r="FG40" s="4">
        <v>45.985923999999997</v>
      </c>
      <c r="FH40" s="4">
        <v>42.546733250000003</v>
      </c>
      <c r="FI40" s="4">
        <v>38.231490550414875</v>
      </c>
      <c r="FK40" s="4">
        <v>1802.7204988282062</v>
      </c>
      <c r="FL40" s="4">
        <v>37.571282859375003</v>
      </c>
      <c r="FM40" s="4">
        <v>1802.7204988282062</v>
      </c>
      <c r="FN40" s="4">
        <v>37.977833267593986</v>
      </c>
      <c r="FP40" s="4">
        <v>1875.7955890000001</v>
      </c>
      <c r="FQ40" s="4">
        <v>38.354878374999998</v>
      </c>
      <c r="FR40" s="4">
        <v>1875.7955890000001</v>
      </c>
      <c r="FS40" s="4">
        <v>38.767102040633134</v>
      </c>
    </row>
    <row r="41" spans="1:175">
      <c r="CL41" s="4">
        <v>2166.444921888215</v>
      </c>
      <c r="CM41" s="4">
        <v>37.158952499999998</v>
      </c>
      <c r="CN41" s="4">
        <v>37.158952499999998</v>
      </c>
      <c r="CO41" s="4">
        <v>46.151446125</v>
      </c>
      <c r="CP41" s="4">
        <v>42.881695624999999</v>
      </c>
      <c r="CQ41" s="4">
        <v>38.078654796875</v>
      </c>
      <c r="CR41" s="4">
        <v>18.417561625000001</v>
      </c>
      <c r="CS41" s="4">
        <v>14.522268625000001</v>
      </c>
      <c r="CT41" s="4">
        <v>69.790933249999995</v>
      </c>
      <c r="CU41" s="4">
        <v>67.647851500000002</v>
      </c>
      <c r="CV41" s="4">
        <v>34.644276000000005</v>
      </c>
      <c r="CW41" s="4">
        <v>39.264173624999998</v>
      </c>
      <c r="CX41" s="4">
        <v>37.137418000000004</v>
      </c>
      <c r="CY41" s="4">
        <v>46.137003249999999</v>
      </c>
      <c r="CZ41" s="4">
        <v>42.849210124999999</v>
      </c>
      <c r="DA41" s="4">
        <v>38.489886302991252</v>
      </c>
      <c r="DB41" s="4">
        <v>0.75771624999999998</v>
      </c>
      <c r="DC41" s="4">
        <v>6192.1225000000004</v>
      </c>
      <c r="DE41" s="4">
        <v>2243.9207163890219</v>
      </c>
      <c r="DF41" s="4">
        <v>18.760265</v>
      </c>
      <c r="DH41" s="4">
        <v>2243.9207163890219</v>
      </c>
      <c r="DI41" s="4">
        <v>14.650762499999999</v>
      </c>
      <c r="DO41" s="4">
        <v>1700.8867628493194</v>
      </c>
      <c r="DP41" s="4">
        <v>33.685226125</v>
      </c>
      <c r="DQ41" s="4">
        <v>2461.0373813481524</v>
      </c>
      <c r="DR41" s="4">
        <v>39.543765750000006</v>
      </c>
      <c r="DS41" s="4">
        <v>2166.444921888215</v>
      </c>
      <c r="DT41" s="4">
        <v>37.137418000000004</v>
      </c>
      <c r="DU41" s="4">
        <v>37.137418000000004</v>
      </c>
      <c r="DV41" s="4">
        <v>46.137003249999999</v>
      </c>
      <c r="DW41" s="4">
        <v>42.849210124999999</v>
      </c>
      <c r="DX41" s="4">
        <v>38.489886302991252</v>
      </c>
      <c r="DZ41" s="4">
        <v>1875.7955890000001</v>
      </c>
      <c r="EA41" s="4">
        <v>37.427278999999999</v>
      </c>
      <c r="EB41" s="4">
        <v>37.427278999999999</v>
      </c>
      <c r="EC41" s="4">
        <v>46.507268000000003</v>
      </c>
      <c r="ED41" s="4">
        <v>43.188879999999997</v>
      </c>
      <c r="EE41" s="4">
        <v>38.354878374999998</v>
      </c>
      <c r="EF41" s="4">
        <v>18.827259000000002</v>
      </c>
      <c r="EG41" s="4">
        <v>14.782762</v>
      </c>
      <c r="EH41" s="4">
        <v>73.742873000000003</v>
      </c>
      <c r="EI41" s="4">
        <v>70.962993999999995</v>
      </c>
      <c r="EJ41" s="4">
        <v>35.022677999999999</v>
      </c>
      <c r="EK41" s="4">
        <v>39.540443000000003</v>
      </c>
      <c r="EL41" s="4">
        <v>37.409939999999999</v>
      </c>
      <c r="EM41" s="4">
        <v>46.491661999999998</v>
      </c>
      <c r="EN41" s="4">
        <v>43.158571999999999</v>
      </c>
      <c r="EO41" s="4">
        <v>38.767102040633134</v>
      </c>
      <c r="EP41" s="4">
        <v>0.70035999999999998</v>
      </c>
      <c r="EQ41" s="4">
        <v>45949.05</v>
      </c>
      <c r="ER41" s="4">
        <v>2369.5708502808993</v>
      </c>
      <c r="ES41" s="4">
        <v>19.880706</v>
      </c>
      <c r="ET41" s="4">
        <v>2538.7142090000002</v>
      </c>
      <c r="EU41" s="4">
        <v>15.448931</v>
      </c>
      <c r="EV41" s="7">
        <v>9186.4947360000006</v>
      </c>
      <c r="EW41" s="7">
        <v>93.304056000000003</v>
      </c>
      <c r="EX41" s="7">
        <v>7043.7686735940852</v>
      </c>
      <c r="EY41" s="7">
        <v>88.968284249999996</v>
      </c>
      <c r="EZ41" s="7">
        <v>1421.2805014049525</v>
      </c>
      <c r="FA41" s="7">
        <v>33.911211000000002</v>
      </c>
      <c r="FB41" s="7">
        <v>2060.5971003998252</v>
      </c>
      <c r="FC41" s="7">
        <v>39.715001375</v>
      </c>
      <c r="FD41" s="4">
        <v>1710.0820149343961</v>
      </c>
      <c r="FE41" s="4">
        <v>37.144310750000002</v>
      </c>
      <c r="FF41" s="4">
        <v>37.144310750000002</v>
      </c>
      <c r="FG41" s="4">
        <v>46.238793000000001</v>
      </c>
      <c r="FH41" s="4">
        <v>42.852652624999997</v>
      </c>
      <c r="FI41" s="4">
        <v>38.499296295524005</v>
      </c>
      <c r="FK41" s="4">
        <v>1975.7903630000001</v>
      </c>
      <c r="FL41" s="4">
        <v>37.862351062500004</v>
      </c>
      <c r="FM41" s="4">
        <v>1975.7903630000001</v>
      </c>
      <c r="FN41" s="4">
        <v>38.271758920904063</v>
      </c>
      <c r="FP41" s="4">
        <v>2538.7142090000002</v>
      </c>
      <c r="FQ41" s="4">
        <v>39.047495875000003</v>
      </c>
      <c r="FR41" s="4">
        <v>2538.7142090000002</v>
      </c>
      <c r="FS41" s="4">
        <v>39.465958754884433</v>
      </c>
    </row>
    <row r="42" spans="1:175" ht="13" thickBot="1">
      <c r="CL42" s="4">
        <v>2461.0373813481524</v>
      </c>
      <c r="CM42" s="4">
        <v>37.481609250000005</v>
      </c>
      <c r="CN42" s="4">
        <v>37.481609250000005</v>
      </c>
      <c r="CO42" s="4">
        <v>46.455792375000001</v>
      </c>
      <c r="CP42" s="4">
        <v>43.097421500000003</v>
      </c>
      <c r="CQ42" s="4">
        <v>38.393483960937502</v>
      </c>
      <c r="CR42" s="4">
        <v>19.207525999999998</v>
      </c>
      <c r="CS42" s="4">
        <v>14.883286249999999</v>
      </c>
      <c r="CT42" s="4">
        <v>72.725447250000002</v>
      </c>
      <c r="CU42" s="4">
        <v>70.279688124999993</v>
      </c>
      <c r="CV42" s="4">
        <v>35.159543624999998</v>
      </c>
      <c r="CW42" s="4">
        <v>39.543765750000006</v>
      </c>
      <c r="CX42" s="4">
        <v>37.465050624999996</v>
      </c>
      <c r="CY42" s="4">
        <v>46.442301999999998</v>
      </c>
      <c r="CZ42" s="4">
        <v>43.068418375</v>
      </c>
      <c r="DA42" s="4">
        <v>38.810261652757134</v>
      </c>
      <c r="DB42" s="4">
        <v>0.77437662499999993</v>
      </c>
      <c r="DC42" s="4">
        <v>4225.9662499999995</v>
      </c>
      <c r="DE42" s="4">
        <v>2461.0373813481524</v>
      </c>
      <c r="DF42" s="4">
        <v>19.207525999999998</v>
      </c>
      <c r="DH42" s="4">
        <v>2461.0373813481524</v>
      </c>
      <c r="DI42" s="4">
        <v>14.883286249999999</v>
      </c>
      <c r="DO42" s="4">
        <v>1865.4606975368374</v>
      </c>
      <c r="DP42" s="4">
        <v>34.053805499999996</v>
      </c>
      <c r="DQ42" s="4">
        <v>2699.1617609999998</v>
      </c>
      <c r="DR42" s="4">
        <v>39.763170000000002</v>
      </c>
      <c r="DS42" s="4">
        <v>2461.0373813481524</v>
      </c>
      <c r="DT42" s="4">
        <v>37.465050624999996</v>
      </c>
      <c r="DU42" s="4">
        <v>37.465050624999996</v>
      </c>
      <c r="DV42" s="4">
        <v>46.442301999999998</v>
      </c>
      <c r="DW42" s="4">
        <v>43.068418375</v>
      </c>
      <c r="DX42" s="4">
        <v>38.810261652757134</v>
      </c>
      <c r="DZ42" s="4">
        <v>2538.7142090000002</v>
      </c>
      <c r="EA42" s="4">
        <v>38.110615000000003</v>
      </c>
      <c r="EB42" s="4">
        <v>38.110615000000003</v>
      </c>
      <c r="EC42" s="4">
        <v>47.118217000000001</v>
      </c>
      <c r="ED42" s="4">
        <v>44.093107000000003</v>
      </c>
      <c r="EE42" s="4">
        <v>39.047495875000003</v>
      </c>
      <c r="EF42" s="4">
        <v>20.176033</v>
      </c>
      <c r="EG42" s="4">
        <v>15.448931</v>
      </c>
      <c r="EH42" s="4">
        <v>79.443037000000004</v>
      </c>
      <c r="EI42" s="4">
        <v>76.764617999999999</v>
      </c>
      <c r="EJ42" s="4">
        <v>36.156883999999998</v>
      </c>
      <c r="EK42" s="4">
        <v>40.149906000000001</v>
      </c>
      <c r="EL42" s="4">
        <v>38.097893999999997</v>
      </c>
      <c r="EM42" s="4">
        <v>47.106079000000001</v>
      </c>
      <c r="EN42" s="4">
        <v>44.065997000000003</v>
      </c>
      <c r="EO42" s="4">
        <v>39.465958754884433</v>
      </c>
      <c r="EP42" s="4">
        <v>0.59813799999999995</v>
      </c>
      <c r="EQ42" s="4">
        <v>75236.710000000006</v>
      </c>
      <c r="ER42" s="4">
        <v>2486.6131875634933</v>
      </c>
      <c r="ES42" s="4">
        <v>20.100128250000001</v>
      </c>
      <c r="ET42" s="4">
        <v>2802.8223635017753</v>
      </c>
      <c r="EU42" s="4">
        <v>15.619947874999999</v>
      </c>
      <c r="EV42" s="7">
        <v>12478.088348760581</v>
      </c>
      <c r="EW42" s="7">
        <v>94.853557875000007</v>
      </c>
      <c r="EX42" s="7">
        <v>9186.4947360000006</v>
      </c>
      <c r="EY42" s="7">
        <v>91.016450000000006</v>
      </c>
      <c r="EZ42" s="7">
        <v>1559.0080896613563</v>
      </c>
      <c r="FA42" s="7">
        <v>34.281700000000001</v>
      </c>
      <c r="FB42" s="7">
        <v>2538.7142090000002</v>
      </c>
      <c r="FC42" s="7">
        <v>40.149906000000001</v>
      </c>
      <c r="FD42" s="4">
        <v>1875.7955890000001</v>
      </c>
      <c r="FE42" s="4">
        <v>37.409939999999999</v>
      </c>
      <c r="FF42" s="4">
        <v>37.409939999999999</v>
      </c>
      <c r="FG42" s="4">
        <v>46.491661999999998</v>
      </c>
      <c r="FH42" s="4">
        <v>43.158571999999999</v>
      </c>
      <c r="FI42" s="4">
        <v>38.767102040633134</v>
      </c>
      <c r="FK42" s="4">
        <v>2166.444921888215</v>
      </c>
      <c r="FL42" s="4">
        <v>38.078654796875</v>
      </c>
      <c r="FM42" s="4">
        <v>2166.444921888215</v>
      </c>
      <c r="FN42" s="4">
        <v>38.489886302991252</v>
      </c>
      <c r="FP42" s="4">
        <v>2802.8223635017753</v>
      </c>
      <c r="FQ42" s="4">
        <v>39.207504195312502</v>
      </c>
      <c r="FR42" s="4">
        <v>2802.8223635017753</v>
      </c>
      <c r="FS42" s="4">
        <v>39.625345337516002</v>
      </c>
    </row>
    <row r="43" spans="1:175" ht="13">
      <c r="A43" s="273" t="s">
        <v>76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9"/>
      <c r="AJ43" s="149"/>
      <c r="AK43" s="149"/>
      <c r="AL43" s="150"/>
      <c r="CL43" s="4">
        <v>2699.1617609999998</v>
      </c>
      <c r="CM43" s="4">
        <v>37.731596000000003</v>
      </c>
      <c r="CN43" s="4">
        <v>37.731596000000003</v>
      </c>
      <c r="CO43" s="4">
        <v>46.680506000000001</v>
      </c>
      <c r="CP43" s="4">
        <v>43.367787</v>
      </c>
      <c r="CQ43" s="4">
        <v>38.643164812500004</v>
      </c>
      <c r="CR43" s="4">
        <v>19.654786999999999</v>
      </c>
      <c r="CS43" s="4">
        <v>15.11581</v>
      </c>
      <c r="CT43" s="4">
        <v>74.897273999999996</v>
      </c>
      <c r="CU43" s="4">
        <v>72.406312999999997</v>
      </c>
      <c r="CV43" s="4">
        <v>35.528123000000001</v>
      </c>
      <c r="CW43" s="4">
        <v>39.763170000000002</v>
      </c>
      <c r="CX43" s="4">
        <v>37.716971999999998</v>
      </c>
      <c r="CY43" s="4">
        <v>46.667729999999999</v>
      </c>
      <c r="CZ43" s="4">
        <v>43.339649999999999</v>
      </c>
      <c r="DA43" s="4">
        <v>39.062658506650813</v>
      </c>
      <c r="DB43" s="4">
        <v>0.75600999999999996</v>
      </c>
      <c r="DC43" s="4">
        <v>4378.54</v>
      </c>
      <c r="DE43" s="4">
        <v>2699.1617609999998</v>
      </c>
      <c r="DF43" s="4">
        <v>19.654786999999999</v>
      </c>
      <c r="DH43" s="4">
        <v>2699.1617609999998</v>
      </c>
      <c r="DI43" s="4">
        <v>15.11581</v>
      </c>
      <c r="DO43" s="4">
        <v>1975.7903630000001</v>
      </c>
      <c r="DP43" s="4">
        <v>34.281604000000002</v>
      </c>
      <c r="DQ43" s="4">
        <v>3131.6614795965529</v>
      </c>
      <c r="DR43" s="4">
        <v>40.047824124999998</v>
      </c>
      <c r="DS43" s="4">
        <v>2699.1617609999998</v>
      </c>
      <c r="DT43" s="4">
        <v>37.716971999999998</v>
      </c>
      <c r="DU43" s="4">
        <v>37.716971999999998</v>
      </c>
      <c r="DV43" s="4">
        <v>46.667729999999999</v>
      </c>
      <c r="DW43" s="4">
        <v>43.339649999999999</v>
      </c>
      <c r="DX43" s="4">
        <v>39.062658506650813</v>
      </c>
      <c r="DZ43" s="4">
        <v>2802.8223635017753</v>
      </c>
      <c r="EA43" s="4">
        <v>38.263959374999999</v>
      </c>
      <c r="EB43" s="4">
        <v>38.263959374999999</v>
      </c>
      <c r="EC43" s="4">
        <v>47.292344499999999</v>
      </c>
      <c r="ED43" s="4">
        <v>44.332291375000004</v>
      </c>
      <c r="EE43" s="4">
        <v>39.207504195312502</v>
      </c>
      <c r="EF43" s="4">
        <v>20.583671750000001</v>
      </c>
      <c r="EG43" s="4">
        <v>15.619947874999999</v>
      </c>
      <c r="EH43" s="4">
        <v>80.763011125000006</v>
      </c>
      <c r="EI43" s="4">
        <v>78.104962624999999</v>
      </c>
      <c r="EJ43" s="4">
        <v>36.465293375000002</v>
      </c>
      <c r="EK43" s="4">
        <v>40.303870875000001</v>
      </c>
      <c r="EL43" s="4">
        <v>38.252068249999994</v>
      </c>
      <c r="EM43" s="4">
        <v>47.280997249999999</v>
      </c>
      <c r="EN43" s="4">
        <v>44.306316125000002</v>
      </c>
      <c r="EO43" s="4">
        <v>39.625345337516002</v>
      </c>
      <c r="EP43" s="4">
        <v>0.58255324999999991</v>
      </c>
      <c r="EQ43" s="4">
        <v>84504.183749999997</v>
      </c>
      <c r="ER43" s="4">
        <v>2603.206025</v>
      </c>
      <c r="ES43" s="4">
        <v>20.308928000000002</v>
      </c>
      <c r="ET43" s="4">
        <v>3296.3320634851311</v>
      </c>
      <c r="EU43" s="4">
        <v>15.932907250000001</v>
      </c>
      <c r="EV43" s="7">
        <v>13989.965727000001</v>
      </c>
      <c r="EW43" s="7">
        <v>95.546519000000004</v>
      </c>
      <c r="EX43" s="7">
        <v>12478.088348760581</v>
      </c>
      <c r="EY43" s="7">
        <v>92.670557375000001</v>
      </c>
      <c r="EZ43" s="7">
        <v>1710.0820149343961</v>
      </c>
      <c r="FA43" s="7">
        <v>34.652189</v>
      </c>
      <c r="FB43" s="7">
        <v>2802.8223635017753</v>
      </c>
      <c r="FC43" s="7">
        <v>40.303870875000001</v>
      </c>
      <c r="FD43" s="4">
        <v>2538.7142090000002</v>
      </c>
      <c r="FE43" s="4">
        <v>38.097893999999997</v>
      </c>
      <c r="FF43" s="4">
        <v>38.097893999999997</v>
      </c>
      <c r="FG43" s="4">
        <v>47.106079000000001</v>
      </c>
      <c r="FH43" s="4">
        <v>44.065997000000003</v>
      </c>
      <c r="FI43" s="4">
        <v>39.465958754884433</v>
      </c>
      <c r="FK43" s="4">
        <v>2461.0373813481524</v>
      </c>
      <c r="FL43" s="4">
        <v>38.393483960937502</v>
      </c>
      <c r="FM43" s="4">
        <v>2461.0373813481524</v>
      </c>
      <c r="FN43" s="4">
        <v>38.810261652757134</v>
      </c>
      <c r="FP43" s="4">
        <v>3621.0834121822027</v>
      </c>
      <c r="FQ43" s="4">
        <v>39.677917476562499</v>
      </c>
      <c r="FR43" s="4">
        <v>3621.0834121822027</v>
      </c>
      <c r="FS43" s="4">
        <v>40.094154665578252</v>
      </c>
    </row>
    <row r="44" spans="1:175" ht="13">
      <c r="A44" s="275" t="s">
        <v>13</v>
      </c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137"/>
      <c r="N44" s="137"/>
      <c r="O44" s="137"/>
      <c r="P44" s="137"/>
      <c r="Q44" s="291" t="s">
        <v>1</v>
      </c>
      <c r="R44" s="291"/>
      <c r="S44" s="291" t="s">
        <v>22</v>
      </c>
      <c r="T44" s="291"/>
      <c r="U44" s="291" t="s">
        <v>0</v>
      </c>
      <c r="V44" s="291"/>
      <c r="W44" s="291" t="s">
        <v>49</v>
      </c>
      <c r="X44" s="291"/>
      <c r="Y44" s="292" t="s">
        <v>40</v>
      </c>
      <c r="Z44" s="292"/>
      <c r="AA44" s="292" t="s">
        <v>44</v>
      </c>
      <c r="AB44" s="292"/>
      <c r="AC44" s="292" t="s">
        <v>45</v>
      </c>
      <c r="AD44" s="292"/>
      <c r="AE44" s="292"/>
      <c r="AF44" s="292"/>
      <c r="AG44" s="292"/>
      <c r="AH44" s="292"/>
      <c r="AI44" s="293" t="s">
        <v>13</v>
      </c>
      <c r="AJ44" s="293"/>
      <c r="AK44" s="294" t="s">
        <v>42</v>
      </c>
      <c r="AL44" s="295"/>
      <c r="CL44" s="4">
        <v>3433.8522125613231</v>
      </c>
      <c r="CM44" s="4">
        <v>38.227409999999999</v>
      </c>
      <c r="CN44" s="4">
        <v>38.227409999999999</v>
      </c>
      <c r="CO44" s="4">
        <v>47.173011750000001</v>
      </c>
      <c r="CP44" s="4">
        <v>44.20602375</v>
      </c>
      <c r="CQ44" s="4">
        <v>39.160173468750003</v>
      </c>
      <c r="CR44" s="4">
        <v>20.674184750000002</v>
      </c>
      <c r="CS44" s="4">
        <v>15.60193175</v>
      </c>
      <c r="CT44" s="4">
        <v>79.481809499999997</v>
      </c>
      <c r="CU44" s="4">
        <v>77.199554000000006</v>
      </c>
      <c r="CV44" s="4">
        <v>36.457636000000001</v>
      </c>
      <c r="CW44" s="4">
        <v>40.243736749999997</v>
      </c>
      <c r="CX44" s="4">
        <v>38.214658</v>
      </c>
      <c r="CY44" s="4">
        <v>47.161689500000001</v>
      </c>
      <c r="CZ44" s="4">
        <v>44.178755750000001</v>
      </c>
      <c r="DA44" s="4">
        <v>39.580523213427206</v>
      </c>
      <c r="DB44" s="4">
        <v>0.68974249999999993</v>
      </c>
      <c r="DC44" s="4">
        <v>7754.5349999999999</v>
      </c>
      <c r="DE44" s="4">
        <v>2950.1798830403641</v>
      </c>
      <c r="DF44" s="4">
        <v>20.046885875000001</v>
      </c>
      <c r="DH44" s="4">
        <v>2950.1798830403641</v>
      </c>
      <c r="DI44" s="4">
        <v>15.284877375000001</v>
      </c>
      <c r="DO44" s="4">
        <v>2045.958431838834</v>
      </c>
      <c r="DP44" s="4">
        <v>34.422384874999999</v>
      </c>
      <c r="DQ44" s="4">
        <v>3433.8522125613231</v>
      </c>
      <c r="DR44" s="4">
        <v>40.243736749999997</v>
      </c>
      <c r="DS44" s="4">
        <v>3433.8522125613231</v>
      </c>
      <c r="DT44" s="4">
        <v>38.214658</v>
      </c>
      <c r="DU44" s="4">
        <v>38.214658</v>
      </c>
      <c r="DV44" s="4">
        <v>47.161689500000001</v>
      </c>
      <c r="DW44" s="4">
        <v>44.178755750000001</v>
      </c>
      <c r="DX44" s="4">
        <v>39.580523213427206</v>
      </c>
      <c r="DZ44" s="4">
        <v>3621.0834121822027</v>
      </c>
      <c r="EA44" s="4">
        <v>38.714875624999998</v>
      </c>
      <c r="EB44" s="4">
        <v>38.714875624999998</v>
      </c>
      <c r="EC44" s="4">
        <v>47.851984625</v>
      </c>
      <c r="ED44" s="4">
        <v>44.986436249999997</v>
      </c>
      <c r="EE44" s="4">
        <v>39.677917476562499</v>
      </c>
      <c r="EF44" s="4">
        <v>21.79728725</v>
      </c>
      <c r="EG44" s="4">
        <v>16.124598125000002</v>
      </c>
      <c r="EH44" s="4">
        <v>84.625453625000006</v>
      </c>
      <c r="EI44" s="4">
        <v>81.975792124999998</v>
      </c>
      <c r="EJ44" s="4">
        <v>37.347506625000001</v>
      </c>
      <c r="EK44" s="4">
        <v>40.762351625000001</v>
      </c>
      <c r="EL44" s="4">
        <v>38.706419624999995</v>
      </c>
      <c r="EM44" s="4">
        <v>47.84335325</v>
      </c>
      <c r="EN44" s="4">
        <v>44.964496750000002</v>
      </c>
      <c r="EO44" s="4">
        <v>40.094154665578252</v>
      </c>
      <c r="EP44" s="4">
        <v>0.58279325000000004</v>
      </c>
      <c r="EQ44" s="4">
        <v>77631.846250000002</v>
      </c>
      <c r="ER44" s="4">
        <v>2731.5918398341564</v>
      </c>
      <c r="ES44" s="4">
        <v>20.524418000000001</v>
      </c>
      <c r="ET44" s="4">
        <v>3621.0834121822027</v>
      </c>
      <c r="EU44" s="4">
        <v>16.124598125000002</v>
      </c>
      <c r="EV44" s="7">
        <v>30118.980097</v>
      </c>
      <c r="EW44" s="7">
        <v>97.517689000000004</v>
      </c>
      <c r="EX44" s="7">
        <v>13989.965727000001</v>
      </c>
      <c r="EY44" s="7">
        <v>93.411011999999999</v>
      </c>
      <c r="EZ44" s="7">
        <v>1875.7955890000001</v>
      </c>
      <c r="FA44" s="7">
        <v>35.022677999999999</v>
      </c>
      <c r="FB44" s="7">
        <v>3296.3320634851311</v>
      </c>
      <c r="FC44" s="7">
        <v>40.587793249999997</v>
      </c>
      <c r="FD44" s="4">
        <v>2802.8223635017753</v>
      </c>
      <c r="FE44" s="4">
        <v>38.252068249999994</v>
      </c>
      <c r="FF44" s="4">
        <v>38.252068249999994</v>
      </c>
      <c r="FG44" s="4">
        <v>47.280997249999999</v>
      </c>
      <c r="FH44" s="4">
        <v>44.306316125000002</v>
      </c>
      <c r="FI44" s="4">
        <v>39.625345337516002</v>
      </c>
      <c r="FK44" s="4">
        <v>2699.1617609999998</v>
      </c>
      <c r="FL44" s="4">
        <v>38.643164812500004</v>
      </c>
      <c r="FM44" s="4">
        <v>2699.1617609999998</v>
      </c>
      <c r="FN44" s="4">
        <v>39.062658506650813</v>
      </c>
      <c r="FP44" s="4">
        <v>3977.8289399999999</v>
      </c>
      <c r="FQ44" s="4">
        <v>39.8669230625</v>
      </c>
      <c r="FR44" s="4">
        <v>3977.8289399999999</v>
      </c>
      <c r="FS44" s="4">
        <v>40.283733611998983</v>
      </c>
    </row>
    <row r="45" spans="1:175" ht="13">
      <c r="A45" s="96"/>
      <c r="B45" s="94"/>
      <c r="C45" s="291" t="s">
        <v>13</v>
      </c>
      <c r="D45" s="291"/>
      <c r="E45" s="291"/>
      <c r="F45" s="291"/>
      <c r="G45" s="137"/>
      <c r="H45" s="137"/>
      <c r="I45" s="137"/>
      <c r="J45" s="137"/>
      <c r="K45" s="137"/>
      <c r="L45" s="137"/>
      <c r="M45" s="291" t="s">
        <v>42</v>
      </c>
      <c r="N45" s="291"/>
      <c r="O45" s="291"/>
      <c r="P45" s="291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51"/>
      <c r="AJ45" s="151"/>
      <c r="AK45" s="151"/>
      <c r="AL45" s="152"/>
      <c r="CL45" s="4">
        <v>3765.2029424429725</v>
      </c>
      <c r="CM45" s="4">
        <v>38.441101500000002</v>
      </c>
      <c r="CN45" s="4">
        <v>38.441101500000002</v>
      </c>
      <c r="CO45" s="4">
        <v>47.377324874999999</v>
      </c>
      <c r="CP45" s="4">
        <v>44.470889374999999</v>
      </c>
      <c r="CQ45" s="4">
        <v>39.376477203125006</v>
      </c>
      <c r="CR45" s="4">
        <v>21.125509375</v>
      </c>
      <c r="CS45" s="4">
        <v>15.817864374999999</v>
      </c>
      <c r="CT45" s="4">
        <v>81.419984749999998</v>
      </c>
      <c r="CU45" s="4">
        <v>79.109894499999996</v>
      </c>
      <c r="CV45" s="4">
        <v>36.820307999999997</v>
      </c>
      <c r="CW45" s="4">
        <v>40.439649375000002</v>
      </c>
      <c r="CX45" s="4">
        <v>38.430105999999995</v>
      </c>
      <c r="CY45" s="4">
        <v>47.366626750000002</v>
      </c>
      <c r="CZ45" s="4">
        <v>44.444664875000001</v>
      </c>
      <c r="DA45" s="4">
        <v>39.798650595514395</v>
      </c>
      <c r="DB45" s="4">
        <v>0.67614774999999994</v>
      </c>
      <c r="DC45" s="4">
        <v>8067.0174999999999</v>
      </c>
      <c r="DE45" s="4">
        <v>3224.5423257150433</v>
      </c>
      <c r="DF45" s="4">
        <v>20.438984749999999</v>
      </c>
      <c r="DH45" s="4">
        <v>3433.8522125613231</v>
      </c>
      <c r="DI45" s="4">
        <v>15.60193175</v>
      </c>
      <c r="DO45" s="4">
        <v>2243.9207163890219</v>
      </c>
      <c r="DP45" s="4">
        <v>34.790964250000002</v>
      </c>
      <c r="DQ45" s="4">
        <v>3765.2029424429725</v>
      </c>
      <c r="DR45" s="4">
        <v>40.439649375000002</v>
      </c>
      <c r="DS45" s="4">
        <v>3765.2029424429725</v>
      </c>
      <c r="DT45" s="4">
        <v>38.430105999999995</v>
      </c>
      <c r="DU45" s="4">
        <v>38.430105999999995</v>
      </c>
      <c r="DV45" s="4">
        <v>47.366626750000002</v>
      </c>
      <c r="DW45" s="4">
        <v>44.444664875000001</v>
      </c>
      <c r="DX45" s="4">
        <v>39.798650595514395</v>
      </c>
      <c r="DZ45" s="4">
        <v>3977.8289399999999</v>
      </c>
      <c r="EA45" s="4">
        <v>38.898817999999999</v>
      </c>
      <c r="EB45" s="4">
        <v>38.898817999999999</v>
      </c>
      <c r="EC45" s="4">
        <v>48.044086999999998</v>
      </c>
      <c r="ED45" s="4">
        <v>45.243229999999997</v>
      </c>
      <c r="EE45" s="4">
        <v>39.8669230625</v>
      </c>
      <c r="EF45" s="4">
        <v>22.221577</v>
      </c>
      <c r="EG45" s="4">
        <v>16.316289000000001</v>
      </c>
      <c r="EH45" s="4">
        <v>86.180108000000004</v>
      </c>
      <c r="EI45" s="4">
        <v>83.549048999999997</v>
      </c>
      <c r="EJ45" s="4">
        <v>37.679625000000001</v>
      </c>
      <c r="EK45" s="4">
        <v>40.936909999999997</v>
      </c>
      <c r="EL45" s="4">
        <v>38.891630999999997</v>
      </c>
      <c r="EM45" s="4">
        <v>48.036451999999997</v>
      </c>
      <c r="EN45" s="4">
        <v>45.222486000000004</v>
      </c>
      <c r="EO45" s="4">
        <v>40.283733611998983</v>
      </c>
      <c r="EP45" s="4">
        <v>0.565998</v>
      </c>
      <c r="EQ45" s="4">
        <v>82157.960000000006</v>
      </c>
      <c r="ER45" s="4">
        <v>3000.7055447010575</v>
      </c>
      <c r="ES45" s="4">
        <v>20.948707750000001</v>
      </c>
      <c r="ET45" s="4">
        <v>3977.8289399999999</v>
      </c>
      <c r="EU45" s="4">
        <v>16.316289000000001</v>
      </c>
      <c r="EV45" s="7"/>
      <c r="EW45" s="7"/>
      <c r="EX45" s="7">
        <v>30118.980097</v>
      </c>
      <c r="EY45" s="7">
        <v>95.720967999999999</v>
      </c>
      <c r="EZ45" s="7">
        <v>2060.5971003998252</v>
      </c>
      <c r="FA45" s="7">
        <v>35.354796374999999</v>
      </c>
      <c r="FB45" s="7">
        <v>3621.0834121822027</v>
      </c>
      <c r="FC45" s="7">
        <v>40.762351625000001</v>
      </c>
      <c r="FD45" s="4">
        <v>3621.0834121822027</v>
      </c>
      <c r="FE45" s="4">
        <v>38.706419624999995</v>
      </c>
      <c r="FF45" s="4">
        <v>38.706419624999995</v>
      </c>
      <c r="FG45" s="4">
        <v>47.84335325</v>
      </c>
      <c r="FH45" s="4">
        <v>44.964496750000002</v>
      </c>
      <c r="FI45" s="4">
        <v>40.094154665578252</v>
      </c>
      <c r="FK45" s="4">
        <v>3433.8522125613231</v>
      </c>
      <c r="FL45" s="4">
        <v>39.160173468750003</v>
      </c>
      <c r="FM45" s="4">
        <v>3433.8522125613231</v>
      </c>
      <c r="FN45" s="4">
        <v>39.580523213427206</v>
      </c>
      <c r="FP45" s="4">
        <v>5603.6099290000002</v>
      </c>
      <c r="FQ45" s="4">
        <v>40.327562437499999</v>
      </c>
      <c r="FR45" s="4">
        <v>5603.6099290000002</v>
      </c>
      <c r="FS45" s="4">
        <v>40.741051415936965</v>
      </c>
    </row>
    <row r="46" spans="1:175" ht="17" customHeight="1" thickBot="1">
      <c r="A46" s="276" t="s">
        <v>23</v>
      </c>
      <c r="B46" s="277"/>
      <c r="C46" s="138" t="s">
        <v>24</v>
      </c>
      <c r="D46" s="138" t="s">
        <v>25</v>
      </c>
      <c r="E46" s="138" t="s">
        <v>26</v>
      </c>
      <c r="F46" s="138" t="s">
        <v>38</v>
      </c>
      <c r="G46" s="138" t="s">
        <v>5</v>
      </c>
      <c r="H46" s="138" t="s">
        <v>22</v>
      </c>
      <c r="I46" s="138" t="s">
        <v>0</v>
      </c>
      <c r="J46" s="138" t="s">
        <v>39</v>
      </c>
      <c r="K46" s="138" t="s">
        <v>40</v>
      </c>
      <c r="L46" s="138" t="s">
        <v>41</v>
      </c>
      <c r="M46" s="138" t="s">
        <v>24</v>
      </c>
      <c r="N46" s="138" t="s">
        <v>25</v>
      </c>
      <c r="O46" s="138" t="s">
        <v>26</v>
      </c>
      <c r="P46" s="138" t="s">
        <v>38</v>
      </c>
      <c r="Q46" s="138" t="s">
        <v>23</v>
      </c>
      <c r="R46" s="138" t="s">
        <v>24</v>
      </c>
      <c r="S46" s="138" t="s">
        <v>23</v>
      </c>
      <c r="T46" s="138" t="s">
        <v>24</v>
      </c>
      <c r="U46" s="138" t="s">
        <v>23</v>
      </c>
      <c r="V46" s="138" t="s">
        <v>24</v>
      </c>
      <c r="W46" s="138" t="s">
        <v>23</v>
      </c>
      <c r="X46" s="138" t="s">
        <v>24</v>
      </c>
      <c r="Y46" s="138" t="s">
        <v>23</v>
      </c>
      <c r="Z46" s="138" t="s">
        <v>24</v>
      </c>
      <c r="AA46" s="138" t="s">
        <v>23</v>
      </c>
      <c r="AB46" s="138" t="s">
        <v>24</v>
      </c>
      <c r="AC46" s="138" t="s">
        <v>23</v>
      </c>
      <c r="AD46" s="138" t="s">
        <v>24</v>
      </c>
      <c r="AE46" s="138" t="s">
        <v>24</v>
      </c>
      <c r="AF46" s="138" t="s">
        <v>25</v>
      </c>
      <c r="AG46" s="138" t="s">
        <v>26</v>
      </c>
      <c r="AH46" s="138" t="s">
        <v>38</v>
      </c>
      <c r="AI46" s="296" t="s">
        <v>38</v>
      </c>
      <c r="AJ46" s="296"/>
      <c r="AK46" s="297" t="s">
        <v>38</v>
      </c>
      <c r="AL46" s="298"/>
      <c r="CL46" s="4">
        <v>4128.5274730000001</v>
      </c>
      <c r="CM46" s="4">
        <v>38.654792999999998</v>
      </c>
      <c r="CN46" s="4">
        <v>38.654792999999998</v>
      </c>
      <c r="CO46" s="4">
        <v>47.581637999999998</v>
      </c>
      <c r="CP46" s="4">
        <v>44.735754999999997</v>
      </c>
      <c r="CQ46" s="4">
        <v>39.592780937500002</v>
      </c>
      <c r="CR46" s="4">
        <v>21.576834000000002</v>
      </c>
      <c r="CS46" s="4">
        <v>16.033797</v>
      </c>
      <c r="CT46" s="4">
        <v>83.358159999999998</v>
      </c>
      <c r="CU46" s="4">
        <v>81.020235</v>
      </c>
      <c r="CV46" s="4">
        <v>37.182980000000001</v>
      </c>
      <c r="CW46" s="4">
        <v>40.635562</v>
      </c>
      <c r="CX46" s="4">
        <v>38.645553999999997</v>
      </c>
      <c r="CY46" s="4">
        <v>47.571564000000002</v>
      </c>
      <c r="CZ46" s="4">
        <v>44.710574000000001</v>
      </c>
      <c r="DA46" s="4">
        <v>40.016777977601585</v>
      </c>
      <c r="DB46" s="4">
        <v>0.66255299999999995</v>
      </c>
      <c r="DC46" s="4">
        <v>8379.5</v>
      </c>
      <c r="DE46" s="4">
        <v>3354.0050947588961</v>
      </c>
      <c r="DF46" s="4">
        <v>20.613500000000002</v>
      </c>
      <c r="DH46" s="4">
        <v>3765.2029424429725</v>
      </c>
      <c r="DI46" s="4">
        <v>15.817864374999999</v>
      </c>
      <c r="DO46" s="4">
        <v>2461.0373813481524</v>
      </c>
      <c r="DP46" s="4">
        <v>35.159543624999998</v>
      </c>
      <c r="DQ46" s="4">
        <v>4128.5274730000001</v>
      </c>
      <c r="DR46" s="4">
        <v>40.635562</v>
      </c>
      <c r="DS46" s="4">
        <v>4128.5274730000001</v>
      </c>
      <c r="DT46" s="4">
        <v>38.645553999999997</v>
      </c>
      <c r="DU46" s="4">
        <v>38.645553999999997</v>
      </c>
      <c r="DV46" s="4">
        <v>47.571564000000002</v>
      </c>
      <c r="DW46" s="4">
        <v>44.710574000000001</v>
      </c>
      <c r="DX46" s="4">
        <v>40.016777977601585</v>
      </c>
      <c r="DZ46" s="4">
        <v>5603.6099290000002</v>
      </c>
      <c r="EA46" s="4">
        <v>39.33737</v>
      </c>
      <c r="EB46" s="4">
        <v>39.33737</v>
      </c>
      <c r="EC46" s="4">
        <v>48.511237000000001</v>
      </c>
      <c r="ED46" s="4">
        <v>46.006582000000002</v>
      </c>
      <c r="EE46" s="4">
        <v>40.327562437499999</v>
      </c>
      <c r="EF46" s="4">
        <v>23.437142999999999</v>
      </c>
      <c r="EG46" s="4">
        <v>16.817066000000001</v>
      </c>
      <c r="EH46" s="4">
        <v>90.002830000000003</v>
      </c>
      <c r="EI46" s="4">
        <v>87.487375</v>
      </c>
      <c r="EJ46" s="4">
        <v>38.624158999999999</v>
      </c>
      <c r="EK46" s="4">
        <v>41.381625</v>
      </c>
      <c r="EL46" s="4">
        <v>39.331288000000001</v>
      </c>
      <c r="EM46" s="4">
        <v>48.505425000000002</v>
      </c>
      <c r="EN46" s="4">
        <v>45.988549999999996</v>
      </c>
      <c r="EO46" s="4">
        <v>40.741051415936965</v>
      </c>
      <c r="EP46" s="4">
        <v>0.47345999999999999</v>
      </c>
      <c r="EQ46" s="4">
        <v>149376.5</v>
      </c>
      <c r="ER46" s="4">
        <v>3296.3320634851311</v>
      </c>
      <c r="ES46" s="4">
        <v>21.3729975</v>
      </c>
      <c r="ET46" s="4">
        <v>5603.6099290000002</v>
      </c>
      <c r="EU46" s="4">
        <v>16.817066000000001</v>
      </c>
      <c r="EV46" s="7"/>
      <c r="EW46" s="7"/>
      <c r="EX46" s="7"/>
      <c r="EY46" s="7"/>
      <c r="EZ46" s="7">
        <v>2316.5441757794365</v>
      </c>
      <c r="FA46" s="7">
        <v>35.791984374999998</v>
      </c>
      <c r="FB46" s="7">
        <v>3977.8289399999999</v>
      </c>
      <c r="FC46" s="7">
        <v>40.936909999999997</v>
      </c>
      <c r="FD46" s="4">
        <v>3977.8289399999999</v>
      </c>
      <c r="FE46" s="4">
        <v>38.891630999999997</v>
      </c>
      <c r="FF46" s="4">
        <v>38.891630999999997</v>
      </c>
      <c r="FG46" s="4">
        <v>48.036451999999997</v>
      </c>
      <c r="FH46" s="4">
        <v>45.222486000000004</v>
      </c>
      <c r="FI46" s="4">
        <v>40.283733611998983</v>
      </c>
      <c r="FK46" s="4">
        <v>3765.2029424429725</v>
      </c>
      <c r="FL46" s="4">
        <v>39.376477203125006</v>
      </c>
      <c r="FM46" s="4">
        <v>3765.2029424429725</v>
      </c>
      <c r="FN46" s="4">
        <v>39.798650595514395</v>
      </c>
      <c r="FP46" s="4">
        <v>6282.5577655068873</v>
      </c>
      <c r="FQ46" s="4">
        <v>40.420951546875003</v>
      </c>
      <c r="FR46" s="4">
        <v>6282.5577655068873</v>
      </c>
      <c r="FS46" s="4">
        <v>40.831970960050057</v>
      </c>
    </row>
    <row r="47" spans="1:175">
      <c r="A47" s="271" t="s">
        <v>27</v>
      </c>
      <c r="B47" s="192">
        <f>bdRateROI($CL5:$CL63,CM5:CM63,$DZ5:$DZ63,EA5:EA63,CJ11,CJ6,1, 0, TRUE)</f>
        <v>-0.17754362890745445</v>
      </c>
      <c r="C47" s="192">
        <f t="shared" ref="C47:H47" si="3">bdRateExtend($CL5:$CL63,CN5:CN63,$DZ5:$DZ63,EB5:EB63, "None", FALSE, 0, TRUE)</f>
        <v>-0.22274794823233612</v>
      </c>
      <c r="D47" s="192" t="e">
        <f t="shared" si="3"/>
        <v>#N/A</v>
      </c>
      <c r="E47" s="192">
        <f t="shared" si="3"/>
        <v>-0.22880489647989666</v>
      </c>
      <c r="F47" s="192">
        <f t="shared" si="3"/>
        <v>-0.22502052033354758</v>
      </c>
      <c r="G47" s="192">
        <f t="shared" si="3"/>
        <v>-0.20383417067573317</v>
      </c>
      <c r="H47" s="192">
        <f t="shared" si="3"/>
        <v>-0.22248815458964954</v>
      </c>
      <c r="I47" s="192">
        <f>bdRateExtend($CL5:$CL63,CT5:CT63,$DZ5:$DZ63,EH5:EH63,"None", FALSE,2,TRUE)</f>
        <v>-0.31612002681473561</v>
      </c>
      <c r="J47" s="192">
        <f>bdRateExtend($CL5:$CL63,CU5:CU63,$DZ5:$DZ63,EI5:EI63,"None", FALSE,2,TRUE)</f>
        <v>-0.30324520183559278</v>
      </c>
      <c r="K47" s="192">
        <f t="shared" ref="K47:P47" si="4">bdRateExtend($CL5:$CL63,CV5:CV63,$DZ5:$DZ63,EJ5:EJ63, "None", FALSE, 0, TRUE)</f>
        <v>-0.21738253504069549</v>
      </c>
      <c r="L47" s="192">
        <f t="shared" si="4"/>
        <v>-0.2365900690741054</v>
      </c>
      <c r="M47" s="192">
        <f t="shared" si="4"/>
        <v>-0.22389519173314887</v>
      </c>
      <c r="N47" s="192" t="e">
        <f t="shared" si="4"/>
        <v>#N/A</v>
      </c>
      <c r="O47" s="192">
        <f t="shared" si="4"/>
        <v>-0.22857353858749963</v>
      </c>
      <c r="P47" s="192">
        <f t="shared" si="4"/>
        <v>-0.22482268783049153</v>
      </c>
      <c r="Q47" s="192">
        <f>bdRateROI($DE5:$DE63,DF5:DF63,$ER5:$ER63,ES5:ES63,CJ11,CJ6,1, 0, TRUE)</f>
        <v>-0.1639813471309941</v>
      </c>
      <c r="R47" s="192">
        <f>bdRateExtend($DE5:$DE63,DF5:DF63,$ER5:$ER63,ES5:ES63, "None", FALSE, 0, TRUE)</f>
        <v>-0.19867521587122061</v>
      </c>
      <c r="S47" s="192">
        <f>bdRateROI($DH5:$DH63,DI5:DI63,$ET5:$ET63,EU5:EU63,CJ11,CJ6,1, 0, TRUE)</f>
        <v>-0.17653795773972869</v>
      </c>
      <c r="T47" s="192">
        <f>bdRateExtend($DH5:$DH63,DI5:DI63,$ET5:$ET63,EU5:EU63, "None", FALSE, 0, TRUE)</f>
        <v>-0.22253284666837703</v>
      </c>
      <c r="U47" s="192">
        <f>bdRateROI($DK5:$DK63,DL5:DL63,$EV5:$EV63,EW5:EW63,$CJ11,$CJ6,1,2,TRUE)</f>
        <v>-0.2340131309440654</v>
      </c>
      <c r="V47" s="192">
        <f>bdRateExtend($DK5:$DK63,DL5:DL63,$EV5:$EV63,EW5:EW63,"None", FALSE,2,TRUE)</f>
        <v>-0.28757624281556926</v>
      </c>
      <c r="W47" s="192">
        <f>bdRateROI(DM5:DM63,DN5:DN63,EX5:EX63,EY5:EY63,$CJ11,$CJ6,1,2,TRUE)</f>
        <v>-0.2128012755598192</v>
      </c>
      <c r="X47" s="192">
        <f>bdRateExtend(DM5:DM63,DN5:DN63,EX5:EX63,EY5:EY63,"None", FALSE,2,TRUE)</f>
        <v>-0.27382234907435021</v>
      </c>
      <c r="Y47" s="192">
        <f>bdRateROI(DO5:DO63,DP5:DP63,EZ5:EZ63,FA5:FA63,$CJ11,$CJ6,1, 0, TRUE)</f>
        <v>-0.17456694810218687</v>
      </c>
      <c r="Z47" s="192">
        <f>bdRateExtend(DO5:DO63,DP5:DP63,EZ5:EZ63,FA5:FA63, "None", FALSE, 0, TRUE)</f>
        <v>-0.21790902757967157</v>
      </c>
      <c r="AA47" s="192">
        <f>bdRateROI(DQ5:DQ63,DR5:DR63,FB5:FB63,FC5:FC63,$CJ11,$CJ6,1, 0, TRUE)</f>
        <v>-0.20893797619507015</v>
      </c>
      <c r="AB47" s="192">
        <f>bdRateExtend(DQ5:DQ63,DR5:DR63,FB5:FB63,FC5:FC63, "None", FALSE, 0, TRUE)</f>
        <v>-0.23835160848550296</v>
      </c>
      <c r="AC47" s="192">
        <f>bdRateROI(DS5:DS63,DT5:DT63,FD5:FD63,FE5:FE63,$CJ11,$CJ6,1, 0, TRUE)</f>
        <v>-0.18201817131847242</v>
      </c>
      <c r="AD47" s="192">
        <f>bdRateExtend(DS5:DS63,DT5:DT63,FD5:FD63,FE5:FE63, "None", FALSE, 0, TRUE)</f>
        <v>-0.22423250233477554</v>
      </c>
      <c r="AE47" s="192">
        <f>bdRateExtend($DS5:$DS63,DU5:DU63,$FD5:$FD63,FF5:FF63, "None", FALSE, 0, TRUE)</f>
        <v>-0.22423250233477554</v>
      </c>
      <c r="AF47" s="192" t="e">
        <f>bdRateExtend($DS5:$DS63,DV5:DV63,$FD5:$FD63,FG5:FG63, "None", FALSE, 0, TRUE)</f>
        <v>#N/A</v>
      </c>
      <c r="AG47" s="192">
        <f>bdRateExtend($DS5:$DS63,DW5:DW63,$FD5:$FD63,FH5:FH63, "None", FALSE, 0, TRUE)</f>
        <v>-0.22872456395632923</v>
      </c>
      <c r="AH47" s="192">
        <f>bdRateExtend($DS5:$DS63,DX5:DX63,$FD5:$FD63,FI5:FI63, "None", FALSE, 0, TRUE)</f>
        <v>-0.22515671402975557</v>
      </c>
      <c r="AI47" s="192">
        <f>bdRateROI($FK5:$FK63,FL5:FL63,$FP5:$FP63,FQ5:FQ63,$CJ11,$CJ6,1, 0, TRUE)</f>
        <v>-0.1880504310703216</v>
      </c>
      <c r="AJ47" s="192">
        <f>bdRateExtend($FK5:$FK63,FL5:FL63,$FP5:$FP63,FQ5:FQ63, "None", FALSE, 0, TRUE)</f>
        <v>-0.22521986345311795</v>
      </c>
      <c r="AK47" s="192">
        <f>bdRateROI($FM5:$FM63,FN5:FN63,$FR5:$FR63,FS5:FS63,$CJ11,$CJ6,1, 0, TRUE)</f>
        <v>-0.18814298334720236</v>
      </c>
      <c r="AL47" s="194">
        <f>bdRateExtend($FM5:$FM63,FN5:FN63,$FR5:$FR63,FS5:FS63, "None", FALSE, 0, TRUE)</f>
        <v>-0.22527948008731746</v>
      </c>
      <c r="CL47" s="4">
        <v>5667.0947509999996</v>
      </c>
      <c r="CM47" s="4">
        <v>39.131414999999997</v>
      </c>
      <c r="CN47" s="4">
        <v>39.131414999999997</v>
      </c>
      <c r="CO47" s="4">
        <v>48.092409000000004</v>
      </c>
      <c r="CP47" s="4">
        <v>45.535874</v>
      </c>
      <c r="CQ47" s="4">
        <v>40.091755812499997</v>
      </c>
      <c r="CR47" s="4">
        <v>22.818151</v>
      </c>
      <c r="CS47" s="4">
        <v>16.560258999999999</v>
      </c>
      <c r="CT47" s="4">
        <v>87.399929999999998</v>
      </c>
      <c r="CU47" s="4">
        <v>85.265074999999996</v>
      </c>
      <c r="CV47" s="4">
        <v>38.162063000000003</v>
      </c>
      <c r="CW47" s="4">
        <v>41.114978999999998</v>
      </c>
      <c r="CX47" s="4">
        <v>39.124335000000002</v>
      </c>
      <c r="CY47" s="4">
        <v>48.084643999999997</v>
      </c>
      <c r="CZ47" s="4">
        <v>45.513807999999997</v>
      </c>
      <c r="DA47" s="4">
        <v>40.514279818794648</v>
      </c>
      <c r="DB47" s="4">
        <v>0.56025000000000003</v>
      </c>
      <c r="DC47" s="4">
        <v>14485.98</v>
      </c>
      <c r="DE47" s="4">
        <v>3656.7212485195396</v>
      </c>
      <c r="DF47" s="4">
        <v>21.0155295</v>
      </c>
      <c r="DH47" s="4">
        <v>4128.5274730000001</v>
      </c>
      <c r="DI47" s="4">
        <v>16.033797</v>
      </c>
      <c r="DO47" s="4">
        <v>2699.1617609999998</v>
      </c>
      <c r="DP47" s="4">
        <v>35.528123000000001</v>
      </c>
      <c r="DQ47" s="4">
        <v>5667.0947509999996</v>
      </c>
      <c r="DR47" s="4">
        <v>41.114978999999998</v>
      </c>
      <c r="DS47" s="4">
        <v>5667.0947509999996</v>
      </c>
      <c r="DT47" s="4">
        <v>39.124335000000002</v>
      </c>
      <c r="DU47" s="4">
        <v>39.124335000000002</v>
      </c>
      <c r="DV47" s="4">
        <v>48.084643999999997</v>
      </c>
      <c r="DW47" s="4">
        <v>45.513807999999997</v>
      </c>
      <c r="DX47" s="4">
        <v>40.514279818794648</v>
      </c>
      <c r="DZ47" s="4">
        <v>6282.5577655068873</v>
      </c>
      <c r="EA47" s="4">
        <v>39.425277375</v>
      </c>
      <c r="EB47" s="4">
        <v>39.425277375</v>
      </c>
      <c r="EC47" s="4">
        <v>48.614294125000001</v>
      </c>
      <c r="ED47" s="4">
        <v>46.167047375000003</v>
      </c>
      <c r="EE47" s="4">
        <v>40.420951546875003</v>
      </c>
      <c r="EF47" s="4">
        <v>23.752488624999998</v>
      </c>
      <c r="EG47" s="4">
        <v>16.932183500000001</v>
      </c>
      <c r="EH47" s="4">
        <v>90.695791125</v>
      </c>
      <c r="EI47" s="4">
        <v>88.227829624999998</v>
      </c>
      <c r="EJ47" s="4">
        <v>38.848882875000001</v>
      </c>
      <c r="EK47" s="4">
        <v>41.477776374999998</v>
      </c>
      <c r="EL47" s="4">
        <v>39.418334999999999</v>
      </c>
      <c r="EM47" s="4">
        <v>48.608423375000001</v>
      </c>
      <c r="EN47" s="4">
        <v>46.149053124999995</v>
      </c>
      <c r="EO47" s="4">
        <v>40.831970960050057</v>
      </c>
      <c r="EP47" s="4">
        <v>0.466217875</v>
      </c>
      <c r="EQ47" s="4">
        <v>162980.15125</v>
      </c>
      <c r="ER47" s="4">
        <v>3621.0834121822027</v>
      </c>
      <c r="ES47" s="4">
        <v>21.79728725</v>
      </c>
      <c r="ET47" s="4">
        <v>6282.5577655068873</v>
      </c>
      <c r="EU47" s="4">
        <v>16.932183500000001</v>
      </c>
      <c r="EV47" s="7"/>
      <c r="EW47" s="7"/>
      <c r="EX47" s="7"/>
      <c r="EY47" s="7"/>
      <c r="EZ47" s="7">
        <v>2538.7142090000002</v>
      </c>
      <c r="FA47" s="7">
        <v>36.156883999999998</v>
      </c>
      <c r="FB47" s="7">
        <v>5603.6099290000002</v>
      </c>
      <c r="FC47" s="7">
        <v>41.381625</v>
      </c>
      <c r="FD47" s="4">
        <v>5603.6099290000002</v>
      </c>
      <c r="FE47" s="4">
        <v>39.331288000000001</v>
      </c>
      <c r="FF47" s="4">
        <v>39.331288000000001</v>
      </c>
      <c r="FG47" s="4">
        <v>48.505425000000002</v>
      </c>
      <c r="FH47" s="4">
        <v>45.988549999999996</v>
      </c>
      <c r="FI47" s="4">
        <v>40.741051415936965</v>
      </c>
      <c r="FK47" s="4">
        <v>4128.5274730000001</v>
      </c>
      <c r="FL47" s="4">
        <v>39.592780937500002</v>
      </c>
      <c r="FM47" s="4">
        <v>4128.5274730000001</v>
      </c>
      <c r="FN47" s="4">
        <v>40.016777977601585</v>
      </c>
      <c r="FP47" s="4">
        <v>7043.7686735940852</v>
      </c>
      <c r="FQ47" s="4">
        <v>40.514340656249999</v>
      </c>
      <c r="FR47" s="4">
        <v>7043.7686735940852</v>
      </c>
      <c r="FS47" s="4">
        <v>40.922890504163149</v>
      </c>
    </row>
    <row r="48" spans="1:175">
      <c r="A48" s="261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8"/>
      <c r="CL48" s="4">
        <v>6329.2133585351594</v>
      </c>
      <c r="CM48" s="4">
        <v>39.232246875000001</v>
      </c>
      <c r="CN48" s="4">
        <v>39.232246875000001</v>
      </c>
      <c r="CO48" s="4">
        <v>48.214454625000002</v>
      </c>
      <c r="CP48" s="4">
        <v>45.712021749999998</v>
      </c>
      <c r="CQ48" s="4">
        <v>40.198620789062495</v>
      </c>
      <c r="CR48" s="4">
        <v>23.156665625000002</v>
      </c>
      <c r="CS48" s="4">
        <v>16.688891374999997</v>
      </c>
      <c r="CT48" s="4">
        <v>88.277646625000003</v>
      </c>
      <c r="CU48" s="4">
        <v>86.156951624999991</v>
      </c>
      <c r="CV48" s="4">
        <v>38.408982375000001</v>
      </c>
      <c r="CW48" s="4">
        <v>41.223655749999999</v>
      </c>
      <c r="CX48" s="4">
        <v>39.224526750000003</v>
      </c>
      <c r="CY48" s="4">
        <v>48.206790749999996</v>
      </c>
      <c r="CZ48" s="4">
        <v>45.690280250000001</v>
      </c>
      <c r="DA48" s="4">
        <v>40.618867856669887</v>
      </c>
      <c r="DB48" s="4">
        <v>0.55658162499999997</v>
      </c>
      <c r="DC48" s="4">
        <v>14740.248749999999</v>
      </c>
      <c r="DE48" s="4">
        <v>3986.7590869999999</v>
      </c>
      <c r="DF48" s="4">
        <v>21.417559000000001</v>
      </c>
      <c r="DH48" s="4">
        <v>5667.0947509999996</v>
      </c>
      <c r="DI48" s="4">
        <v>16.560258999999999</v>
      </c>
      <c r="DO48" s="4">
        <v>3131.6614795965529</v>
      </c>
      <c r="DP48" s="4">
        <v>36.094964000000004</v>
      </c>
      <c r="DQ48" s="4">
        <v>6329.2133585351594</v>
      </c>
      <c r="DR48" s="4">
        <v>41.223655749999999</v>
      </c>
      <c r="DS48" s="4">
        <v>6329.2133585351594</v>
      </c>
      <c r="DT48" s="4">
        <v>39.224526750000003</v>
      </c>
      <c r="DU48" s="4">
        <v>39.224526750000003</v>
      </c>
      <c r="DV48" s="4">
        <v>48.206790749999996</v>
      </c>
      <c r="DW48" s="4">
        <v>45.690280250000001</v>
      </c>
      <c r="DX48" s="4">
        <v>40.618867856669887</v>
      </c>
      <c r="DZ48" s="4">
        <v>7043.7686735940852</v>
      </c>
      <c r="EA48" s="4">
        <v>39.513184750000001</v>
      </c>
      <c r="EB48" s="4">
        <v>39.513184750000001</v>
      </c>
      <c r="EC48" s="4">
        <v>48.71735125</v>
      </c>
      <c r="ED48" s="4">
        <v>46.327512749999997</v>
      </c>
      <c r="EE48" s="4">
        <v>40.514340656249999</v>
      </c>
      <c r="EF48" s="4">
        <v>24.067834249999997</v>
      </c>
      <c r="EG48" s="4">
        <v>17.047301000000001</v>
      </c>
      <c r="EH48" s="4">
        <v>91.38875225000001</v>
      </c>
      <c r="EI48" s="4">
        <v>88.968284249999996</v>
      </c>
      <c r="EJ48" s="4">
        <v>39.073606749999996</v>
      </c>
      <c r="EK48" s="4">
        <v>41.573927749999996</v>
      </c>
      <c r="EL48" s="4">
        <v>39.505381999999997</v>
      </c>
      <c r="EM48" s="4">
        <v>48.71142175</v>
      </c>
      <c r="EN48" s="4">
        <v>46.30955625</v>
      </c>
      <c r="EO48" s="4">
        <v>40.922890504163149</v>
      </c>
      <c r="EP48" s="4">
        <v>0.45897575000000002</v>
      </c>
      <c r="EQ48" s="4">
        <v>176583.80249999999</v>
      </c>
      <c r="ER48" s="4">
        <v>3977.8289399999999</v>
      </c>
      <c r="ES48" s="4">
        <v>22.221577</v>
      </c>
      <c r="ET48" s="4">
        <v>7043.7686735940852</v>
      </c>
      <c r="EU48" s="4">
        <v>17.047301000000001</v>
      </c>
      <c r="EV48" s="7"/>
      <c r="EW48" s="7"/>
      <c r="EX48" s="7"/>
      <c r="EY48" s="7"/>
      <c r="EZ48" s="7">
        <v>2802.8223635017753</v>
      </c>
      <c r="FA48" s="7">
        <v>36.465293375000002</v>
      </c>
      <c r="FB48" s="7">
        <v>6282.5577655068873</v>
      </c>
      <c r="FC48" s="7">
        <v>41.477776374999998</v>
      </c>
      <c r="FD48" s="4">
        <v>6282.5577655068873</v>
      </c>
      <c r="FE48" s="4">
        <v>39.418334999999999</v>
      </c>
      <c r="FF48" s="4">
        <v>39.418334999999999</v>
      </c>
      <c r="FG48" s="4">
        <v>48.608423375000001</v>
      </c>
      <c r="FH48" s="4">
        <v>46.149053124999995</v>
      </c>
      <c r="FI48" s="4">
        <v>40.831970960050057</v>
      </c>
      <c r="FK48" s="4">
        <v>5667.0947509999996</v>
      </c>
      <c r="FL48" s="4">
        <v>40.091755812499997</v>
      </c>
      <c r="FM48" s="4">
        <v>5667.0947509999996</v>
      </c>
      <c r="FN48" s="4">
        <v>40.514279818794648</v>
      </c>
      <c r="FP48" s="4">
        <v>9186.4947360000006</v>
      </c>
      <c r="FQ48" s="4">
        <v>40.763511562500007</v>
      </c>
      <c r="FR48" s="4">
        <v>9186.4947360000006</v>
      </c>
      <c r="FS48" s="4">
        <v>41.171337248417281</v>
      </c>
    </row>
    <row r="49" spans="1:175">
      <c r="A49" s="261" t="s">
        <v>28</v>
      </c>
      <c r="B49" s="177">
        <f>bdRateROI($CL5:$CL63,CM5:CM63,$DZ5:$DZ63,EA5:EA63,CJ10,CJ11,1, 0, TRUE)</f>
        <v>-0.22148673489328796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>
        <f>bdRateROI($DE5:$DE63,DF5:DF63,$ER5:$ER63,ES5:ES63,CJ10,CJ11,1, 0, TRUE)</f>
        <v>-0.20422831195327762</v>
      </c>
      <c r="R49" s="177"/>
      <c r="S49" s="177">
        <f>bdRateROI($DH5:$DH63,DI5:DI63,$ET5:$ET63,EU5:EU63,CJ10,CJ11,1, 0, TRUE)</f>
        <v>-0.22720962835746317</v>
      </c>
      <c r="T49" s="177"/>
      <c r="U49" s="177">
        <f>bdRateROI($DK5:$DK63,DL5:DL63,$EV5:$EV63,EW5:EW63,$CJ$10,$CJ$11,1,2,TRUE)</f>
        <v>-0.3185496952129675</v>
      </c>
      <c r="V49" s="177"/>
      <c r="W49" s="177">
        <f>bdRateROI(DM5:DM63,DN5:DN63,EX5:EX63,EY5:EY63,$CJ$10,$CJ$11,1,2,TRUE)</f>
        <v>-0.30752041932869834</v>
      </c>
      <c r="X49" s="177"/>
      <c r="Y49" s="177">
        <f>bdRateROI(DO5:DO63,DP5:DP63,EZ5:EZ63,FA5:FA63,$CJ$10,$CJ$11,1, 0, TRUE)</f>
        <v>-0.22709116107442084</v>
      </c>
      <c r="Z49" s="177"/>
      <c r="AA49" s="177">
        <f>bdRateROI(DQ5:DQ63,DR5:DR63,FB5:FB63,FC5:FC63,$CJ$10,$CJ$11,1, 0, TRUE)</f>
        <v>-0.23026610503122569</v>
      </c>
      <c r="AB49" s="177"/>
      <c r="AC49" s="177">
        <f>bdRateROI(DS5:DS63,DT5:DT63,FD5:FD63,FE5:FE63,$CJ$10,$CJ$11,1, 0, TRUE)</f>
        <v>-0.22180159882996964</v>
      </c>
      <c r="AD49" s="177"/>
      <c r="AE49" s="177"/>
      <c r="AF49" s="177"/>
      <c r="AG49" s="177"/>
      <c r="AH49" s="177"/>
      <c r="AI49" s="177">
        <f>bdRateROI($FK5:$FK63,FL5:FL63,$FP5:$FP63,FQ5:FQ63,$CJ$10,$CJ$11,1, 0, TRUE)</f>
        <v>-0.22205305652649698</v>
      </c>
      <c r="AJ49" s="177"/>
      <c r="AK49" s="177">
        <f>bdRateROI($FM5:$FM63,FN5:FN63,$FR5:$FR63,FS5:FS63,$CJ$10,$CJ$11,1, 0, TRUE)</f>
        <v>-0.22204040224546406</v>
      </c>
      <c r="AL49" s="178"/>
      <c r="CL49" s="4">
        <v>8249.4403244463283</v>
      </c>
      <c r="CM49" s="4">
        <v>39.506889000000001</v>
      </c>
      <c r="CN49" s="4">
        <v>39.506889000000001</v>
      </c>
      <c r="CO49" s="4">
        <v>48.537339250000002</v>
      </c>
      <c r="CP49" s="4">
        <v>46.077984000000001</v>
      </c>
      <c r="CQ49" s="4">
        <v>40.481985578124991</v>
      </c>
      <c r="CR49" s="4">
        <v>24.132833250000001</v>
      </c>
      <c r="CS49" s="4">
        <v>17.047401375</v>
      </c>
      <c r="CT49" s="4">
        <v>90.924337499999993</v>
      </c>
      <c r="CU49" s="4">
        <v>88.69941</v>
      </c>
      <c r="CV49" s="4">
        <v>39.087586375000001</v>
      </c>
      <c r="CW49" s="4">
        <v>41.502547875000005</v>
      </c>
      <c r="CX49" s="4">
        <v>39.499890874999998</v>
      </c>
      <c r="CY49" s="4">
        <v>48.530216625000001</v>
      </c>
      <c r="CZ49" s="4">
        <v>46.057800999999998</v>
      </c>
      <c r="DA49" s="4">
        <v>40.90038188204457</v>
      </c>
      <c r="DB49" s="4">
        <v>0.60397000000000001</v>
      </c>
      <c r="DC49" s="4">
        <v>8613.0987499999992</v>
      </c>
      <c r="DE49" s="4">
        <v>4128.5274730000001</v>
      </c>
      <c r="DF49" s="4">
        <v>21.576834000000002</v>
      </c>
      <c r="DH49" s="4">
        <v>6329.2133585351594</v>
      </c>
      <c r="DI49" s="4">
        <v>16.688891374999997</v>
      </c>
      <c r="DO49" s="4">
        <v>3433.8522125613231</v>
      </c>
      <c r="DP49" s="4">
        <v>36.457636000000001</v>
      </c>
      <c r="DQ49" s="4">
        <v>7068.6910132905923</v>
      </c>
      <c r="DR49" s="4">
        <v>41.3323325</v>
      </c>
      <c r="DS49" s="4">
        <v>8249.4403244463283</v>
      </c>
      <c r="DT49" s="4">
        <v>39.499890874999998</v>
      </c>
      <c r="DU49" s="4">
        <v>39.499890874999998</v>
      </c>
      <c r="DV49" s="4">
        <v>48.530216625000001</v>
      </c>
      <c r="DW49" s="4">
        <v>46.057800999999998</v>
      </c>
      <c r="DX49" s="4">
        <v>40.90038188204457</v>
      </c>
      <c r="DZ49" s="4">
        <v>9186.4947360000006</v>
      </c>
      <c r="EA49" s="4">
        <v>39.755054000000001</v>
      </c>
      <c r="EB49" s="4">
        <v>39.755054000000001</v>
      </c>
      <c r="EC49" s="4">
        <v>48.993864000000002</v>
      </c>
      <c r="ED49" s="4">
        <v>46.651564999999998</v>
      </c>
      <c r="EE49" s="4">
        <v>40.763511562500007</v>
      </c>
      <c r="EF49" s="4">
        <v>24.989090999999998</v>
      </c>
      <c r="EG49" s="4">
        <v>17.361315999999999</v>
      </c>
      <c r="EH49" s="4">
        <v>93.304056000000003</v>
      </c>
      <c r="EI49" s="4">
        <v>91.016450000000006</v>
      </c>
      <c r="EJ49" s="4">
        <v>39.687981999999998</v>
      </c>
      <c r="EK49" s="4">
        <v>41.819969</v>
      </c>
      <c r="EL49" s="4">
        <v>39.748584999999999</v>
      </c>
      <c r="EM49" s="4">
        <v>48.988739000000002</v>
      </c>
      <c r="EN49" s="4">
        <v>46.635627999999997</v>
      </c>
      <c r="EO49" s="4">
        <v>41.171337248417281</v>
      </c>
      <c r="EP49" s="4">
        <v>0.48960900000000002</v>
      </c>
      <c r="EQ49" s="4">
        <v>131226.76999999999</v>
      </c>
      <c r="ER49" s="4">
        <v>4416.5593307931149</v>
      </c>
      <c r="ES49" s="4">
        <v>22.567516250000001</v>
      </c>
      <c r="ET49" s="4">
        <v>8273.9304243550996</v>
      </c>
      <c r="EU49" s="4">
        <v>17.230687624999998</v>
      </c>
      <c r="EV49" s="7"/>
      <c r="EW49" s="7"/>
      <c r="EX49" s="7"/>
      <c r="EY49" s="7"/>
      <c r="EZ49" s="7">
        <v>3296.3320634851311</v>
      </c>
      <c r="FA49" s="7">
        <v>37.015388250000001</v>
      </c>
      <c r="FB49" s="7">
        <v>7043.7686735940852</v>
      </c>
      <c r="FC49" s="7">
        <v>41.573927749999996</v>
      </c>
      <c r="FD49" s="4">
        <v>7043.7686735940852</v>
      </c>
      <c r="FE49" s="4">
        <v>39.505381999999997</v>
      </c>
      <c r="FF49" s="4">
        <v>39.505381999999997</v>
      </c>
      <c r="FG49" s="4">
        <v>48.71142175</v>
      </c>
      <c r="FH49" s="4">
        <v>46.30955625</v>
      </c>
      <c r="FI49" s="4">
        <v>40.922890504163149</v>
      </c>
      <c r="FK49" s="4">
        <v>6329.2133585351594</v>
      </c>
      <c r="FL49" s="4">
        <v>40.198620789062495</v>
      </c>
      <c r="FM49" s="4">
        <v>6329.2133585351594</v>
      </c>
      <c r="FN49" s="4">
        <v>40.618867856669887</v>
      </c>
      <c r="FP49" s="4">
        <v>12478.088348760581</v>
      </c>
      <c r="FQ49" s="4">
        <v>40.981286203124995</v>
      </c>
      <c r="FR49" s="4">
        <v>12478.088348760581</v>
      </c>
      <c r="FS49" s="4">
        <v>41.377488224728623</v>
      </c>
    </row>
    <row r="50" spans="1:175">
      <c r="A50" s="261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8"/>
      <c r="CL50" s="4">
        <v>9106.9201570000005</v>
      </c>
      <c r="CM50" s="4">
        <v>39.628616999999998</v>
      </c>
      <c r="CN50" s="4">
        <v>39.628616999999998</v>
      </c>
      <c r="CO50" s="4">
        <v>48.673867999999999</v>
      </c>
      <c r="CP50" s="4">
        <v>46.269731</v>
      </c>
      <c r="CQ50" s="4">
        <v>40.609014812499993</v>
      </c>
      <c r="CR50" s="4">
        <v>24.497976000000001</v>
      </c>
      <c r="CS50" s="4">
        <v>17.192202000000002</v>
      </c>
      <c r="CT50" s="4">
        <v>92.005219999999994</v>
      </c>
      <c r="CU50" s="4">
        <v>89.796435000000002</v>
      </c>
      <c r="CV50" s="4">
        <v>39.359673000000001</v>
      </c>
      <c r="CW50" s="4">
        <v>41.626403000000003</v>
      </c>
      <c r="CX50" s="4">
        <v>39.621938999999998</v>
      </c>
      <c r="CY50" s="4">
        <v>48.667166999999999</v>
      </c>
      <c r="CZ50" s="4">
        <v>46.250261999999999</v>
      </c>
      <c r="DA50" s="4">
        <v>41.026611011250708</v>
      </c>
      <c r="DB50" s="4">
        <v>0.59560100000000005</v>
      </c>
      <c r="DC50" s="4">
        <v>8646.4699999999993</v>
      </c>
      <c r="DE50" s="4">
        <v>5029.9770679581525</v>
      </c>
      <c r="DF50" s="4">
        <v>22.399479124999999</v>
      </c>
      <c r="DH50" s="4">
        <v>7472.6981782411049</v>
      </c>
      <c r="DI50" s="4">
        <v>16.902600750000001</v>
      </c>
      <c r="DO50" s="4">
        <v>3765.2029424429725</v>
      </c>
      <c r="DP50" s="4">
        <v>36.820307999999997</v>
      </c>
      <c r="DQ50" s="4">
        <v>9106.9201570000005</v>
      </c>
      <c r="DR50" s="4">
        <v>41.626403000000003</v>
      </c>
      <c r="DS50" s="4">
        <v>9106.9201570000005</v>
      </c>
      <c r="DT50" s="4">
        <v>39.621938999999998</v>
      </c>
      <c r="DU50" s="4">
        <v>39.621938999999998</v>
      </c>
      <c r="DV50" s="4">
        <v>48.667166999999999</v>
      </c>
      <c r="DW50" s="4">
        <v>46.250261999999999</v>
      </c>
      <c r="DX50" s="4">
        <v>41.026611011250708</v>
      </c>
      <c r="DZ50" s="4">
        <v>12478.088348760581</v>
      </c>
      <c r="EA50" s="4">
        <v>39.952721625000002</v>
      </c>
      <c r="EB50" s="4">
        <v>39.952721625000002</v>
      </c>
      <c r="EC50" s="4">
        <v>49.232636874999997</v>
      </c>
      <c r="ED50" s="4">
        <v>47.129839624999995</v>
      </c>
      <c r="EE50" s="4">
        <v>40.981286203124995</v>
      </c>
      <c r="EF50" s="4">
        <v>25.644562375</v>
      </c>
      <c r="EG50" s="4">
        <v>17.622888499999998</v>
      </c>
      <c r="EH50" s="4">
        <v>94.853557875000007</v>
      </c>
      <c r="EI50" s="4">
        <v>92.670557375000001</v>
      </c>
      <c r="EJ50" s="4">
        <v>40.197226125</v>
      </c>
      <c r="EK50" s="4">
        <v>42.054684625</v>
      </c>
      <c r="EL50" s="4">
        <v>39.940617000000003</v>
      </c>
      <c r="EM50" s="4">
        <v>49.226413624999999</v>
      </c>
      <c r="EN50" s="4">
        <v>47.112071875000005</v>
      </c>
      <c r="EO50" s="4">
        <v>41.377488224728623</v>
      </c>
      <c r="EP50" s="4">
        <v>0.42276512499999996</v>
      </c>
      <c r="EQ50" s="4">
        <v>244602.05875</v>
      </c>
      <c r="ER50" s="4">
        <v>5603.6099290000002</v>
      </c>
      <c r="ES50" s="4">
        <v>23.437142999999999</v>
      </c>
      <c r="ET50" s="4">
        <v>9186.4947360000006</v>
      </c>
      <c r="EU50" s="4">
        <v>17.361315999999999</v>
      </c>
      <c r="EV50" s="7"/>
      <c r="EW50" s="7"/>
      <c r="EX50" s="7"/>
      <c r="EY50" s="7"/>
      <c r="EZ50" s="7">
        <v>3621.0834121822027</v>
      </c>
      <c r="FA50" s="7">
        <v>37.347506625000001</v>
      </c>
      <c r="FB50" s="7">
        <v>9186.4947360000006</v>
      </c>
      <c r="FC50" s="7">
        <v>41.819969</v>
      </c>
      <c r="FD50" s="4">
        <v>9186.4947360000006</v>
      </c>
      <c r="FE50" s="4">
        <v>39.748584999999999</v>
      </c>
      <c r="FF50" s="4">
        <v>39.748584999999999</v>
      </c>
      <c r="FG50" s="4">
        <v>48.988739000000002</v>
      </c>
      <c r="FH50" s="4">
        <v>46.635627999999997</v>
      </c>
      <c r="FI50" s="4">
        <v>41.171337248417281</v>
      </c>
      <c r="FK50" s="4">
        <v>9106.9201570000005</v>
      </c>
      <c r="FL50" s="4">
        <v>40.609014812499993</v>
      </c>
      <c r="FM50" s="4">
        <v>9106.9201570000005</v>
      </c>
      <c r="FN50" s="4">
        <v>41.026611011250708</v>
      </c>
      <c r="FP50" s="4">
        <v>13989.965727000001</v>
      </c>
      <c r="FQ50" s="4">
        <v>41.074675312499998</v>
      </c>
      <c r="FR50" s="4">
        <v>13989.965727000001</v>
      </c>
      <c r="FS50" s="4">
        <v>41.468407768841715</v>
      </c>
    </row>
    <row r="51" spans="1:175">
      <c r="A51" s="261" t="s">
        <v>29</v>
      </c>
      <c r="B51" s="177">
        <f>bdRateROI($CL5:$CL63,CM5:CM63,$DZ5:$DZ63,EA5:EA63,CJ5,CJ10,1, 0, TRUE)</f>
        <v>-0.2630577909527636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>
        <f>bdRateROI($DE5:$DE63,DF5:DF63,$ER5:$ER63,ES5:ES63,CJ5,CJ10,1, 0, TRUE)</f>
        <v>-0.27357022483464777</v>
      </c>
      <c r="R51" s="177"/>
      <c r="S51" s="177">
        <f>bdRateROI($DH5:$DH63,DI5:DI63,$ET5:$ET63,EU5:EU63,CJ5,CJ10,1, 0, TRUE)</f>
        <v>-0.28264389485431451</v>
      </c>
      <c r="T51" s="177"/>
      <c r="U51" s="177">
        <f>bdRateROI($DK5:$DK63,DL5:DL63,$EV5:$EV63,EW5:EW63,$CJ$5,$CJ$10,1,2,TRUE)</f>
        <v>-0.2715369952535015</v>
      </c>
      <c r="V51" s="177"/>
      <c r="W51" s="177">
        <f>bdRateROI(DM5:DM63,DN5:DN63,EX5:EX63,EY5:EY63,$CJ$5,$CJ$10,1,2,TRUE)</f>
        <v>-0.26471997790428858</v>
      </c>
      <c r="X51" s="177"/>
      <c r="Y51" s="177">
        <f>bdRateROI(DO5:DO63,DP5:DP63,EZ5:EZ63,FA5:FA63,$CJ$5,$CJ$10,1, 0, TRUE)</f>
        <v>-0.26757724560554252</v>
      </c>
      <c r="Z51" s="177"/>
      <c r="AA51" s="177">
        <f>bdRateROI(DQ5:DQ63,DR5:DR63,FB5:FB63,FC5:FC63,$CJ$5,$CJ$10,1, 0, TRUE)</f>
        <v>-0.28260315564409866</v>
      </c>
      <c r="AB51" s="177"/>
      <c r="AC51" s="177">
        <f>bdRateROI(DS5:DS63,DT5:DT63,FD5:FD63,FE5:FE63,$CJ$5,$CJ$10,1, 0, TRUE)</f>
        <v>-0.26413799111628877</v>
      </c>
      <c r="AD51" s="177"/>
      <c r="AE51" s="177"/>
      <c r="AF51" s="177"/>
      <c r="AG51" s="177"/>
      <c r="AH51" s="177"/>
      <c r="AI51" s="177">
        <f>bdRateROI($FK5:$FK63,FL5:FL63,$FP5:$FP63,FQ5:FQ63,$CJ$5,$CJ$10,1, 0, TRUE)</f>
        <v>-0.26425983153507282</v>
      </c>
      <c r="AJ51" s="177"/>
      <c r="AK51" s="177">
        <f>bdRateROI($FM5:$FM63,FN5:FN63,$FR5:$FR63,FS5:FS63,$CJ$5,$CJ$10,1, 0, TRUE)</f>
        <v>-0.2639222017955557</v>
      </c>
      <c r="AL51" s="178"/>
      <c r="CL51" s="4">
        <v>13717.487435999999</v>
      </c>
      <c r="CM51" s="4">
        <v>39.938070000000003</v>
      </c>
      <c r="CN51" s="4">
        <v>39.938070000000003</v>
      </c>
      <c r="CO51" s="4">
        <v>49.068773999999998</v>
      </c>
      <c r="CP51" s="4">
        <v>46.945056000000001</v>
      </c>
      <c r="CQ51" s="4">
        <v>40.946675625000005</v>
      </c>
      <c r="CR51" s="4">
        <v>25.526268000000002</v>
      </c>
      <c r="CS51" s="4">
        <v>17.589317999999999</v>
      </c>
      <c r="CT51" s="4">
        <v>94.421662999999995</v>
      </c>
      <c r="CU51" s="4">
        <v>92.400087999999997</v>
      </c>
      <c r="CV51" s="4">
        <v>40.137417999999997</v>
      </c>
      <c r="CW51" s="4">
        <v>41.984392999999997</v>
      </c>
      <c r="CX51" s="4">
        <v>39.925868999999999</v>
      </c>
      <c r="CY51" s="4">
        <v>49.061818000000002</v>
      </c>
      <c r="CZ51" s="4">
        <v>46.925586000000003</v>
      </c>
      <c r="DA51" s="4">
        <v>41.350984121796579</v>
      </c>
      <c r="DB51" s="4">
        <v>0.53090300000000001</v>
      </c>
      <c r="DC51" s="4">
        <v>16520.13</v>
      </c>
      <c r="DE51" s="4">
        <v>5497.757627</v>
      </c>
      <c r="DF51" s="4">
        <v>22.791578000000001</v>
      </c>
      <c r="DH51" s="4">
        <v>8249.4403244463283</v>
      </c>
      <c r="DI51" s="4">
        <v>17.047401375</v>
      </c>
      <c r="DO51" s="4">
        <v>4128.5274730000001</v>
      </c>
      <c r="DP51" s="4">
        <v>37.182980000000001</v>
      </c>
      <c r="DQ51" s="4">
        <v>12282.458599792866</v>
      </c>
      <c r="DR51" s="4">
        <v>41.875716249999996</v>
      </c>
      <c r="DS51" s="4">
        <v>13717.487435999999</v>
      </c>
      <c r="DT51" s="4">
        <v>39.925868999999999</v>
      </c>
      <c r="DU51" s="4">
        <v>39.925868999999999</v>
      </c>
      <c r="DV51" s="4">
        <v>49.061818000000002</v>
      </c>
      <c r="DW51" s="4">
        <v>46.925586000000003</v>
      </c>
      <c r="DX51" s="4">
        <v>41.350984121796579</v>
      </c>
      <c r="DZ51" s="4">
        <v>13989.965727000001</v>
      </c>
      <c r="EA51" s="4">
        <v>40.040629000000003</v>
      </c>
      <c r="EB51" s="4">
        <v>40.040629000000003</v>
      </c>
      <c r="EC51" s="4">
        <v>49.335693999999997</v>
      </c>
      <c r="ED51" s="4">
        <v>47.290304999999996</v>
      </c>
      <c r="EE51" s="4">
        <v>41.074675312499998</v>
      </c>
      <c r="EF51" s="4">
        <v>25.959907999999999</v>
      </c>
      <c r="EG51" s="4">
        <v>17.738005999999999</v>
      </c>
      <c r="EH51" s="4">
        <v>95.546519000000004</v>
      </c>
      <c r="EI51" s="4">
        <v>93.411011999999999</v>
      </c>
      <c r="EJ51" s="4">
        <v>40.421950000000002</v>
      </c>
      <c r="EK51" s="4">
        <v>42.150835999999998</v>
      </c>
      <c r="EL51" s="4">
        <v>40.027664000000001</v>
      </c>
      <c r="EM51" s="4">
        <v>49.329411999999998</v>
      </c>
      <c r="EN51" s="4">
        <v>47.272575000000003</v>
      </c>
      <c r="EO51" s="4">
        <v>41.468407768841715</v>
      </c>
      <c r="EP51" s="4">
        <v>0.41552299999999998</v>
      </c>
      <c r="EQ51" s="4">
        <v>258205.71</v>
      </c>
      <c r="ER51" s="4">
        <v>7452.0180585088883</v>
      </c>
      <c r="ES51" s="4">
        <v>24.297212500000001</v>
      </c>
      <c r="ET51" s="4">
        <v>12478.088348760581</v>
      </c>
      <c r="EU51" s="4">
        <v>17.622888499999998</v>
      </c>
      <c r="EV51" s="7"/>
      <c r="EW51" s="7"/>
      <c r="EX51" s="7"/>
      <c r="EY51" s="7"/>
      <c r="EZ51" s="7">
        <v>3977.8289399999999</v>
      </c>
      <c r="FA51" s="7">
        <v>37.679625000000001</v>
      </c>
      <c r="FB51" s="7">
        <v>11129.597590005231</v>
      </c>
      <c r="FC51" s="7">
        <v>41.958533250000002</v>
      </c>
      <c r="FD51" s="4">
        <v>12478.088348760581</v>
      </c>
      <c r="FE51" s="4">
        <v>39.940617000000003</v>
      </c>
      <c r="FF51" s="4">
        <v>39.940617000000003</v>
      </c>
      <c r="FG51" s="4">
        <v>49.226413624999999</v>
      </c>
      <c r="FH51" s="4">
        <v>47.112071875000005</v>
      </c>
      <c r="FI51" s="4">
        <v>41.377488224728623</v>
      </c>
      <c r="FK51" s="4">
        <v>13717.487435999999</v>
      </c>
      <c r="FL51" s="4">
        <v>40.946675625000005</v>
      </c>
      <c r="FM51" s="4">
        <v>13717.487435999999</v>
      </c>
      <c r="FN51" s="4">
        <v>41.350984121796579</v>
      </c>
      <c r="FP51" s="4">
        <v>23115.427397546373</v>
      </c>
      <c r="FQ51" s="4">
        <v>41.318819093750001</v>
      </c>
      <c r="FR51" s="4">
        <v>26385.850331576301</v>
      </c>
      <c r="FS51" s="4">
        <v>41.743399452970436</v>
      </c>
    </row>
    <row r="52" spans="1:175" ht="13" thickBot="1">
      <c r="A52" s="270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5"/>
      <c r="CL52" s="4">
        <v>24820.632083114939</v>
      </c>
      <c r="CM52" s="4">
        <v>40.243592500000005</v>
      </c>
      <c r="CN52" s="4">
        <v>40.243592500000005</v>
      </c>
      <c r="CO52" s="4">
        <v>49.394881999999996</v>
      </c>
      <c r="CP52" s="4">
        <v>47.498034750000002</v>
      </c>
      <c r="CQ52" s="4">
        <v>41.268950734374997</v>
      </c>
      <c r="CR52" s="4">
        <v>26.523064375000001</v>
      </c>
      <c r="CS52" s="4">
        <v>17.975774874999999</v>
      </c>
      <c r="CT52" s="4">
        <v>95.918732625000004</v>
      </c>
      <c r="CU52" s="4">
        <v>94.203297375000005</v>
      </c>
      <c r="CV52" s="4">
        <v>40.847482249999999</v>
      </c>
      <c r="CW52" s="4">
        <v>42.317160125000001</v>
      </c>
      <c r="CX52" s="4">
        <v>40.183714500000001</v>
      </c>
      <c r="CY52" s="4">
        <v>49.384092750000001</v>
      </c>
      <c r="CZ52" s="4">
        <v>47.473484875000004</v>
      </c>
      <c r="DA52" s="4">
        <v>41.623394047828839</v>
      </c>
      <c r="DB52" s="4">
        <v>0.42581987500000001</v>
      </c>
      <c r="DC52" s="4">
        <v>45376.481249999997</v>
      </c>
      <c r="DE52" s="4">
        <v>7472.6981782411049</v>
      </c>
      <c r="DF52" s="4">
        <v>23.7676905</v>
      </c>
      <c r="DH52" s="4">
        <v>9106.9201570000005</v>
      </c>
      <c r="DI52" s="4">
        <v>17.192202000000002</v>
      </c>
      <c r="DO52" s="4">
        <v>5667.0947509999996</v>
      </c>
      <c r="DP52" s="4">
        <v>38.162063000000003</v>
      </c>
      <c r="DQ52" s="4">
        <v>13717.487435999999</v>
      </c>
      <c r="DR52" s="4">
        <v>41.984392999999997</v>
      </c>
      <c r="DS52" s="4">
        <v>24820.632083114939</v>
      </c>
      <c r="DT52" s="4">
        <v>40.183714500000001</v>
      </c>
      <c r="DU52" s="4">
        <v>40.183714500000001</v>
      </c>
      <c r="DV52" s="4">
        <v>49.384092750000001</v>
      </c>
      <c r="DW52" s="4">
        <v>47.473484875000004</v>
      </c>
      <c r="DX52" s="4">
        <v>41.623394047828839</v>
      </c>
      <c r="DZ52" s="4">
        <v>23115.427397546373</v>
      </c>
      <c r="EA52" s="4">
        <v>40.277237749999998</v>
      </c>
      <c r="EB52" s="4">
        <v>40.277237749999998</v>
      </c>
      <c r="EC52" s="4">
        <v>49.541470500000003</v>
      </c>
      <c r="ED52" s="4">
        <v>47.678306499999998</v>
      </c>
      <c r="EE52" s="4">
        <v>41.318819093750001</v>
      </c>
      <c r="EF52" s="4">
        <v>26.738395499999999</v>
      </c>
      <c r="EG52" s="4">
        <v>18.042298250000002</v>
      </c>
      <c r="EH52" s="4">
        <v>96.47782325</v>
      </c>
      <c r="EI52" s="4">
        <v>94.582844249999994</v>
      </c>
      <c r="EJ52" s="4">
        <v>40.95546925</v>
      </c>
      <c r="EK52" s="4">
        <v>42.393790500000001</v>
      </c>
      <c r="EL52" s="4">
        <v>40.218909250000003</v>
      </c>
      <c r="EM52" s="4">
        <v>49.530398499999997</v>
      </c>
      <c r="EN52" s="4">
        <v>47.6528785</v>
      </c>
      <c r="EO52" s="4">
        <v>41.667776001055252</v>
      </c>
      <c r="EP52" s="4">
        <v>0.32149499999999998</v>
      </c>
      <c r="EQ52" s="4">
        <v>810234.29749999999</v>
      </c>
      <c r="ER52" s="4">
        <v>8273.9304243550996</v>
      </c>
      <c r="ES52" s="4">
        <v>24.643151749999998</v>
      </c>
      <c r="ET52" s="4">
        <v>13989.965727000001</v>
      </c>
      <c r="EU52" s="4">
        <v>17.738005999999999</v>
      </c>
      <c r="EV52" s="7"/>
      <c r="EW52" s="7"/>
      <c r="EX52" s="7"/>
      <c r="EY52" s="7"/>
      <c r="EZ52" s="7">
        <v>5603.6099290000002</v>
      </c>
      <c r="FA52" s="7">
        <v>38.624158999999999</v>
      </c>
      <c r="FB52" s="7">
        <v>12478.088348760581</v>
      </c>
      <c r="FC52" s="7">
        <v>42.054684625</v>
      </c>
      <c r="FD52" s="4">
        <v>13989.965727000001</v>
      </c>
      <c r="FE52" s="4">
        <v>40.027664000000001</v>
      </c>
      <c r="FF52" s="4">
        <v>40.027664000000001</v>
      </c>
      <c r="FG52" s="4">
        <v>49.329411999999998</v>
      </c>
      <c r="FH52" s="4">
        <v>47.272575000000003</v>
      </c>
      <c r="FI52" s="4">
        <v>41.468407768841715</v>
      </c>
      <c r="FK52" s="4">
        <v>24820.632083114939</v>
      </c>
      <c r="FL52" s="4">
        <v>41.268950734374997</v>
      </c>
      <c r="FM52" s="4">
        <v>24820.632083114939</v>
      </c>
      <c r="FN52" s="4">
        <v>41.623394047828839</v>
      </c>
      <c r="FP52" s="4">
        <v>26385.850331576301</v>
      </c>
      <c r="FQ52" s="4">
        <v>41.402809703125001</v>
      </c>
      <c r="FR52" s="4">
        <v>30118.980097</v>
      </c>
      <c r="FS52" s="4">
        <v>41.819022904885621</v>
      </c>
    </row>
    <row r="53" spans="1:175">
      <c r="CL53" s="4">
        <v>28272.202873999999</v>
      </c>
      <c r="CM53" s="4">
        <v>40.329973000000003</v>
      </c>
      <c r="CN53" s="4">
        <v>40.329973000000003</v>
      </c>
      <c r="CO53" s="4">
        <v>49.501491999999999</v>
      </c>
      <c r="CP53" s="4">
        <v>47.656131999999999</v>
      </c>
      <c r="CQ53" s="4">
        <v>41.361077874999999</v>
      </c>
      <c r="CR53" s="4">
        <v>26.835663</v>
      </c>
      <c r="CS53" s="4">
        <v>18.090819</v>
      </c>
      <c r="CT53" s="4">
        <v>96.584450000000004</v>
      </c>
      <c r="CU53" s="4">
        <v>94.879119000000003</v>
      </c>
      <c r="CV53" s="4">
        <v>41.063226999999998</v>
      </c>
      <c r="CW53" s="4">
        <v>42.413589999999999</v>
      </c>
      <c r="CX53" s="4">
        <v>40.263080000000002</v>
      </c>
      <c r="CY53" s="4">
        <v>49.490065000000001</v>
      </c>
      <c r="CZ53" s="4">
        <v>47.630870000000002</v>
      </c>
      <c r="DA53" s="4">
        <v>41.707074407678448</v>
      </c>
      <c r="DB53" s="4">
        <v>0.416321</v>
      </c>
      <c r="DC53" s="4">
        <v>47016.61</v>
      </c>
      <c r="DE53" s="4">
        <v>8249.4403244463283</v>
      </c>
      <c r="DF53" s="4">
        <v>24.132833250000001</v>
      </c>
      <c r="DH53" s="4">
        <v>13717.487435999999</v>
      </c>
      <c r="DI53" s="4">
        <v>17.589317999999999</v>
      </c>
      <c r="DO53" s="4">
        <v>6329.2133585351594</v>
      </c>
      <c r="DP53" s="4">
        <v>38.408982375000001</v>
      </c>
      <c r="DQ53" s="4">
        <v>24820.632083114939</v>
      </c>
      <c r="DR53" s="4">
        <v>42.317160125000001</v>
      </c>
      <c r="DS53" s="4">
        <v>28272.202873999999</v>
      </c>
      <c r="DT53" s="4">
        <v>40.263080000000002</v>
      </c>
      <c r="DU53" s="4">
        <v>40.263080000000002</v>
      </c>
      <c r="DV53" s="4">
        <v>49.490065000000001</v>
      </c>
      <c r="DW53" s="4">
        <v>47.630870000000002</v>
      </c>
      <c r="DX53" s="4">
        <v>41.707074407678448</v>
      </c>
      <c r="DZ53" s="4">
        <v>26385.850331576301</v>
      </c>
      <c r="EA53" s="4">
        <v>40.356990874999994</v>
      </c>
      <c r="EB53" s="4">
        <v>40.356990874999994</v>
      </c>
      <c r="EC53" s="4">
        <v>49.628825249999998</v>
      </c>
      <c r="ED53" s="4">
        <v>47.818257750000001</v>
      </c>
      <c r="EE53" s="4">
        <v>41.402809703125001</v>
      </c>
      <c r="EF53" s="4">
        <v>27.05074625</v>
      </c>
      <c r="EG53" s="4">
        <v>18.152560125000001</v>
      </c>
      <c r="EH53" s="4">
        <v>96.997756125000009</v>
      </c>
      <c r="EI53" s="4">
        <v>95.151906124999996</v>
      </c>
      <c r="EJ53" s="4">
        <v>41.160502624999999</v>
      </c>
      <c r="EK53" s="4">
        <v>42.480838250000005</v>
      </c>
      <c r="EL53" s="4">
        <v>40.291283125000007</v>
      </c>
      <c r="EM53" s="4">
        <v>49.616756749999993</v>
      </c>
      <c r="EN53" s="4">
        <v>47.79149425</v>
      </c>
      <c r="EO53" s="4">
        <v>41.743399452970436</v>
      </c>
      <c r="EP53" s="4">
        <v>0.30186200000000002</v>
      </c>
      <c r="EQ53" s="4">
        <v>883274.09375</v>
      </c>
      <c r="ER53" s="4">
        <v>9186.4947360000006</v>
      </c>
      <c r="ES53" s="4">
        <v>24.989090999999998</v>
      </c>
      <c r="ET53" s="4">
        <v>26385.850331576301</v>
      </c>
      <c r="EU53" s="4">
        <v>18.152560125000001</v>
      </c>
      <c r="EV53" s="7"/>
      <c r="EW53" s="7"/>
      <c r="EX53" s="7"/>
      <c r="EY53" s="7"/>
      <c r="EZ53" s="7">
        <v>6282.5577655068873</v>
      </c>
      <c r="FA53" s="7">
        <v>38.848882875000001</v>
      </c>
      <c r="FB53" s="7">
        <v>13989.965727000001</v>
      </c>
      <c r="FC53" s="7">
        <v>42.150835999999998</v>
      </c>
      <c r="FD53" s="4">
        <v>26385.850331576301</v>
      </c>
      <c r="FE53" s="4">
        <v>40.291283125000007</v>
      </c>
      <c r="FF53" s="4">
        <v>40.291283125000007</v>
      </c>
      <c r="FG53" s="4">
        <v>49.616756749999993</v>
      </c>
      <c r="FH53" s="4">
        <v>47.79149425</v>
      </c>
      <c r="FI53" s="4">
        <v>41.743399452970436</v>
      </c>
      <c r="FK53" s="4">
        <v>28272.202873999999</v>
      </c>
      <c r="FL53" s="4">
        <v>41.361077874999999</v>
      </c>
      <c r="FM53" s="4">
        <v>28272.202873999999</v>
      </c>
      <c r="FN53" s="4">
        <v>41.707074407678448</v>
      </c>
      <c r="FP53" s="4">
        <v>30118.980097</v>
      </c>
      <c r="FQ53" s="4">
        <v>41.486800312500002</v>
      </c>
    </row>
    <row r="54" spans="1:175">
      <c r="AP54" s="9"/>
      <c r="DE54" s="4">
        <v>9106.9201570000005</v>
      </c>
      <c r="DF54" s="4">
        <v>24.497976000000001</v>
      </c>
      <c r="DH54" s="4">
        <v>24820.632083114939</v>
      </c>
      <c r="DI54" s="4">
        <v>17.975774874999999</v>
      </c>
      <c r="DO54" s="4">
        <v>7472.6981782411049</v>
      </c>
      <c r="DP54" s="4">
        <v>38.815499750000001</v>
      </c>
      <c r="DQ54" s="4">
        <v>28272.202873999999</v>
      </c>
      <c r="DR54" s="4">
        <v>42.413589999999999</v>
      </c>
      <c r="DZ54" s="4">
        <v>30118.980097</v>
      </c>
      <c r="EA54" s="4">
        <v>40.436743999999997</v>
      </c>
      <c r="EB54" s="4">
        <v>40.436743999999997</v>
      </c>
      <c r="EC54" s="4">
        <v>49.716180000000001</v>
      </c>
      <c r="ED54" s="4">
        <v>47.958208999999997</v>
      </c>
      <c r="EE54" s="4">
        <v>41.486800312500002</v>
      </c>
      <c r="EF54" s="4">
        <v>27.363097</v>
      </c>
      <c r="EG54" s="4">
        <v>18.262822</v>
      </c>
      <c r="EH54" s="4">
        <v>97.517689000000004</v>
      </c>
      <c r="EI54" s="4">
        <v>95.720967999999999</v>
      </c>
      <c r="EJ54" s="4">
        <v>41.365535999999999</v>
      </c>
      <c r="EK54" s="4">
        <v>42.567886000000001</v>
      </c>
      <c r="EL54" s="4">
        <v>40.363657000000003</v>
      </c>
      <c r="EM54" s="4">
        <v>49.703114999999997</v>
      </c>
      <c r="EN54" s="4">
        <v>47.930109999999999</v>
      </c>
      <c r="EO54" s="4">
        <v>41.819022904885621</v>
      </c>
      <c r="EP54" s="4">
        <v>0.28222900000000001</v>
      </c>
      <c r="EQ54" s="4">
        <v>956313.89</v>
      </c>
      <c r="ER54" s="4">
        <v>13989.965727000001</v>
      </c>
      <c r="ES54" s="4">
        <v>25.959907999999999</v>
      </c>
      <c r="ET54" s="4">
        <v>30118.980097</v>
      </c>
      <c r="EU54" s="4">
        <v>18.262822</v>
      </c>
      <c r="EV54" s="7"/>
      <c r="EW54" s="7"/>
      <c r="EX54" s="7"/>
      <c r="EY54" s="7"/>
      <c r="EZ54" s="7">
        <v>8273.9304243550996</v>
      </c>
      <c r="FA54" s="7">
        <v>39.436937374999999</v>
      </c>
      <c r="FB54" s="7">
        <v>23115.427397546373</v>
      </c>
      <c r="FC54" s="7">
        <v>42.393790500000001</v>
      </c>
      <c r="FD54" s="4">
        <v>30118.980097</v>
      </c>
      <c r="FE54" s="4">
        <v>40.363657000000003</v>
      </c>
      <c r="FF54" s="4">
        <v>40.363657000000003</v>
      </c>
      <c r="FG54" s="4">
        <v>49.703114999999997</v>
      </c>
      <c r="FH54" s="4">
        <v>47.930109999999999</v>
      </c>
      <c r="FI54" s="4">
        <v>41.819022904885621</v>
      </c>
    </row>
    <row r="55" spans="1:175">
      <c r="AP55" s="9"/>
      <c r="DE55" s="4">
        <v>13717.487435999999</v>
      </c>
      <c r="DF55" s="4">
        <v>25.526268000000002</v>
      </c>
      <c r="DH55" s="4">
        <v>28272.202873999999</v>
      </c>
      <c r="DI55" s="4">
        <v>18.090819</v>
      </c>
      <c r="DO55" s="4">
        <v>8249.4403244463283</v>
      </c>
      <c r="DP55" s="4">
        <v>39.087586375000001</v>
      </c>
      <c r="ER55" s="4">
        <v>26385.850331576301</v>
      </c>
      <c r="ES55" s="4">
        <v>27.05074625</v>
      </c>
      <c r="EV55" s="7"/>
      <c r="EW55" s="7"/>
      <c r="EX55" s="7"/>
      <c r="EY55" s="7"/>
      <c r="EZ55" s="7">
        <v>9186.4947360000006</v>
      </c>
      <c r="FA55" s="7">
        <v>39.687981999999998</v>
      </c>
      <c r="FB55" s="7">
        <v>26385.850331576301</v>
      </c>
      <c r="FC55" s="7">
        <v>42.480838250000005</v>
      </c>
    </row>
    <row r="56" spans="1:175">
      <c r="C56" s="133">
        <f>COUNTIFS(C5:C40, "&lt;&gt;",C5:C40, "&lt;&gt;0")</f>
        <v>36</v>
      </c>
      <c r="U56" s="133">
        <f>COUNTIFS(U5:U40, "&lt;&gt;",U5:U40, "&lt;&gt;0")</f>
        <v>36</v>
      </c>
      <c r="AM56" s="133">
        <f>U56/C56</f>
        <v>1</v>
      </c>
      <c r="DE56" s="4">
        <v>28272.202873999999</v>
      </c>
      <c r="DF56" s="4">
        <v>26.835663</v>
      </c>
      <c r="DO56" s="4">
        <v>9106.9201570000005</v>
      </c>
      <c r="DP56" s="4">
        <v>39.359673000000001</v>
      </c>
      <c r="ER56" s="4">
        <v>30118.980097</v>
      </c>
      <c r="ES56" s="4">
        <v>27.363097</v>
      </c>
      <c r="EV56" s="7"/>
      <c r="EW56" s="7"/>
      <c r="EX56" s="7"/>
      <c r="EY56" s="7"/>
      <c r="EZ56" s="7">
        <v>12478.088348760581</v>
      </c>
      <c r="FA56" s="7">
        <v>40.197226125</v>
      </c>
      <c r="FB56" s="7">
        <v>30118.980097</v>
      </c>
      <c r="FC56" s="7">
        <v>42.567886000000001</v>
      </c>
    </row>
    <row r="57" spans="1:175">
      <c r="R57" s="133">
        <f>GEOMEAN(R5:R40)</f>
        <v>0.82359483990055182</v>
      </c>
      <c r="S57" s="133">
        <f>GEOMEAN(S5:S40)</f>
        <v>3437.303335695708</v>
      </c>
      <c r="AJ57" s="133">
        <f>GEOMEAN(AJ5:AJ40)</f>
        <v>0.75129879154491452</v>
      </c>
      <c r="AK57" s="133">
        <f>GEOMEAN(AK5:AK40)</f>
        <v>29185.185505123267</v>
      </c>
      <c r="AL57" s="133">
        <f>GEOMEAN(AL5:AL40)</f>
        <v>0.91221891535361377</v>
      </c>
      <c r="AM57" s="133">
        <f>GEOMEAN(AM5:AM40)</f>
        <v>8.4907215496639328</v>
      </c>
      <c r="DO57" s="4">
        <v>13717.487435999999</v>
      </c>
      <c r="DP57" s="4">
        <v>40.137417999999997</v>
      </c>
      <c r="EV57" s="7"/>
      <c r="EW57" s="7"/>
      <c r="EX57" s="7"/>
      <c r="EY57" s="7"/>
      <c r="EZ57" s="7">
        <v>13989.965727000001</v>
      </c>
      <c r="FA57" s="7">
        <v>40.421950000000002</v>
      </c>
      <c r="FB57" s="7"/>
      <c r="FC57" s="7"/>
    </row>
    <row r="58" spans="1:175">
      <c r="R58" s="133">
        <f>SUM(R5:R40)</f>
        <v>30.914599000000006</v>
      </c>
      <c r="S58" s="133">
        <f>SUM(S5:S40)</f>
        <v>239547.04000000012</v>
      </c>
      <c r="AJ58" s="133">
        <f>SUM(AJ5:AJ40)</f>
        <v>28.908985999999992</v>
      </c>
      <c r="AK58" s="133">
        <f>SUM(AK5:AK40)</f>
        <v>2839107.3000000003</v>
      </c>
      <c r="AL58" s="133">
        <f>AVERAGE(AL5:AL40)</f>
        <v>0.91719762682291028</v>
      </c>
      <c r="AM58" s="133">
        <f>AVERAGE(AM5:AM40)</f>
        <v>9.0068856784206801</v>
      </c>
      <c r="DO58" s="4">
        <v>24820.632083114939</v>
      </c>
      <c r="DP58" s="4">
        <v>40.847482249999999</v>
      </c>
      <c r="EV58" s="7"/>
      <c r="EW58" s="7"/>
      <c r="EX58" s="7"/>
      <c r="EY58" s="7"/>
      <c r="EZ58" s="7">
        <v>26385.850331576301</v>
      </c>
      <c r="FA58" s="7">
        <v>41.160502624999999</v>
      </c>
      <c r="FB58" s="7"/>
      <c r="FC58" s="7"/>
    </row>
    <row r="59" spans="1:175">
      <c r="R59" s="133">
        <f>MAX(R5:R40)</f>
        <v>1.33876</v>
      </c>
      <c r="S59" s="133">
        <f>MAX(S5:S40)</f>
        <v>47016.61</v>
      </c>
      <c r="AJ59" s="133">
        <f>MAX(AJ5:AJ40)</f>
        <v>1.3792800000000001</v>
      </c>
      <c r="AK59" s="133">
        <f>MAX(AK5:AK40)</f>
        <v>956313.89</v>
      </c>
      <c r="AL59" s="133">
        <f>MAX(AL5:AL40)</f>
        <v>1.1385775176252819</v>
      </c>
      <c r="AM59" s="133">
        <f>MAX(AM5:AM40)</f>
        <v>20.339915829746126</v>
      </c>
      <c r="DO59" s="4">
        <v>28272.202873999999</v>
      </c>
      <c r="DP59" s="4">
        <v>41.063226999999998</v>
      </c>
      <c r="EV59" s="7"/>
      <c r="EW59" s="7"/>
      <c r="EX59" s="7"/>
      <c r="EY59" s="7"/>
      <c r="EZ59" s="7">
        <v>30118.980097</v>
      </c>
      <c r="FA59" s="7">
        <v>41.365535999999999</v>
      </c>
      <c r="FB59" s="7"/>
      <c r="FC59" s="7"/>
    </row>
    <row r="60" spans="1:175">
      <c r="R60" s="133">
        <f>MIN(R5:R40)</f>
        <v>0.416321</v>
      </c>
      <c r="S60" s="133">
        <f>MIN(S5:S40)</f>
        <v>273.06</v>
      </c>
      <c r="AJ60" s="133">
        <f>MIN(AJ5:AJ40)</f>
        <v>0.28222900000000001</v>
      </c>
      <c r="AK60" s="133">
        <f>MIN(AK5:AK40)</f>
        <v>2666.57</v>
      </c>
      <c r="AL60" s="133">
        <f>MIN(AL5:AL40)</f>
        <v>0.6779119957917088</v>
      </c>
      <c r="AM60" s="133">
        <f>MIN(AM5:AM40)</f>
        <v>4.2334641749593898</v>
      </c>
      <c r="EV60" s="7"/>
      <c r="EW60" s="7"/>
      <c r="EX60" s="7"/>
      <c r="EY60" s="7"/>
      <c r="EZ60" s="7"/>
      <c r="FA60" s="7"/>
      <c r="FB60" s="7"/>
      <c r="FC60" s="7"/>
    </row>
    <row r="61" spans="1:175">
      <c r="AJ61" s="133">
        <f>AJ57/R57</f>
        <v>0.91221891535361377</v>
      </c>
      <c r="AK61" s="133">
        <f>AK57/S57</f>
        <v>8.4907215496639328</v>
      </c>
      <c r="EV61" s="7"/>
      <c r="EW61" s="7"/>
      <c r="EX61" s="7"/>
      <c r="EY61" s="7"/>
      <c r="EZ61" s="7"/>
      <c r="FA61" s="7"/>
      <c r="FB61" s="7"/>
      <c r="FC61" s="7"/>
    </row>
    <row r="62" spans="1:175">
      <c r="EV62" s="7"/>
      <c r="EW62" s="7"/>
      <c r="EX62" s="7"/>
      <c r="EY62" s="7"/>
      <c r="EZ62" s="7"/>
      <c r="FA62" s="7"/>
      <c r="FB62" s="7"/>
      <c r="FC62" s="7"/>
    </row>
    <row r="63" spans="1:175">
      <c r="EV63" s="7"/>
      <c r="EW63" s="7"/>
      <c r="EX63" s="7"/>
      <c r="EY63" s="7"/>
      <c r="EZ63" s="7"/>
      <c r="FA63" s="7"/>
      <c r="FB63" s="7"/>
      <c r="FC63" s="7"/>
    </row>
    <row r="64" spans="1:175">
      <c r="EV64" s="7"/>
      <c r="EW64" s="7"/>
      <c r="EX64" s="7"/>
      <c r="EY64" s="7"/>
      <c r="EZ64" s="7"/>
      <c r="FA64" s="7"/>
      <c r="FB64" s="7"/>
      <c r="FC64" s="7"/>
    </row>
    <row r="65" spans="152:159">
      <c r="EV65" s="7"/>
      <c r="EW65" s="7"/>
      <c r="EX65" s="7"/>
      <c r="EY65" s="7"/>
      <c r="EZ65" s="7"/>
      <c r="FA65" s="7"/>
      <c r="FB65" s="7"/>
      <c r="FC65" s="7"/>
    </row>
    <row r="66" spans="152:159">
      <c r="EV66" s="7"/>
      <c r="EW66" s="7"/>
      <c r="EX66" s="7"/>
      <c r="EY66" s="7"/>
      <c r="EZ66" s="7"/>
      <c r="FA66" s="7"/>
      <c r="FB66" s="7"/>
      <c r="FC66" s="7"/>
    </row>
    <row r="67" spans="152:159">
      <c r="EV67" s="7"/>
      <c r="EW67" s="7"/>
      <c r="EX67" s="7"/>
      <c r="EY67" s="7"/>
      <c r="EZ67" s="7"/>
      <c r="FA67" s="7"/>
      <c r="FB67" s="7"/>
      <c r="FC67" s="7"/>
    </row>
    <row r="68" spans="152:159">
      <c r="EV68" s="7"/>
      <c r="EW68" s="7"/>
      <c r="EX68" s="7"/>
      <c r="EY68" s="7"/>
      <c r="EZ68" s="7"/>
      <c r="FA68" s="7"/>
      <c r="FB68" s="7"/>
      <c r="FC68" s="7"/>
    </row>
    <row r="69" spans="152:159">
      <c r="EV69" s="7"/>
      <c r="EW69" s="7"/>
      <c r="EX69" s="7"/>
      <c r="EY69" s="7"/>
      <c r="EZ69" s="7"/>
      <c r="FA69" s="7"/>
      <c r="FB69" s="7"/>
      <c r="FC69" s="7"/>
    </row>
    <row r="70" spans="152:159">
      <c r="EV70" s="7"/>
      <c r="EW70" s="7"/>
      <c r="EX70" s="7"/>
      <c r="EY70" s="7"/>
      <c r="EZ70" s="7"/>
      <c r="FA70" s="7"/>
      <c r="FB70" s="7"/>
      <c r="FC70" s="7"/>
    </row>
    <row r="71" spans="152:159">
      <c r="EV71" s="7"/>
      <c r="EW71" s="7"/>
      <c r="EX71" s="7"/>
      <c r="EY71" s="7"/>
      <c r="EZ71" s="7"/>
      <c r="FA71" s="7"/>
      <c r="FB71" s="7"/>
      <c r="FC71" s="7"/>
    </row>
    <row r="72" spans="152:159">
      <c r="EV72" s="7"/>
      <c r="EW72" s="7"/>
      <c r="EX72" s="7"/>
      <c r="EY72" s="7"/>
      <c r="EZ72" s="7"/>
      <c r="FA72" s="7"/>
      <c r="FB72" s="7"/>
      <c r="FC72" s="7"/>
    </row>
    <row r="73" spans="152:159">
      <c r="EV73" s="7"/>
      <c r="EW73" s="7"/>
      <c r="EX73" s="7"/>
      <c r="EY73" s="7"/>
      <c r="EZ73" s="7"/>
      <c r="FA73" s="7"/>
      <c r="FB73" s="7"/>
      <c r="FC73" s="7"/>
    </row>
    <row r="74" spans="152:159">
      <c r="EV74" s="7"/>
      <c r="EW74" s="7"/>
      <c r="EX74" s="7"/>
      <c r="EY74" s="7"/>
      <c r="EZ74" s="7"/>
      <c r="FA74" s="7"/>
      <c r="FB74" s="7"/>
      <c r="FC74" s="7"/>
    </row>
    <row r="75" spans="152:159">
      <c r="EV75" s="7"/>
      <c r="EW75" s="7"/>
      <c r="EX75" s="7"/>
      <c r="EY75" s="7"/>
      <c r="EZ75" s="7"/>
      <c r="FA75" s="7"/>
      <c r="FB75" s="7"/>
      <c r="FC75" s="7"/>
    </row>
    <row r="76" spans="152:159">
      <c r="EV76" s="7"/>
      <c r="EW76" s="7"/>
      <c r="EX76" s="7"/>
      <c r="EY76" s="7"/>
      <c r="EZ76" s="7"/>
      <c r="FA76" s="7"/>
      <c r="FB76" s="7"/>
      <c r="FC76" s="7"/>
    </row>
    <row r="77" spans="152:159">
      <c r="EV77" s="7"/>
      <c r="EW77" s="7"/>
      <c r="EX77" s="7"/>
      <c r="EY77" s="7"/>
      <c r="EZ77" s="7"/>
      <c r="FA77" s="7"/>
      <c r="FB77" s="7"/>
      <c r="FC77" s="7"/>
    </row>
    <row r="78" spans="152:159">
      <c r="EV78" s="7"/>
      <c r="EW78" s="7"/>
      <c r="EX78" s="7"/>
      <c r="EY78" s="7"/>
      <c r="EZ78" s="7"/>
      <c r="FA78" s="7"/>
      <c r="FB78" s="7"/>
      <c r="FC78" s="7"/>
    </row>
    <row r="79" spans="152:159">
      <c r="EV79" s="7"/>
      <c r="EW79" s="7"/>
      <c r="EX79" s="7"/>
      <c r="EY79" s="7"/>
      <c r="EZ79" s="7"/>
      <c r="FA79" s="7"/>
      <c r="FB79" s="7"/>
      <c r="FC79" s="7"/>
    </row>
    <row r="80" spans="152:159">
      <c r="EV80" s="7"/>
      <c r="EW80" s="7"/>
      <c r="EX80" s="7"/>
      <c r="EY80" s="7"/>
      <c r="EZ80" s="7"/>
      <c r="FA80" s="7"/>
      <c r="FB80" s="7"/>
      <c r="FC80" s="7"/>
    </row>
    <row r="81" spans="152:159">
      <c r="EV81" s="7"/>
      <c r="EW81" s="7"/>
      <c r="EX81" s="7"/>
      <c r="EY81" s="7"/>
      <c r="EZ81" s="7"/>
      <c r="FA81" s="7"/>
      <c r="FB81" s="7"/>
      <c r="FC81" s="7"/>
    </row>
    <row r="82" spans="152:159">
      <c r="EV82" s="7"/>
      <c r="EW82" s="7"/>
      <c r="EX82" s="7"/>
      <c r="EY82" s="7"/>
      <c r="EZ82" s="7"/>
      <c r="FA82" s="7"/>
      <c r="FB82" s="7"/>
      <c r="FC82" s="7"/>
    </row>
    <row r="83" spans="152:159">
      <c r="EV83" s="7"/>
      <c r="EW83" s="7"/>
      <c r="EX83" s="7"/>
      <c r="EY83" s="7"/>
      <c r="EZ83" s="7"/>
      <c r="FA83" s="7"/>
      <c r="FB83" s="7"/>
      <c r="FC83" s="7"/>
    </row>
    <row r="84" spans="152:159">
      <c r="EV84" s="7"/>
      <c r="EW84" s="7"/>
      <c r="EX84" s="7"/>
      <c r="EY84" s="7"/>
      <c r="EZ84" s="7"/>
      <c r="FA84" s="7"/>
      <c r="FB84" s="7"/>
      <c r="FC84" s="7"/>
    </row>
    <row r="85" spans="152:159">
      <c r="EV85" s="7"/>
      <c r="EW85" s="7"/>
      <c r="EX85" s="7"/>
      <c r="EY85" s="7"/>
      <c r="EZ85" s="7"/>
      <c r="FA85" s="7"/>
      <c r="FB85" s="7"/>
      <c r="FC85" s="7"/>
    </row>
    <row r="86" spans="152:159">
      <c r="EV86" s="7"/>
      <c r="EW86" s="7"/>
      <c r="EX86" s="7"/>
      <c r="EY86" s="7"/>
      <c r="EZ86" s="7"/>
      <c r="FA86" s="7"/>
      <c r="FB86" s="7"/>
      <c r="FC86" s="7"/>
    </row>
    <row r="87" spans="152:159">
      <c r="EV87" s="7"/>
      <c r="EW87" s="7"/>
      <c r="EX87" s="7"/>
      <c r="EY87" s="7"/>
      <c r="EZ87" s="7"/>
      <c r="FA87" s="7"/>
      <c r="FB87" s="7"/>
      <c r="FC87" s="7"/>
    </row>
    <row r="88" spans="152:159">
      <c r="EV88" s="7"/>
      <c r="EW88" s="7"/>
      <c r="EX88" s="7"/>
      <c r="EY88" s="7"/>
      <c r="EZ88" s="7"/>
      <c r="FA88" s="7"/>
      <c r="FB88" s="7"/>
      <c r="FC88" s="7"/>
    </row>
    <row r="89" spans="152:159">
      <c r="EV89" s="7"/>
      <c r="EW89" s="7"/>
      <c r="EX89" s="7"/>
      <c r="EY89" s="7"/>
      <c r="EZ89" s="7"/>
      <c r="FA89" s="7"/>
      <c r="FB89" s="7"/>
      <c r="FC89" s="7"/>
    </row>
    <row r="90" spans="152:159">
      <c r="EV90" s="7"/>
      <c r="EW90" s="7"/>
      <c r="EX90" s="7"/>
      <c r="EY90" s="7"/>
      <c r="EZ90" s="7"/>
      <c r="FA90" s="7"/>
      <c r="FB90" s="7"/>
      <c r="FC90" s="7"/>
    </row>
    <row r="91" spans="152:159">
      <c r="EV91" s="7"/>
      <c r="EW91" s="7"/>
      <c r="EX91" s="7"/>
      <c r="EY91" s="7"/>
      <c r="EZ91" s="7"/>
      <c r="FA91" s="7"/>
      <c r="FB91" s="7"/>
      <c r="FC91" s="7"/>
    </row>
    <row r="92" spans="152:159">
      <c r="EV92" s="7"/>
      <c r="EW92" s="7"/>
      <c r="EX92" s="7"/>
      <c r="EY92" s="7"/>
      <c r="EZ92" s="7"/>
      <c r="FA92" s="7"/>
      <c r="FB92" s="7"/>
      <c r="FC92" s="7"/>
    </row>
    <row r="93" spans="152:159">
      <c r="EV93" s="7"/>
      <c r="EW93" s="7"/>
      <c r="EX93" s="7"/>
      <c r="EY93" s="7"/>
      <c r="EZ93" s="7"/>
      <c r="FA93" s="7"/>
      <c r="FB93" s="7"/>
      <c r="FC93" s="7"/>
    </row>
    <row r="94" spans="152:159">
      <c r="EV94" s="7"/>
      <c r="EW94" s="7"/>
      <c r="EX94" s="7"/>
      <c r="EY94" s="7"/>
      <c r="EZ94" s="7"/>
      <c r="FA94" s="7"/>
      <c r="FB94" s="7"/>
      <c r="FC94" s="7"/>
    </row>
    <row r="95" spans="152:159">
      <c r="EV95" s="7"/>
      <c r="EW95" s="7"/>
      <c r="EX95" s="7"/>
      <c r="EY95" s="7"/>
      <c r="EZ95" s="7"/>
      <c r="FA95" s="7"/>
      <c r="FB95" s="7"/>
      <c r="FC95" s="7"/>
    </row>
    <row r="96" spans="152:159">
      <c r="EV96" s="7"/>
      <c r="EW96" s="7"/>
      <c r="EX96" s="7"/>
      <c r="EY96" s="7"/>
      <c r="EZ96" s="7"/>
      <c r="FA96" s="7"/>
      <c r="FB96" s="7"/>
      <c r="FC96" s="7"/>
    </row>
    <row r="97" spans="152:159">
      <c r="EV97" s="7"/>
      <c r="EW97" s="7"/>
      <c r="EX97" s="7"/>
      <c r="EY97" s="7"/>
      <c r="EZ97" s="7"/>
      <c r="FA97" s="7"/>
      <c r="FB97" s="7"/>
      <c r="FC97" s="7"/>
    </row>
    <row r="98" spans="152:159">
      <c r="EV98" s="7"/>
      <c r="EW98" s="7"/>
      <c r="EX98" s="7"/>
      <c r="EY98" s="7"/>
      <c r="EZ98" s="7"/>
      <c r="FA98" s="7"/>
      <c r="FB98" s="7"/>
      <c r="FC98" s="7"/>
    </row>
    <row r="99" spans="152:159">
      <c r="EV99" s="7"/>
      <c r="EW99" s="7"/>
      <c r="EX99" s="7"/>
      <c r="EY99" s="7"/>
      <c r="EZ99" s="7"/>
      <c r="FA99" s="7"/>
      <c r="FB99" s="7"/>
      <c r="FC99" s="7"/>
    </row>
    <row r="100" spans="152:159">
      <c r="EV100" s="7"/>
      <c r="EW100" s="7"/>
      <c r="EX100" s="7"/>
      <c r="EY100" s="7"/>
      <c r="EZ100" s="7"/>
      <c r="FA100" s="7"/>
      <c r="FB100" s="7"/>
      <c r="FC100" s="7"/>
    </row>
    <row r="101" spans="152:159">
      <c r="EV101" s="7"/>
      <c r="EW101" s="7"/>
      <c r="EX101" s="7"/>
      <c r="EY101" s="7"/>
      <c r="EZ101" s="7"/>
      <c r="FA101" s="7"/>
      <c r="FB101" s="7"/>
      <c r="FC101" s="7"/>
    </row>
    <row r="102" spans="152:159">
      <c r="EV102" s="7"/>
      <c r="EW102" s="7"/>
      <c r="EX102" s="7"/>
      <c r="EY102" s="7"/>
      <c r="EZ102" s="7"/>
      <c r="FA102" s="7"/>
      <c r="FB102" s="7"/>
      <c r="FC102" s="7"/>
    </row>
    <row r="103" spans="152:159">
      <c r="EV103" s="7"/>
      <c r="EW103" s="7"/>
      <c r="EX103" s="7"/>
      <c r="EY103" s="7"/>
      <c r="EZ103" s="7"/>
      <c r="FA103" s="7"/>
      <c r="FB103" s="7"/>
      <c r="FC103" s="7"/>
    </row>
    <row r="104" spans="152:159">
      <c r="EV104" s="7"/>
      <c r="EW104" s="7"/>
      <c r="EX104" s="7"/>
      <c r="EY104" s="7"/>
      <c r="EZ104" s="7"/>
      <c r="FA104" s="7"/>
      <c r="FB104" s="7"/>
      <c r="FC104" s="7"/>
    </row>
    <row r="105" spans="152:159">
      <c r="EV105" s="7"/>
      <c r="EW105" s="7"/>
      <c r="EX105" s="7"/>
      <c r="EY105" s="7"/>
      <c r="EZ105" s="7"/>
      <c r="FA105" s="7"/>
      <c r="FB105" s="7"/>
      <c r="FC105" s="7"/>
    </row>
    <row r="106" spans="152:159">
      <c r="EV106" s="7"/>
      <c r="EW106" s="7"/>
      <c r="EX106" s="7"/>
      <c r="EY106" s="7"/>
      <c r="EZ106" s="7"/>
      <c r="FA106" s="7"/>
      <c r="FB106" s="7"/>
      <c r="FC106" s="7"/>
    </row>
    <row r="107" spans="152:159">
      <c r="EV107" s="7"/>
      <c r="EW107" s="7"/>
      <c r="EX107" s="7"/>
      <c r="EY107" s="7"/>
      <c r="EZ107" s="7"/>
      <c r="FA107" s="7"/>
      <c r="FB107" s="7"/>
      <c r="FC107" s="7"/>
    </row>
    <row r="108" spans="152:159">
      <c r="EV108" s="7"/>
      <c r="EW108" s="7"/>
      <c r="EX108" s="7"/>
      <c r="EY108" s="7"/>
      <c r="EZ108" s="7"/>
      <c r="FA108" s="7"/>
      <c r="FB108" s="7"/>
      <c r="FC108" s="7"/>
    </row>
    <row r="109" spans="152:159">
      <c r="EV109" s="7"/>
      <c r="EW109" s="7"/>
      <c r="EX109" s="7"/>
      <c r="EY109" s="7"/>
      <c r="EZ109" s="7"/>
      <c r="FA109" s="7"/>
      <c r="FB109" s="7"/>
      <c r="FC109" s="7"/>
    </row>
    <row r="110" spans="152:159">
      <c r="EV110" s="7"/>
      <c r="EW110" s="7"/>
      <c r="EX110" s="7"/>
      <c r="EY110" s="7"/>
      <c r="EZ110" s="7"/>
      <c r="FA110" s="7"/>
      <c r="FB110" s="7"/>
      <c r="FC110" s="7"/>
    </row>
    <row r="111" spans="152:159">
      <c r="EV111" s="7"/>
      <c r="EW111" s="7"/>
      <c r="EX111" s="7"/>
      <c r="EY111" s="7"/>
      <c r="EZ111" s="7"/>
      <c r="FA111" s="7"/>
      <c r="FB111" s="7"/>
      <c r="FC111" s="7"/>
    </row>
    <row r="112" spans="152:159">
      <c r="EV112" s="7"/>
      <c r="EW112" s="7"/>
      <c r="EX112" s="7"/>
      <c r="EY112" s="7"/>
      <c r="EZ112" s="7"/>
      <c r="FA112" s="7"/>
      <c r="FB112" s="7"/>
      <c r="FC112" s="7"/>
    </row>
    <row r="113" spans="152:159">
      <c r="EV113" s="7"/>
      <c r="EW113" s="7"/>
      <c r="EX113" s="7"/>
      <c r="EY113" s="7"/>
      <c r="EZ113" s="7"/>
      <c r="FA113" s="7"/>
      <c r="FB113" s="7"/>
      <c r="FC113" s="7"/>
    </row>
    <row r="114" spans="152:159">
      <c r="EV114" s="7"/>
      <c r="EW114" s="7"/>
      <c r="EX114" s="7"/>
      <c r="EY114" s="7"/>
      <c r="EZ114" s="7"/>
      <c r="FA114" s="7"/>
      <c r="FB114" s="7"/>
      <c r="FC114" s="7"/>
    </row>
    <row r="115" spans="152:159">
      <c r="EV115" s="7"/>
      <c r="EW115" s="7"/>
      <c r="EX115" s="7"/>
      <c r="EY115" s="7"/>
      <c r="EZ115" s="7"/>
      <c r="FA115" s="7"/>
      <c r="FB115" s="7"/>
      <c r="FC115" s="7"/>
    </row>
    <row r="116" spans="152:159">
      <c r="EV116" s="7"/>
      <c r="EW116" s="7"/>
      <c r="EX116" s="7"/>
      <c r="EY116" s="7"/>
      <c r="EZ116" s="7"/>
      <c r="FA116" s="7"/>
      <c r="FB116" s="7"/>
      <c r="FC116" s="7"/>
    </row>
    <row r="117" spans="152:159">
      <c r="EV117" s="7"/>
      <c r="EW117" s="7"/>
      <c r="EX117" s="7"/>
      <c r="EY117" s="7"/>
      <c r="EZ117" s="7"/>
      <c r="FA117" s="7"/>
      <c r="FB117" s="7"/>
      <c r="FC117" s="7"/>
    </row>
    <row r="118" spans="152:159">
      <c r="EV118" s="7"/>
      <c r="EW118" s="7"/>
      <c r="EX118" s="7"/>
      <c r="EY118" s="7"/>
      <c r="EZ118" s="7"/>
      <c r="FA118" s="7"/>
      <c r="FB118" s="7"/>
      <c r="FC118" s="7"/>
    </row>
    <row r="119" spans="152:159">
      <c r="EV119" s="7"/>
      <c r="EW119" s="7"/>
      <c r="EX119" s="7"/>
      <c r="EY119" s="7"/>
      <c r="EZ119" s="7"/>
      <c r="FA119" s="7"/>
      <c r="FB119" s="7"/>
      <c r="FC119" s="7"/>
    </row>
    <row r="120" spans="152:159">
      <c r="EV120" s="7"/>
      <c r="EW120" s="7"/>
      <c r="EX120" s="7"/>
      <c r="EY120" s="7"/>
      <c r="EZ120" s="7"/>
      <c r="FA120" s="7"/>
      <c r="FB120" s="7"/>
      <c r="FC120" s="7"/>
    </row>
    <row r="121" spans="152:159">
      <c r="EV121" s="7"/>
      <c r="EW121" s="7"/>
      <c r="EX121" s="7"/>
      <c r="EY121" s="7"/>
      <c r="EZ121" s="7"/>
      <c r="FA121" s="7"/>
      <c r="FB121" s="7"/>
      <c r="FC121" s="7"/>
    </row>
    <row r="122" spans="152:159">
      <c r="EV122" s="7"/>
      <c r="EW122" s="7"/>
      <c r="EX122" s="7"/>
      <c r="EY122" s="7"/>
      <c r="EZ122" s="7"/>
      <c r="FA122" s="7"/>
      <c r="FB122" s="7"/>
      <c r="FC122" s="7"/>
    </row>
    <row r="123" spans="152:159">
      <c r="EV123" s="7"/>
      <c r="EW123" s="7"/>
      <c r="EX123" s="7"/>
      <c r="EY123" s="7"/>
      <c r="EZ123" s="7"/>
      <c r="FA123" s="7"/>
      <c r="FB123" s="7"/>
      <c r="FC123" s="7"/>
    </row>
    <row r="124" spans="152:159">
      <c r="EV124" s="7"/>
      <c r="EW124" s="7"/>
      <c r="EX124" s="7"/>
      <c r="EY124" s="7"/>
      <c r="EZ124" s="7"/>
      <c r="FA124" s="7"/>
      <c r="FB124" s="7"/>
      <c r="FC124" s="7"/>
    </row>
    <row r="125" spans="152:159">
      <c r="EV125" s="7"/>
      <c r="EW125" s="7"/>
      <c r="EX125" s="7"/>
      <c r="EY125" s="7"/>
      <c r="EZ125" s="7"/>
      <c r="FA125" s="7"/>
      <c r="FB125" s="7"/>
      <c r="FC125" s="7"/>
    </row>
    <row r="126" spans="152:159">
      <c r="EV126" s="7"/>
      <c r="EW126" s="7"/>
      <c r="EX126" s="7"/>
      <c r="EY126" s="7"/>
      <c r="EZ126" s="7"/>
      <c r="FA126" s="7"/>
      <c r="FB126" s="7"/>
      <c r="FC126" s="7"/>
    </row>
    <row r="127" spans="152:159">
      <c r="EV127" s="7"/>
      <c r="EW127" s="7"/>
      <c r="EX127" s="7"/>
      <c r="EY127" s="7"/>
      <c r="EZ127" s="7"/>
      <c r="FA127" s="7"/>
      <c r="FB127" s="7"/>
      <c r="FC127" s="7"/>
    </row>
    <row r="128" spans="152:159">
      <c r="EV128" s="7"/>
      <c r="EW128" s="7"/>
      <c r="EX128" s="7"/>
      <c r="EY128" s="7"/>
      <c r="EZ128" s="7"/>
      <c r="FA128" s="7"/>
      <c r="FB128" s="7"/>
      <c r="FC128" s="7"/>
    </row>
    <row r="129" spans="152:159">
      <c r="EV129" s="7"/>
      <c r="EW129" s="7"/>
      <c r="EX129" s="7"/>
      <c r="EY129" s="7"/>
      <c r="EZ129" s="7"/>
      <c r="FA129" s="7"/>
      <c r="FB129" s="7"/>
      <c r="FC129" s="7"/>
    </row>
    <row r="130" spans="152:159">
      <c r="EV130" s="7"/>
      <c r="EW130" s="7"/>
      <c r="EX130" s="7"/>
      <c r="EY130" s="7"/>
      <c r="EZ130" s="7"/>
      <c r="FA130" s="7"/>
      <c r="FB130" s="7"/>
      <c r="FC130" s="7"/>
    </row>
    <row r="131" spans="152:159">
      <c r="EV131" s="7"/>
      <c r="EW131" s="7"/>
      <c r="EX131" s="7"/>
      <c r="EY131" s="7"/>
      <c r="EZ131" s="7"/>
      <c r="FA131" s="7"/>
      <c r="FB131" s="7"/>
      <c r="FC131" s="7"/>
    </row>
    <row r="132" spans="152:159">
      <c r="EV132" s="7"/>
      <c r="EW132" s="7"/>
      <c r="EX132" s="7"/>
      <c r="EY132" s="7"/>
      <c r="EZ132" s="7"/>
      <c r="FA132" s="7"/>
      <c r="FB132" s="7"/>
      <c r="FC132" s="7"/>
    </row>
    <row r="133" spans="152:159">
      <c r="EV133" s="7"/>
      <c r="EW133" s="7"/>
      <c r="EX133" s="7"/>
      <c r="EY133" s="7"/>
      <c r="EZ133" s="7"/>
      <c r="FA133" s="7"/>
      <c r="FB133" s="7"/>
      <c r="FC133" s="7"/>
    </row>
    <row r="134" spans="152:159">
      <c r="EV134" s="7"/>
      <c r="EW134" s="7"/>
      <c r="EX134" s="7"/>
      <c r="EY134" s="7"/>
      <c r="EZ134" s="7"/>
      <c r="FA134" s="7"/>
      <c r="FB134" s="7"/>
      <c r="FC134" s="7"/>
    </row>
    <row r="135" spans="152:159">
      <c r="EV135" s="7"/>
      <c r="EW135" s="7"/>
      <c r="EX135" s="7"/>
      <c r="EY135" s="7"/>
      <c r="EZ135" s="7"/>
      <c r="FA135" s="7"/>
      <c r="FB135" s="7"/>
      <c r="FC135" s="7"/>
    </row>
    <row r="136" spans="152:159">
      <c r="EV136" s="7"/>
      <c r="EW136" s="7"/>
      <c r="EX136" s="7"/>
      <c r="EY136" s="7"/>
      <c r="EZ136" s="7"/>
      <c r="FA136" s="7"/>
      <c r="FB136" s="7"/>
      <c r="FC136" s="7"/>
    </row>
    <row r="137" spans="152:159">
      <c r="EV137" s="7"/>
      <c r="EW137" s="7"/>
      <c r="EX137" s="7"/>
      <c r="EY137" s="7"/>
      <c r="EZ137" s="7"/>
      <c r="FA137" s="7"/>
      <c r="FB137" s="7"/>
      <c r="FC137" s="7"/>
    </row>
    <row r="138" spans="152:159">
      <c r="EV138" s="7"/>
      <c r="EW138" s="7"/>
      <c r="EX138" s="7"/>
      <c r="EY138" s="7"/>
      <c r="EZ138" s="7"/>
      <c r="FA138" s="7"/>
      <c r="FB138" s="7"/>
      <c r="FC138" s="7"/>
    </row>
    <row r="139" spans="152:159">
      <c r="EV139" s="7"/>
      <c r="EW139" s="7"/>
      <c r="EX139" s="7"/>
      <c r="EY139" s="7"/>
      <c r="EZ139" s="7"/>
      <c r="FA139" s="7"/>
      <c r="FB139" s="7"/>
      <c r="FC139" s="7"/>
    </row>
    <row r="140" spans="152:159">
      <c r="EV140" s="7"/>
      <c r="EW140" s="7"/>
      <c r="EX140" s="7"/>
      <c r="EY140" s="7"/>
      <c r="EZ140" s="7"/>
      <c r="FA140" s="7"/>
      <c r="FB140" s="7"/>
      <c r="FC140" s="7"/>
    </row>
    <row r="141" spans="152:159">
      <c r="EV141" s="7"/>
      <c r="EW141" s="7"/>
      <c r="EX141" s="7"/>
      <c r="EY141" s="7"/>
      <c r="EZ141" s="7"/>
      <c r="FA141" s="7"/>
      <c r="FB141" s="7"/>
      <c r="FC141" s="7"/>
    </row>
    <row r="142" spans="152:159">
      <c r="EV142" s="7"/>
      <c r="EW142" s="7"/>
      <c r="EX142" s="7"/>
      <c r="EY142" s="7"/>
      <c r="EZ142" s="7"/>
      <c r="FA142" s="7"/>
      <c r="FB142" s="7"/>
      <c r="FC142" s="7"/>
    </row>
    <row r="143" spans="152:159">
      <c r="EV143" s="7"/>
      <c r="EW143" s="7"/>
      <c r="EX143" s="7"/>
      <c r="EY143" s="7"/>
      <c r="EZ143" s="7"/>
      <c r="FA143" s="7"/>
      <c r="FB143" s="7"/>
      <c r="FC143" s="7"/>
    </row>
    <row r="144" spans="152:159">
      <c r="EV144" s="7"/>
      <c r="EW144" s="7"/>
      <c r="EX144" s="7"/>
      <c r="EY144" s="7"/>
      <c r="EZ144" s="7"/>
      <c r="FA144" s="7"/>
      <c r="FB144" s="7"/>
      <c r="FC144" s="7"/>
    </row>
    <row r="145" spans="152:159">
      <c r="EV145" s="7"/>
      <c r="EW145" s="7"/>
      <c r="EX145" s="7"/>
      <c r="EY145" s="7"/>
      <c r="EZ145" s="7"/>
      <c r="FA145" s="7"/>
      <c r="FB145" s="7"/>
      <c r="FC145" s="7"/>
    </row>
    <row r="146" spans="152:159">
      <c r="EV146" s="7"/>
      <c r="EW146" s="7"/>
      <c r="EX146" s="7"/>
      <c r="EY146" s="7"/>
      <c r="EZ146" s="7"/>
      <c r="FA146" s="7"/>
      <c r="FB146" s="7"/>
      <c r="FC146" s="7"/>
    </row>
    <row r="147" spans="152:159">
      <c r="EV147" s="7"/>
      <c r="EW147" s="7"/>
      <c r="EX147" s="7"/>
      <c r="EY147" s="7"/>
      <c r="EZ147" s="7"/>
      <c r="FA147" s="7"/>
      <c r="FB147" s="7"/>
      <c r="FC147" s="7"/>
    </row>
    <row r="148" spans="152:159">
      <c r="EV148" s="7"/>
      <c r="EW148" s="7"/>
      <c r="EX148" s="7"/>
      <c r="EY148" s="7"/>
      <c r="EZ148" s="7"/>
      <c r="FA148" s="7"/>
      <c r="FB148" s="7"/>
      <c r="FC148" s="7"/>
    </row>
    <row r="149" spans="152:159">
      <c r="EV149" s="7"/>
      <c r="EW149" s="7"/>
      <c r="EX149" s="7"/>
      <c r="EY149" s="7"/>
      <c r="EZ149" s="7"/>
      <c r="FA149" s="7"/>
      <c r="FB149" s="7"/>
      <c r="FC149" s="7"/>
    </row>
    <row r="150" spans="152:159">
      <c r="EV150" s="7"/>
      <c r="EW150" s="7"/>
      <c r="EX150" s="7"/>
      <c r="EY150" s="7"/>
      <c r="EZ150" s="7"/>
      <c r="FA150" s="7"/>
      <c r="FB150" s="7"/>
      <c r="FC150" s="7"/>
    </row>
    <row r="151" spans="152:159">
      <c r="EV151" s="7"/>
      <c r="EW151" s="7"/>
      <c r="EX151" s="7"/>
      <c r="EY151" s="7"/>
      <c r="EZ151" s="7"/>
      <c r="FA151" s="7"/>
      <c r="FB151" s="7"/>
      <c r="FC151" s="7"/>
    </row>
    <row r="152" spans="152:159">
      <c r="EV152" s="7"/>
      <c r="EW152" s="7"/>
      <c r="EX152" s="7"/>
      <c r="EY152" s="7"/>
      <c r="EZ152" s="7"/>
      <c r="FA152" s="7"/>
      <c r="FB152" s="7"/>
      <c r="FC152" s="7"/>
    </row>
    <row r="153" spans="152:159">
      <c r="EV153" s="7"/>
      <c r="EW153" s="7"/>
      <c r="EX153" s="7"/>
      <c r="EY153" s="7"/>
      <c r="EZ153" s="7"/>
      <c r="FA153" s="7"/>
      <c r="FB153" s="7"/>
      <c r="FC153" s="7"/>
    </row>
    <row r="154" spans="152:159">
      <c r="EV154" s="7"/>
      <c r="EW154" s="7"/>
      <c r="EX154" s="7"/>
      <c r="EY154" s="7"/>
      <c r="EZ154" s="7"/>
      <c r="FA154" s="7"/>
      <c r="FB154" s="7"/>
      <c r="FC154" s="7"/>
    </row>
    <row r="155" spans="152:159">
      <c r="EV155" s="7"/>
      <c r="EW155" s="7"/>
      <c r="EX155" s="7"/>
      <c r="EY155" s="7"/>
      <c r="EZ155" s="7"/>
      <c r="FA155" s="7"/>
      <c r="FB155" s="7"/>
      <c r="FC155" s="7"/>
    </row>
    <row r="156" spans="152:159">
      <c r="EV156" s="7"/>
      <c r="EW156" s="7"/>
      <c r="EX156" s="7"/>
      <c r="EY156" s="7"/>
      <c r="EZ156" s="7"/>
      <c r="FA156" s="7"/>
      <c r="FB156" s="7"/>
      <c r="FC156" s="7"/>
    </row>
    <row r="157" spans="152:159">
      <c r="EV157" s="7"/>
      <c r="EW157" s="7"/>
      <c r="EX157" s="7"/>
      <c r="EY157" s="7"/>
      <c r="EZ157" s="7"/>
      <c r="FA157" s="7"/>
      <c r="FB157" s="7"/>
      <c r="FC157" s="7"/>
    </row>
    <row r="158" spans="152:159">
      <c r="EV158" s="7"/>
      <c r="EW158" s="7"/>
      <c r="EX158" s="7"/>
      <c r="EY158" s="7"/>
      <c r="EZ158" s="7"/>
      <c r="FA158" s="7"/>
      <c r="FB158" s="7"/>
      <c r="FC158" s="7"/>
    </row>
    <row r="159" spans="152:159">
      <c r="EV159" s="7"/>
      <c r="EW159" s="7"/>
      <c r="EX159" s="7"/>
      <c r="EY159" s="7"/>
      <c r="EZ159" s="7"/>
      <c r="FA159" s="7"/>
      <c r="FB159" s="7"/>
      <c r="FC159" s="7"/>
    </row>
    <row r="160" spans="152:159">
      <c r="EV160" s="7"/>
      <c r="EW160" s="7"/>
      <c r="EX160" s="7"/>
      <c r="EY160" s="7"/>
      <c r="EZ160" s="7"/>
      <c r="FA160" s="7"/>
      <c r="FB160" s="7"/>
      <c r="FC160" s="7"/>
    </row>
    <row r="161" spans="152:159">
      <c r="EV161" s="7"/>
      <c r="EW161" s="7"/>
      <c r="EX161" s="7"/>
      <c r="EY161" s="7"/>
      <c r="EZ161" s="7"/>
      <c r="FA161" s="7"/>
      <c r="FB161" s="7"/>
      <c r="FC161" s="7"/>
    </row>
    <row r="162" spans="152:159">
      <c r="EV162" s="7"/>
      <c r="EW162" s="7"/>
      <c r="EX162" s="7"/>
      <c r="EY162" s="7"/>
      <c r="EZ162" s="7"/>
      <c r="FA162" s="7"/>
      <c r="FB162" s="7"/>
      <c r="FC162" s="7"/>
    </row>
    <row r="163" spans="152:159">
      <c r="EV163" s="7"/>
      <c r="EW163" s="7"/>
      <c r="EX163" s="7"/>
      <c r="EY163" s="7"/>
      <c r="EZ163" s="7"/>
      <c r="FA163" s="7"/>
      <c r="FB163" s="7"/>
      <c r="FC163" s="7"/>
    </row>
    <row r="164" spans="152:159">
      <c r="EV164" s="7"/>
      <c r="EW164" s="7"/>
      <c r="EX164" s="7"/>
      <c r="EY164" s="7"/>
      <c r="EZ164" s="7"/>
      <c r="FA164" s="7"/>
      <c r="FB164" s="7"/>
      <c r="FC164" s="7"/>
    </row>
    <row r="165" spans="152:159">
      <c r="EV165" s="7"/>
      <c r="EW165" s="7"/>
      <c r="EX165" s="7"/>
      <c r="EY165" s="7"/>
      <c r="EZ165" s="7"/>
      <c r="FA165" s="7"/>
      <c r="FB165" s="7"/>
      <c r="FC165" s="7"/>
    </row>
    <row r="166" spans="152:159">
      <c r="EV166" s="7"/>
      <c r="EW166" s="7"/>
      <c r="EX166" s="7"/>
      <c r="EY166" s="7"/>
      <c r="EZ166" s="7"/>
      <c r="FA166" s="7"/>
      <c r="FB166" s="7"/>
      <c r="FC166" s="7"/>
    </row>
    <row r="167" spans="152:159">
      <c r="EV167" s="7"/>
      <c r="EW167" s="7"/>
      <c r="EX167" s="7"/>
      <c r="EY167" s="7"/>
      <c r="EZ167" s="7"/>
      <c r="FA167" s="7"/>
      <c r="FB167" s="7"/>
      <c r="FC167" s="7"/>
    </row>
    <row r="168" spans="152:159">
      <c r="EV168" s="7"/>
      <c r="EW168" s="7"/>
      <c r="EX168" s="7"/>
      <c r="EY168" s="7"/>
      <c r="EZ168" s="7"/>
      <c r="FA168" s="7"/>
      <c r="FB168" s="7"/>
      <c r="FC168" s="7"/>
    </row>
    <row r="169" spans="152:159">
      <c r="EV169" s="7"/>
      <c r="EW169" s="7"/>
      <c r="EX169" s="7"/>
      <c r="EY169" s="7"/>
      <c r="EZ169" s="7"/>
      <c r="FA169" s="7"/>
      <c r="FB169" s="7"/>
      <c r="FC169" s="7"/>
    </row>
    <row r="170" spans="152:159">
      <c r="EV170" s="7"/>
      <c r="EW170" s="7"/>
      <c r="EX170" s="7"/>
      <c r="EY170" s="7"/>
      <c r="EZ170" s="7"/>
      <c r="FA170" s="7"/>
      <c r="FB170" s="7"/>
      <c r="FC170" s="7"/>
    </row>
    <row r="171" spans="152:159">
      <c r="EV171" s="7"/>
      <c r="EW171" s="7"/>
      <c r="EX171" s="7"/>
      <c r="EY171" s="7"/>
      <c r="EZ171" s="7"/>
      <c r="FA171" s="7"/>
      <c r="FB171" s="7"/>
      <c r="FC171" s="7"/>
    </row>
    <row r="172" spans="152:159">
      <c r="EV172" s="7"/>
      <c r="EW172" s="7"/>
      <c r="EX172" s="7"/>
      <c r="EY172" s="7"/>
      <c r="EZ172" s="7"/>
      <c r="FA172" s="7"/>
      <c r="FB172" s="7"/>
      <c r="FC172" s="7"/>
    </row>
    <row r="173" spans="152:159">
      <c r="EV173" s="7"/>
      <c r="EW173" s="7"/>
      <c r="EX173" s="7"/>
      <c r="EY173" s="7"/>
      <c r="EZ173" s="7"/>
      <c r="FA173" s="7"/>
      <c r="FB173" s="7"/>
      <c r="FC173" s="7"/>
    </row>
    <row r="174" spans="152:159">
      <c r="EV174" s="7"/>
      <c r="EW174" s="7"/>
      <c r="EX174" s="7"/>
      <c r="EY174" s="7"/>
      <c r="EZ174" s="7"/>
      <c r="FA174" s="7"/>
      <c r="FB174" s="7"/>
      <c r="FC174" s="7"/>
    </row>
    <row r="175" spans="152:159">
      <c r="EV175" s="7"/>
      <c r="EW175" s="7"/>
      <c r="EX175" s="7"/>
      <c r="EY175" s="7"/>
      <c r="EZ175" s="7"/>
      <c r="FA175" s="7"/>
      <c r="FB175" s="7"/>
      <c r="FC175" s="7"/>
    </row>
    <row r="176" spans="152:159">
      <c r="EV176" s="7"/>
      <c r="EW176" s="7"/>
      <c r="EX176" s="7"/>
      <c r="EY176" s="7"/>
      <c r="EZ176" s="7"/>
      <c r="FA176" s="7"/>
      <c r="FB176" s="7"/>
      <c r="FC176" s="7"/>
    </row>
    <row r="177" spans="152:159">
      <c r="EV177" s="7"/>
      <c r="EW177" s="7"/>
      <c r="EX177" s="7"/>
      <c r="EY177" s="7"/>
      <c r="EZ177" s="7"/>
      <c r="FA177" s="7"/>
      <c r="FB177" s="7"/>
      <c r="FC177" s="7"/>
    </row>
    <row r="178" spans="152:159">
      <c r="EV178" s="7"/>
      <c r="EW178" s="7"/>
      <c r="EX178" s="7"/>
      <c r="EY178" s="7"/>
      <c r="EZ178" s="7"/>
      <c r="FA178" s="7"/>
      <c r="FB178" s="7"/>
      <c r="FC178" s="7"/>
    </row>
    <row r="179" spans="152:159">
      <c r="EV179" s="7"/>
      <c r="EW179" s="7"/>
      <c r="EX179" s="7"/>
      <c r="EY179" s="7"/>
      <c r="EZ179" s="7"/>
      <c r="FA179" s="7"/>
      <c r="FB179" s="7"/>
      <c r="FC179" s="7"/>
    </row>
    <row r="180" spans="152:159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3609" priority="653" stopIfTrue="1" operator="greaterThan">
      <formula>0.03</formula>
    </cfRule>
    <cfRule type="cellIs" dxfId="3608" priority="654" stopIfTrue="1" operator="lessThan">
      <formula>-0.03</formula>
    </cfRule>
  </conditionalFormatting>
  <conditionalFormatting sqref="AQ5">
    <cfRule type="cellIs" dxfId="3607" priority="671" stopIfTrue="1" operator="greaterThan">
      <formula>0.03</formula>
    </cfRule>
    <cfRule type="cellIs" dxfId="3606" priority="672" stopIfTrue="1" operator="lessThan">
      <formula>-0.03</formula>
    </cfRule>
  </conditionalFormatting>
  <conditionalFormatting sqref="CH5">
    <cfRule type="cellIs" dxfId="3605" priority="673" stopIfTrue="1" operator="greaterThan">
      <formula>0.03</formula>
    </cfRule>
    <cfRule type="cellIs" dxfId="3604" priority="674" stopIfTrue="1" operator="lessThan">
      <formula>-0.03</formula>
    </cfRule>
  </conditionalFormatting>
  <conditionalFormatting sqref="AQ5:AQ10">
    <cfRule type="cellIs" dxfId="3603" priority="675" stopIfTrue="1" operator="greaterThan">
      <formula>0</formula>
    </cfRule>
    <cfRule type="cellIs" dxfId="3602" priority="676" stopIfTrue="1" operator="lessThan">
      <formula>0</formula>
    </cfRule>
  </conditionalFormatting>
  <conditionalFormatting sqref="AR5:AS5">
    <cfRule type="cellIs" dxfId="3601" priority="667" stopIfTrue="1" operator="greaterThan">
      <formula>0.03</formula>
    </cfRule>
    <cfRule type="cellIs" dxfId="3600" priority="668" stopIfTrue="1" operator="lessThan">
      <formula>-0.03</formula>
    </cfRule>
  </conditionalFormatting>
  <conditionalFormatting sqref="AR5:AS10">
    <cfRule type="cellIs" dxfId="3599" priority="669" stopIfTrue="1" operator="greaterThan">
      <formula>0</formula>
    </cfRule>
    <cfRule type="cellIs" dxfId="3598" priority="670" stopIfTrue="1" operator="lessThan">
      <formula>0</formula>
    </cfRule>
  </conditionalFormatting>
  <conditionalFormatting sqref="AU5">
    <cfRule type="cellIs" dxfId="3597" priority="663" stopIfTrue="1" operator="greaterThan">
      <formula>0.03</formula>
    </cfRule>
    <cfRule type="cellIs" dxfId="3596" priority="664" stopIfTrue="1" operator="lessThan">
      <formula>-0.03</formula>
    </cfRule>
  </conditionalFormatting>
  <conditionalFormatting sqref="AU5:AU10">
    <cfRule type="cellIs" dxfId="3595" priority="665" stopIfTrue="1" operator="greaterThan">
      <formula>0</formula>
    </cfRule>
    <cfRule type="cellIs" dxfId="3594" priority="666" stopIfTrue="1" operator="lessThan">
      <formula>0</formula>
    </cfRule>
  </conditionalFormatting>
  <conditionalFormatting sqref="AW5">
    <cfRule type="cellIs" dxfId="3593" priority="659" stopIfTrue="1" operator="greaterThan">
      <formula>0.03</formula>
    </cfRule>
    <cfRule type="cellIs" dxfId="3592" priority="660" stopIfTrue="1" operator="lessThan">
      <formula>-0.03</formula>
    </cfRule>
  </conditionalFormatting>
  <conditionalFormatting sqref="AW5:AW10">
    <cfRule type="cellIs" dxfId="3591" priority="661" stopIfTrue="1" operator="greaterThan">
      <formula>0</formula>
    </cfRule>
    <cfRule type="cellIs" dxfId="3590" priority="662" stopIfTrue="1" operator="lessThan">
      <formula>0</formula>
    </cfRule>
  </conditionalFormatting>
  <conditionalFormatting sqref="AY5">
    <cfRule type="cellIs" dxfId="3589" priority="655" stopIfTrue="1" operator="greaterThan">
      <formula>0.03</formula>
    </cfRule>
    <cfRule type="cellIs" dxfId="3588" priority="656" stopIfTrue="1" operator="lessThan">
      <formula>-0.03</formula>
    </cfRule>
  </conditionalFormatting>
  <conditionalFormatting sqref="AY5:AY10">
    <cfRule type="cellIs" dxfId="3587" priority="657" stopIfTrue="1" operator="greaterThan">
      <formula>0</formula>
    </cfRule>
    <cfRule type="cellIs" dxfId="3586" priority="658" stopIfTrue="1" operator="lessThan">
      <formula>0</formula>
    </cfRule>
  </conditionalFormatting>
  <conditionalFormatting sqref="AP5:AP6">
    <cfRule type="cellIs" dxfId="3585" priority="677" stopIfTrue="1" operator="greaterThan">
      <formula>0</formula>
    </cfRule>
    <cfRule type="cellIs" dxfId="3584" priority="678" operator="lessThan">
      <formula>0</formula>
    </cfRule>
  </conditionalFormatting>
  <conditionalFormatting sqref="AP7">
    <cfRule type="cellIs" dxfId="3583" priority="649" stopIfTrue="1" operator="greaterThan">
      <formula>0.03</formula>
    </cfRule>
    <cfRule type="cellIs" dxfId="3582" priority="650" stopIfTrue="1" operator="lessThan">
      <formula>-0.03</formula>
    </cfRule>
  </conditionalFormatting>
  <conditionalFormatting sqref="AP7:AP8">
    <cfRule type="cellIs" dxfId="3581" priority="651" stopIfTrue="1" operator="greaterThan">
      <formula>0</formula>
    </cfRule>
    <cfRule type="cellIs" dxfId="3580" priority="652" operator="lessThan">
      <formula>0</formula>
    </cfRule>
  </conditionalFormatting>
  <conditionalFormatting sqref="AP9">
    <cfRule type="cellIs" dxfId="3579" priority="645" stopIfTrue="1" operator="greaterThan">
      <formula>0.03</formula>
    </cfRule>
    <cfRule type="cellIs" dxfId="3578" priority="646" stopIfTrue="1" operator="lessThan">
      <formula>-0.03</formula>
    </cfRule>
  </conditionalFormatting>
  <conditionalFormatting sqref="AP9:AP10">
    <cfRule type="cellIs" dxfId="3577" priority="647" stopIfTrue="1" operator="greaterThan">
      <formula>0</formula>
    </cfRule>
    <cfRule type="cellIs" dxfId="3576" priority="648" operator="lessThan">
      <formula>0</formula>
    </cfRule>
  </conditionalFormatting>
  <conditionalFormatting sqref="AT5">
    <cfRule type="cellIs" dxfId="3575" priority="641" stopIfTrue="1" operator="greaterThan">
      <formula>0.03</formula>
    </cfRule>
    <cfRule type="cellIs" dxfId="3574" priority="642" stopIfTrue="1" operator="lessThan">
      <formula>-0.03</formula>
    </cfRule>
  </conditionalFormatting>
  <conditionalFormatting sqref="AT5:AT6">
    <cfRule type="cellIs" dxfId="3573" priority="643" stopIfTrue="1" operator="greaterThan">
      <formula>0</formula>
    </cfRule>
    <cfRule type="cellIs" dxfId="3572" priority="644" operator="lessThan">
      <formula>0</formula>
    </cfRule>
  </conditionalFormatting>
  <conditionalFormatting sqref="AT7">
    <cfRule type="cellIs" dxfId="3571" priority="637" stopIfTrue="1" operator="greaterThan">
      <formula>0.03</formula>
    </cfRule>
    <cfRule type="cellIs" dxfId="3570" priority="638" stopIfTrue="1" operator="lessThan">
      <formula>-0.03</formula>
    </cfRule>
  </conditionalFormatting>
  <conditionalFormatting sqref="AT7:AT8">
    <cfRule type="cellIs" dxfId="3569" priority="639" stopIfTrue="1" operator="greaterThan">
      <formula>0</formula>
    </cfRule>
    <cfRule type="cellIs" dxfId="3568" priority="640" operator="lessThan">
      <formula>0</formula>
    </cfRule>
  </conditionalFormatting>
  <conditionalFormatting sqref="AT9">
    <cfRule type="cellIs" dxfId="3567" priority="633" stopIfTrue="1" operator="greaterThan">
      <formula>0.03</formula>
    </cfRule>
    <cfRule type="cellIs" dxfId="3566" priority="634" stopIfTrue="1" operator="lessThan">
      <formula>-0.03</formula>
    </cfRule>
  </conditionalFormatting>
  <conditionalFormatting sqref="AT9:AT10">
    <cfRule type="cellIs" dxfId="3565" priority="635" stopIfTrue="1" operator="greaterThan">
      <formula>0</formula>
    </cfRule>
    <cfRule type="cellIs" dxfId="3564" priority="636" operator="lessThan">
      <formula>0</formula>
    </cfRule>
  </conditionalFormatting>
  <conditionalFormatting sqref="AV5">
    <cfRule type="cellIs" dxfId="3563" priority="629" stopIfTrue="1" operator="greaterThan">
      <formula>0.03</formula>
    </cfRule>
    <cfRule type="cellIs" dxfId="3562" priority="630" stopIfTrue="1" operator="lessThan">
      <formula>-0.03</formula>
    </cfRule>
  </conditionalFormatting>
  <conditionalFormatting sqref="AV5:AV6">
    <cfRule type="cellIs" dxfId="3561" priority="631" stopIfTrue="1" operator="greaterThan">
      <formula>0</formula>
    </cfRule>
    <cfRule type="cellIs" dxfId="3560" priority="632" operator="lessThan">
      <formula>0</formula>
    </cfRule>
  </conditionalFormatting>
  <conditionalFormatting sqref="AV7">
    <cfRule type="cellIs" dxfId="3559" priority="625" stopIfTrue="1" operator="greaterThan">
      <formula>0.03</formula>
    </cfRule>
    <cfRule type="cellIs" dxfId="3558" priority="626" stopIfTrue="1" operator="lessThan">
      <formula>-0.03</formula>
    </cfRule>
  </conditionalFormatting>
  <conditionalFormatting sqref="AV7:AV8">
    <cfRule type="cellIs" dxfId="3557" priority="627" stopIfTrue="1" operator="greaterThan">
      <formula>0</formula>
    </cfRule>
    <cfRule type="cellIs" dxfId="3556" priority="628" operator="lessThan">
      <formula>0</formula>
    </cfRule>
  </conditionalFormatting>
  <conditionalFormatting sqref="AV9">
    <cfRule type="cellIs" dxfId="3555" priority="621" stopIfTrue="1" operator="greaterThan">
      <formula>0.03</formula>
    </cfRule>
    <cfRule type="cellIs" dxfId="3554" priority="622" stopIfTrue="1" operator="lessThan">
      <formula>-0.03</formula>
    </cfRule>
  </conditionalFormatting>
  <conditionalFormatting sqref="AV9:AV10">
    <cfRule type="cellIs" dxfId="3553" priority="623" stopIfTrue="1" operator="greaterThan">
      <formula>0</formula>
    </cfRule>
    <cfRule type="cellIs" dxfId="3552" priority="624" operator="lessThan">
      <formula>0</formula>
    </cfRule>
  </conditionalFormatting>
  <conditionalFormatting sqref="AX5">
    <cfRule type="cellIs" dxfId="3551" priority="617" stopIfTrue="1" operator="greaterThan">
      <formula>0.03</formula>
    </cfRule>
    <cfRule type="cellIs" dxfId="3550" priority="618" stopIfTrue="1" operator="lessThan">
      <formula>-0.03</formula>
    </cfRule>
  </conditionalFormatting>
  <conditionalFormatting sqref="AX5:AX6">
    <cfRule type="cellIs" dxfId="3549" priority="619" stopIfTrue="1" operator="greaterThan">
      <formula>0</formula>
    </cfRule>
    <cfRule type="cellIs" dxfId="3548" priority="620" operator="lessThan">
      <formula>0</formula>
    </cfRule>
  </conditionalFormatting>
  <conditionalFormatting sqref="AX7">
    <cfRule type="cellIs" dxfId="3547" priority="613" stopIfTrue="1" operator="greaterThan">
      <formula>0.03</formula>
    </cfRule>
    <cfRule type="cellIs" dxfId="3546" priority="614" stopIfTrue="1" operator="lessThan">
      <formula>-0.03</formula>
    </cfRule>
  </conditionalFormatting>
  <conditionalFormatting sqref="AX7:AX8">
    <cfRule type="cellIs" dxfId="3545" priority="615" stopIfTrue="1" operator="greaterThan">
      <formula>0</formula>
    </cfRule>
    <cfRule type="cellIs" dxfId="3544" priority="616" operator="lessThan">
      <formula>0</formula>
    </cfRule>
  </conditionalFormatting>
  <conditionalFormatting sqref="AX9">
    <cfRule type="cellIs" dxfId="3543" priority="609" stopIfTrue="1" operator="greaterThan">
      <formula>0.03</formula>
    </cfRule>
    <cfRule type="cellIs" dxfId="3542" priority="610" stopIfTrue="1" operator="lessThan">
      <formula>-0.03</formula>
    </cfRule>
  </conditionalFormatting>
  <conditionalFormatting sqref="AX9:AX10">
    <cfRule type="cellIs" dxfId="3541" priority="611" stopIfTrue="1" operator="greaterThan">
      <formula>0</formula>
    </cfRule>
    <cfRule type="cellIs" dxfId="3540" priority="612" operator="lessThan">
      <formula>0</formula>
    </cfRule>
  </conditionalFormatting>
  <conditionalFormatting sqref="AP11">
    <cfRule type="cellIs" dxfId="3539" priority="585" stopIfTrue="1" operator="greaterThan">
      <formula>0.03</formula>
    </cfRule>
    <cfRule type="cellIs" dxfId="3538" priority="586" stopIfTrue="1" operator="lessThan">
      <formula>-0.03</formula>
    </cfRule>
  </conditionalFormatting>
  <conditionalFormatting sqref="AQ11">
    <cfRule type="cellIs" dxfId="3537" priority="603" stopIfTrue="1" operator="greaterThan">
      <formula>0.03</formula>
    </cfRule>
    <cfRule type="cellIs" dxfId="3536" priority="604" stopIfTrue="1" operator="lessThan">
      <formula>-0.03</formula>
    </cfRule>
  </conditionalFormatting>
  <conditionalFormatting sqref="AQ11:AQ16">
    <cfRule type="cellIs" dxfId="3535" priority="605" stopIfTrue="1" operator="greaterThan">
      <formula>0</formula>
    </cfRule>
    <cfRule type="cellIs" dxfId="3534" priority="606" stopIfTrue="1" operator="lessThan">
      <formula>0</formula>
    </cfRule>
  </conditionalFormatting>
  <conditionalFormatting sqref="AR11:AS11">
    <cfRule type="cellIs" dxfId="3533" priority="599" stopIfTrue="1" operator="greaterThan">
      <formula>0.03</formula>
    </cfRule>
    <cfRule type="cellIs" dxfId="3532" priority="600" stopIfTrue="1" operator="lessThan">
      <formula>-0.03</formula>
    </cfRule>
  </conditionalFormatting>
  <conditionalFormatting sqref="AR11:AS16">
    <cfRule type="cellIs" dxfId="3531" priority="601" stopIfTrue="1" operator="greaterThan">
      <formula>0</formula>
    </cfRule>
    <cfRule type="cellIs" dxfId="3530" priority="602" stopIfTrue="1" operator="lessThan">
      <formula>0</formula>
    </cfRule>
  </conditionalFormatting>
  <conditionalFormatting sqref="AU11">
    <cfRule type="cellIs" dxfId="3529" priority="595" stopIfTrue="1" operator="greaterThan">
      <formula>0.03</formula>
    </cfRule>
    <cfRule type="cellIs" dxfId="3528" priority="596" stopIfTrue="1" operator="lessThan">
      <formula>-0.03</formula>
    </cfRule>
  </conditionalFormatting>
  <conditionalFormatting sqref="AU11:AU16">
    <cfRule type="cellIs" dxfId="3527" priority="597" stopIfTrue="1" operator="greaterThan">
      <formula>0</formula>
    </cfRule>
    <cfRule type="cellIs" dxfId="3526" priority="598" stopIfTrue="1" operator="lessThan">
      <formula>0</formula>
    </cfRule>
  </conditionalFormatting>
  <conditionalFormatting sqref="AW11">
    <cfRule type="cellIs" dxfId="3525" priority="591" stopIfTrue="1" operator="greaterThan">
      <formula>0.03</formula>
    </cfRule>
    <cfRule type="cellIs" dxfId="3524" priority="592" stopIfTrue="1" operator="lessThan">
      <formula>-0.03</formula>
    </cfRule>
  </conditionalFormatting>
  <conditionalFormatting sqref="AW11:AW16">
    <cfRule type="cellIs" dxfId="3523" priority="593" stopIfTrue="1" operator="greaterThan">
      <formula>0</formula>
    </cfRule>
    <cfRule type="cellIs" dxfId="3522" priority="594" stopIfTrue="1" operator="lessThan">
      <formula>0</formula>
    </cfRule>
  </conditionalFormatting>
  <conditionalFormatting sqref="AY11">
    <cfRule type="cellIs" dxfId="3521" priority="587" stopIfTrue="1" operator="greaterThan">
      <formula>0.03</formula>
    </cfRule>
    <cfRule type="cellIs" dxfId="3520" priority="588" stopIfTrue="1" operator="lessThan">
      <formula>-0.03</formula>
    </cfRule>
  </conditionalFormatting>
  <conditionalFormatting sqref="AY11:AY16">
    <cfRule type="cellIs" dxfId="3519" priority="589" stopIfTrue="1" operator="greaterThan">
      <formula>0</formula>
    </cfRule>
    <cfRule type="cellIs" dxfId="3518" priority="590" stopIfTrue="1" operator="lessThan">
      <formula>0</formula>
    </cfRule>
  </conditionalFormatting>
  <conditionalFormatting sqref="AP11:AP12">
    <cfRule type="cellIs" dxfId="3517" priority="607" stopIfTrue="1" operator="greaterThan">
      <formula>0</formula>
    </cfRule>
    <cfRule type="cellIs" dxfId="3516" priority="608" operator="lessThan">
      <formula>0</formula>
    </cfRule>
  </conditionalFormatting>
  <conditionalFormatting sqref="AP13">
    <cfRule type="cellIs" dxfId="3515" priority="581" stopIfTrue="1" operator="greaterThan">
      <formula>0.03</formula>
    </cfRule>
    <cfRule type="cellIs" dxfId="3514" priority="582" stopIfTrue="1" operator="lessThan">
      <formula>-0.03</formula>
    </cfRule>
  </conditionalFormatting>
  <conditionalFormatting sqref="AP13:AP14">
    <cfRule type="cellIs" dxfId="3513" priority="583" stopIfTrue="1" operator="greaterThan">
      <formula>0</formula>
    </cfRule>
    <cfRule type="cellIs" dxfId="3512" priority="584" operator="lessThan">
      <formula>0</formula>
    </cfRule>
  </conditionalFormatting>
  <conditionalFormatting sqref="AP15">
    <cfRule type="cellIs" dxfId="3511" priority="577" stopIfTrue="1" operator="greaterThan">
      <formula>0.03</formula>
    </cfRule>
    <cfRule type="cellIs" dxfId="3510" priority="578" stopIfTrue="1" operator="lessThan">
      <formula>-0.03</formula>
    </cfRule>
  </conditionalFormatting>
  <conditionalFormatting sqref="AP15:AP16">
    <cfRule type="cellIs" dxfId="3509" priority="579" stopIfTrue="1" operator="greaterThan">
      <formula>0</formula>
    </cfRule>
    <cfRule type="cellIs" dxfId="3508" priority="580" operator="lessThan">
      <formula>0</formula>
    </cfRule>
  </conditionalFormatting>
  <conditionalFormatting sqref="AT11">
    <cfRule type="cellIs" dxfId="3507" priority="573" stopIfTrue="1" operator="greaterThan">
      <formula>0.03</formula>
    </cfRule>
    <cfRule type="cellIs" dxfId="3506" priority="574" stopIfTrue="1" operator="lessThan">
      <formula>-0.03</formula>
    </cfRule>
  </conditionalFormatting>
  <conditionalFormatting sqref="AT11:AT12">
    <cfRule type="cellIs" dxfId="3505" priority="575" stopIfTrue="1" operator="greaterThan">
      <formula>0</formula>
    </cfRule>
    <cfRule type="cellIs" dxfId="3504" priority="576" operator="lessThan">
      <formula>0</formula>
    </cfRule>
  </conditionalFormatting>
  <conditionalFormatting sqref="AT13">
    <cfRule type="cellIs" dxfId="3503" priority="569" stopIfTrue="1" operator="greaterThan">
      <formula>0.03</formula>
    </cfRule>
    <cfRule type="cellIs" dxfId="3502" priority="570" stopIfTrue="1" operator="lessThan">
      <formula>-0.03</formula>
    </cfRule>
  </conditionalFormatting>
  <conditionalFormatting sqref="AT13:AT14">
    <cfRule type="cellIs" dxfId="3501" priority="571" stopIfTrue="1" operator="greaterThan">
      <formula>0</formula>
    </cfRule>
    <cfRule type="cellIs" dxfId="3500" priority="572" operator="lessThan">
      <formula>0</formula>
    </cfRule>
  </conditionalFormatting>
  <conditionalFormatting sqref="AT15">
    <cfRule type="cellIs" dxfId="3499" priority="565" stopIfTrue="1" operator="greaterThan">
      <formula>0.03</formula>
    </cfRule>
    <cfRule type="cellIs" dxfId="3498" priority="566" stopIfTrue="1" operator="lessThan">
      <formula>-0.03</formula>
    </cfRule>
  </conditionalFormatting>
  <conditionalFormatting sqref="AT15:AT16">
    <cfRule type="cellIs" dxfId="3497" priority="567" stopIfTrue="1" operator="greaterThan">
      <formula>0</formula>
    </cfRule>
    <cfRule type="cellIs" dxfId="3496" priority="568" operator="lessThan">
      <formula>0</formula>
    </cfRule>
  </conditionalFormatting>
  <conditionalFormatting sqref="AV11">
    <cfRule type="cellIs" dxfId="3495" priority="561" stopIfTrue="1" operator="greaterThan">
      <formula>0.03</formula>
    </cfRule>
    <cfRule type="cellIs" dxfId="3494" priority="562" stopIfTrue="1" operator="lessThan">
      <formula>-0.03</formula>
    </cfRule>
  </conditionalFormatting>
  <conditionalFormatting sqref="AV11:AV12">
    <cfRule type="cellIs" dxfId="3493" priority="563" stopIfTrue="1" operator="greaterThan">
      <formula>0</formula>
    </cfRule>
    <cfRule type="cellIs" dxfId="3492" priority="564" operator="lessThan">
      <formula>0</formula>
    </cfRule>
  </conditionalFormatting>
  <conditionalFormatting sqref="AV13">
    <cfRule type="cellIs" dxfId="3491" priority="557" stopIfTrue="1" operator="greaterThan">
      <formula>0.03</formula>
    </cfRule>
    <cfRule type="cellIs" dxfId="3490" priority="558" stopIfTrue="1" operator="lessThan">
      <formula>-0.03</formula>
    </cfRule>
  </conditionalFormatting>
  <conditionalFormatting sqref="AV13:AV14">
    <cfRule type="cellIs" dxfId="3489" priority="559" stopIfTrue="1" operator="greaterThan">
      <formula>0</formula>
    </cfRule>
    <cfRule type="cellIs" dxfId="3488" priority="560" operator="lessThan">
      <formula>0</formula>
    </cfRule>
  </conditionalFormatting>
  <conditionalFormatting sqref="AV15">
    <cfRule type="cellIs" dxfId="3487" priority="553" stopIfTrue="1" operator="greaterThan">
      <formula>0.03</formula>
    </cfRule>
    <cfRule type="cellIs" dxfId="3486" priority="554" stopIfTrue="1" operator="lessThan">
      <formula>-0.03</formula>
    </cfRule>
  </conditionalFormatting>
  <conditionalFormatting sqref="AV15:AV16">
    <cfRule type="cellIs" dxfId="3485" priority="555" stopIfTrue="1" operator="greaterThan">
      <formula>0</formula>
    </cfRule>
    <cfRule type="cellIs" dxfId="3484" priority="556" operator="lessThan">
      <formula>0</formula>
    </cfRule>
  </conditionalFormatting>
  <conditionalFormatting sqref="AP17 AP23 AP29 AP35">
    <cfRule type="cellIs" dxfId="3483" priority="533" stopIfTrue="1" operator="greaterThan">
      <formula>0.03</formula>
    </cfRule>
    <cfRule type="cellIs" dxfId="3482" priority="534" stopIfTrue="1" operator="lessThan">
      <formula>-0.03</formula>
    </cfRule>
  </conditionalFormatting>
  <conditionalFormatting sqref="AQ17 AQ23 AQ29 AQ35">
    <cfRule type="cellIs" dxfId="3481" priority="547" stopIfTrue="1" operator="greaterThan">
      <formula>0.03</formula>
    </cfRule>
    <cfRule type="cellIs" dxfId="3480" priority="548" stopIfTrue="1" operator="lessThan">
      <formula>-0.03</formula>
    </cfRule>
  </conditionalFormatting>
  <conditionalFormatting sqref="AQ17:AQ40">
    <cfRule type="cellIs" dxfId="3479" priority="549" stopIfTrue="1" operator="greaterThan">
      <formula>0</formula>
    </cfRule>
    <cfRule type="cellIs" dxfId="3478" priority="550" stopIfTrue="1" operator="lessThan">
      <formula>0</formula>
    </cfRule>
  </conditionalFormatting>
  <conditionalFormatting sqref="AR17:AS17 AR23:AS23 AR29:AS29 AR35:AS35">
    <cfRule type="cellIs" dxfId="3477" priority="543" stopIfTrue="1" operator="greaterThan">
      <formula>0.03</formula>
    </cfRule>
    <cfRule type="cellIs" dxfId="3476" priority="544" stopIfTrue="1" operator="lessThan">
      <formula>-0.03</formula>
    </cfRule>
  </conditionalFormatting>
  <conditionalFormatting sqref="AR17:AS40">
    <cfRule type="cellIs" dxfId="3475" priority="545" stopIfTrue="1" operator="greaterThan">
      <formula>0</formula>
    </cfRule>
    <cfRule type="cellIs" dxfId="3474" priority="546" stopIfTrue="1" operator="lessThan">
      <formula>0</formula>
    </cfRule>
  </conditionalFormatting>
  <conditionalFormatting sqref="AU17 AU23 AU29 AU35">
    <cfRule type="cellIs" dxfId="3473" priority="539" stopIfTrue="1" operator="greaterThan">
      <formula>0.03</formula>
    </cfRule>
    <cfRule type="cellIs" dxfId="3472" priority="540" stopIfTrue="1" operator="lessThan">
      <formula>-0.03</formula>
    </cfRule>
  </conditionalFormatting>
  <conditionalFormatting sqref="AU17:AU40">
    <cfRule type="cellIs" dxfId="3471" priority="541" stopIfTrue="1" operator="greaterThan">
      <formula>0</formula>
    </cfRule>
    <cfRule type="cellIs" dxfId="3470" priority="542" stopIfTrue="1" operator="lessThan">
      <formula>0</formula>
    </cfRule>
  </conditionalFormatting>
  <conditionalFormatting sqref="AW17 AW23 AW29 AW35">
    <cfRule type="cellIs" dxfId="3469" priority="535" stopIfTrue="1" operator="greaterThan">
      <formula>0.03</formula>
    </cfRule>
    <cfRule type="cellIs" dxfId="3468" priority="536" stopIfTrue="1" operator="lessThan">
      <formula>-0.03</formula>
    </cfRule>
  </conditionalFormatting>
  <conditionalFormatting sqref="AW17:AW40">
    <cfRule type="cellIs" dxfId="3467" priority="537" stopIfTrue="1" operator="greaterThan">
      <formula>0</formula>
    </cfRule>
    <cfRule type="cellIs" dxfId="3466" priority="538" stopIfTrue="1" operator="lessThan">
      <formula>0</formula>
    </cfRule>
  </conditionalFormatting>
  <conditionalFormatting sqref="AP17:AP18 AP23:AP24 AP29:AP30 AP35:AP36">
    <cfRule type="cellIs" dxfId="3465" priority="551" stopIfTrue="1" operator="greaterThan">
      <formula>0</formula>
    </cfRule>
    <cfRule type="cellIs" dxfId="3464" priority="552" operator="lessThan">
      <formula>0</formula>
    </cfRule>
  </conditionalFormatting>
  <conditionalFormatting sqref="AP19 AP25 AP31 AP37">
    <cfRule type="cellIs" dxfId="3463" priority="529" stopIfTrue="1" operator="greaterThan">
      <formula>0.03</formula>
    </cfRule>
    <cfRule type="cellIs" dxfId="3462" priority="530" stopIfTrue="1" operator="lessThan">
      <formula>-0.03</formula>
    </cfRule>
  </conditionalFormatting>
  <conditionalFormatting sqref="AP19:AP20 AP25:AP26 AP31:AP32 AP37:AP38">
    <cfRule type="cellIs" dxfId="3461" priority="531" stopIfTrue="1" operator="greaterThan">
      <formula>0</formula>
    </cfRule>
    <cfRule type="cellIs" dxfId="3460" priority="532" operator="lessThan">
      <formula>0</formula>
    </cfRule>
  </conditionalFormatting>
  <conditionalFormatting sqref="AP21 AP27 AP33 AP39">
    <cfRule type="cellIs" dxfId="3459" priority="525" stopIfTrue="1" operator="greaterThan">
      <formula>0.03</formula>
    </cfRule>
    <cfRule type="cellIs" dxfId="3458" priority="526" stopIfTrue="1" operator="lessThan">
      <formula>-0.03</formula>
    </cfRule>
  </conditionalFormatting>
  <conditionalFormatting sqref="AP21:AP22 AP27:AP28 AP33:AP34 AP39:AP40">
    <cfRule type="cellIs" dxfId="3457" priority="527" stopIfTrue="1" operator="greaterThan">
      <formula>0</formula>
    </cfRule>
    <cfRule type="cellIs" dxfId="3456" priority="528" operator="lessThan">
      <formula>0</formula>
    </cfRule>
  </conditionalFormatting>
  <conditionalFormatting sqref="AT17 AT23 AT29 AT35">
    <cfRule type="cellIs" dxfId="3455" priority="521" stopIfTrue="1" operator="greaterThan">
      <formula>0.03</formula>
    </cfRule>
    <cfRule type="cellIs" dxfId="3454" priority="522" stopIfTrue="1" operator="lessThan">
      <formula>-0.03</formula>
    </cfRule>
  </conditionalFormatting>
  <conditionalFormatting sqref="AT17:AT18 AT23:AT24 AT29:AT30 AT35:AT36">
    <cfRule type="cellIs" dxfId="3453" priority="523" stopIfTrue="1" operator="greaterThan">
      <formula>0</formula>
    </cfRule>
    <cfRule type="cellIs" dxfId="3452" priority="524" operator="lessThan">
      <formula>0</formula>
    </cfRule>
  </conditionalFormatting>
  <conditionalFormatting sqref="AT19 AT25 AT31 AT37">
    <cfRule type="cellIs" dxfId="3451" priority="517" stopIfTrue="1" operator="greaterThan">
      <formula>0.03</formula>
    </cfRule>
    <cfRule type="cellIs" dxfId="3450" priority="518" stopIfTrue="1" operator="lessThan">
      <formula>-0.03</formula>
    </cfRule>
  </conditionalFormatting>
  <conditionalFormatting sqref="AT19:AT20 AT25:AT26 AT31:AT32 AT37:AT38">
    <cfRule type="cellIs" dxfId="3449" priority="519" stopIfTrue="1" operator="greaterThan">
      <formula>0</formula>
    </cfRule>
    <cfRule type="cellIs" dxfId="3448" priority="520" operator="lessThan">
      <formula>0</formula>
    </cfRule>
  </conditionalFormatting>
  <conditionalFormatting sqref="AT21 AT27 AT33 AT39">
    <cfRule type="cellIs" dxfId="3447" priority="513" stopIfTrue="1" operator="greaterThan">
      <formula>0.03</formula>
    </cfRule>
    <cfRule type="cellIs" dxfId="3446" priority="514" stopIfTrue="1" operator="lessThan">
      <formula>-0.03</formula>
    </cfRule>
  </conditionalFormatting>
  <conditionalFormatting sqref="AT21:AT22 AT27:AT28 AT33:AT34 AT39:AT40">
    <cfRule type="cellIs" dxfId="3445" priority="515" stopIfTrue="1" operator="greaterThan">
      <formula>0</formula>
    </cfRule>
    <cfRule type="cellIs" dxfId="3444" priority="516" operator="lessThan">
      <formula>0</formula>
    </cfRule>
  </conditionalFormatting>
  <conditionalFormatting sqref="AV17 AV23 AV29 AV35">
    <cfRule type="cellIs" dxfId="3443" priority="509" stopIfTrue="1" operator="greaterThan">
      <formula>0.03</formula>
    </cfRule>
    <cfRule type="cellIs" dxfId="3442" priority="510" stopIfTrue="1" operator="lessThan">
      <formula>-0.03</formula>
    </cfRule>
  </conditionalFormatting>
  <conditionalFormatting sqref="AV17:AV18 AV23:AV24 AV29:AV30 AV35:AV36">
    <cfRule type="cellIs" dxfId="3441" priority="511" stopIfTrue="1" operator="greaterThan">
      <formula>0</formula>
    </cfRule>
    <cfRule type="cellIs" dxfId="3440" priority="512" operator="lessThan">
      <formula>0</formula>
    </cfRule>
  </conditionalFormatting>
  <conditionalFormatting sqref="AV19 AV25 AV31 AV37">
    <cfRule type="cellIs" dxfId="3439" priority="505" stopIfTrue="1" operator="greaterThan">
      <formula>0.03</formula>
    </cfRule>
    <cfRule type="cellIs" dxfId="3438" priority="506" stopIfTrue="1" operator="lessThan">
      <formula>-0.03</formula>
    </cfRule>
  </conditionalFormatting>
  <conditionalFormatting sqref="AV19:AV20 AV25:AV26 AV31:AV32 AV37:AV38">
    <cfRule type="cellIs" dxfId="3437" priority="507" stopIfTrue="1" operator="greaterThan">
      <formula>0</formula>
    </cfRule>
    <cfRule type="cellIs" dxfId="3436" priority="508" operator="lessThan">
      <formula>0</formula>
    </cfRule>
  </conditionalFormatting>
  <conditionalFormatting sqref="AV21 AV27 AV33 AV39">
    <cfRule type="cellIs" dxfId="3435" priority="501" stopIfTrue="1" operator="greaterThan">
      <formula>0.03</formula>
    </cfRule>
    <cfRule type="cellIs" dxfId="3434" priority="502" stopIfTrue="1" operator="lessThan">
      <formula>-0.03</formula>
    </cfRule>
  </conditionalFormatting>
  <conditionalFormatting sqref="AV21:AV22 AV27:AV28 AV33:AV34 AV39:AV40">
    <cfRule type="cellIs" dxfId="3433" priority="503" stopIfTrue="1" operator="greaterThan">
      <formula>0</formula>
    </cfRule>
    <cfRule type="cellIs" dxfId="3432" priority="504" operator="lessThan">
      <formula>0</formula>
    </cfRule>
  </conditionalFormatting>
  <conditionalFormatting sqref="BA11">
    <cfRule type="cellIs" dxfId="3431" priority="333" stopIfTrue="1" operator="greaterThan">
      <formula>0.03</formula>
    </cfRule>
    <cfRule type="cellIs" dxfId="3430" priority="334" stopIfTrue="1" operator="lessThan">
      <formula>-0.03</formula>
    </cfRule>
  </conditionalFormatting>
  <conditionalFormatting sqref="BA11:BA16">
    <cfRule type="cellIs" dxfId="3429" priority="335" stopIfTrue="1" operator="greaterThan">
      <formula>0</formula>
    </cfRule>
    <cfRule type="cellIs" dxfId="3428" priority="336" stopIfTrue="1" operator="lessThan">
      <formula>0</formula>
    </cfRule>
  </conditionalFormatting>
  <conditionalFormatting sqref="AZ11">
    <cfRule type="cellIs" dxfId="3427" priority="329" stopIfTrue="1" operator="greaterThan">
      <formula>0.03</formula>
    </cfRule>
    <cfRule type="cellIs" dxfId="3426" priority="330" stopIfTrue="1" operator="lessThan">
      <formula>-0.03</formula>
    </cfRule>
  </conditionalFormatting>
  <conditionalFormatting sqref="AZ11:AZ12">
    <cfRule type="cellIs" dxfId="3425" priority="331" stopIfTrue="1" operator="greaterThan">
      <formula>0</formula>
    </cfRule>
    <cfRule type="cellIs" dxfId="3424" priority="332" operator="lessThan">
      <formula>0</formula>
    </cfRule>
  </conditionalFormatting>
  <conditionalFormatting sqref="AZ13">
    <cfRule type="cellIs" dxfId="3423" priority="325" stopIfTrue="1" operator="greaterThan">
      <formula>0.03</formula>
    </cfRule>
    <cfRule type="cellIs" dxfId="3422" priority="326" stopIfTrue="1" operator="lessThan">
      <formula>-0.03</formula>
    </cfRule>
  </conditionalFormatting>
  <conditionalFormatting sqref="AZ13:AZ14">
    <cfRule type="cellIs" dxfId="3421" priority="327" stopIfTrue="1" operator="greaterThan">
      <formula>0</formula>
    </cfRule>
    <cfRule type="cellIs" dxfId="3420" priority="328" operator="lessThan">
      <formula>0</formula>
    </cfRule>
  </conditionalFormatting>
  <conditionalFormatting sqref="AZ15">
    <cfRule type="cellIs" dxfId="3419" priority="321" stopIfTrue="1" operator="greaterThan">
      <formula>0.03</formula>
    </cfRule>
    <cfRule type="cellIs" dxfId="3418" priority="322" stopIfTrue="1" operator="lessThan">
      <formula>-0.03</formula>
    </cfRule>
  </conditionalFormatting>
  <conditionalFormatting sqref="AZ15:AZ16">
    <cfRule type="cellIs" dxfId="3417" priority="323" stopIfTrue="1" operator="greaterThan">
      <formula>0</formula>
    </cfRule>
    <cfRule type="cellIs" dxfId="3416" priority="324" operator="lessThan">
      <formula>0</formula>
    </cfRule>
  </conditionalFormatting>
  <conditionalFormatting sqref="BA5">
    <cfRule type="cellIs" dxfId="3415" priority="317" stopIfTrue="1" operator="greaterThan">
      <formula>0.03</formula>
    </cfRule>
    <cfRule type="cellIs" dxfId="3414" priority="318" stopIfTrue="1" operator="lessThan">
      <formula>-0.03</formula>
    </cfRule>
  </conditionalFormatting>
  <conditionalFormatting sqref="BA5:BA10">
    <cfRule type="cellIs" dxfId="3413" priority="319" stopIfTrue="1" operator="greaterThan">
      <formula>0</formula>
    </cfRule>
    <cfRule type="cellIs" dxfId="3412" priority="320" stopIfTrue="1" operator="lessThan">
      <formula>0</formula>
    </cfRule>
  </conditionalFormatting>
  <conditionalFormatting sqref="AZ5">
    <cfRule type="cellIs" dxfId="3411" priority="313" stopIfTrue="1" operator="greaterThan">
      <formula>0.03</formula>
    </cfRule>
    <cfRule type="cellIs" dxfId="3410" priority="314" stopIfTrue="1" operator="lessThan">
      <formula>-0.03</formula>
    </cfRule>
  </conditionalFormatting>
  <conditionalFormatting sqref="AZ5:AZ6">
    <cfRule type="cellIs" dxfId="3409" priority="315" stopIfTrue="1" operator="greaterThan">
      <formula>0</formula>
    </cfRule>
    <cfRule type="cellIs" dxfId="3408" priority="316" operator="lessThan">
      <formula>0</formula>
    </cfRule>
  </conditionalFormatting>
  <conditionalFormatting sqref="AZ7">
    <cfRule type="cellIs" dxfId="3407" priority="309" stopIfTrue="1" operator="greaterThan">
      <formula>0.03</formula>
    </cfRule>
    <cfRule type="cellIs" dxfId="3406" priority="310" stopIfTrue="1" operator="lessThan">
      <formula>-0.03</formula>
    </cfRule>
  </conditionalFormatting>
  <conditionalFormatting sqref="AZ7:AZ8">
    <cfRule type="cellIs" dxfId="3405" priority="311" stopIfTrue="1" operator="greaterThan">
      <formula>0</formula>
    </cfRule>
    <cfRule type="cellIs" dxfId="3404" priority="312" operator="lessThan">
      <formula>0</formula>
    </cfRule>
  </conditionalFormatting>
  <conditionalFormatting sqref="AZ9">
    <cfRule type="cellIs" dxfId="3403" priority="305" stopIfTrue="1" operator="greaterThan">
      <formula>0.03</formula>
    </cfRule>
    <cfRule type="cellIs" dxfId="3402" priority="306" stopIfTrue="1" operator="lessThan">
      <formula>-0.03</formula>
    </cfRule>
  </conditionalFormatting>
  <conditionalFormatting sqref="AZ9:AZ10">
    <cfRule type="cellIs" dxfId="3401" priority="307" stopIfTrue="1" operator="greaterThan">
      <formula>0</formula>
    </cfRule>
    <cfRule type="cellIs" dxfId="3400" priority="308" operator="lessThan">
      <formula>0</formula>
    </cfRule>
  </conditionalFormatting>
  <conditionalFormatting sqref="BA17">
    <cfRule type="cellIs" dxfId="3399" priority="301" stopIfTrue="1" operator="greaterThan">
      <formula>0.03</formula>
    </cfRule>
    <cfRule type="cellIs" dxfId="3398" priority="302" stopIfTrue="1" operator="lessThan">
      <formula>-0.03</formula>
    </cfRule>
  </conditionalFormatting>
  <conditionalFormatting sqref="BA17:BA22">
    <cfRule type="cellIs" dxfId="3397" priority="303" stopIfTrue="1" operator="greaterThan">
      <formula>0</formula>
    </cfRule>
    <cfRule type="cellIs" dxfId="3396" priority="304" stopIfTrue="1" operator="lessThan">
      <formula>0</formula>
    </cfRule>
  </conditionalFormatting>
  <conditionalFormatting sqref="AZ17">
    <cfRule type="cellIs" dxfId="3395" priority="297" stopIfTrue="1" operator="greaterThan">
      <formula>0.03</formula>
    </cfRule>
    <cfRule type="cellIs" dxfId="3394" priority="298" stopIfTrue="1" operator="lessThan">
      <formula>-0.03</formula>
    </cfRule>
  </conditionalFormatting>
  <conditionalFormatting sqref="AZ17:AZ18">
    <cfRule type="cellIs" dxfId="3393" priority="299" stopIfTrue="1" operator="greaterThan">
      <formula>0</formula>
    </cfRule>
    <cfRule type="cellIs" dxfId="3392" priority="300" operator="lessThan">
      <formula>0</formula>
    </cfRule>
  </conditionalFormatting>
  <conditionalFormatting sqref="AZ19">
    <cfRule type="cellIs" dxfId="3391" priority="293" stopIfTrue="1" operator="greaterThan">
      <formula>0.03</formula>
    </cfRule>
    <cfRule type="cellIs" dxfId="3390" priority="294" stopIfTrue="1" operator="lessThan">
      <formula>-0.03</formula>
    </cfRule>
  </conditionalFormatting>
  <conditionalFormatting sqref="AZ19:AZ20">
    <cfRule type="cellIs" dxfId="3389" priority="295" stopIfTrue="1" operator="greaterThan">
      <formula>0</formula>
    </cfRule>
    <cfRule type="cellIs" dxfId="3388" priority="296" operator="lessThan">
      <formula>0</formula>
    </cfRule>
  </conditionalFormatting>
  <conditionalFormatting sqref="AZ21">
    <cfRule type="cellIs" dxfId="3387" priority="289" stopIfTrue="1" operator="greaterThan">
      <formula>0.03</formula>
    </cfRule>
    <cfRule type="cellIs" dxfId="3386" priority="290" stopIfTrue="1" operator="lessThan">
      <formula>-0.03</formula>
    </cfRule>
  </conditionalFormatting>
  <conditionalFormatting sqref="AZ21:AZ22">
    <cfRule type="cellIs" dxfId="3385" priority="291" stopIfTrue="1" operator="greaterThan">
      <formula>0</formula>
    </cfRule>
    <cfRule type="cellIs" dxfId="3384" priority="292" operator="lessThan">
      <formula>0</formula>
    </cfRule>
  </conditionalFormatting>
  <conditionalFormatting sqref="BA29">
    <cfRule type="cellIs" dxfId="3383" priority="285" stopIfTrue="1" operator="greaterThan">
      <formula>0.03</formula>
    </cfRule>
    <cfRule type="cellIs" dxfId="3382" priority="286" stopIfTrue="1" operator="lessThan">
      <formula>-0.03</formula>
    </cfRule>
  </conditionalFormatting>
  <conditionalFormatting sqref="BA29:BA34">
    <cfRule type="cellIs" dxfId="3381" priority="287" stopIfTrue="1" operator="greaterThan">
      <formula>0</formula>
    </cfRule>
    <cfRule type="cellIs" dxfId="3380" priority="288" stopIfTrue="1" operator="lessThan">
      <formula>0</formula>
    </cfRule>
  </conditionalFormatting>
  <conditionalFormatting sqref="AZ29">
    <cfRule type="cellIs" dxfId="3379" priority="281" stopIfTrue="1" operator="greaterThan">
      <formula>0.03</formula>
    </cfRule>
    <cfRule type="cellIs" dxfId="3378" priority="282" stopIfTrue="1" operator="lessThan">
      <formula>-0.03</formula>
    </cfRule>
  </conditionalFormatting>
  <conditionalFormatting sqref="AZ29:AZ30">
    <cfRule type="cellIs" dxfId="3377" priority="283" stopIfTrue="1" operator="greaterThan">
      <formula>0</formula>
    </cfRule>
    <cfRule type="cellIs" dxfId="3376" priority="284" operator="lessThan">
      <formula>0</formula>
    </cfRule>
  </conditionalFormatting>
  <conditionalFormatting sqref="AZ31">
    <cfRule type="cellIs" dxfId="3375" priority="277" stopIfTrue="1" operator="greaterThan">
      <formula>0.03</formula>
    </cfRule>
    <cfRule type="cellIs" dxfId="3374" priority="278" stopIfTrue="1" operator="lessThan">
      <formula>-0.03</formula>
    </cfRule>
  </conditionalFormatting>
  <conditionalFormatting sqref="AZ31:AZ32">
    <cfRule type="cellIs" dxfId="3373" priority="279" stopIfTrue="1" operator="greaterThan">
      <formula>0</formula>
    </cfRule>
    <cfRule type="cellIs" dxfId="3372" priority="280" operator="lessThan">
      <formula>0</formula>
    </cfRule>
  </conditionalFormatting>
  <conditionalFormatting sqref="AZ33">
    <cfRule type="cellIs" dxfId="3371" priority="273" stopIfTrue="1" operator="greaterThan">
      <formula>0.03</formula>
    </cfRule>
    <cfRule type="cellIs" dxfId="3370" priority="274" stopIfTrue="1" operator="lessThan">
      <formula>-0.03</formula>
    </cfRule>
  </conditionalFormatting>
  <conditionalFormatting sqref="AZ33:AZ34">
    <cfRule type="cellIs" dxfId="3369" priority="275" stopIfTrue="1" operator="greaterThan">
      <formula>0</formula>
    </cfRule>
    <cfRule type="cellIs" dxfId="3368" priority="276" operator="lessThan">
      <formula>0</formula>
    </cfRule>
  </conditionalFormatting>
  <conditionalFormatting sqref="BA23">
    <cfRule type="cellIs" dxfId="3367" priority="269" stopIfTrue="1" operator="greaterThan">
      <formula>0.03</formula>
    </cfRule>
    <cfRule type="cellIs" dxfId="3366" priority="270" stopIfTrue="1" operator="lessThan">
      <formula>-0.03</formula>
    </cfRule>
  </conditionalFormatting>
  <conditionalFormatting sqref="BA23:BA28">
    <cfRule type="cellIs" dxfId="3365" priority="271" stopIfTrue="1" operator="greaterThan">
      <formula>0</formula>
    </cfRule>
    <cfRule type="cellIs" dxfId="3364" priority="272" stopIfTrue="1" operator="lessThan">
      <formula>0</formula>
    </cfRule>
  </conditionalFormatting>
  <conditionalFormatting sqref="AZ23">
    <cfRule type="cellIs" dxfId="3363" priority="265" stopIfTrue="1" operator="greaterThan">
      <formula>0.03</formula>
    </cfRule>
    <cfRule type="cellIs" dxfId="3362" priority="266" stopIfTrue="1" operator="lessThan">
      <formula>-0.03</formula>
    </cfRule>
  </conditionalFormatting>
  <conditionalFormatting sqref="AZ23:AZ24">
    <cfRule type="cellIs" dxfId="3361" priority="267" stopIfTrue="1" operator="greaterThan">
      <formula>0</formula>
    </cfRule>
    <cfRule type="cellIs" dxfId="3360" priority="268" operator="lessThan">
      <formula>0</formula>
    </cfRule>
  </conditionalFormatting>
  <conditionalFormatting sqref="AZ25">
    <cfRule type="cellIs" dxfId="3359" priority="261" stopIfTrue="1" operator="greaterThan">
      <formula>0.03</formula>
    </cfRule>
    <cfRule type="cellIs" dxfId="3358" priority="262" stopIfTrue="1" operator="lessThan">
      <formula>-0.03</formula>
    </cfRule>
  </conditionalFormatting>
  <conditionalFormatting sqref="AZ25:AZ26">
    <cfRule type="cellIs" dxfId="3357" priority="263" stopIfTrue="1" operator="greaterThan">
      <formula>0</formula>
    </cfRule>
    <cfRule type="cellIs" dxfId="3356" priority="264" operator="lessThan">
      <formula>0</formula>
    </cfRule>
  </conditionalFormatting>
  <conditionalFormatting sqref="AZ27">
    <cfRule type="cellIs" dxfId="3355" priority="257" stopIfTrue="1" operator="greaterThan">
      <formula>0.03</formula>
    </cfRule>
    <cfRule type="cellIs" dxfId="3354" priority="258" stopIfTrue="1" operator="lessThan">
      <formula>-0.03</formula>
    </cfRule>
  </conditionalFormatting>
  <conditionalFormatting sqref="AZ27:AZ28">
    <cfRule type="cellIs" dxfId="3353" priority="259" stopIfTrue="1" operator="greaterThan">
      <formula>0</formula>
    </cfRule>
    <cfRule type="cellIs" dxfId="3352" priority="260" operator="lessThan">
      <formula>0</formula>
    </cfRule>
  </conditionalFormatting>
  <conditionalFormatting sqref="BA35">
    <cfRule type="cellIs" dxfId="3351" priority="253" stopIfTrue="1" operator="greaterThan">
      <formula>0.03</formula>
    </cfRule>
    <cfRule type="cellIs" dxfId="3350" priority="254" stopIfTrue="1" operator="lessThan">
      <formula>-0.03</formula>
    </cfRule>
  </conditionalFormatting>
  <conditionalFormatting sqref="BA35:BA40">
    <cfRule type="cellIs" dxfId="3349" priority="255" stopIfTrue="1" operator="greaterThan">
      <formula>0</formula>
    </cfRule>
    <cfRule type="cellIs" dxfId="3348" priority="256" stopIfTrue="1" operator="lessThan">
      <formula>0</formula>
    </cfRule>
  </conditionalFormatting>
  <conditionalFormatting sqref="AZ35">
    <cfRule type="cellIs" dxfId="3347" priority="249" stopIfTrue="1" operator="greaterThan">
      <formula>0.03</formula>
    </cfRule>
    <cfRule type="cellIs" dxfId="3346" priority="250" stopIfTrue="1" operator="lessThan">
      <formula>-0.03</formula>
    </cfRule>
  </conditionalFormatting>
  <conditionalFormatting sqref="AZ35:AZ36">
    <cfRule type="cellIs" dxfId="3345" priority="251" stopIfTrue="1" operator="greaterThan">
      <formula>0</formula>
    </cfRule>
    <cfRule type="cellIs" dxfId="3344" priority="252" operator="lessThan">
      <formula>0</formula>
    </cfRule>
  </conditionalFormatting>
  <conditionalFormatting sqref="AZ37">
    <cfRule type="cellIs" dxfId="3343" priority="245" stopIfTrue="1" operator="greaterThan">
      <formula>0.03</formula>
    </cfRule>
    <cfRule type="cellIs" dxfId="3342" priority="246" stopIfTrue="1" operator="lessThan">
      <formula>-0.03</formula>
    </cfRule>
  </conditionalFormatting>
  <conditionalFormatting sqref="AZ37:AZ38">
    <cfRule type="cellIs" dxfId="3341" priority="247" stopIfTrue="1" operator="greaterThan">
      <formula>0</formula>
    </cfRule>
    <cfRule type="cellIs" dxfId="3340" priority="248" operator="lessThan">
      <formula>0</formula>
    </cfRule>
  </conditionalFormatting>
  <conditionalFormatting sqref="AZ39">
    <cfRule type="cellIs" dxfId="3339" priority="241" stopIfTrue="1" operator="greaterThan">
      <formula>0.03</formula>
    </cfRule>
    <cfRule type="cellIs" dxfId="3338" priority="242" stopIfTrue="1" operator="lessThan">
      <formula>-0.03</formula>
    </cfRule>
  </conditionalFormatting>
  <conditionalFormatting sqref="AZ39:AZ40">
    <cfRule type="cellIs" dxfId="3337" priority="243" stopIfTrue="1" operator="greaterThan">
      <formula>0</formula>
    </cfRule>
    <cfRule type="cellIs" dxfId="3336" priority="244" operator="lessThan">
      <formula>0</formula>
    </cfRule>
  </conditionalFormatting>
  <conditionalFormatting sqref="AX11">
    <cfRule type="cellIs" dxfId="3335" priority="237" stopIfTrue="1" operator="greaterThan">
      <formula>0.03</formula>
    </cfRule>
    <cfRule type="cellIs" dxfId="3334" priority="238" stopIfTrue="1" operator="lessThan">
      <formula>-0.03</formula>
    </cfRule>
  </conditionalFormatting>
  <conditionalFormatting sqref="AX11:AX12">
    <cfRule type="cellIs" dxfId="3333" priority="239" stopIfTrue="1" operator="greaterThan">
      <formula>0</formula>
    </cfRule>
    <cfRule type="cellIs" dxfId="3332" priority="240" operator="lessThan">
      <formula>0</formula>
    </cfRule>
  </conditionalFormatting>
  <conditionalFormatting sqref="AX13">
    <cfRule type="cellIs" dxfId="3331" priority="233" stopIfTrue="1" operator="greaterThan">
      <formula>0.03</formula>
    </cfRule>
    <cfRule type="cellIs" dxfId="3330" priority="234" stopIfTrue="1" operator="lessThan">
      <formula>-0.03</formula>
    </cfRule>
  </conditionalFormatting>
  <conditionalFormatting sqref="AX13:AX14">
    <cfRule type="cellIs" dxfId="3329" priority="235" stopIfTrue="1" operator="greaterThan">
      <formula>0</formula>
    </cfRule>
    <cfRule type="cellIs" dxfId="3328" priority="236" operator="lessThan">
      <formula>0</formula>
    </cfRule>
  </conditionalFormatting>
  <conditionalFormatting sqref="AX15">
    <cfRule type="cellIs" dxfId="3327" priority="229" stopIfTrue="1" operator="greaterThan">
      <formula>0.03</formula>
    </cfRule>
    <cfRule type="cellIs" dxfId="3326" priority="230" stopIfTrue="1" operator="lessThan">
      <formula>-0.03</formula>
    </cfRule>
  </conditionalFormatting>
  <conditionalFormatting sqref="AX15:AX16">
    <cfRule type="cellIs" dxfId="3325" priority="231" stopIfTrue="1" operator="greaterThan">
      <formula>0</formula>
    </cfRule>
    <cfRule type="cellIs" dxfId="3324" priority="232" operator="lessThan">
      <formula>0</formula>
    </cfRule>
  </conditionalFormatting>
  <conditionalFormatting sqref="AY17">
    <cfRule type="cellIs" dxfId="3323" priority="225" stopIfTrue="1" operator="greaterThan">
      <formula>0.03</formula>
    </cfRule>
    <cfRule type="cellIs" dxfId="3322" priority="226" stopIfTrue="1" operator="lessThan">
      <formula>-0.03</formula>
    </cfRule>
  </conditionalFormatting>
  <conditionalFormatting sqref="AY17:AY22">
    <cfRule type="cellIs" dxfId="3321" priority="227" stopIfTrue="1" operator="greaterThan">
      <formula>0</formula>
    </cfRule>
    <cfRule type="cellIs" dxfId="3320" priority="228" stopIfTrue="1" operator="lessThan">
      <formula>0</formula>
    </cfRule>
  </conditionalFormatting>
  <conditionalFormatting sqref="AX17">
    <cfRule type="cellIs" dxfId="3319" priority="221" stopIfTrue="1" operator="greaterThan">
      <formula>0.03</formula>
    </cfRule>
    <cfRule type="cellIs" dxfId="3318" priority="222" stopIfTrue="1" operator="lessThan">
      <formula>-0.03</formula>
    </cfRule>
  </conditionalFormatting>
  <conditionalFormatting sqref="AX17:AX18">
    <cfRule type="cellIs" dxfId="3317" priority="223" stopIfTrue="1" operator="greaterThan">
      <formula>0</formula>
    </cfRule>
    <cfRule type="cellIs" dxfId="3316" priority="224" operator="lessThan">
      <formula>0</formula>
    </cfRule>
  </conditionalFormatting>
  <conditionalFormatting sqref="AX19">
    <cfRule type="cellIs" dxfId="3315" priority="217" stopIfTrue="1" operator="greaterThan">
      <formula>0.03</formula>
    </cfRule>
    <cfRule type="cellIs" dxfId="3314" priority="218" stopIfTrue="1" operator="lessThan">
      <formula>-0.03</formula>
    </cfRule>
  </conditionalFormatting>
  <conditionalFormatting sqref="AX19:AX20">
    <cfRule type="cellIs" dxfId="3313" priority="219" stopIfTrue="1" operator="greaterThan">
      <formula>0</formula>
    </cfRule>
    <cfRule type="cellIs" dxfId="3312" priority="220" operator="lessThan">
      <formula>0</formula>
    </cfRule>
  </conditionalFormatting>
  <conditionalFormatting sqref="AX21">
    <cfRule type="cellIs" dxfId="3311" priority="213" stopIfTrue="1" operator="greaterThan">
      <formula>0.03</formula>
    </cfRule>
    <cfRule type="cellIs" dxfId="3310" priority="214" stopIfTrue="1" operator="lessThan">
      <formula>-0.03</formula>
    </cfRule>
  </conditionalFormatting>
  <conditionalFormatting sqref="AX21:AX22">
    <cfRule type="cellIs" dxfId="3309" priority="215" stopIfTrue="1" operator="greaterThan">
      <formula>0</formula>
    </cfRule>
    <cfRule type="cellIs" dxfId="3308" priority="216" operator="lessThan">
      <formula>0</formula>
    </cfRule>
  </conditionalFormatting>
  <conditionalFormatting sqref="AY23">
    <cfRule type="cellIs" dxfId="3307" priority="209" stopIfTrue="1" operator="greaterThan">
      <formula>0.03</formula>
    </cfRule>
    <cfRule type="cellIs" dxfId="3306" priority="210" stopIfTrue="1" operator="lessThan">
      <formula>-0.03</formula>
    </cfRule>
  </conditionalFormatting>
  <conditionalFormatting sqref="AY23:AY28">
    <cfRule type="cellIs" dxfId="3305" priority="211" stopIfTrue="1" operator="greaterThan">
      <formula>0</formula>
    </cfRule>
    <cfRule type="cellIs" dxfId="3304" priority="212" stopIfTrue="1" operator="lessThan">
      <formula>0</formula>
    </cfRule>
  </conditionalFormatting>
  <conditionalFormatting sqref="AX23">
    <cfRule type="cellIs" dxfId="3303" priority="205" stopIfTrue="1" operator="greaterThan">
      <formula>0.03</formula>
    </cfRule>
    <cfRule type="cellIs" dxfId="3302" priority="206" stopIfTrue="1" operator="lessThan">
      <formula>-0.03</formula>
    </cfRule>
  </conditionalFormatting>
  <conditionalFormatting sqref="AX23:AX24">
    <cfRule type="cellIs" dxfId="3301" priority="207" stopIfTrue="1" operator="greaterThan">
      <formula>0</formula>
    </cfRule>
    <cfRule type="cellIs" dxfId="3300" priority="208" operator="lessThan">
      <formula>0</formula>
    </cfRule>
  </conditionalFormatting>
  <conditionalFormatting sqref="AX25">
    <cfRule type="cellIs" dxfId="3299" priority="201" stopIfTrue="1" operator="greaterThan">
      <formula>0.03</formula>
    </cfRule>
    <cfRule type="cellIs" dxfId="3298" priority="202" stopIfTrue="1" operator="lessThan">
      <formula>-0.03</formula>
    </cfRule>
  </conditionalFormatting>
  <conditionalFormatting sqref="AX25:AX26">
    <cfRule type="cellIs" dxfId="3297" priority="203" stopIfTrue="1" operator="greaterThan">
      <formula>0</formula>
    </cfRule>
    <cfRule type="cellIs" dxfId="3296" priority="204" operator="lessThan">
      <formula>0</formula>
    </cfRule>
  </conditionalFormatting>
  <conditionalFormatting sqref="AX27">
    <cfRule type="cellIs" dxfId="3295" priority="197" stopIfTrue="1" operator="greaterThan">
      <formula>0.03</formula>
    </cfRule>
    <cfRule type="cellIs" dxfId="3294" priority="198" stopIfTrue="1" operator="lessThan">
      <formula>-0.03</formula>
    </cfRule>
  </conditionalFormatting>
  <conditionalFormatting sqref="AX27:AX28">
    <cfRule type="cellIs" dxfId="3293" priority="199" stopIfTrue="1" operator="greaterThan">
      <formula>0</formula>
    </cfRule>
    <cfRule type="cellIs" dxfId="3292" priority="200" operator="lessThan">
      <formula>0</formula>
    </cfRule>
  </conditionalFormatting>
  <conditionalFormatting sqref="AY29">
    <cfRule type="cellIs" dxfId="3291" priority="193" stopIfTrue="1" operator="greaterThan">
      <formula>0.03</formula>
    </cfRule>
    <cfRule type="cellIs" dxfId="3290" priority="194" stopIfTrue="1" operator="lessThan">
      <formula>-0.03</formula>
    </cfRule>
  </conditionalFormatting>
  <conditionalFormatting sqref="AY29:AY34">
    <cfRule type="cellIs" dxfId="3289" priority="195" stopIfTrue="1" operator="greaterThan">
      <formula>0</formula>
    </cfRule>
    <cfRule type="cellIs" dxfId="3288" priority="196" stopIfTrue="1" operator="lessThan">
      <formula>0</formula>
    </cfRule>
  </conditionalFormatting>
  <conditionalFormatting sqref="AX29">
    <cfRule type="cellIs" dxfId="3287" priority="189" stopIfTrue="1" operator="greaterThan">
      <formula>0.03</formula>
    </cfRule>
    <cfRule type="cellIs" dxfId="3286" priority="190" stopIfTrue="1" operator="lessThan">
      <formula>-0.03</formula>
    </cfRule>
  </conditionalFormatting>
  <conditionalFormatting sqref="AX29:AX30">
    <cfRule type="cellIs" dxfId="3285" priority="191" stopIfTrue="1" operator="greaterThan">
      <formula>0</formula>
    </cfRule>
    <cfRule type="cellIs" dxfId="3284" priority="192" operator="lessThan">
      <formula>0</formula>
    </cfRule>
  </conditionalFormatting>
  <conditionalFormatting sqref="AX31">
    <cfRule type="cellIs" dxfId="3283" priority="185" stopIfTrue="1" operator="greaterThan">
      <formula>0.03</formula>
    </cfRule>
    <cfRule type="cellIs" dxfId="3282" priority="186" stopIfTrue="1" operator="lessThan">
      <formula>-0.03</formula>
    </cfRule>
  </conditionalFormatting>
  <conditionalFormatting sqref="AX31:AX32">
    <cfRule type="cellIs" dxfId="3281" priority="187" stopIfTrue="1" operator="greaterThan">
      <formula>0</formula>
    </cfRule>
    <cfRule type="cellIs" dxfId="3280" priority="188" operator="lessThan">
      <formula>0</formula>
    </cfRule>
  </conditionalFormatting>
  <conditionalFormatting sqref="AX33">
    <cfRule type="cellIs" dxfId="3279" priority="181" stopIfTrue="1" operator="greaterThan">
      <formula>0.03</formula>
    </cfRule>
    <cfRule type="cellIs" dxfId="3278" priority="182" stopIfTrue="1" operator="lessThan">
      <formula>-0.03</formula>
    </cfRule>
  </conditionalFormatting>
  <conditionalFormatting sqref="AX33:AX34">
    <cfRule type="cellIs" dxfId="3277" priority="183" stopIfTrue="1" operator="greaterThan">
      <formula>0</formula>
    </cfRule>
    <cfRule type="cellIs" dxfId="3276" priority="184" operator="lessThan">
      <formula>0</formula>
    </cfRule>
  </conditionalFormatting>
  <conditionalFormatting sqref="AY35">
    <cfRule type="cellIs" dxfId="3275" priority="177" stopIfTrue="1" operator="greaterThan">
      <formula>0.03</formula>
    </cfRule>
    <cfRule type="cellIs" dxfId="3274" priority="178" stopIfTrue="1" operator="lessThan">
      <formula>-0.03</formula>
    </cfRule>
  </conditionalFormatting>
  <conditionalFormatting sqref="AY35:AY40">
    <cfRule type="cellIs" dxfId="3273" priority="179" stopIfTrue="1" operator="greaterThan">
      <formula>0</formula>
    </cfRule>
    <cfRule type="cellIs" dxfId="3272" priority="180" stopIfTrue="1" operator="lessThan">
      <formula>0</formula>
    </cfRule>
  </conditionalFormatting>
  <conditionalFormatting sqref="AX35">
    <cfRule type="cellIs" dxfId="3271" priority="173" stopIfTrue="1" operator="greaterThan">
      <formula>0.03</formula>
    </cfRule>
    <cfRule type="cellIs" dxfId="3270" priority="174" stopIfTrue="1" operator="lessThan">
      <formula>-0.03</formula>
    </cfRule>
  </conditionalFormatting>
  <conditionalFormatting sqref="AX35:AX36">
    <cfRule type="cellIs" dxfId="3269" priority="175" stopIfTrue="1" operator="greaterThan">
      <formula>0</formula>
    </cfRule>
    <cfRule type="cellIs" dxfId="3268" priority="176" operator="lessThan">
      <formula>0</formula>
    </cfRule>
  </conditionalFormatting>
  <conditionalFormatting sqref="AX37">
    <cfRule type="cellIs" dxfId="3267" priority="169" stopIfTrue="1" operator="greaterThan">
      <formula>0.03</formula>
    </cfRule>
    <cfRule type="cellIs" dxfId="3266" priority="170" stopIfTrue="1" operator="lessThan">
      <formula>-0.03</formula>
    </cfRule>
  </conditionalFormatting>
  <conditionalFormatting sqref="AX37:AX38">
    <cfRule type="cellIs" dxfId="3265" priority="171" stopIfTrue="1" operator="greaterThan">
      <formula>0</formula>
    </cfRule>
    <cfRule type="cellIs" dxfId="3264" priority="172" operator="lessThan">
      <formula>0</formula>
    </cfRule>
  </conditionalFormatting>
  <conditionalFormatting sqref="AX39">
    <cfRule type="cellIs" dxfId="3263" priority="165" stopIfTrue="1" operator="greaterThan">
      <formula>0.03</formula>
    </cfRule>
    <cfRule type="cellIs" dxfId="3262" priority="166" stopIfTrue="1" operator="lessThan">
      <formula>-0.03</formula>
    </cfRule>
  </conditionalFormatting>
  <conditionalFormatting sqref="AX39:AX40">
    <cfRule type="cellIs" dxfId="3261" priority="167" stopIfTrue="1" operator="greaterThan">
      <formula>0</formula>
    </cfRule>
    <cfRule type="cellIs" dxfId="3260" priority="168" operator="lessThan">
      <formula>0</formula>
    </cfRule>
  </conditionalFormatting>
  <conditionalFormatting sqref="B47">
    <cfRule type="cellIs" dxfId="3259" priority="157" stopIfTrue="1" operator="greaterThan">
      <formula>0.03</formula>
    </cfRule>
    <cfRule type="cellIs" dxfId="3258" priority="158" stopIfTrue="1" operator="lessThan">
      <formula>-0.03</formula>
    </cfRule>
  </conditionalFormatting>
  <conditionalFormatting sqref="C47">
    <cfRule type="cellIs" dxfId="3257" priority="159" stopIfTrue="1" operator="greaterThan">
      <formula>0.03</formula>
    </cfRule>
    <cfRule type="cellIs" dxfId="3256" priority="160" stopIfTrue="1" operator="lessThan">
      <formula>-0.03</formula>
    </cfRule>
  </conditionalFormatting>
  <conditionalFormatting sqref="C47:C52">
    <cfRule type="cellIs" dxfId="3255" priority="161" stopIfTrue="1" operator="greaterThan">
      <formula>0</formula>
    </cfRule>
    <cfRule type="cellIs" dxfId="3254" priority="162" stopIfTrue="1" operator="lessThan">
      <formula>0</formula>
    </cfRule>
  </conditionalFormatting>
  <conditionalFormatting sqref="B47:B48">
    <cfRule type="cellIs" dxfId="3253" priority="163" stopIfTrue="1" operator="greaterThan">
      <formula>0</formula>
    </cfRule>
    <cfRule type="cellIs" dxfId="3252" priority="164" operator="lessThan">
      <formula>0</formula>
    </cfRule>
  </conditionalFormatting>
  <conditionalFormatting sqref="B49">
    <cfRule type="cellIs" dxfId="3251" priority="153" stopIfTrue="1" operator="greaterThan">
      <formula>0.03</formula>
    </cfRule>
    <cfRule type="cellIs" dxfId="3250" priority="154" stopIfTrue="1" operator="lessThan">
      <formula>-0.03</formula>
    </cfRule>
  </conditionalFormatting>
  <conditionalFormatting sqref="B49:B50">
    <cfRule type="cellIs" dxfId="3249" priority="155" stopIfTrue="1" operator="greaterThan">
      <formula>0</formula>
    </cfRule>
    <cfRule type="cellIs" dxfId="3248" priority="156" operator="lessThan">
      <formula>0</formula>
    </cfRule>
  </conditionalFormatting>
  <conditionalFormatting sqref="B51">
    <cfRule type="cellIs" dxfId="3247" priority="149" stopIfTrue="1" operator="greaterThan">
      <formula>0.03</formula>
    </cfRule>
    <cfRule type="cellIs" dxfId="3246" priority="150" stopIfTrue="1" operator="lessThan">
      <formula>-0.03</formula>
    </cfRule>
  </conditionalFormatting>
  <conditionalFormatting sqref="B51:B52">
    <cfRule type="cellIs" dxfId="3245" priority="151" stopIfTrue="1" operator="greaterThan">
      <formula>0</formula>
    </cfRule>
    <cfRule type="cellIs" dxfId="3244" priority="152" operator="lessThan">
      <formula>0</formula>
    </cfRule>
  </conditionalFormatting>
  <conditionalFormatting sqref="D47:P47">
    <cfRule type="cellIs" dxfId="3243" priority="145" stopIfTrue="1" operator="greaterThan">
      <formula>0.03</formula>
    </cfRule>
    <cfRule type="cellIs" dxfId="3242" priority="146" stopIfTrue="1" operator="lessThan">
      <formula>-0.03</formula>
    </cfRule>
  </conditionalFormatting>
  <conditionalFormatting sqref="D47:P52">
    <cfRule type="cellIs" dxfId="3241" priority="147" stopIfTrue="1" operator="greaterThan">
      <formula>0</formula>
    </cfRule>
    <cfRule type="cellIs" dxfId="3240" priority="148" stopIfTrue="1" operator="lessThan">
      <formula>0</formula>
    </cfRule>
  </conditionalFormatting>
  <conditionalFormatting sqref="Q47">
    <cfRule type="cellIs" dxfId="3239" priority="137" stopIfTrue="1" operator="greaterThan">
      <formula>0.03</formula>
    </cfRule>
    <cfRule type="cellIs" dxfId="3238" priority="138" stopIfTrue="1" operator="lessThan">
      <formula>-0.03</formula>
    </cfRule>
  </conditionalFormatting>
  <conditionalFormatting sqref="R47">
    <cfRule type="cellIs" dxfId="3237" priority="139" stopIfTrue="1" operator="greaterThan">
      <formula>0.03</formula>
    </cfRule>
    <cfRule type="cellIs" dxfId="3236" priority="140" stopIfTrue="1" operator="lessThan">
      <formula>-0.03</formula>
    </cfRule>
  </conditionalFormatting>
  <conditionalFormatting sqref="R47:R52">
    <cfRule type="cellIs" dxfId="3235" priority="141" stopIfTrue="1" operator="greaterThan">
      <formula>0</formula>
    </cfRule>
    <cfRule type="cellIs" dxfId="3234" priority="142" stopIfTrue="1" operator="lessThan">
      <formula>0</formula>
    </cfRule>
  </conditionalFormatting>
  <conditionalFormatting sqref="Q47:Q48">
    <cfRule type="cellIs" dxfId="3233" priority="143" stopIfTrue="1" operator="greaterThan">
      <formula>0</formula>
    </cfRule>
    <cfRule type="cellIs" dxfId="3232" priority="144" operator="lessThan">
      <formula>0</formula>
    </cfRule>
  </conditionalFormatting>
  <conditionalFormatting sqref="Q49">
    <cfRule type="cellIs" dxfId="3231" priority="133" stopIfTrue="1" operator="greaterThan">
      <formula>0.03</formula>
    </cfRule>
    <cfRule type="cellIs" dxfId="3230" priority="134" stopIfTrue="1" operator="lessThan">
      <formula>-0.03</formula>
    </cfRule>
  </conditionalFormatting>
  <conditionalFormatting sqref="Q49:Q50">
    <cfRule type="cellIs" dxfId="3229" priority="135" stopIfTrue="1" operator="greaterThan">
      <formula>0</formula>
    </cfRule>
    <cfRule type="cellIs" dxfId="3228" priority="136" operator="lessThan">
      <formula>0</formula>
    </cfRule>
  </conditionalFormatting>
  <conditionalFormatting sqref="Q51">
    <cfRule type="cellIs" dxfId="3227" priority="129" stopIfTrue="1" operator="greaterThan">
      <formula>0.03</formula>
    </cfRule>
    <cfRule type="cellIs" dxfId="3226" priority="130" stopIfTrue="1" operator="lessThan">
      <formula>-0.03</formula>
    </cfRule>
  </conditionalFormatting>
  <conditionalFormatting sqref="Q51:Q52">
    <cfRule type="cellIs" dxfId="3225" priority="131" stopIfTrue="1" operator="greaterThan">
      <formula>0</formula>
    </cfRule>
    <cfRule type="cellIs" dxfId="3224" priority="132" operator="lessThan">
      <formula>0</formula>
    </cfRule>
  </conditionalFormatting>
  <conditionalFormatting sqref="S47">
    <cfRule type="cellIs" dxfId="3223" priority="121" stopIfTrue="1" operator="greaterThan">
      <formula>0.03</formula>
    </cfRule>
    <cfRule type="cellIs" dxfId="3222" priority="122" stopIfTrue="1" operator="lessThan">
      <formula>-0.03</formula>
    </cfRule>
  </conditionalFormatting>
  <conditionalFormatting sqref="T47">
    <cfRule type="cellIs" dxfId="3221" priority="123" stopIfTrue="1" operator="greaterThan">
      <formula>0.03</formula>
    </cfRule>
    <cfRule type="cellIs" dxfId="3220" priority="124" stopIfTrue="1" operator="lessThan">
      <formula>-0.03</formula>
    </cfRule>
  </conditionalFormatting>
  <conditionalFormatting sqref="T47:T52">
    <cfRule type="cellIs" dxfId="3219" priority="125" stopIfTrue="1" operator="greaterThan">
      <formula>0</formula>
    </cfRule>
    <cfRule type="cellIs" dxfId="3218" priority="126" stopIfTrue="1" operator="lessThan">
      <formula>0</formula>
    </cfRule>
  </conditionalFormatting>
  <conditionalFormatting sqref="S47:S48">
    <cfRule type="cellIs" dxfId="3217" priority="127" stopIfTrue="1" operator="greaterThan">
      <formula>0</formula>
    </cfRule>
    <cfRule type="cellIs" dxfId="3216" priority="128" operator="lessThan">
      <formula>0</formula>
    </cfRule>
  </conditionalFormatting>
  <conditionalFormatting sqref="S49">
    <cfRule type="cellIs" dxfId="3215" priority="117" stopIfTrue="1" operator="greaterThan">
      <formula>0.03</formula>
    </cfRule>
    <cfRule type="cellIs" dxfId="3214" priority="118" stopIfTrue="1" operator="lessThan">
      <formula>-0.03</formula>
    </cfRule>
  </conditionalFormatting>
  <conditionalFormatting sqref="S49:S50">
    <cfRule type="cellIs" dxfId="3213" priority="119" stopIfTrue="1" operator="greaterThan">
      <formula>0</formula>
    </cfRule>
    <cfRule type="cellIs" dxfId="3212" priority="120" operator="lessThan">
      <formula>0</formula>
    </cfRule>
  </conditionalFormatting>
  <conditionalFormatting sqref="S51">
    <cfRule type="cellIs" dxfId="3211" priority="113" stopIfTrue="1" operator="greaterThan">
      <formula>0.03</formula>
    </cfRule>
    <cfRule type="cellIs" dxfId="3210" priority="114" stopIfTrue="1" operator="lessThan">
      <formula>-0.03</formula>
    </cfRule>
  </conditionalFormatting>
  <conditionalFormatting sqref="S51:S52">
    <cfRule type="cellIs" dxfId="3209" priority="115" stopIfTrue="1" operator="greaterThan">
      <formula>0</formula>
    </cfRule>
    <cfRule type="cellIs" dxfId="3208" priority="116" operator="lessThan">
      <formula>0</formula>
    </cfRule>
  </conditionalFormatting>
  <conditionalFormatting sqref="U47">
    <cfRule type="cellIs" dxfId="3207" priority="105" stopIfTrue="1" operator="greaterThan">
      <formula>0.03</formula>
    </cfRule>
    <cfRule type="cellIs" dxfId="3206" priority="106" stopIfTrue="1" operator="lessThan">
      <formula>-0.03</formula>
    </cfRule>
  </conditionalFormatting>
  <conditionalFormatting sqref="V47">
    <cfRule type="cellIs" dxfId="3205" priority="107" stopIfTrue="1" operator="greaterThan">
      <formula>0.03</formula>
    </cfRule>
    <cfRule type="cellIs" dxfId="3204" priority="108" stopIfTrue="1" operator="lessThan">
      <formula>-0.03</formula>
    </cfRule>
  </conditionalFormatting>
  <conditionalFormatting sqref="V47:V52">
    <cfRule type="cellIs" dxfId="3203" priority="109" stopIfTrue="1" operator="greaterThan">
      <formula>0</formula>
    </cfRule>
    <cfRule type="cellIs" dxfId="3202" priority="110" stopIfTrue="1" operator="lessThan">
      <formula>0</formula>
    </cfRule>
  </conditionalFormatting>
  <conditionalFormatting sqref="U47:U48">
    <cfRule type="cellIs" dxfId="3201" priority="111" stopIfTrue="1" operator="greaterThan">
      <formula>0</formula>
    </cfRule>
    <cfRule type="cellIs" dxfId="3200" priority="112" operator="lessThan">
      <formula>0</formula>
    </cfRule>
  </conditionalFormatting>
  <conditionalFormatting sqref="U49">
    <cfRule type="cellIs" dxfId="3199" priority="101" stopIfTrue="1" operator="greaterThan">
      <formula>0.03</formula>
    </cfRule>
    <cfRule type="cellIs" dxfId="3198" priority="102" stopIfTrue="1" operator="lessThan">
      <formula>-0.03</formula>
    </cfRule>
  </conditionalFormatting>
  <conditionalFormatting sqref="U49:U50">
    <cfRule type="cellIs" dxfId="3197" priority="103" stopIfTrue="1" operator="greaterThan">
      <formula>0</formula>
    </cfRule>
    <cfRule type="cellIs" dxfId="3196" priority="104" operator="lessThan">
      <formula>0</formula>
    </cfRule>
  </conditionalFormatting>
  <conditionalFormatting sqref="U51">
    <cfRule type="cellIs" dxfId="3195" priority="97" stopIfTrue="1" operator="greaterThan">
      <formula>0.03</formula>
    </cfRule>
    <cfRule type="cellIs" dxfId="3194" priority="98" stopIfTrue="1" operator="lessThan">
      <formula>-0.03</formula>
    </cfRule>
  </conditionalFormatting>
  <conditionalFormatting sqref="U51:U52">
    <cfRule type="cellIs" dxfId="3193" priority="99" stopIfTrue="1" operator="greaterThan">
      <formula>0</formula>
    </cfRule>
    <cfRule type="cellIs" dxfId="3192" priority="100" operator="lessThan">
      <formula>0</formula>
    </cfRule>
  </conditionalFormatting>
  <conditionalFormatting sqref="W47">
    <cfRule type="cellIs" dxfId="3191" priority="89" stopIfTrue="1" operator="greaterThan">
      <formula>0.03</formula>
    </cfRule>
    <cfRule type="cellIs" dxfId="3190" priority="90" stopIfTrue="1" operator="lessThan">
      <formula>-0.03</formula>
    </cfRule>
  </conditionalFormatting>
  <conditionalFormatting sqref="X47">
    <cfRule type="cellIs" dxfId="3189" priority="91" stopIfTrue="1" operator="greaterThan">
      <formula>0.03</formula>
    </cfRule>
    <cfRule type="cellIs" dxfId="3188" priority="92" stopIfTrue="1" operator="lessThan">
      <formula>-0.03</formula>
    </cfRule>
  </conditionalFormatting>
  <conditionalFormatting sqref="X47:X52">
    <cfRule type="cellIs" dxfId="3187" priority="93" stopIfTrue="1" operator="greaterThan">
      <formula>0</formula>
    </cfRule>
    <cfRule type="cellIs" dxfId="3186" priority="94" stopIfTrue="1" operator="lessThan">
      <formula>0</formula>
    </cfRule>
  </conditionalFormatting>
  <conditionalFormatting sqref="W47:W48">
    <cfRule type="cellIs" dxfId="3185" priority="95" stopIfTrue="1" operator="greaterThan">
      <formula>0</formula>
    </cfRule>
    <cfRule type="cellIs" dxfId="3184" priority="96" operator="lessThan">
      <formula>0</formula>
    </cfRule>
  </conditionalFormatting>
  <conditionalFormatting sqref="W49">
    <cfRule type="cellIs" dxfId="3183" priority="85" stopIfTrue="1" operator="greaterThan">
      <formula>0.03</formula>
    </cfRule>
    <cfRule type="cellIs" dxfId="3182" priority="86" stopIfTrue="1" operator="lessThan">
      <formula>-0.03</formula>
    </cfRule>
  </conditionalFormatting>
  <conditionalFormatting sqref="W49:W50">
    <cfRule type="cellIs" dxfId="3181" priority="87" stopIfTrue="1" operator="greaterThan">
      <formula>0</formula>
    </cfRule>
    <cfRule type="cellIs" dxfId="3180" priority="88" operator="lessThan">
      <formula>0</formula>
    </cfRule>
  </conditionalFormatting>
  <conditionalFormatting sqref="W51">
    <cfRule type="cellIs" dxfId="3179" priority="81" stopIfTrue="1" operator="greaterThan">
      <formula>0.03</formula>
    </cfRule>
    <cfRule type="cellIs" dxfId="3178" priority="82" stopIfTrue="1" operator="lessThan">
      <formula>-0.03</formula>
    </cfRule>
  </conditionalFormatting>
  <conditionalFormatting sqref="W51:W52">
    <cfRule type="cellIs" dxfId="3177" priority="83" stopIfTrue="1" operator="greaterThan">
      <formula>0</formula>
    </cfRule>
    <cfRule type="cellIs" dxfId="3176" priority="84" operator="lessThan">
      <formula>0</formula>
    </cfRule>
  </conditionalFormatting>
  <conditionalFormatting sqref="Y47">
    <cfRule type="cellIs" dxfId="3175" priority="73" stopIfTrue="1" operator="greaterThan">
      <formula>0.03</formula>
    </cfRule>
    <cfRule type="cellIs" dxfId="3174" priority="74" stopIfTrue="1" operator="lessThan">
      <formula>-0.03</formula>
    </cfRule>
  </conditionalFormatting>
  <conditionalFormatting sqref="Z47">
    <cfRule type="cellIs" dxfId="3173" priority="75" stopIfTrue="1" operator="greaterThan">
      <formula>0.03</formula>
    </cfRule>
    <cfRule type="cellIs" dxfId="3172" priority="76" stopIfTrue="1" operator="lessThan">
      <formula>-0.03</formula>
    </cfRule>
  </conditionalFormatting>
  <conditionalFormatting sqref="Z47:Z52">
    <cfRule type="cellIs" dxfId="3171" priority="77" stopIfTrue="1" operator="greaterThan">
      <formula>0</formula>
    </cfRule>
    <cfRule type="cellIs" dxfId="3170" priority="78" stopIfTrue="1" operator="lessThan">
      <formula>0</formula>
    </cfRule>
  </conditionalFormatting>
  <conditionalFormatting sqref="Y47:Y48">
    <cfRule type="cellIs" dxfId="3169" priority="79" stopIfTrue="1" operator="greaterThan">
      <formula>0</formula>
    </cfRule>
    <cfRule type="cellIs" dxfId="3168" priority="80" operator="lessThan">
      <formula>0</formula>
    </cfRule>
  </conditionalFormatting>
  <conditionalFormatting sqref="Y49">
    <cfRule type="cellIs" dxfId="3167" priority="69" stopIfTrue="1" operator="greaterThan">
      <formula>0.03</formula>
    </cfRule>
    <cfRule type="cellIs" dxfId="3166" priority="70" stopIfTrue="1" operator="lessThan">
      <formula>-0.03</formula>
    </cfRule>
  </conditionalFormatting>
  <conditionalFormatting sqref="Y49:Y50">
    <cfRule type="cellIs" dxfId="3165" priority="71" stopIfTrue="1" operator="greaterThan">
      <formula>0</formula>
    </cfRule>
    <cfRule type="cellIs" dxfId="3164" priority="72" operator="lessThan">
      <formula>0</formula>
    </cfRule>
  </conditionalFormatting>
  <conditionalFormatting sqref="Y51">
    <cfRule type="cellIs" dxfId="3163" priority="65" stopIfTrue="1" operator="greaterThan">
      <formula>0.03</formula>
    </cfRule>
    <cfRule type="cellIs" dxfId="3162" priority="66" stopIfTrue="1" operator="lessThan">
      <formula>-0.03</formula>
    </cfRule>
  </conditionalFormatting>
  <conditionalFormatting sqref="Y51:Y52">
    <cfRule type="cellIs" dxfId="3161" priority="67" stopIfTrue="1" operator="greaterThan">
      <formula>0</formula>
    </cfRule>
    <cfRule type="cellIs" dxfId="3160" priority="68" operator="lessThan">
      <formula>0</formula>
    </cfRule>
  </conditionalFormatting>
  <conditionalFormatting sqref="AA47">
    <cfRule type="cellIs" dxfId="3159" priority="57" stopIfTrue="1" operator="greaterThan">
      <formula>0.03</formula>
    </cfRule>
    <cfRule type="cellIs" dxfId="3158" priority="58" stopIfTrue="1" operator="lessThan">
      <formula>-0.03</formula>
    </cfRule>
  </conditionalFormatting>
  <conditionalFormatting sqref="AB47">
    <cfRule type="cellIs" dxfId="3157" priority="59" stopIfTrue="1" operator="greaterThan">
      <formula>0.03</formula>
    </cfRule>
    <cfRule type="cellIs" dxfId="3156" priority="60" stopIfTrue="1" operator="lessThan">
      <formula>-0.03</formula>
    </cfRule>
  </conditionalFormatting>
  <conditionalFormatting sqref="AB47:AB52">
    <cfRule type="cellIs" dxfId="3155" priority="61" stopIfTrue="1" operator="greaterThan">
      <formula>0</formula>
    </cfRule>
    <cfRule type="cellIs" dxfId="3154" priority="62" stopIfTrue="1" operator="lessThan">
      <formula>0</formula>
    </cfRule>
  </conditionalFormatting>
  <conditionalFormatting sqref="AA47:AA48">
    <cfRule type="cellIs" dxfId="3153" priority="63" stopIfTrue="1" operator="greaterThan">
      <formula>0</formula>
    </cfRule>
    <cfRule type="cellIs" dxfId="3152" priority="64" operator="lessThan">
      <formula>0</formula>
    </cfRule>
  </conditionalFormatting>
  <conditionalFormatting sqref="AA49">
    <cfRule type="cellIs" dxfId="3151" priority="53" stopIfTrue="1" operator="greaterThan">
      <formula>0.03</formula>
    </cfRule>
    <cfRule type="cellIs" dxfId="3150" priority="54" stopIfTrue="1" operator="lessThan">
      <formula>-0.03</formula>
    </cfRule>
  </conditionalFormatting>
  <conditionalFormatting sqref="AA49:AA50">
    <cfRule type="cellIs" dxfId="3149" priority="55" stopIfTrue="1" operator="greaterThan">
      <formula>0</formula>
    </cfRule>
    <cfRule type="cellIs" dxfId="3148" priority="56" operator="lessThan">
      <formula>0</formula>
    </cfRule>
  </conditionalFormatting>
  <conditionalFormatting sqref="AA51">
    <cfRule type="cellIs" dxfId="3147" priority="49" stopIfTrue="1" operator="greaterThan">
      <formula>0.03</formula>
    </cfRule>
    <cfRule type="cellIs" dxfId="3146" priority="50" stopIfTrue="1" operator="lessThan">
      <formula>-0.03</formula>
    </cfRule>
  </conditionalFormatting>
  <conditionalFormatting sqref="AA51:AA52">
    <cfRule type="cellIs" dxfId="3145" priority="51" stopIfTrue="1" operator="greaterThan">
      <formula>0</formula>
    </cfRule>
    <cfRule type="cellIs" dxfId="3144" priority="52" operator="lessThan">
      <formula>0</formula>
    </cfRule>
  </conditionalFormatting>
  <conditionalFormatting sqref="AC47">
    <cfRule type="cellIs" dxfId="3143" priority="45" stopIfTrue="1" operator="greaterThan">
      <formula>0.03</formula>
    </cfRule>
    <cfRule type="cellIs" dxfId="3142" priority="46" stopIfTrue="1" operator="lessThan">
      <formula>-0.03</formula>
    </cfRule>
  </conditionalFormatting>
  <conditionalFormatting sqref="AC47:AC48">
    <cfRule type="cellIs" dxfId="3141" priority="47" stopIfTrue="1" operator="greaterThan">
      <formula>0</formula>
    </cfRule>
    <cfRule type="cellIs" dxfId="3140" priority="48" operator="lessThan">
      <formula>0</formula>
    </cfRule>
  </conditionalFormatting>
  <conditionalFormatting sqref="AC49">
    <cfRule type="cellIs" dxfId="3139" priority="41" stopIfTrue="1" operator="greaterThan">
      <formula>0.03</formula>
    </cfRule>
    <cfRule type="cellIs" dxfId="3138" priority="42" stopIfTrue="1" operator="lessThan">
      <formula>-0.03</formula>
    </cfRule>
  </conditionalFormatting>
  <conditionalFormatting sqref="AC49:AC50">
    <cfRule type="cellIs" dxfId="3137" priority="43" stopIfTrue="1" operator="greaterThan">
      <formula>0</formula>
    </cfRule>
    <cfRule type="cellIs" dxfId="3136" priority="44" operator="lessThan">
      <formula>0</formula>
    </cfRule>
  </conditionalFormatting>
  <conditionalFormatting sqref="AC51">
    <cfRule type="cellIs" dxfId="3135" priority="37" stopIfTrue="1" operator="greaterThan">
      <formula>0.03</formula>
    </cfRule>
    <cfRule type="cellIs" dxfId="3134" priority="38" stopIfTrue="1" operator="lessThan">
      <formula>-0.03</formula>
    </cfRule>
  </conditionalFormatting>
  <conditionalFormatting sqref="AC51:AC52">
    <cfRule type="cellIs" dxfId="3133" priority="39" stopIfTrue="1" operator="greaterThan">
      <formula>0</formula>
    </cfRule>
    <cfRule type="cellIs" dxfId="3132" priority="40" operator="lessThan">
      <formula>0</formula>
    </cfRule>
  </conditionalFormatting>
  <conditionalFormatting sqref="AI47">
    <cfRule type="cellIs" dxfId="3131" priority="29" stopIfTrue="1" operator="greaterThan">
      <formula>0.03</formula>
    </cfRule>
    <cfRule type="cellIs" dxfId="3130" priority="30" stopIfTrue="1" operator="lessThan">
      <formula>-0.03</formula>
    </cfRule>
  </conditionalFormatting>
  <conditionalFormatting sqref="AJ47">
    <cfRule type="cellIs" dxfId="3129" priority="31" stopIfTrue="1" operator="greaterThan">
      <formula>0.03</formula>
    </cfRule>
    <cfRule type="cellIs" dxfId="3128" priority="32" stopIfTrue="1" operator="lessThan">
      <formula>-0.03</formula>
    </cfRule>
  </conditionalFormatting>
  <conditionalFormatting sqref="AJ47:AJ52">
    <cfRule type="cellIs" dxfId="3127" priority="33" stopIfTrue="1" operator="greaterThan">
      <formula>0</formula>
    </cfRule>
    <cfRule type="cellIs" dxfId="3126" priority="34" stopIfTrue="1" operator="lessThan">
      <formula>0</formula>
    </cfRule>
  </conditionalFormatting>
  <conditionalFormatting sqref="AI47:AI48">
    <cfRule type="cellIs" dxfId="3125" priority="35" stopIfTrue="1" operator="greaterThan">
      <formula>0</formula>
    </cfRule>
    <cfRule type="cellIs" dxfId="3124" priority="36" operator="lessThan">
      <formula>0</formula>
    </cfRule>
  </conditionalFormatting>
  <conditionalFormatting sqref="AI49">
    <cfRule type="cellIs" dxfId="3123" priority="25" stopIfTrue="1" operator="greaterThan">
      <formula>0.03</formula>
    </cfRule>
    <cfRule type="cellIs" dxfId="3122" priority="26" stopIfTrue="1" operator="lessThan">
      <formula>-0.03</formula>
    </cfRule>
  </conditionalFormatting>
  <conditionalFormatting sqref="AI49:AI50">
    <cfRule type="cellIs" dxfId="3121" priority="27" stopIfTrue="1" operator="greaterThan">
      <formula>0</formula>
    </cfRule>
    <cfRule type="cellIs" dxfId="3120" priority="28" operator="lessThan">
      <formula>0</formula>
    </cfRule>
  </conditionalFormatting>
  <conditionalFormatting sqref="AI51">
    <cfRule type="cellIs" dxfId="3119" priority="21" stopIfTrue="1" operator="greaterThan">
      <formula>0.03</formula>
    </cfRule>
    <cfRule type="cellIs" dxfId="3118" priority="22" stopIfTrue="1" operator="lessThan">
      <formula>-0.03</formula>
    </cfRule>
  </conditionalFormatting>
  <conditionalFormatting sqref="AI51:AI52">
    <cfRule type="cellIs" dxfId="3117" priority="23" stopIfTrue="1" operator="greaterThan">
      <formula>0</formula>
    </cfRule>
    <cfRule type="cellIs" dxfId="3116" priority="24" operator="lessThan">
      <formula>0</formula>
    </cfRule>
  </conditionalFormatting>
  <conditionalFormatting sqref="AK47">
    <cfRule type="cellIs" dxfId="3115" priority="13" stopIfTrue="1" operator="greaterThan">
      <formula>0.03</formula>
    </cfRule>
    <cfRule type="cellIs" dxfId="3114" priority="14" stopIfTrue="1" operator="lessThan">
      <formula>-0.03</formula>
    </cfRule>
  </conditionalFormatting>
  <conditionalFormatting sqref="AL47">
    <cfRule type="cellIs" dxfId="3113" priority="15" stopIfTrue="1" operator="greaterThan">
      <formula>0.03</formula>
    </cfRule>
    <cfRule type="cellIs" dxfId="3112" priority="16" stopIfTrue="1" operator="lessThan">
      <formula>-0.03</formula>
    </cfRule>
  </conditionalFormatting>
  <conditionalFormatting sqref="AL47:AL52">
    <cfRule type="cellIs" dxfId="3111" priority="17" stopIfTrue="1" operator="greaterThan">
      <formula>0</formula>
    </cfRule>
    <cfRule type="cellIs" dxfId="3110" priority="18" stopIfTrue="1" operator="lessThan">
      <formula>0</formula>
    </cfRule>
  </conditionalFormatting>
  <conditionalFormatting sqref="AK47:AK48">
    <cfRule type="cellIs" dxfId="3109" priority="19" stopIfTrue="1" operator="greaterThan">
      <formula>0</formula>
    </cfRule>
    <cfRule type="cellIs" dxfId="3108" priority="20" operator="lessThan">
      <formula>0</formula>
    </cfRule>
  </conditionalFormatting>
  <conditionalFormatting sqref="AK49">
    <cfRule type="cellIs" dxfId="3107" priority="9" stopIfTrue="1" operator="greaterThan">
      <formula>0.03</formula>
    </cfRule>
    <cfRule type="cellIs" dxfId="3106" priority="10" stopIfTrue="1" operator="lessThan">
      <formula>-0.03</formula>
    </cfRule>
  </conditionalFormatting>
  <conditionalFormatting sqref="AK49:AK50">
    <cfRule type="cellIs" dxfId="3105" priority="11" stopIfTrue="1" operator="greaterThan">
      <formula>0</formula>
    </cfRule>
    <cfRule type="cellIs" dxfId="3104" priority="12" operator="lessThan">
      <formula>0</formula>
    </cfRule>
  </conditionalFormatting>
  <conditionalFormatting sqref="AK51">
    <cfRule type="cellIs" dxfId="3103" priority="5" stopIfTrue="1" operator="greaterThan">
      <formula>0.03</formula>
    </cfRule>
    <cfRule type="cellIs" dxfId="3102" priority="6" stopIfTrue="1" operator="lessThan">
      <formula>-0.03</formula>
    </cfRule>
  </conditionalFormatting>
  <conditionalFormatting sqref="AK51:AK52">
    <cfRule type="cellIs" dxfId="3101" priority="7" stopIfTrue="1" operator="greaterThan">
      <formula>0</formula>
    </cfRule>
    <cfRule type="cellIs" dxfId="3100" priority="8" operator="lessThan">
      <formula>0</formula>
    </cfRule>
  </conditionalFormatting>
  <conditionalFormatting sqref="AD47:AH47">
    <cfRule type="cellIs" dxfId="3099" priority="1" stopIfTrue="1" operator="greaterThan">
      <formula>0.03</formula>
    </cfRule>
    <cfRule type="cellIs" dxfId="3098" priority="2" stopIfTrue="1" operator="lessThan">
      <formula>-0.03</formula>
    </cfRule>
  </conditionalFormatting>
  <conditionalFormatting sqref="AD47:AH52">
    <cfRule type="cellIs" dxfId="3097" priority="3" stopIfTrue="1" operator="greaterThan">
      <formula>0</formula>
    </cfRule>
    <cfRule type="cellIs" dxfId="3096" priority="4" stopIfTrue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5371-56E5-CC47-AE81-01E277E25DC4}">
  <sheetPr codeName="Sheet23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"/>
    <col min="3" max="6" width="12.33203125" style="1" bestFit="1" customWidth="1"/>
    <col min="7" max="7" width="12.1640625" style="1" customWidth="1"/>
    <col min="8" max="8" width="12.33203125" style="1" bestFit="1" customWidth="1"/>
    <col min="9" max="9" width="12.1640625" style="1" customWidth="1"/>
    <col min="10" max="11" width="11.83203125" style="1" bestFit="1" customWidth="1"/>
    <col min="12" max="17" width="11.6640625" style="1" customWidth="1"/>
    <col min="18" max="19" width="12.33203125" style="1" bestFit="1" customWidth="1"/>
    <col min="20" max="20" width="13" style="1" customWidth="1"/>
    <col min="21" max="21" width="14.33203125" style="1" bestFit="1" customWidth="1"/>
    <col min="22" max="24" width="12.33203125" style="1" bestFit="1" customWidth="1"/>
    <col min="25" max="25" width="12.1640625" style="1" customWidth="1"/>
    <col min="26" max="26" width="12.33203125" style="1" bestFit="1" customWidth="1"/>
    <col min="27" max="27" width="12.1640625" style="1" customWidth="1"/>
    <col min="28" max="29" width="11.83203125" style="1" bestFit="1" customWidth="1"/>
    <col min="30" max="35" width="11.6640625" style="1" customWidth="1"/>
    <col min="36" max="36" width="14.6640625" style="1" bestFit="1" customWidth="1"/>
    <col min="37" max="37" width="12.33203125" style="1" bestFit="1" customWidth="1"/>
    <col min="38" max="39" width="12.1640625" style="1" customWidth="1"/>
    <col min="40" max="40" width="9.83203125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ht="13">
      <c r="C1" s="263" t="s">
        <v>10</v>
      </c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"/>
      <c r="U1" s="263" t="s">
        <v>11</v>
      </c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  <c r="AI1" s="263"/>
      <c r="AJ1" s="263"/>
      <c r="AK1" s="263"/>
      <c r="AL1" s="12"/>
      <c r="AM1" s="12"/>
      <c r="AN1" s="2"/>
      <c r="AO1" s="267" t="s">
        <v>21</v>
      </c>
      <c r="AP1" s="268"/>
      <c r="AQ1" s="268"/>
      <c r="AR1" s="268"/>
      <c r="AS1" s="268"/>
      <c r="AT1" s="268"/>
      <c r="AU1" s="268"/>
      <c r="AV1" s="268"/>
      <c r="AW1" s="268"/>
      <c r="AX1" s="268"/>
      <c r="AY1" s="268"/>
      <c r="CH1" s="19"/>
      <c r="CK1" s="18"/>
      <c r="CL1" s="254" t="s">
        <v>12</v>
      </c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4" t="s">
        <v>48</v>
      </c>
      <c r="EA1" s="254"/>
      <c r="EB1" s="254"/>
      <c r="EC1" s="254"/>
      <c r="ED1" s="254"/>
      <c r="EE1" s="254"/>
      <c r="EF1" s="254"/>
      <c r="EG1" s="254"/>
      <c r="EH1" s="254"/>
      <c r="EI1" s="254"/>
      <c r="EJ1" s="254"/>
      <c r="EK1" s="254"/>
      <c r="EL1" s="254"/>
      <c r="EM1" s="254"/>
      <c r="EN1" s="254"/>
      <c r="EO1" s="254"/>
      <c r="EP1" s="254"/>
      <c r="EQ1" s="254"/>
      <c r="ER1" s="254"/>
      <c r="ES1" s="254"/>
      <c r="ET1" s="254"/>
      <c r="EU1" s="254"/>
      <c r="EV1" s="254"/>
      <c r="EW1" s="25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3"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12"/>
      <c r="AM2" s="12"/>
      <c r="AN2" s="2"/>
      <c r="AO2" s="269" t="s">
        <v>13</v>
      </c>
      <c r="AP2" s="266"/>
      <c r="AQ2" s="266"/>
      <c r="AR2" s="266"/>
      <c r="AS2" s="266"/>
      <c r="AT2" s="266" t="s">
        <v>1</v>
      </c>
      <c r="AU2" s="266"/>
      <c r="AV2" s="266" t="s">
        <v>22</v>
      </c>
      <c r="AW2" s="266"/>
      <c r="AX2" s="266" t="s">
        <v>0</v>
      </c>
      <c r="AY2" s="266"/>
      <c r="CH2" s="20"/>
      <c r="CI2" s="20"/>
      <c r="CJ2" s="20"/>
      <c r="CK2" s="18"/>
      <c r="CL2" s="258" t="s">
        <v>13</v>
      </c>
      <c r="CM2" s="259"/>
      <c r="CN2" s="259"/>
      <c r="CO2" s="259"/>
      <c r="CP2" s="259"/>
      <c r="CQ2" s="259"/>
      <c r="CR2" s="259"/>
      <c r="CS2" s="259"/>
      <c r="CT2" s="259"/>
      <c r="CU2" s="259"/>
      <c r="CV2" s="259"/>
      <c r="CW2" s="259"/>
      <c r="CX2" s="259"/>
      <c r="CY2" s="259"/>
      <c r="CZ2" s="259"/>
      <c r="DA2" s="259"/>
      <c r="DB2" s="259"/>
      <c r="DC2" s="260"/>
      <c r="DD2" s="3"/>
      <c r="DE2" s="254" t="s">
        <v>14</v>
      </c>
      <c r="DF2" s="254"/>
      <c r="DG2" s="3"/>
      <c r="DH2" s="254" t="s">
        <v>30</v>
      </c>
      <c r="DI2" s="254"/>
      <c r="DJ2" s="3"/>
      <c r="DK2" s="254" t="s">
        <v>15</v>
      </c>
      <c r="DL2" s="254"/>
      <c r="DM2" s="254" t="s">
        <v>43</v>
      </c>
      <c r="DN2" s="254"/>
      <c r="DO2" s="254" t="s">
        <v>40</v>
      </c>
      <c r="DP2" s="254"/>
      <c r="DQ2" s="254" t="s">
        <v>44</v>
      </c>
      <c r="DR2" s="254"/>
      <c r="DS2" s="258" t="s">
        <v>45</v>
      </c>
      <c r="DT2" s="259"/>
      <c r="DU2" s="259"/>
      <c r="DV2" s="259"/>
      <c r="DW2" s="259"/>
      <c r="DX2" s="260"/>
      <c r="DY2" s="2"/>
      <c r="DZ2" s="258" t="s">
        <v>13</v>
      </c>
      <c r="EA2" s="259"/>
      <c r="EB2" s="259"/>
      <c r="EC2" s="259"/>
      <c r="ED2" s="259"/>
      <c r="EE2" s="259"/>
      <c r="EF2" s="259"/>
      <c r="EG2" s="259"/>
      <c r="EH2" s="259"/>
      <c r="EI2" s="259"/>
      <c r="EJ2" s="259"/>
      <c r="EK2" s="259"/>
      <c r="EL2" s="259"/>
      <c r="EM2" s="259"/>
      <c r="EN2" s="259"/>
      <c r="EO2" s="259"/>
      <c r="EP2" s="259"/>
      <c r="EQ2" s="260"/>
      <c r="ER2" s="254" t="s">
        <v>14</v>
      </c>
      <c r="ES2" s="254"/>
      <c r="ET2" s="254" t="s">
        <v>30</v>
      </c>
      <c r="EU2" s="254"/>
      <c r="EV2" s="257" t="s">
        <v>15</v>
      </c>
      <c r="EW2" s="257"/>
      <c r="EX2" s="257" t="s">
        <v>46</v>
      </c>
      <c r="EY2" s="257"/>
      <c r="EZ2" s="257" t="s">
        <v>47</v>
      </c>
      <c r="FA2" s="257"/>
      <c r="FB2" s="257" t="s">
        <v>41</v>
      </c>
      <c r="FC2" s="257"/>
      <c r="FD2" s="258" t="s">
        <v>45</v>
      </c>
      <c r="FE2" s="259"/>
      <c r="FF2" s="259"/>
      <c r="FG2" s="259"/>
      <c r="FH2" s="259"/>
      <c r="FI2" s="260"/>
      <c r="FK2" s="254" t="s">
        <v>106</v>
      </c>
      <c r="FL2" s="254"/>
      <c r="FM2" s="254" t="s">
        <v>107</v>
      </c>
      <c r="FN2" s="254"/>
      <c r="FP2" s="254" t="s">
        <v>105</v>
      </c>
      <c r="FQ2" s="254"/>
      <c r="FR2" s="254" t="s">
        <v>108</v>
      </c>
      <c r="FS2" s="254"/>
    </row>
    <row r="3" spans="1:175" ht="13">
      <c r="C3" s="12"/>
      <c r="D3" s="263" t="s">
        <v>13</v>
      </c>
      <c r="E3" s="263"/>
      <c r="F3" s="263"/>
      <c r="G3" s="263"/>
      <c r="H3" s="12"/>
      <c r="I3" s="12"/>
      <c r="J3" s="12"/>
      <c r="K3" s="12"/>
      <c r="L3" s="12"/>
      <c r="M3" s="12"/>
      <c r="N3" s="265" t="s">
        <v>42</v>
      </c>
      <c r="O3" s="265"/>
      <c r="P3" s="265"/>
      <c r="Q3" s="265"/>
      <c r="R3" s="12"/>
      <c r="S3" s="12"/>
      <c r="T3" s="2"/>
      <c r="U3" s="12"/>
      <c r="V3" s="263" t="s">
        <v>13</v>
      </c>
      <c r="W3" s="263"/>
      <c r="X3" s="263"/>
      <c r="Y3" s="263"/>
      <c r="Z3" s="12"/>
      <c r="AA3" s="12"/>
      <c r="AB3" s="12"/>
      <c r="AC3" s="12"/>
      <c r="AD3" s="12"/>
      <c r="AE3" s="12"/>
      <c r="AF3" s="264" t="s">
        <v>42</v>
      </c>
      <c r="AG3" s="264"/>
      <c r="AH3" s="264"/>
      <c r="AI3" s="26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8" t="s">
        <v>13</v>
      </c>
      <c r="CO3" s="259"/>
      <c r="CP3" s="259"/>
      <c r="CQ3" s="260"/>
      <c r="CR3" s="3"/>
      <c r="CS3" s="3"/>
      <c r="CT3" s="3"/>
      <c r="CU3" s="3"/>
      <c r="CV3" s="3"/>
      <c r="CW3" s="3"/>
      <c r="CX3" s="258" t="s">
        <v>42</v>
      </c>
      <c r="CY3" s="259"/>
      <c r="CZ3" s="259"/>
      <c r="DA3" s="26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8" t="s">
        <v>13</v>
      </c>
      <c r="EC3" s="259"/>
      <c r="ED3" s="259"/>
      <c r="EE3" s="260"/>
      <c r="EF3" s="3"/>
      <c r="EG3" s="3"/>
      <c r="EH3" s="3"/>
      <c r="EI3" s="3"/>
      <c r="EJ3" s="3"/>
      <c r="EK3" s="3"/>
      <c r="EL3" s="258" t="s">
        <v>42</v>
      </c>
      <c r="EM3" s="259"/>
      <c r="EN3" s="259"/>
      <c r="EO3" s="26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3" thickBot="1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8" t="s">
        <v>23</v>
      </c>
      <c r="AP4" s="279"/>
      <c r="AQ4" s="117" t="s">
        <v>24</v>
      </c>
      <c r="AR4" s="117" t="s">
        <v>25</v>
      </c>
      <c r="AS4" s="117" t="s">
        <v>26</v>
      </c>
      <c r="AT4" s="117" t="s">
        <v>23</v>
      </c>
      <c r="AU4" s="117" t="s">
        <v>24</v>
      </c>
      <c r="AV4" s="117" t="s">
        <v>23</v>
      </c>
      <c r="AW4" s="117" t="s">
        <v>24</v>
      </c>
      <c r="AX4" s="117" t="s">
        <v>23</v>
      </c>
      <c r="AY4" s="117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>
      <c r="A5" s="249" t="s">
        <v>17</v>
      </c>
      <c r="B5" s="38">
        <v>110</v>
      </c>
      <c r="C5" s="130">
        <f>Anchor!L38</f>
        <v>18570.544532</v>
      </c>
      <c r="D5" s="130">
        <f>Anchor!M38</f>
        <v>42.677529</v>
      </c>
      <c r="E5" s="130">
        <f>Anchor!N38</f>
        <v>48.550384999999999</v>
      </c>
      <c r="F5" s="130">
        <f>Anchor!O38</f>
        <v>51.957991</v>
      </c>
      <c r="G5" s="131">
        <f>('Summary (Full)'!$B$34*D5+'Summary (Full)'!$B$35*E5+'Summary (Full)'!$B$36*F5)/'Summary (Full)'!$B$37</f>
        <v>43.624611375000001</v>
      </c>
      <c r="H5" s="130">
        <f>Anchor!P38</f>
        <v>27.968409000000001</v>
      </c>
      <c r="I5" s="130">
        <f>Anchor!Q38</f>
        <v>19.907046999999999</v>
      </c>
      <c r="J5" s="130">
        <f>Anchor!R38</f>
        <v>94.574140999999997</v>
      </c>
      <c r="K5" s="130">
        <f>Anchor!S38</f>
        <v>92.789141000000001</v>
      </c>
      <c r="L5" s="130">
        <f>Anchor!T38</f>
        <v>42.872489999999999</v>
      </c>
      <c r="M5" s="130">
        <f>Anchor!U38</f>
        <v>43.537408999999997</v>
      </c>
      <c r="N5" s="130">
        <f>Anchor!V38</f>
        <v>42.633792</v>
      </c>
      <c r="O5" s="130">
        <f>Anchor!W38</f>
        <v>48.533166000000001</v>
      </c>
      <c r="P5" s="130">
        <f>Anchor!X38</f>
        <v>51.944101000000003</v>
      </c>
      <c r="Q5" s="132">
        <f>10*LOG10(1/(('Summary (Full)'!$B$41/10^(N5/10)+'Summary (Full)'!$B$42/10^(O5/10)+'Summary (Full)'!$B$43/10^(P5/10))/'Summary (Full)'!$B$44))</f>
        <v>44.006230941988456</v>
      </c>
      <c r="R5" s="130">
        <f>Anchor!Y38</f>
        <v>0.32009300000000002</v>
      </c>
      <c r="S5" s="130">
        <f>Anchor!Z38</f>
        <v>26476.89</v>
      </c>
      <c r="T5" s="133"/>
      <c r="U5" s="130">
        <f>Test!L38</f>
        <v>19375.253669000002</v>
      </c>
      <c r="V5" s="130">
        <f>Test!M38</f>
        <v>42.779240000000001</v>
      </c>
      <c r="W5" s="130">
        <f>Test!N38</f>
        <v>48.758963000000001</v>
      </c>
      <c r="X5" s="130">
        <f>Test!O38</f>
        <v>52.236319999999999</v>
      </c>
      <c r="Y5" s="130">
        <f>('Summary (Full)'!$B$34*V5+'Summary (Full)'!$B$35*W5+'Summary (Full)'!$B$36*X5)/'Summary (Full)'!$B$37</f>
        <v>43.744040187499998</v>
      </c>
      <c r="Z5" s="130">
        <f>Test!P38</f>
        <v>28.376733999999999</v>
      </c>
      <c r="AA5" s="130">
        <f>Test!Q38</f>
        <v>20.045141999999998</v>
      </c>
      <c r="AB5" s="130">
        <f>Test!R38</f>
        <v>95.483259000000004</v>
      </c>
      <c r="AC5" s="130">
        <f>Test!S38</f>
        <v>93.585358999999997</v>
      </c>
      <c r="AD5" s="130">
        <f>Test!T38</f>
        <v>43.118248999999999</v>
      </c>
      <c r="AE5" s="130">
        <f>Test!U38</f>
        <v>43.675182999999997</v>
      </c>
      <c r="AF5" s="130">
        <f>Test!V38</f>
        <v>42.729630999999998</v>
      </c>
      <c r="AG5" s="130">
        <f>Test!W38</f>
        <v>48.739159000000001</v>
      </c>
      <c r="AH5" s="130">
        <f>Test!X38</f>
        <v>52.222433000000002</v>
      </c>
      <c r="AI5" s="130">
        <f>10*LOG10(1/(('Summary (Full)'!$B$41/10^(AF5/10)+'Summary (Full)'!$B$42/10^(AG5/10)+'Summary (Full)'!$B$43/10^(AH5/10))/'Summary (Full)'!$B$44))</f>
        <v>44.113265367411394</v>
      </c>
      <c r="AJ5" s="130">
        <f>Test!Y38</f>
        <v>0.31900800000000001</v>
      </c>
      <c r="AK5" s="130">
        <f>Test!Z38</f>
        <v>579590.61</v>
      </c>
      <c r="AL5" s="130">
        <f>AJ5/R5</f>
        <v>0.99661036011409188</v>
      </c>
      <c r="AM5" s="130">
        <f>AK5/S5</f>
        <v>21.890433884040007</v>
      </c>
      <c r="AO5" s="271" t="s">
        <v>27</v>
      </c>
      <c r="AP5" s="192" cm="1">
        <f t="array" ref="AP5">bdRateExtend($C5:$C8,D5:D8,$U5:$U8,V5:V8)</f>
        <v>-0.19576246089431781</v>
      </c>
      <c r="AQ5" s="192" cm="1">
        <f t="array" ref="AQ5">bdRateExtend($C5:$C10,D5:D10,$U5:$U10,V5:V10)</f>
        <v>-0.23878580819351736</v>
      </c>
      <c r="AR5" s="192" cm="1">
        <f t="array" ref="AR5">bdRateExtend($C5:$C10,E5:E10,$U5:$U10,W5:W10)</f>
        <v>-0.27699281383176655</v>
      </c>
      <c r="AS5" s="192" cm="1">
        <f t="array" ref="AS5">bdRateExtend($C5:$C10,F5:F10,$U5:$U10,X5:X10)</f>
        <v>-0.26854269085015092</v>
      </c>
      <c r="AT5" s="192" cm="1">
        <f t="array" ref="AT5">bdRateExtend($C5:$C8,H5:H8,$U5:$U8,Z5:Z8)</f>
        <v>-0.16745799157386954</v>
      </c>
      <c r="AU5" s="192" cm="1">
        <f t="array" ref="AU5">bdRateExtend($C5:$C10,H5:H10,$U5:$U10,Z5:Z10)</f>
        <v>-0.20755879039219538</v>
      </c>
      <c r="AV5" s="192" cm="1">
        <f t="array" ref="AV5">bdRateExtend($C5:$C8,I5:I8,$U5:$U8,AA5:AA8)</f>
        <v>-0.19588977981512889</v>
      </c>
      <c r="AW5" s="192" cm="1">
        <f t="array" ref="AW5">bdRateExtend($C5:$C10,I5:I10,$U5:$U10,AA5:AA10)</f>
        <v>-0.24396164918282548</v>
      </c>
      <c r="AX5" s="192" cm="1">
        <f t="array" ref="AX5">bdRateExtend($C5:$C8,J5:J8,$U5:$U8,AB5:AB8,"None", FALSE,1)</f>
        <v>-0.25984483423134574</v>
      </c>
      <c r="AY5" s="194" cm="1">
        <f t="array" ref="AY5">bdRateExtend($C5:$C10,J5:J10,$U5:$U10,AB5:AB10,"None", FALSE,1)</f>
        <v>-0.29989496026460927</v>
      </c>
      <c r="AZ5" s="251" cm="1">
        <f t="array" ref="AZ5">testVMAFRange($C5:$C8,J5:J8,$U5:$U8,AB5:AB8)</f>
        <v>0</v>
      </c>
      <c r="BA5" s="170" cm="1">
        <f t="array" ref="BA5">testVMAFRange($C5:$C10,J5:J10,$U5:$U10,AB5:AB10)</f>
        <v>0</v>
      </c>
      <c r="CH5" s="5"/>
      <c r="CI5" s="11" t="s">
        <v>31</v>
      </c>
      <c r="CJ5" s="10" cm="1">
        <f t="array" ref="CJ5">MIN(IF(CL1:CL201&gt;0,CL1:CL201))</f>
        <v>41.021132999999999</v>
      </c>
      <c r="CK5" s="5"/>
      <c r="CL5" s="4" cm="1">
        <f t="array" ref="CL5:DC52">ConvexHullInterpolate(C5:C40,D5:D40,TRUE,6,'Summary (Full)'!B30,D5:S40)</f>
        <v>41.021132999999999</v>
      </c>
      <c r="CM5" s="4">
        <v>26.593237999999999</v>
      </c>
      <c r="CN5" s="4">
        <v>26.593237999999999</v>
      </c>
      <c r="CO5" s="4">
        <v>35.800691999999998</v>
      </c>
      <c r="CP5" s="4">
        <v>36.377654999999997</v>
      </c>
      <c r="CQ5" s="4">
        <v>27.780229937500003</v>
      </c>
      <c r="CR5" s="4">
        <v>6.2421239999999996</v>
      </c>
      <c r="CS5" s="4">
        <v>7.3577329999999996</v>
      </c>
      <c r="CT5" s="4">
        <v>4.3670000000000002E-3</v>
      </c>
      <c r="CU5" s="4">
        <v>0</v>
      </c>
      <c r="CV5" s="4">
        <v>23.063807000000001</v>
      </c>
      <c r="CW5" s="4">
        <v>29.081603999999999</v>
      </c>
      <c r="CX5" s="4">
        <v>26.518547999999999</v>
      </c>
      <c r="CY5" s="4">
        <v>35.775483999999999</v>
      </c>
      <c r="CZ5" s="4">
        <v>36.278911999999998</v>
      </c>
      <c r="DA5" s="4">
        <v>28.042478576821559</v>
      </c>
      <c r="DB5" s="4">
        <v>1.1065179999999999</v>
      </c>
      <c r="DC5" s="4">
        <v>202.5</v>
      </c>
      <c r="DE5" s="4" cm="1">
        <f t="array" ref="DE5:DF53">ConvexHullInterpolate(C5:C40,H5:H40,TRUE,6,'Summary (Full)'!B30)</f>
        <v>41.021132999999999</v>
      </c>
      <c r="DF5" s="4">
        <v>6.2421239999999996</v>
      </c>
      <c r="DH5" s="4" cm="1">
        <f t="array" ref="DH5:DI55">ConvexHullInterpolate($C5:$C40,I5:I40,TRUE,6,'Summary (Full)'!B30)</f>
        <v>41.021132999999999</v>
      </c>
      <c r="DI5" s="4">
        <v>7.3577329999999996</v>
      </c>
      <c r="DK5" s="4" cm="1">
        <f t="array" ref="DK5:DL39">ConvexHullInterpolate($C5:$C40,J5:J40,TRUE,6,'Summary (Full)'!B30)</f>
        <v>41.021132999999999</v>
      </c>
      <c r="DL5" s="4">
        <v>4.3670000000000002E-3</v>
      </c>
      <c r="DM5" s="4" cm="1">
        <f t="array" ref="DM5:DN39">ConvexHullInterpolate($C5:$C40,K5:K40,TRUE,6,'Summary (Full)'!B30)</f>
        <v>41.021132999999999</v>
      </c>
      <c r="DN5" s="4">
        <v>0</v>
      </c>
      <c r="DO5" s="4" cm="1">
        <f t="array" ref="DO5:DP56">ConvexHullInterpolate($C5:$C40,L5:L40,TRUE,6,'Summary (Full)'!B30)</f>
        <v>41.021132999999999</v>
      </c>
      <c r="DP5" s="4">
        <v>23.063807000000001</v>
      </c>
      <c r="DQ5" s="4" cm="1">
        <f t="array" ref="DQ5:DR55">ConvexHullInterpolate($C5:$C40,M5:M40,TRUE,6,'Summary (Full)'!B30)</f>
        <v>41.021132999999999</v>
      </c>
      <c r="DR5" s="4">
        <v>29.081603999999999</v>
      </c>
      <c r="DS5" s="4" cm="1">
        <f t="array" ref="DS5:DX52">ConvexHullInterpolate($C5:$C40,N5:N40,TRUE,6,'Summary (Full)'!B30, N5:Q40)</f>
        <v>41.021132999999999</v>
      </c>
      <c r="DT5" s="4">
        <v>26.518547999999999</v>
      </c>
      <c r="DU5" s="4">
        <v>26.518547999999999</v>
      </c>
      <c r="DV5" s="4">
        <v>35.775483999999999</v>
      </c>
      <c r="DW5" s="4">
        <v>36.278911999999998</v>
      </c>
      <c r="DX5" s="4">
        <v>28.042478576821559</v>
      </c>
      <c r="DZ5" s="4" cm="1">
        <f t="array" ref="DZ5:EQ55">ConvexHullInterpolate(U5:U40,V5:V40,TRUE,6,'Summary (Full)'!B30,V5:AK40)</f>
        <v>35.274264000000002</v>
      </c>
      <c r="EA5" s="4">
        <v>27.586773999999998</v>
      </c>
      <c r="EB5" s="4">
        <v>27.586773999999998</v>
      </c>
      <c r="EC5" s="4">
        <v>36.571213</v>
      </c>
      <c r="ED5" s="4">
        <v>36.791744999999999</v>
      </c>
      <c r="EE5" s="4">
        <v>28.723612124999999</v>
      </c>
      <c r="EF5" s="4">
        <v>6.899864</v>
      </c>
      <c r="EG5" s="4">
        <v>7.930148</v>
      </c>
      <c r="EH5" s="4">
        <v>0.55112899999999998</v>
      </c>
      <c r="EI5" s="4">
        <v>0.53350200000000003</v>
      </c>
      <c r="EJ5" s="4">
        <v>24.033847000000002</v>
      </c>
      <c r="EK5" s="4">
        <v>30.022824</v>
      </c>
      <c r="EL5" s="4">
        <v>27.509436000000001</v>
      </c>
      <c r="EM5" s="4">
        <v>36.547590999999997</v>
      </c>
      <c r="EN5" s="4">
        <v>36.723976999999998</v>
      </c>
      <c r="EO5" s="4">
        <v>29.012564506795812</v>
      </c>
      <c r="EP5" s="4">
        <v>1.160787</v>
      </c>
      <c r="EQ5" s="4">
        <v>1861.04</v>
      </c>
      <c r="ER5" s="4" cm="1">
        <f t="array" ref="ER5:ES57">ConvexHullInterpolate($U5:$U40,Z5:Z40,TRUE,6,'Summary (Full)'!B30)</f>
        <v>35.274264000000002</v>
      </c>
      <c r="ES5" s="4">
        <v>6.899864</v>
      </c>
      <c r="ET5" s="4" cm="1">
        <f t="array" ref="ET5:EU55">ConvexHullInterpolate($U5:$U40,AA5:AA40,TRUE,6,'Summary (Full)'!B30)</f>
        <v>35.274264000000002</v>
      </c>
      <c r="EU5" s="4">
        <v>7.930148</v>
      </c>
      <c r="EV5" s="7" cm="1">
        <f t="array" ref="EV5:EW42">ConvexHullInterpolate($U5:$U40,AB5:AB40,TRUE,6,'Summary (Full)'!B30)</f>
        <v>35.274264000000002</v>
      </c>
      <c r="EW5" s="7">
        <v>0.55112899999999998</v>
      </c>
      <c r="EX5" s="7" cm="1">
        <f t="array" ref="EX5:EY41">ConvexHullInterpolate($U5:$U40,AC5:AC40,TRUE,6,'Summary (Full)'!B30)</f>
        <v>35.274264000000002</v>
      </c>
      <c r="EY5" s="7">
        <v>0.53350200000000003</v>
      </c>
      <c r="EZ5" s="7" cm="1">
        <f t="array" ref="EZ5:FA57">ConvexHullInterpolate($U5:$U40,AD5:AD40,TRUE,6,'Summary (Full)'!B30)</f>
        <v>35.274264000000002</v>
      </c>
      <c r="FA5" s="7">
        <v>24.033847000000002</v>
      </c>
      <c r="FB5" s="7" cm="1">
        <f t="array" ref="FB5:FC53">ConvexHullInterpolate($U5:$U40,AE5:AE40,TRUE,6,'Summary (Full)'!B30)</f>
        <v>35.274264000000002</v>
      </c>
      <c r="FC5" s="7">
        <v>30.022824</v>
      </c>
      <c r="FD5" s="4" cm="1">
        <f t="array" ref="FD5:FI52">ConvexHullInterpolate($U5:$U40,AF5:AF40,TRUE,6,'Summary (Full)'!B30, AF5:AI40)</f>
        <v>35.274264000000002</v>
      </c>
      <c r="FE5" s="4">
        <v>27.509436000000001</v>
      </c>
      <c r="FF5" s="4">
        <v>27.509436000000001</v>
      </c>
      <c r="FG5" s="4">
        <v>36.547590999999997</v>
      </c>
      <c r="FH5" s="4">
        <v>36.723976999999998</v>
      </c>
      <c r="FI5" s="4">
        <v>29.012564506795812</v>
      </c>
      <c r="FK5" s="4" cm="1">
        <f t="array" ref="FK5:FL52">ConvexHullInterpolate($C5:$C40,G5:G40,TRUE,6,'Summary (Full)'!B30)</f>
        <v>41.021132999999999</v>
      </c>
      <c r="FL5" s="4">
        <v>27.780229937500003</v>
      </c>
      <c r="FM5" s="4" cm="1">
        <f t="array" ref="FM5:FN52">ConvexHullInterpolate($C5:$C40,Q5:Q40,TRUE,6,'Summary (Full)'!B30)</f>
        <v>41.021132999999999</v>
      </c>
      <c r="FN5" s="4">
        <v>28.042478576821559</v>
      </c>
      <c r="FP5" s="4" cm="1">
        <f t="array" ref="FP5:FQ52">ConvexHullInterpolate($U5:$U40,Y5:Y40,TRUE,6,'Summary (Full)'!B30)</f>
        <v>35.274264000000002</v>
      </c>
      <c r="FQ5" s="4">
        <v>28.723612124999999</v>
      </c>
      <c r="FR5" s="4" cm="1">
        <f t="array" ref="FR5:FS52">ConvexHullInterpolate($U5:$U40,AI5:AI40,TRUE,6,'Summary (Full)'!B30)</f>
        <v>35.274264000000002</v>
      </c>
      <c r="FS5" s="4">
        <v>29.012564506795812</v>
      </c>
    </row>
    <row r="6" spans="1:175">
      <c r="A6" s="249"/>
      <c r="B6" s="38">
        <v>135</v>
      </c>
      <c r="C6" s="130">
        <f>Anchor!L39</f>
        <v>6033.186506</v>
      </c>
      <c r="D6" s="130">
        <f>Anchor!M39</f>
        <v>41.918002000000001</v>
      </c>
      <c r="E6" s="130">
        <f>Anchor!N39</f>
        <v>47.736921000000002</v>
      </c>
      <c r="F6" s="130">
        <f>Anchor!O39</f>
        <v>50.831808000000002</v>
      </c>
      <c r="G6" s="131">
        <f>('Summary (Full)'!$B$34*D6+'Summary (Full)'!$B$35*E6+'Summary (Full)'!$B$36*F6)/'Summary (Full)'!$B$37</f>
        <v>42.838797312500006</v>
      </c>
      <c r="H6" s="130">
        <f>Anchor!P39</f>
        <v>25.258827</v>
      </c>
      <c r="I6" s="130">
        <f>Anchor!Q39</f>
        <v>18.926857999999999</v>
      </c>
      <c r="J6" s="130">
        <f>Anchor!R39</f>
        <v>88.804772999999997</v>
      </c>
      <c r="K6" s="130">
        <f>Anchor!S39</f>
        <v>86.943545999999998</v>
      </c>
      <c r="L6" s="130">
        <f>Anchor!T39</f>
        <v>41.132520999999997</v>
      </c>
      <c r="M6" s="130">
        <f>Anchor!U39</f>
        <v>42.783003999999998</v>
      </c>
      <c r="N6" s="130">
        <f>Anchor!V39</f>
        <v>41.905064000000003</v>
      </c>
      <c r="O6" s="130">
        <f>Anchor!W39</f>
        <v>47.728444000000003</v>
      </c>
      <c r="P6" s="130">
        <f>Anchor!X39</f>
        <v>50.819592</v>
      </c>
      <c r="Q6" s="132">
        <f>10*LOG10(1/(('Summary (Full)'!$B$41/10^(N6/10)+'Summary (Full)'!$B$42/10^(O6/10)+'Summary (Full)'!$B$43/10^(P6/10))/'Summary (Full)'!$B$44))</f>
        <v>43.261922057315942</v>
      </c>
      <c r="R6" s="130">
        <f>Anchor!Y39</f>
        <v>0.30734899999999998</v>
      </c>
      <c r="S6" s="130">
        <f>Anchor!Z39</f>
        <v>23976.84</v>
      </c>
      <c r="T6" s="133"/>
      <c r="U6" s="130">
        <f>Test!L39</f>
        <v>6305.2000310000003</v>
      </c>
      <c r="V6" s="130">
        <f>Test!M39</f>
        <v>42.086371</v>
      </c>
      <c r="W6" s="130">
        <f>Test!N39</f>
        <v>48.046694000000002</v>
      </c>
      <c r="X6" s="130">
        <f>Test!O39</f>
        <v>51.259762000000002</v>
      </c>
      <c r="Y6" s="130">
        <f>('Summary (Full)'!$B$34*V6+'Summary (Full)'!$B$35*W6+'Summary (Full)'!$B$36*X6)/'Summary (Full)'!$B$37</f>
        <v>43.032228125000003</v>
      </c>
      <c r="Z6" s="130">
        <f>Test!P39</f>
        <v>25.762882000000001</v>
      </c>
      <c r="AA6" s="130">
        <f>Test!Q39</f>
        <v>19.142161000000002</v>
      </c>
      <c r="AB6" s="130">
        <f>Test!R39</f>
        <v>90.709861000000004</v>
      </c>
      <c r="AC6" s="130">
        <f>Test!S39</f>
        <v>88.541836000000004</v>
      </c>
      <c r="AD6" s="130">
        <f>Test!T39</f>
        <v>41.504224999999998</v>
      </c>
      <c r="AE6" s="130">
        <f>Test!U39</f>
        <v>42.992125999999999</v>
      </c>
      <c r="AF6" s="130">
        <f>Test!V39</f>
        <v>42.073751999999999</v>
      </c>
      <c r="AG6" s="130">
        <f>Test!W39</f>
        <v>48.039239999999999</v>
      </c>
      <c r="AH6" s="130">
        <f>Test!X39</f>
        <v>51.249329000000003</v>
      </c>
      <c r="AI6" s="130">
        <f>10*LOG10(1/(('Summary (Full)'!$B$41/10^(AF6/10)+'Summary (Full)'!$B$42/10^(AG6/10)+'Summary (Full)'!$B$43/10^(AH6/10))/'Summary (Full)'!$B$44))</f>
        <v>43.446380242160956</v>
      </c>
      <c r="AJ6" s="130">
        <f>Test!Y39</f>
        <v>0.31003599999999998</v>
      </c>
      <c r="AK6" s="130">
        <f>Test!Z39</f>
        <v>225373.46</v>
      </c>
      <c r="AL6" s="130">
        <f t="shared" ref="AL6:AM40" si="2">AJ6/R6</f>
        <v>1.0087425044493394</v>
      </c>
      <c r="AM6" s="130">
        <f t="shared" si="2"/>
        <v>9.3996314777093222</v>
      </c>
      <c r="AO6" s="261"/>
      <c r="AP6" s="177"/>
      <c r="AQ6" s="177"/>
      <c r="AR6" s="177"/>
      <c r="AS6" s="177"/>
      <c r="AT6" s="177"/>
      <c r="AU6" s="177"/>
      <c r="AV6" s="177"/>
      <c r="AW6" s="177"/>
      <c r="AX6" s="177"/>
      <c r="AY6" s="178"/>
      <c r="AZ6" s="252"/>
      <c r="BA6" s="171"/>
      <c r="CH6" s="5"/>
      <c r="CI6" s="11" t="s">
        <v>32</v>
      </c>
      <c r="CJ6" s="10">
        <f>MAX(CL1:CL201)</f>
        <v>18570.544532</v>
      </c>
      <c r="CK6" s="5"/>
      <c r="CL6" s="4">
        <v>44.586099806886025</v>
      </c>
      <c r="CM6" s="4">
        <v>26.964863000000001</v>
      </c>
      <c r="CN6" s="4">
        <v>26.964863000000001</v>
      </c>
      <c r="CO6" s="4">
        <v>36.069836375000001</v>
      </c>
      <c r="CP6" s="4">
        <v>36.687543749999996</v>
      </c>
      <c r="CQ6" s="4">
        <v>28.141591382812503</v>
      </c>
      <c r="CR6" s="4">
        <v>6.4716687499999992</v>
      </c>
      <c r="CS6" s="4">
        <v>7.5471159999999999</v>
      </c>
      <c r="CT6" s="4">
        <v>0.19953325</v>
      </c>
      <c r="CU6" s="4">
        <v>0.17527312499999992</v>
      </c>
      <c r="CV6" s="4">
        <v>23.424557374999999</v>
      </c>
      <c r="CW6" s="4">
        <v>29.440862499999998</v>
      </c>
      <c r="CX6" s="4">
        <v>26.888605875</v>
      </c>
      <c r="CY6" s="4">
        <v>36.043821625</v>
      </c>
      <c r="CZ6" s="4">
        <v>36.591307874999998</v>
      </c>
      <c r="DA6" s="4">
        <v>28.407892027336299</v>
      </c>
      <c r="DB6" s="4">
        <v>1.095699625</v>
      </c>
      <c r="DC6" s="4">
        <v>215.98750000000001</v>
      </c>
      <c r="DE6" s="4">
        <v>44.586099806886025</v>
      </c>
      <c r="DF6" s="4">
        <v>6.4716687499999992</v>
      </c>
      <c r="DH6" s="4">
        <v>44.586099806886025</v>
      </c>
      <c r="DI6" s="4">
        <v>7.5471159999999999</v>
      </c>
      <c r="DK6" s="4">
        <v>199.85807098634692</v>
      </c>
      <c r="DL6" s="4">
        <v>18.995757125000001</v>
      </c>
      <c r="DM6" s="4">
        <v>199.85807098634692</v>
      </c>
      <c r="DN6" s="4">
        <v>18.003090749999998</v>
      </c>
      <c r="DO6" s="4">
        <v>44.586099806886025</v>
      </c>
      <c r="DP6" s="4">
        <v>23.424557374999999</v>
      </c>
      <c r="DQ6" s="4">
        <v>44.586099806886025</v>
      </c>
      <c r="DR6" s="4">
        <v>29.440862499999998</v>
      </c>
      <c r="DS6" s="4">
        <v>44.586099806886025</v>
      </c>
      <c r="DT6" s="4">
        <v>26.888605875</v>
      </c>
      <c r="DU6" s="4">
        <v>26.888605875</v>
      </c>
      <c r="DV6" s="4">
        <v>36.043821625</v>
      </c>
      <c r="DW6" s="4">
        <v>36.591307874999998</v>
      </c>
      <c r="DX6" s="4">
        <v>28.407892027336299</v>
      </c>
      <c r="DZ6" s="4">
        <v>38.801420755060953</v>
      </c>
      <c r="EA6" s="4">
        <v>27.952209999999997</v>
      </c>
      <c r="EB6" s="4">
        <v>27.952209999999997</v>
      </c>
      <c r="EC6" s="4">
        <v>36.852955999999999</v>
      </c>
      <c r="ED6" s="4">
        <v>37.171948624999999</v>
      </c>
      <c r="EE6" s="4">
        <v>29.084740289062498</v>
      </c>
      <c r="EF6" s="4">
        <v>7.1469240000000003</v>
      </c>
      <c r="EG6" s="4">
        <v>8.1283577499999993</v>
      </c>
      <c r="EH6" s="4">
        <v>1.2738063750000004</v>
      </c>
      <c r="EI6" s="4">
        <v>1.194198375</v>
      </c>
      <c r="EJ6" s="4">
        <v>24.391425000000002</v>
      </c>
      <c r="EK6" s="4">
        <v>30.378181250000001</v>
      </c>
      <c r="EL6" s="4">
        <v>27.874536125000002</v>
      </c>
      <c r="EM6" s="4">
        <v>36.828280999999997</v>
      </c>
      <c r="EN6" s="4">
        <v>37.102799249999997</v>
      </c>
      <c r="EO6" s="4">
        <v>29.375367032043844</v>
      </c>
      <c r="EP6" s="4">
        <v>1.137497625</v>
      </c>
      <c r="EQ6" s="4">
        <v>1992.2</v>
      </c>
      <c r="ER6" s="4">
        <v>38.801420755060953</v>
      </c>
      <c r="ES6" s="4">
        <v>7.1469240000000003</v>
      </c>
      <c r="ET6" s="4">
        <v>38.801420755060953</v>
      </c>
      <c r="EU6" s="4">
        <v>8.1283577499999993</v>
      </c>
      <c r="EV6" s="7">
        <v>106.37590338758922</v>
      </c>
      <c r="EW6" s="7">
        <v>15.7198805</v>
      </c>
      <c r="EX6" s="7">
        <v>106.37590338758922</v>
      </c>
      <c r="EY6" s="7">
        <v>14.690217000000001</v>
      </c>
      <c r="EZ6" s="7">
        <v>38.801420755060953</v>
      </c>
      <c r="FA6" s="7">
        <v>24.391425000000002</v>
      </c>
      <c r="FB6" s="7">
        <v>38.801420755060953</v>
      </c>
      <c r="FC6" s="7">
        <v>30.378181250000001</v>
      </c>
      <c r="FD6" s="4">
        <v>38.801420755060953</v>
      </c>
      <c r="FE6" s="4">
        <v>27.874536125000002</v>
      </c>
      <c r="FF6" s="4">
        <v>27.874536125000002</v>
      </c>
      <c r="FG6" s="4">
        <v>36.828280999999997</v>
      </c>
      <c r="FH6" s="4">
        <v>37.102799249999997</v>
      </c>
      <c r="FI6" s="4">
        <v>29.375367032043844</v>
      </c>
      <c r="FK6" s="4">
        <v>44.586099806886025</v>
      </c>
      <c r="FL6" s="4">
        <v>28.141591382812503</v>
      </c>
      <c r="FM6" s="4">
        <v>44.586099806886025</v>
      </c>
      <c r="FN6" s="4">
        <v>28.407892027336299</v>
      </c>
      <c r="FP6" s="4">
        <v>38.801420755060953</v>
      </c>
      <c r="FQ6" s="4">
        <v>29.084740289062498</v>
      </c>
      <c r="FR6" s="4">
        <v>38.801420755060953</v>
      </c>
      <c r="FS6" s="4">
        <v>29.375367032043844</v>
      </c>
    </row>
    <row r="7" spans="1:175" ht="13" customHeight="1">
      <c r="A7" s="249"/>
      <c r="B7" s="38">
        <v>160</v>
      </c>
      <c r="C7" s="130">
        <f>Anchor!L40</f>
        <v>2630.807961</v>
      </c>
      <c r="D7" s="130">
        <f>Anchor!M40</f>
        <v>40.692920000000001</v>
      </c>
      <c r="E7" s="130">
        <f>Anchor!N40</f>
        <v>46.502946999999999</v>
      </c>
      <c r="F7" s="130">
        <f>Anchor!O40</f>
        <v>49.166691999999998</v>
      </c>
      <c r="G7" s="131">
        <f>('Summary (Full)'!$B$34*D7+'Summary (Full)'!$B$35*E7+'Summary (Full)'!$B$36*F7)/'Summary (Full)'!$B$37</f>
        <v>41.585657437499997</v>
      </c>
      <c r="H7" s="130">
        <f>Anchor!P40</f>
        <v>21.855884</v>
      </c>
      <c r="I7" s="130">
        <f>Anchor!Q40</f>
        <v>17.510667000000002</v>
      </c>
      <c r="J7" s="130">
        <f>Anchor!R40</f>
        <v>78.191018999999997</v>
      </c>
      <c r="K7" s="130">
        <f>Anchor!S40</f>
        <v>76.300111999999999</v>
      </c>
      <c r="L7" s="130">
        <f>Anchor!T40</f>
        <v>38.759903000000001</v>
      </c>
      <c r="M7" s="130">
        <f>Anchor!U40</f>
        <v>41.639088000000001</v>
      </c>
      <c r="N7" s="130">
        <f>Anchor!V40</f>
        <v>40.662872</v>
      </c>
      <c r="O7" s="130">
        <f>Anchor!W40</f>
        <v>46.490648999999998</v>
      </c>
      <c r="P7" s="130">
        <f>Anchor!X40</f>
        <v>49.145536</v>
      </c>
      <c r="Q7" s="132">
        <f>10*LOG10(1/(('Summary (Full)'!$B$41/10^(N7/10)+'Summary (Full)'!$B$42/10^(O7/10)+'Summary (Full)'!$B$43/10^(P7/10))/'Summary (Full)'!$B$44))</f>
        <v>42.006731342575925</v>
      </c>
      <c r="R7" s="130">
        <f>Anchor!Y40</f>
        <v>0.28209800000000002</v>
      </c>
      <c r="S7" s="130">
        <f>Anchor!Z40</f>
        <v>12462.72</v>
      </c>
      <c r="T7" s="133"/>
      <c r="U7" s="130">
        <f>Test!L40</f>
        <v>2506.368708</v>
      </c>
      <c r="V7" s="130">
        <f>Test!M40</f>
        <v>41.035808000000003</v>
      </c>
      <c r="W7" s="130">
        <f>Test!N40</f>
        <v>46.980961999999998</v>
      </c>
      <c r="X7" s="130">
        <f>Test!O40</f>
        <v>49.789504000000001</v>
      </c>
      <c r="Y7" s="130">
        <f>('Summary (Full)'!$B$34*V7+'Summary (Full)'!$B$35*W7+'Summary (Full)'!$B$36*X7)/'Summary (Full)'!$B$37</f>
        <v>41.954486125000003</v>
      </c>
      <c r="Z7" s="130">
        <f>Test!P40</f>
        <v>22.590790999999999</v>
      </c>
      <c r="AA7" s="130">
        <f>Test!Q40</f>
        <v>17.899453999999999</v>
      </c>
      <c r="AB7" s="130">
        <f>Test!R40</f>
        <v>82.268839</v>
      </c>
      <c r="AC7" s="130">
        <f>Test!S40</f>
        <v>79.972858000000002</v>
      </c>
      <c r="AD7" s="130">
        <f>Test!T40</f>
        <v>39.370482000000003</v>
      </c>
      <c r="AE7" s="130">
        <f>Test!U40</f>
        <v>41.989021000000001</v>
      </c>
      <c r="AF7" s="130">
        <f>Test!V40</f>
        <v>41.012757000000001</v>
      </c>
      <c r="AG7" s="130">
        <f>Test!W40</f>
        <v>46.971224999999997</v>
      </c>
      <c r="AH7" s="130">
        <f>Test!X40</f>
        <v>49.769046000000003</v>
      </c>
      <c r="AI7" s="130">
        <f>10*LOG10(1/(('Summary (Full)'!$B$41/10^(AF7/10)+'Summary (Full)'!$B$42/10^(AG7/10)+'Summary (Full)'!$B$43/10^(AH7/10))/'Summary (Full)'!$B$44))</f>
        <v>42.372829287660061</v>
      </c>
      <c r="AJ7" s="130">
        <f>Test!Y40</f>
        <v>0.33364700000000003</v>
      </c>
      <c r="AK7" s="130">
        <f>Test!Z40</f>
        <v>88104.24</v>
      </c>
      <c r="AL7" s="130">
        <f t="shared" si="2"/>
        <v>1.1827343689072591</v>
      </c>
      <c r="AM7" s="130">
        <f t="shared" si="2"/>
        <v>7.0694230472962571</v>
      </c>
      <c r="AO7" s="261" t="s">
        <v>28</v>
      </c>
      <c r="AP7" s="177" cm="1">
        <f t="array" ref="AP7">bdRateExtend($C6:$C9,D6:D9,$U6:$U9,V6:V9)</f>
        <v>-0.23146459197272173</v>
      </c>
      <c r="AQ7" s="177"/>
      <c r="AR7" s="177"/>
      <c r="AS7" s="177"/>
      <c r="AT7" s="177" cm="1">
        <f t="array" ref="AT7">bdRateExtend($C6:$C9,H6:H9,$U6:$U9,Z6:Z9)</f>
        <v>-0.20607710257897582</v>
      </c>
      <c r="AU7" s="177"/>
      <c r="AV7" s="177" cm="1">
        <f t="array" ref="AV7">bdRateExtend($C6:$C9,I6:I9,$U6:$U9,AA6:AA9)</f>
        <v>-0.23743180376137196</v>
      </c>
      <c r="AW7" s="177"/>
      <c r="AX7" s="177" cm="1">
        <f t="array" ref="AX7">bdRateExtend($C6:$C9,J6:J9,$U6:$U9,AB6:AB9,"None", FALSE,1)</f>
        <v>-0.29268034549252453</v>
      </c>
      <c r="AY7" s="178"/>
      <c r="AZ7" s="252" cm="1">
        <f t="array" ref="AZ7">testVMAFRange($C6:$C9,J6:J9,$U6:$U9,AB6:AB9)</f>
        <v>0</v>
      </c>
      <c r="BA7" s="171"/>
      <c r="CH7" s="5"/>
      <c r="CI7" s="11" t="s">
        <v>33</v>
      </c>
      <c r="CJ7" s="10">
        <f>CJ6-CJ5</f>
        <v>18529.523399000002</v>
      </c>
      <c r="CK7" s="5"/>
      <c r="CL7" s="4">
        <v>48.460882247928218</v>
      </c>
      <c r="CM7" s="4">
        <v>27.336487999999999</v>
      </c>
      <c r="CN7" s="4">
        <v>27.336487999999999</v>
      </c>
      <c r="CO7" s="4">
        <v>36.338980749999997</v>
      </c>
      <c r="CP7" s="4">
        <v>36.997432500000002</v>
      </c>
      <c r="CQ7" s="4">
        <v>28.502952828125004</v>
      </c>
      <c r="CR7" s="4">
        <v>6.7012134999999997</v>
      </c>
      <c r="CS7" s="4">
        <v>7.7364990000000002</v>
      </c>
      <c r="CT7" s="4">
        <v>0.39469949999999998</v>
      </c>
      <c r="CU7" s="4">
        <v>0.35054625000000006</v>
      </c>
      <c r="CV7" s="4">
        <v>23.785307750000001</v>
      </c>
      <c r="CW7" s="4">
        <v>29.800120999999997</v>
      </c>
      <c r="CX7" s="4">
        <v>27.25866375</v>
      </c>
      <c r="CY7" s="4">
        <v>36.312159250000001</v>
      </c>
      <c r="CZ7" s="4">
        <v>36.903703749999998</v>
      </c>
      <c r="DA7" s="4">
        <v>28.773305477851039</v>
      </c>
      <c r="DB7" s="4">
        <v>1.08488125</v>
      </c>
      <c r="DC7" s="4">
        <v>229.47499999999999</v>
      </c>
      <c r="DE7" s="4">
        <v>48.460882247928218</v>
      </c>
      <c r="DF7" s="4">
        <v>6.7012134999999997</v>
      </c>
      <c r="DH7" s="4">
        <v>48.460882247928218</v>
      </c>
      <c r="DI7" s="4">
        <v>7.7364990000000002</v>
      </c>
      <c r="DK7" s="4">
        <v>219.87261551763763</v>
      </c>
      <c r="DL7" s="4">
        <v>21.235473750000001</v>
      </c>
      <c r="DM7" s="4">
        <v>219.87261551763763</v>
      </c>
      <c r="DN7" s="4">
        <v>20.1538355</v>
      </c>
      <c r="DO7" s="4">
        <v>48.460882247928218</v>
      </c>
      <c r="DP7" s="4">
        <v>23.785307750000001</v>
      </c>
      <c r="DQ7" s="4">
        <v>48.460882247928218</v>
      </c>
      <c r="DR7" s="4">
        <v>29.800120999999997</v>
      </c>
      <c r="DS7" s="4">
        <v>48.460882247928218</v>
      </c>
      <c r="DT7" s="4">
        <v>27.25866375</v>
      </c>
      <c r="DU7" s="4">
        <v>27.25866375</v>
      </c>
      <c r="DV7" s="4">
        <v>36.312159250000001</v>
      </c>
      <c r="DW7" s="4">
        <v>36.903703749999998</v>
      </c>
      <c r="DX7" s="4">
        <v>28.773305477851039</v>
      </c>
      <c r="DZ7" s="4">
        <v>42.68126622319533</v>
      </c>
      <c r="EA7" s="4">
        <v>28.317646</v>
      </c>
      <c r="EB7" s="4">
        <v>28.317646</v>
      </c>
      <c r="EC7" s="4">
        <v>37.134698999999998</v>
      </c>
      <c r="ED7" s="4">
        <v>37.552152249999999</v>
      </c>
      <c r="EE7" s="4">
        <v>29.445868453124998</v>
      </c>
      <c r="EF7" s="4">
        <v>7.3939839999999997</v>
      </c>
      <c r="EG7" s="4">
        <v>8.3265674999999995</v>
      </c>
      <c r="EH7" s="4">
        <v>1.9964837500000003</v>
      </c>
      <c r="EI7" s="4">
        <v>1.8548947500000006</v>
      </c>
      <c r="EJ7" s="4">
        <v>24.749003000000002</v>
      </c>
      <c r="EK7" s="4">
        <v>30.733538500000002</v>
      </c>
      <c r="EL7" s="4">
        <v>28.23963625</v>
      </c>
      <c r="EM7" s="4">
        <v>37.108970999999997</v>
      </c>
      <c r="EN7" s="4">
        <v>37.481621500000003</v>
      </c>
      <c r="EO7" s="4">
        <v>29.738169557291876</v>
      </c>
      <c r="EP7" s="4">
        <v>1.1142082499999999</v>
      </c>
      <c r="EQ7" s="4">
        <v>2123.36</v>
      </c>
      <c r="ER7" s="4">
        <v>42.68126622319533</v>
      </c>
      <c r="ES7" s="4">
        <v>7.3939839999999997</v>
      </c>
      <c r="ET7" s="4">
        <v>42.68126622319533</v>
      </c>
      <c r="EU7" s="4">
        <v>8.3265674999999995</v>
      </c>
      <c r="EV7" s="7">
        <v>117.27993949990851</v>
      </c>
      <c r="EW7" s="7">
        <v>17.858380875000002</v>
      </c>
      <c r="EX7" s="7">
        <v>117.27993949990851</v>
      </c>
      <c r="EY7" s="7">
        <v>16.708640750000001</v>
      </c>
      <c r="EZ7" s="7">
        <v>42.68126622319533</v>
      </c>
      <c r="FA7" s="7">
        <v>24.749003000000002</v>
      </c>
      <c r="FB7" s="7">
        <v>42.68126622319533</v>
      </c>
      <c r="FC7" s="7">
        <v>30.733538500000002</v>
      </c>
      <c r="FD7" s="4">
        <v>42.68126622319533</v>
      </c>
      <c r="FE7" s="4">
        <v>28.23963625</v>
      </c>
      <c r="FF7" s="4">
        <v>28.23963625</v>
      </c>
      <c r="FG7" s="4">
        <v>37.108970999999997</v>
      </c>
      <c r="FH7" s="4">
        <v>37.481621500000003</v>
      </c>
      <c r="FI7" s="4">
        <v>29.738169557291876</v>
      </c>
      <c r="FK7" s="4">
        <v>48.460882247928218</v>
      </c>
      <c r="FL7" s="4">
        <v>28.502952828125004</v>
      </c>
      <c r="FM7" s="4">
        <v>48.460882247928218</v>
      </c>
      <c r="FN7" s="4">
        <v>28.773305477851039</v>
      </c>
      <c r="FP7" s="4">
        <v>42.68126622319533</v>
      </c>
      <c r="FQ7" s="4">
        <v>29.445868453124998</v>
      </c>
      <c r="FR7" s="4">
        <v>42.68126622319533</v>
      </c>
      <c r="FS7" s="4">
        <v>29.738169557291876</v>
      </c>
    </row>
    <row r="8" spans="1:175">
      <c r="A8" s="249"/>
      <c r="B8" s="38">
        <v>185</v>
      </c>
      <c r="C8" s="130">
        <f>Anchor!L41</f>
        <v>1273.6912319999999</v>
      </c>
      <c r="D8" s="130">
        <f>Anchor!M41</f>
        <v>38.848196999999999</v>
      </c>
      <c r="E8" s="130">
        <f>Anchor!N41</f>
        <v>44.786448</v>
      </c>
      <c r="F8" s="130">
        <f>Anchor!O41</f>
        <v>46.972686000000003</v>
      </c>
      <c r="G8" s="131">
        <f>('Summary (Full)'!$B$34*D8+'Summary (Full)'!$B$35*E8+'Summary (Full)'!$B$36*F8)/'Summary (Full)'!$B$37</f>
        <v>39.72711824999999</v>
      </c>
      <c r="H8" s="130">
        <f>Anchor!P41</f>
        <v>18.204239000000001</v>
      </c>
      <c r="I8" s="130">
        <f>Anchor!Q41</f>
        <v>15.652538</v>
      </c>
      <c r="J8" s="130">
        <f>Anchor!R41</f>
        <v>62.284933000000002</v>
      </c>
      <c r="K8" s="130">
        <f>Anchor!S41</f>
        <v>60.399932</v>
      </c>
      <c r="L8" s="130">
        <f>Anchor!T41</f>
        <v>35.957962999999999</v>
      </c>
      <c r="M8" s="130">
        <f>Anchor!U41</f>
        <v>39.986474000000001</v>
      </c>
      <c r="N8" s="130">
        <f>Anchor!V41</f>
        <v>38.791513999999999</v>
      </c>
      <c r="O8" s="130">
        <f>Anchor!W41</f>
        <v>44.769590999999998</v>
      </c>
      <c r="P8" s="130">
        <f>Anchor!X41</f>
        <v>46.941181</v>
      </c>
      <c r="Q8" s="132">
        <f>10*LOG10(1/(('Summary (Full)'!$B$41/10^(N8/10)+'Summary (Full)'!$B$42/10^(O8/10)+'Summary (Full)'!$B$43/10^(P8/10))/'Summary (Full)'!$B$44))</f>
        <v>40.132995264469869</v>
      </c>
      <c r="R8" s="130">
        <f>Anchor!Y41</f>
        <v>0.30962899999999999</v>
      </c>
      <c r="S8" s="130">
        <f>Anchor!Z41</f>
        <v>7147.62</v>
      </c>
      <c r="T8" s="133"/>
      <c r="U8" s="130">
        <f>Test!L41</f>
        <v>1181.512641</v>
      </c>
      <c r="V8" s="130">
        <f>Test!M41</f>
        <v>39.416998999999997</v>
      </c>
      <c r="W8" s="130">
        <f>Test!N41</f>
        <v>45.432015</v>
      </c>
      <c r="X8" s="130">
        <f>Test!O41</f>
        <v>47.708078</v>
      </c>
      <c r="Y8" s="130">
        <f>('Summary (Full)'!$B$34*V8+'Summary (Full)'!$B$35*W8+'Summary (Full)'!$B$36*X8)/'Summary (Full)'!$B$37</f>
        <v>40.311129937499999</v>
      </c>
      <c r="Z8" s="130">
        <f>Test!P41</f>
        <v>19.102232999999998</v>
      </c>
      <c r="AA8" s="130">
        <f>Test!Q41</f>
        <v>16.234998999999998</v>
      </c>
      <c r="AB8" s="130">
        <f>Test!R41</f>
        <v>68.983937999999995</v>
      </c>
      <c r="AC8" s="130">
        <f>Test!S41</f>
        <v>66.696314000000001</v>
      </c>
      <c r="AD8" s="130">
        <f>Test!T41</f>
        <v>36.774042999999999</v>
      </c>
      <c r="AE8" s="130">
        <f>Test!U41</f>
        <v>40.500509999999998</v>
      </c>
      <c r="AF8" s="130">
        <f>Test!V41</f>
        <v>39.372534999999999</v>
      </c>
      <c r="AG8" s="130">
        <f>Test!W41</f>
        <v>45.417214999999999</v>
      </c>
      <c r="AH8" s="130">
        <f>Test!X41</f>
        <v>47.67521</v>
      </c>
      <c r="AI8" s="130">
        <f>10*LOG10(1/(('Summary (Full)'!$B$41/10^(AF8/10)+'Summary (Full)'!$B$42/10^(AG8/10)+'Summary (Full)'!$B$43/10^(AH8/10))/'Summary (Full)'!$B$44))</f>
        <v>40.723038530217188</v>
      </c>
      <c r="AJ8" s="130">
        <f>Test!Y41</f>
        <v>0.324073</v>
      </c>
      <c r="AK8" s="130">
        <f>Test!Z41</f>
        <v>42720.49</v>
      </c>
      <c r="AL8" s="130">
        <f t="shared" si="2"/>
        <v>1.0466493771578245</v>
      </c>
      <c r="AM8" s="130">
        <f t="shared" si="2"/>
        <v>5.9768832142727231</v>
      </c>
      <c r="AO8" s="261"/>
      <c r="AP8" s="177"/>
      <c r="AQ8" s="177"/>
      <c r="AR8" s="177"/>
      <c r="AS8" s="177"/>
      <c r="AT8" s="177"/>
      <c r="AU8" s="177"/>
      <c r="AV8" s="177"/>
      <c r="AW8" s="177"/>
      <c r="AX8" s="177"/>
      <c r="AY8" s="178"/>
      <c r="AZ8" s="252"/>
      <c r="BA8" s="171"/>
      <c r="CH8" s="5"/>
      <c r="CI8" s="11" t="s">
        <v>34</v>
      </c>
      <c r="CJ8" s="10">
        <f>CJ7^(3/4)</f>
        <v>1588.1743831280648</v>
      </c>
      <c r="CK8" s="5"/>
      <c r="CL8" s="4">
        <v>52.672405041466781</v>
      </c>
      <c r="CM8" s="4">
        <v>27.708112999999997</v>
      </c>
      <c r="CN8" s="4">
        <v>27.708112999999997</v>
      </c>
      <c r="CO8" s="4">
        <v>36.608125125000001</v>
      </c>
      <c r="CP8" s="4">
        <v>37.307321250000001</v>
      </c>
      <c r="CQ8" s="4">
        <v>28.8643142734375</v>
      </c>
      <c r="CR8" s="4">
        <v>6.9307582499999993</v>
      </c>
      <c r="CS8" s="4">
        <v>7.9258819999999996</v>
      </c>
      <c r="CT8" s="4">
        <v>0.58986574999999997</v>
      </c>
      <c r="CU8" s="4">
        <v>0.52581937499999998</v>
      </c>
      <c r="CV8" s="4">
        <v>24.146058125</v>
      </c>
      <c r="CW8" s="4">
        <v>30.1593795</v>
      </c>
      <c r="CX8" s="4">
        <v>27.628721625000001</v>
      </c>
      <c r="CY8" s="4">
        <v>36.580496875000001</v>
      </c>
      <c r="CZ8" s="4">
        <v>37.216099624999998</v>
      </c>
      <c r="DA8" s="4">
        <v>29.138718928365783</v>
      </c>
      <c r="DB8" s="4">
        <v>1.0740628749999999</v>
      </c>
      <c r="DC8" s="4">
        <v>242.96249999999998</v>
      </c>
      <c r="DE8" s="4">
        <v>52.672405041466781</v>
      </c>
      <c r="DF8" s="4">
        <v>6.9307582499999993</v>
      </c>
      <c r="DH8" s="4">
        <v>52.672405041466781</v>
      </c>
      <c r="DI8" s="4">
        <v>7.9258819999999996</v>
      </c>
      <c r="DK8" s="4">
        <v>247.25606897237375</v>
      </c>
      <c r="DL8" s="4">
        <v>24.163047500000001</v>
      </c>
      <c r="DM8" s="4">
        <v>247.25606897237375</v>
      </c>
      <c r="DN8" s="4">
        <v>23.0066065</v>
      </c>
      <c r="DO8" s="4">
        <v>52.672405041466781</v>
      </c>
      <c r="DP8" s="4">
        <v>24.146058125</v>
      </c>
      <c r="DQ8" s="4">
        <v>52.672405041466781</v>
      </c>
      <c r="DR8" s="4">
        <v>30.1593795</v>
      </c>
      <c r="DS8" s="4">
        <v>52.672405041466781</v>
      </c>
      <c r="DT8" s="4">
        <v>27.628721625000001</v>
      </c>
      <c r="DU8" s="4">
        <v>27.628721625000001</v>
      </c>
      <c r="DV8" s="4">
        <v>36.580496875000001</v>
      </c>
      <c r="DW8" s="4">
        <v>37.216099624999998</v>
      </c>
      <c r="DX8" s="4">
        <v>29.138718928365783</v>
      </c>
      <c r="DZ8" s="4">
        <v>46.949066579673335</v>
      </c>
      <c r="EA8" s="4">
        <v>28.683081999999999</v>
      </c>
      <c r="EB8" s="4">
        <v>28.683081999999999</v>
      </c>
      <c r="EC8" s="4">
        <v>37.416441999999996</v>
      </c>
      <c r="ED8" s="4">
        <v>37.932355874999999</v>
      </c>
      <c r="EE8" s="4">
        <v>29.806996617187497</v>
      </c>
      <c r="EF8" s="4">
        <v>7.6410439999999999</v>
      </c>
      <c r="EG8" s="4">
        <v>8.5247772499999996</v>
      </c>
      <c r="EH8" s="4">
        <v>2.7191611250000003</v>
      </c>
      <c r="EI8" s="4">
        <v>2.5155911250000003</v>
      </c>
      <c r="EJ8" s="4">
        <v>25.106581000000002</v>
      </c>
      <c r="EK8" s="4">
        <v>31.088895749999999</v>
      </c>
      <c r="EL8" s="4">
        <v>28.604736375000002</v>
      </c>
      <c r="EM8" s="4">
        <v>37.389660999999997</v>
      </c>
      <c r="EN8" s="4">
        <v>37.860443750000002</v>
      </c>
      <c r="EO8" s="4">
        <v>30.100972082539904</v>
      </c>
      <c r="EP8" s="4">
        <v>1.0909188750000001</v>
      </c>
      <c r="EQ8" s="4">
        <v>2254.52</v>
      </c>
      <c r="ER8" s="4">
        <v>46.949066579673335</v>
      </c>
      <c r="ES8" s="4">
        <v>7.6410439999999999</v>
      </c>
      <c r="ET8" s="4">
        <v>46.949066579673335</v>
      </c>
      <c r="EU8" s="4">
        <v>8.5247772499999996</v>
      </c>
      <c r="EV8" s="7">
        <v>129.30169118269447</v>
      </c>
      <c r="EW8" s="7">
        <v>19.996881250000001</v>
      </c>
      <c r="EX8" s="7">
        <v>129.30169118269447</v>
      </c>
      <c r="EY8" s="7">
        <v>18.727064500000001</v>
      </c>
      <c r="EZ8" s="7">
        <v>46.949066579673335</v>
      </c>
      <c r="FA8" s="7">
        <v>25.106581000000002</v>
      </c>
      <c r="FB8" s="7">
        <v>46.949066579673335</v>
      </c>
      <c r="FC8" s="7">
        <v>31.088895749999999</v>
      </c>
      <c r="FD8" s="4">
        <v>46.949066579673335</v>
      </c>
      <c r="FE8" s="4">
        <v>28.604736375000002</v>
      </c>
      <c r="FF8" s="4">
        <v>28.604736375000002</v>
      </c>
      <c r="FG8" s="4">
        <v>37.389660999999997</v>
      </c>
      <c r="FH8" s="4">
        <v>37.860443750000002</v>
      </c>
      <c r="FI8" s="4">
        <v>30.100972082539904</v>
      </c>
      <c r="FK8" s="4">
        <v>52.672405041466781</v>
      </c>
      <c r="FL8" s="4">
        <v>28.8643142734375</v>
      </c>
      <c r="FM8" s="4">
        <v>52.672405041466781</v>
      </c>
      <c r="FN8" s="4">
        <v>29.138718928365783</v>
      </c>
      <c r="FP8" s="4">
        <v>46.949066579673335</v>
      </c>
      <c r="FQ8" s="4">
        <v>29.806996617187497</v>
      </c>
      <c r="FR8" s="4">
        <v>46.949066579673335</v>
      </c>
      <c r="FS8" s="4">
        <v>30.100972082539904</v>
      </c>
    </row>
    <row r="9" spans="1:175" ht="13" customHeight="1">
      <c r="A9" s="249"/>
      <c r="B9" s="38">
        <v>210</v>
      </c>
      <c r="C9" s="130">
        <f>Anchor!L42</f>
        <v>615.63052300000004</v>
      </c>
      <c r="D9" s="130">
        <f>Anchor!M42</f>
        <v>36.280624000000003</v>
      </c>
      <c r="E9" s="130">
        <f>Anchor!N42</f>
        <v>42.567672999999999</v>
      </c>
      <c r="F9" s="130">
        <f>Anchor!O42</f>
        <v>44.232652000000002</v>
      </c>
      <c r="G9" s="131">
        <f>('Summary (Full)'!$B$34*D9+'Summary (Full)'!$B$35*E9+'Summary (Full)'!$B$36*F9)/'Summary (Full)'!$B$37</f>
        <v>37.170566312500007</v>
      </c>
      <c r="H9" s="130">
        <f>Anchor!P42</f>
        <v>14.468877000000001</v>
      </c>
      <c r="I9" s="130">
        <f>Anchor!Q42</f>
        <v>13.393095000000001</v>
      </c>
      <c r="J9" s="130">
        <f>Anchor!R42</f>
        <v>41.974618999999997</v>
      </c>
      <c r="K9" s="130">
        <f>Anchor!S42</f>
        <v>40.265642</v>
      </c>
      <c r="L9" s="130">
        <f>Anchor!T42</f>
        <v>32.790458999999998</v>
      </c>
      <c r="M9" s="130">
        <f>Anchor!U42</f>
        <v>37.655000999999999</v>
      </c>
      <c r="N9" s="130">
        <f>Anchor!V42</f>
        <v>36.200395</v>
      </c>
      <c r="O9" s="130">
        <f>Anchor!W42</f>
        <v>42.545045000000002</v>
      </c>
      <c r="P9" s="130">
        <f>Anchor!X42</f>
        <v>44.195919000000004</v>
      </c>
      <c r="Q9" s="132">
        <f>10*LOG10(1/(('Summary (Full)'!$B$41/10^(N9/10)+'Summary (Full)'!$B$42/10^(O9/10)+'Summary (Full)'!$B$43/10^(P9/10))/'Summary (Full)'!$B$44))</f>
        <v>37.556591753792873</v>
      </c>
      <c r="R9" s="130">
        <f>Anchor!Y42</f>
        <v>0.39102500000000001</v>
      </c>
      <c r="S9" s="130">
        <f>Anchor!Z42</f>
        <v>4695.1000000000004</v>
      </c>
      <c r="T9" s="133"/>
      <c r="U9" s="130">
        <f>Test!L42</f>
        <v>562.21563100000003</v>
      </c>
      <c r="V9" s="130">
        <f>Test!M42</f>
        <v>37.115754000000003</v>
      </c>
      <c r="W9" s="130">
        <f>Test!N42</f>
        <v>43.357044999999999</v>
      </c>
      <c r="X9" s="130">
        <f>Test!O42</f>
        <v>45.176732000000001</v>
      </c>
      <c r="Y9" s="130">
        <f>('Summary (Full)'!$B$34*V9+'Summary (Full)'!$B$35*W9+'Summary (Full)'!$B$36*X9)/'Summary (Full)'!$B$37</f>
        <v>38.009645812500004</v>
      </c>
      <c r="Z9" s="130">
        <f>Test!P42</f>
        <v>15.525252</v>
      </c>
      <c r="AA9" s="130">
        <f>Test!Q42</f>
        <v>14.177377999999999</v>
      </c>
      <c r="AB9" s="130">
        <f>Test!R42</f>
        <v>50.958978000000002</v>
      </c>
      <c r="AC9" s="130">
        <f>Test!S42</f>
        <v>48.820003999999997</v>
      </c>
      <c r="AD9" s="130">
        <f>Test!T42</f>
        <v>33.796390000000002</v>
      </c>
      <c r="AE9" s="130">
        <f>Test!U42</f>
        <v>38.431012000000003</v>
      </c>
      <c r="AF9" s="130">
        <f>Test!V42</f>
        <v>37.047922999999997</v>
      </c>
      <c r="AG9" s="130">
        <f>Test!W42</f>
        <v>43.336036</v>
      </c>
      <c r="AH9" s="130">
        <f>Test!X42</f>
        <v>45.135798999999999</v>
      </c>
      <c r="AI9" s="130">
        <f>10*LOG10(1/(('Summary (Full)'!$B$41/10^(AF9/10)+'Summary (Full)'!$B$42/10^(AG9/10)+'Summary (Full)'!$B$43/10^(AH9/10))/'Summary (Full)'!$B$44))</f>
        <v>38.404414353890985</v>
      </c>
      <c r="AJ9" s="130">
        <f>Test!Y42</f>
        <v>0.370388</v>
      </c>
      <c r="AK9" s="130">
        <f>Test!Z42</f>
        <v>22649.24</v>
      </c>
      <c r="AL9" s="130">
        <f t="shared" si="2"/>
        <v>0.94722332331692338</v>
      </c>
      <c r="AM9" s="130">
        <f t="shared" si="2"/>
        <v>4.8240165278694809</v>
      </c>
      <c r="AO9" s="261" t="s">
        <v>29</v>
      </c>
      <c r="AP9" s="177" cm="1">
        <f t="array" ref="AP9">bdRateExtend($C7:$C10,D7:D10,$U7:$U10,V7:V10)</f>
        <v>-0.25939958117491091</v>
      </c>
      <c r="AQ9" s="177"/>
      <c r="AR9" s="177"/>
      <c r="AS9" s="177"/>
      <c r="AT9" s="177" cm="1">
        <f t="array" ref="AT9">bdRateExtend($C7:$C10,H7:H10,$U7:$U10,Z7:Z10)</f>
        <v>-0.24354490231595771</v>
      </c>
      <c r="AU9" s="177"/>
      <c r="AV9" s="177" cm="1">
        <f t="array" ref="AV9">bdRateExtend($C7:$C10,I7:I10,$U7:$U10,AA7:AA10)</f>
        <v>-0.27349354905964118</v>
      </c>
      <c r="AW9" s="177"/>
      <c r="AX9" s="177" cm="1">
        <f t="array" ref="AX9">bdRateExtend($C7:$C10,J7:J10,$U7:$U10,AB7:AB10,"None", FALSE,1)</f>
        <v>-0.32107166185566682</v>
      </c>
      <c r="AY9" s="178"/>
      <c r="AZ9" s="252" cm="1">
        <f t="array" ref="AZ9">testVMAFRange($C7:$C10,J7:J10,$U7:$U10,AB7:AB10)</f>
        <v>0</v>
      </c>
      <c r="BA9" s="171"/>
      <c r="CH9" s="5"/>
      <c r="CI9" s="11" t="s">
        <v>35</v>
      </c>
      <c r="CJ9" s="10">
        <f>CJ7^(1/2)</f>
        <v>136.12319199533928</v>
      </c>
      <c r="CK9" s="5"/>
      <c r="CL9" s="4">
        <v>57.24993281505818</v>
      </c>
      <c r="CM9" s="4">
        <v>28.079737999999999</v>
      </c>
      <c r="CN9" s="4">
        <v>28.079737999999999</v>
      </c>
      <c r="CO9" s="4">
        <v>36.877269499999997</v>
      </c>
      <c r="CP9" s="4">
        <v>37.61721</v>
      </c>
      <c r="CQ9" s="4">
        <v>29.225675718750001</v>
      </c>
      <c r="CR9" s="4">
        <v>7.160302999999999</v>
      </c>
      <c r="CS9" s="4">
        <v>8.1152650000000008</v>
      </c>
      <c r="CT9" s="4">
        <v>0.78503199999999995</v>
      </c>
      <c r="CU9" s="4">
        <v>0.70109250000000001</v>
      </c>
      <c r="CV9" s="4">
        <v>24.506808499999998</v>
      </c>
      <c r="CW9" s="4">
        <v>30.518637999999999</v>
      </c>
      <c r="CX9" s="4">
        <v>27.998779499999998</v>
      </c>
      <c r="CY9" s="4">
        <v>36.848834499999995</v>
      </c>
      <c r="CZ9" s="4">
        <v>37.528495499999998</v>
      </c>
      <c r="DA9" s="4">
        <v>29.504132378880524</v>
      </c>
      <c r="DB9" s="4">
        <v>1.0632444999999999</v>
      </c>
      <c r="DC9" s="4">
        <v>256.45</v>
      </c>
      <c r="DE9" s="4">
        <v>57.24993281505818</v>
      </c>
      <c r="DF9" s="4">
        <v>7.160302999999999</v>
      </c>
      <c r="DH9" s="4">
        <v>57.24993281505818</v>
      </c>
      <c r="DI9" s="4">
        <v>8.1152650000000008</v>
      </c>
      <c r="DK9" s="4">
        <v>272.25094429303761</v>
      </c>
      <c r="DL9" s="4">
        <v>26.693517625000002</v>
      </c>
      <c r="DM9" s="4">
        <v>272.25094429303761</v>
      </c>
      <c r="DN9" s="4">
        <v>25.446749624999999</v>
      </c>
      <c r="DO9" s="4">
        <v>57.24993281505818</v>
      </c>
      <c r="DP9" s="4">
        <v>24.506808499999998</v>
      </c>
      <c r="DQ9" s="4">
        <v>57.24993281505818</v>
      </c>
      <c r="DR9" s="4">
        <v>30.518637999999999</v>
      </c>
      <c r="DS9" s="4">
        <v>57.24993281505818</v>
      </c>
      <c r="DT9" s="4">
        <v>27.998779499999998</v>
      </c>
      <c r="DU9" s="4">
        <v>27.998779499999998</v>
      </c>
      <c r="DV9" s="4">
        <v>36.848834499999995</v>
      </c>
      <c r="DW9" s="4">
        <v>37.528495499999998</v>
      </c>
      <c r="DX9" s="4">
        <v>29.504132378880524</v>
      </c>
      <c r="DZ9" s="4">
        <v>51.643614347709011</v>
      </c>
      <c r="EA9" s="4">
        <v>29.048518000000001</v>
      </c>
      <c r="EB9" s="4">
        <v>29.048518000000001</v>
      </c>
      <c r="EC9" s="4">
        <v>37.698184999999995</v>
      </c>
      <c r="ED9" s="4">
        <v>38.312559499999999</v>
      </c>
      <c r="EE9" s="4">
        <v>30.16812478125</v>
      </c>
      <c r="EF9" s="4">
        <v>7.8881040000000002</v>
      </c>
      <c r="EG9" s="4">
        <v>8.7229869999999998</v>
      </c>
      <c r="EH9" s="4">
        <v>3.4418385000000002</v>
      </c>
      <c r="EI9" s="4">
        <v>3.1762875000000004</v>
      </c>
      <c r="EJ9" s="4">
        <v>25.464159000000002</v>
      </c>
      <c r="EK9" s="4">
        <v>31.444253</v>
      </c>
      <c r="EL9" s="4">
        <v>28.9698365</v>
      </c>
      <c r="EM9" s="4">
        <v>37.670350999999997</v>
      </c>
      <c r="EN9" s="4">
        <v>38.239266000000001</v>
      </c>
      <c r="EO9" s="4">
        <v>30.463774607787936</v>
      </c>
      <c r="EP9" s="4">
        <v>1.0676295</v>
      </c>
      <c r="EQ9" s="4">
        <v>2385.6800000000003</v>
      </c>
      <c r="ER9" s="4">
        <v>51.643614347709011</v>
      </c>
      <c r="ES9" s="4">
        <v>7.8881040000000002</v>
      </c>
      <c r="ET9" s="4">
        <v>51.643614347709011</v>
      </c>
      <c r="EU9" s="4">
        <v>8.7229869999999998</v>
      </c>
      <c r="EV9" s="7">
        <v>142.55572959873439</v>
      </c>
      <c r="EW9" s="7">
        <v>22.135381625000001</v>
      </c>
      <c r="EX9" s="7">
        <v>142.55572959873439</v>
      </c>
      <c r="EY9" s="7">
        <v>20.745488250000001</v>
      </c>
      <c r="EZ9" s="7">
        <v>51.643614347709011</v>
      </c>
      <c r="FA9" s="7">
        <v>25.464159000000002</v>
      </c>
      <c r="FB9" s="7">
        <v>51.643614347709011</v>
      </c>
      <c r="FC9" s="7">
        <v>31.444253</v>
      </c>
      <c r="FD9" s="4">
        <v>51.643614347709011</v>
      </c>
      <c r="FE9" s="4">
        <v>28.9698365</v>
      </c>
      <c r="FF9" s="4">
        <v>28.9698365</v>
      </c>
      <c r="FG9" s="4">
        <v>37.670350999999997</v>
      </c>
      <c r="FH9" s="4">
        <v>38.239266000000001</v>
      </c>
      <c r="FI9" s="4">
        <v>30.463774607787936</v>
      </c>
      <c r="FK9" s="4">
        <v>57.24993281505818</v>
      </c>
      <c r="FL9" s="4">
        <v>29.225675718750001</v>
      </c>
      <c r="FM9" s="4">
        <v>57.24993281505818</v>
      </c>
      <c r="FN9" s="4">
        <v>29.504132378880524</v>
      </c>
      <c r="FP9" s="4">
        <v>51.643614347709011</v>
      </c>
      <c r="FQ9" s="4">
        <v>30.16812478125</v>
      </c>
      <c r="FR9" s="4">
        <v>51.643614347709011</v>
      </c>
      <c r="FS9" s="4">
        <v>30.463774607787936</v>
      </c>
    </row>
    <row r="10" spans="1:175" ht="13" thickBot="1">
      <c r="A10" s="249"/>
      <c r="B10" s="38">
        <v>235</v>
      </c>
      <c r="C10" s="130">
        <f>Anchor!L43</f>
        <v>302.39668</v>
      </c>
      <c r="D10" s="130">
        <f>Anchor!M43</f>
        <v>33.293100000000003</v>
      </c>
      <c r="E10" s="130">
        <f>Anchor!N43</f>
        <v>39.802033999999999</v>
      </c>
      <c r="F10" s="130">
        <f>Anchor!O43</f>
        <v>41.017623</v>
      </c>
      <c r="G10" s="131">
        <f>('Summary (Full)'!$B$34*D10+'Summary (Full)'!$B$35*E10+'Summary (Full)'!$B$36*F10)/'Summary (Full)'!$B$37</f>
        <v>34.182691062499998</v>
      </c>
      <c r="H10" s="130">
        <f>Anchor!P43</f>
        <v>11.128453</v>
      </c>
      <c r="I10" s="130">
        <f>Anchor!Q43</f>
        <v>11.081472</v>
      </c>
      <c r="J10" s="130">
        <f>Anchor!R43</f>
        <v>21.630669000000001</v>
      </c>
      <c r="K10" s="130">
        <f>Anchor!S43</f>
        <v>20.381070000000001</v>
      </c>
      <c r="L10" s="130">
        <f>Anchor!T43</f>
        <v>29.558554000000001</v>
      </c>
      <c r="M10" s="130">
        <f>Anchor!U43</f>
        <v>34.820687999999997</v>
      </c>
      <c r="N10" s="130">
        <f>Anchor!V43</f>
        <v>33.201352999999997</v>
      </c>
      <c r="O10" s="130">
        <f>Anchor!W43</f>
        <v>39.770068999999999</v>
      </c>
      <c r="P10" s="130">
        <f>Anchor!X43</f>
        <v>40.967889999999997</v>
      </c>
      <c r="Q10" s="132">
        <f>10*LOG10(1/(('Summary (Full)'!$B$41/10^(N10/10)+'Summary (Full)'!$B$42/10^(O10/10)+'Summary (Full)'!$B$43/10^(P10/10))/'Summary (Full)'!$B$44))</f>
        <v>34.560595076516798</v>
      </c>
      <c r="R10" s="130">
        <f>Anchor!Y43</f>
        <v>0.56059300000000001</v>
      </c>
      <c r="S10" s="130">
        <f>Anchor!Z43</f>
        <v>3119.74</v>
      </c>
      <c r="T10" s="133"/>
      <c r="U10" s="130">
        <f>Test!L43</f>
        <v>267.04864400000002</v>
      </c>
      <c r="V10" s="130">
        <f>Test!M43</f>
        <v>34.218657999999998</v>
      </c>
      <c r="W10" s="130">
        <f>Test!N43</f>
        <v>40.703513999999998</v>
      </c>
      <c r="X10" s="130">
        <f>Test!O43</f>
        <v>41.921674000000003</v>
      </c>
      <c r="Y10" s="130">
        <f>('Summary (Full)'!$B$34*V10+'Summary (Full)'!$B$35*W10+'Summary (Full)'!$B$36*X10)/'Summary (Full)'!$B$37</f>
        <v>35.105400000000003</v>
      </c>
      <c r="Z10" s="130">
        <f>Test!P43</f>
        <v>12.097946</v>
      </c>
      <c r="AA10" s="130">
        <f>Test!Q43</f>
        <v>11.891821</v>
      </c>
      <c r="AB10" s="130">
        <f>Test!R43</f>
        <v>29.762235</v>
      </c>
      <c r="AC10" s="130">
        <f>Test!S43</f>
        <v>28.294989999999999</v>
      </c>
      <c r="AD10" s="130">
        <f>Test!T43</f>
        <v>30.562929</v>
      </c>
      <c r="AE10" s="130">
        <f>Test!U43</f>
        <v>35.660822000000003</v>
      </c>
      <c r="AF10" s="130">
        <f>Test!V43</f>
        <v>34.130951000000003</v>
      </c>
      <c r="AG10" s="130">
        <f>Test!W43</f>
        <v>40.671407000000002</v>
      </c>
      <c r="AH10" s="130">
        <f>Test!X43</f>
        <v>41.869408999999997</v>
      </c>
      <c r="AI10" s="130">
        <f>10*LOG10(1/(('Summary (Full)'!$B$41/10^(AF10/10)+'Summary (Full)'!$B$42/10^(AG10/10)+'Summary (Full)'!$B$43/10^(AH10/10))/'Summary (Full)'!$B$44))</f>
        <v>35.487696112928894</v>
      </c>
      <c r="AJ10" s="130">
        <f>Test!Y43</f>
        <v>0.35755300000000001</v>
      </c>
      <c r="AK10" s="130">
        <f>Test!Z43</f>
        <v>10835.6</v>
      </c>
      <c r="AL10" s="130">
        <f t="shared" si="2"/>
        <v>0.63781210254141596</v>
      </c>
      <c r="AM10" s="130">
        <f t="shared" si="2"/>
        <v>3.47323815446159</v>
      </c>
      <c r="AO10" s="270"/>
      <c r="AP10" s="193"/>
      <c r="AQ10" s="193"/>
      <c r="AR10" s="193"/>
      <c r="AS10" s="193"/>
      <c r="AT10" s="193"/>
      <c r="AU10" s="193"/>
      <c r="AV10" s="193"/>
      <c r="AW10" s="193"/>
      <c r="AX10" s="193"/>
      <c r="AY10" s="195"/>
      <c r="AZ10" s="253"/>
      <c r="BA10" s="221"/>
      <c r="CH10" s="5"/>
      <c r="CI10" s="11" t="s">
        <v>36</v>
      </c>
      <c r="CJ10" s="10">
        <f>CJ5+CJ9</f>
        <v>177.14432499533928</v>
      </c>
      <c r="CK10" s="5"/>
      <c r="CL10" s="4">
        <v>62.225273456725432</v>
      </c>
      <c r="CM10" s="4">
        <v>28.451363000000001</v>
      </c>
      <c r="CN10" s="4">
        <v>28.451363000000001</v>
      </c>
      <c r="CO10" s="4">
        <v>37.146413875</v>
      </c>
      <c r="CP10" s="4">
        <v>37.927098749999999</v>
      </c>
      <c r="CQ10" s="4">
        <v>29.587037164062501</v>
      </c>
      <c r="CR10" s="4">
        <v>7.3898477499999995</v>
      </c>
      <c r="CS10" s="4">
        <v>8.3046480000000003</v>
      </c>
      <c r="CT10" s="4">
        <v>0.98019824999999994</v>
      </c>
      <c r="CU10" s="4">
        <v>0.87636562500000004</v>
      </c>
      <c r="CV10" s="4">
        <v>24.867558875</v>
      </c>
      <c r="CW10" s="4">
        <v>30.877896499999999</v>
      </c>
      <c r="CX10" s="4">
        <v>28.368837374999998</v>
      </c>
      <c r="CY10" s="4">
        <v>37.117172124999996</v>
      </c>
      <c r="CZ10" s="4">
        <v>37.840891374999998</v>
      </c>
      <c r="DA10" s="4">
        <v>29.869545829395264</v>
      </c>
      <c r="DB10" s="4">
        <v>1.052426125</v>
      </c>
      <c r="DC10" s="4">
        <v>269.9375</v>
      </c>
      <c r="DE10" s="4">
        <v>62.225273456725432</v>
      </c>
      <c r="DF10" s="4">
        <v>7.3898477499999995</v>
      </c>
      <c r="DH10" s="4">
        <v>62.225273456725432</v>
      </c>
      <c r="DI10" s="4">
        <v>8.3046480000000003</v>
      </c>
      <c r="DK10" s="4">
        <v>299.77252722857207</v>
      </c>
      <c r="DL10" s="4">
        <v>29.223987749999999</v>
      </c>
      <c r="DM10" s="4">
        <v>299.77252722857207</v>
      </c>
      <c r="DN10" s="4">
        <v>27.886892750000001</v>
      </c>
      <c r="DO10" s="4">
        <v>62.225273456725432</v>
      </c>
      <c r="DP10" s="4">
        <v>24.867558875</v>
      </c>
      <c r="DQ10" s="4">
        <v>62.225273456725432</v>
      </c>
      <c r="DR10" s="4">
        <v>30.877896499999999</v>
      </c>
      <c r="DS10" s="4">
        <v>62.225273456725432</v>
      </c>
      <c r="DT10" s="4">
        <v>28.368837374999998</v>
      </c>
      <c r="DU10" s="4">
        <v>28.368837374999998</v>
      </c>
      <c r="DV10" s="4">
        <v>37.117172124999996</v>
      </c>
      <c r="DW10" s="4">
        <v>37.840891374999998</v>
      </c>
      <c r="DX10" s="4">
        <v>29.869545829395264</v>
      </c>
      <c r="DZ10" s="4">
        <v>56.807581006298541</v>
      </c>
      <c r="EA10" s="4">
        <v>29.413954</v>
      </c>
      <c r="EB10" s="4">
        <v>29.413954</v>
      </c>
      <c r="EC10" s="4">
        <v>37.979928000000001</v>
      </c>
      <c r="ED10" s="4">
        <v>38.692763124999999</v>
      </c>
      <c r="EE10" s="4">
        <v>30.5292529453125</v>
      </c>
      <c r="EF10" s="4">
        <v>8.1351639999999996</v>
      </c>
      <c r="EG10" s="4">
        <v>8.92119675</v>
      </c>
      <c r="EH10" s="4">
        <v>4.1645158750000002</v>
      </c>
      <c r="EI10" s="4">
        <v>3.8369838750000005</v>
      </c>
      <c r="EJ10" s="4">
        <v>25.821736999999999</v>
      </c>
      <c r="EK10" s="4">
        <v>31.799610250000001</v>
      </c>
      <c r="EL10" s="4">
        <v>29.334936625000001</v>
      </c>
      <c r="EM10" s="4">
        <v>37.951041000000004</v>
      </c>
      <c r="EN10" s="4">
        <v>38.61808825</v>
      </c>
      <c r="EO10" s="4">
        <v>30.826577133035968</v>
      </c>
      <c r="EP10" s="4">
        <v>1.044340125</v>
      </c>
      <c r="EQ10" s="4">
        <v>2516.84</v>
      </c>
      <c r="ER10" s="4">
        <v>56.807581006298541</v>
      </c>
      <c r="ES10" s="4">
        <v>8.1351639999999996</v>
      </c>
      <c r="ET10" s="4">
        <v>56.807581006298541</v>
      </c>
      <c r="EU10" s="4">
        <v>8.92119675</v>
      </c>
      <c r="EV10" s="7">
        <v>157.16837000000001</v>
      </c>
      <c r="EW10" s="7">
        <v>24.273882</v>
      </c>
      <c r="EX10" s="7">
        <v>173.21911607832075</v>
      </c>
      <c r="EY10" s="7">
        <v>25.002308625000001</v>
      </c>
      <c r="EZ10" s="7">
        <v>56.807581006298541</v>
      </c>
      <c r="FA10" s="7">
        <v>25.821736999999999</v>
      </c>
      <c r="FB10" s="7">
        <v>56.807581006298541</v>
      </c>
      <c r="FC10" s="7">
        <v>31.799610250000001</v>
      </c>
      <c r="FD10" s="4">
        <v>56.807581006298541</v>
      </c>
      <c r="FE10" s="4">
        <v>29.334936625000001</v>
      </c>
      <c r="FF10" s="4">
        <v>29.334936625000001</v>
      </c>
      <c r="FG10" s="4">
        <v>37.951041000000004</v>
      </c>
      <c r="FH10" s="4">
        <v>38.61808825</v>
      </c>
      <c r="FI10" s="4">
        <v>30.826577133035968</v>
      </c>
      <c r="FK10" s="4">
        <v>62.225273456725432</v>
      </c>
      <c r="FL10" s="4">
        <v>29.587037164062501</v>
      </c>
      <c r="FM10" s="4">
        <v>62.225273456725432</v>
      </c>
      <c r="FN10" s="4">
        <v>29.869545829395264</v>
      </c>
      <c r="FP10" s="4">
        <v>56.807581006298541</v>
      </c>
      <c r="FQ10" s="4">
        <v>30.5292529453125</v>
      </c>
      <c r="FR10" s="4">
        <v>56.807581006298541</v>
      </c>
      <c r="FS10" s="4">
        <v>30.826577133035968</v>
      </c>
    </row>
    <row r="11" spans="1:175" ht="13" customHeight="1">
      <c r="A11" s="249" t="s">
        <v>18</v>
      </c>
      <c r="B11" s="38">
        <v>110</v>
      </c>
      <c r="C11" s="130">
        <f>Anchor!L44</f>
        <v>8928.9774839999991</v>
      </c>
      <c r="D11" s="130">
        <f>Anchor!M44</f>
        <v>42.266750999999999</v>
      </c>
      <c r="E11" s="130">
        <f>Anchor!N44</f>
        <v>48.124211000000003</v>
      </c>
      <c r="F11" s="130">
        <f>Anchor!O44</f>
        <v>51.405045000000001</v>
      </c>
      <c r="G11" s="131">
        <f>('Summary (Full)'!$B$34*D11+'Summary (Full)'!$B$35*E11+'Summary (Full)'!$B$36*F11)/'Summary (Full)'!$B$37</f>
        <v>43.203985625000001</v>
      </c>
      <c r="H11" s="130">
        <f>Anchor!P44</f>
        <v>26.552320999999999</v>
      </c>
      <c r="I11" s="130">
        <f>Anchor!Q44</f>
        <v>19.387336999999999</v>
      </c>
      <c r="J11" s="130">
        <f>Anchor!R44</f>
        <v>92.067043999999996</v>
      </c>
      <c r="K11" s="130">
        <f>Anchor!S44</f>
        <v>90.051692000000003</v>
      </c>
      <c r="L11" s="130">
        <f>Anchor!T44</f>
        <v>41.946803000000003</v>
      </c>
      <c r="M11" s="130">
        <f>Anchor!U44</f>
        <v>43.135475999999997</v>
      </c>
      <c r="N11" s="130">
        <f>Anchor!V44</f>
        <v>42.254131999999998</v>
      </c>
      <c r="O11" s="130">
        <f>Anchor!W44</f>
        <v>48.113925999999999</v>
      </c>
      <c r="P11" s="130">
        <f>Anchor!X44</f>
        <v>51.393549</v>
      </c>
      <c r="Q11" s="132">
        <f>10*LOG10(1/(('Summary (Full)'!$B$41/10^(N11/10)+'Summary (Full)'!$B$42/10^(O11/10)+'Summary (Full)'!$B$43/10^(P11/10))/'Summary (Full)'!$B$44))</f>
        <v>43.619569420962577</v>
      </c>
      <c r="R11" s="130">
        <f>Anchor!Y44</f>
        <v>0.345607</v>
      </c>
      <c r="S11" s="130">
        <f>Anchor!Z44</f>
        <v>10574.32</v>
      </c>
      <c r="T11" s="133"/>
      <c r="U11" s="130">
        <f>Test!L44</f>
        <v>9254.5202489999992</v>
      </c>
      <c r="V11" s="130">
        <f>Test!M44</f>
        <v>42.389701000000002</v>
      </c>
      <c r="W11" s="130">
        <f>Test!N44</f>
        <v>48.376544000000003</v>
      </c>
      <c r="X11" s="130">
        <f>Test!O44</f>
        <v>51.751854000000002</v>
      </c>
      <c r="Y11" s="130">
        <f>('Summary (Full)'!$B$34*V11+'Summary (Full)'!$B$35*W11+'Summary (Full)'!$B$36*X11)/'Summary (Full)'!$B$37</f>
        <v>43.349013249999999</v>
      </c>
      <c r="Z11" s="130">
        <f>Test!P44</f>
        <v>27.000979000000001</v>
      </c>
      <c r="AA11" s="130">
        <f>Test!Q44</f>
        <v>19.555208</v>
      </c>
      <c r="AB11" s="130">
        <f>Test!R44</f>
        <v>93.204845000000006</v>
      </c>
      <c r="AC11" s="130">
        <f>Test!S44</f>
        <v>91.099362999999997</v>
      </c>
      <c r="AD11" s="130">
        <f>Test!T44</f>
        <v>42.250199000000002</v>
      </c>
      <c r="AE11" s="130">
        <f>Test!U44</f>
        <v>43.299762000000001</v>
      </c>
      <c r="AF11" s="130">
        <f>Test!V44</f>
        <v>42.376733000000002</v>
      </c>
      <c r="AG11" s="130">
        <f>Test!W44</f>
        <v>48.366314000000003</v>
      </c>
      <c r="AH11" s="130">
        <f>Test!X44</f>
        <v>51.741467999999998</v>
      </c>
      <c r="AI11" s="130">
        <f>10*LOG10(1/(('Summary (Full)'!$B$41/10^(AF11/10)+'Summary (Full)'!$B$42/10^(AG11/10)+'Summary (Full)'!$B$43/10^(AH11/10))/'Summary (Full)'!$B$44))</f>
        <v>43.755873161743054</v>
      </c>
      <c r="AJ11" s="130">
        <f>Test!Y44</f>
        <v>0.33388099999999998</v>
      </c>
      <c r="AK11" s="130">
        <f>Test!Z44</f>
        <v>183870.93</v>
      </c>
      <c r="AL11" s="130">
        <f t="shared" si="2"/>
        <v>0.96607128906532558</v>
      </c>
      <c r="AM11" s="130">
        <f t="shared" si="2"/>
        <v>17.388440107732695</v>
      </c>
      <c r="AO11" s="271" t="s">
        <v>27</v>
      </c>
      <c r="AP11" s="192" cm="1">
        <f t="array" ref="AP11">bdRateExtend($C11:$C14,D11:D14,$U11:$U14,V11:V14)</f>
        <v>-0.20135239807758509</v>
      </c>
      <c r="AQ11" s="192" cm="1">
        <f t="array" ref="AQ11">bdRateExtend($C11:$C16,D11:D16,$U11:$U16,V11:V16)</f>
        <v>-0.23776969124649627</v>
      </c>
      <c r="AR11" s="192" cm="1">
        <f t="array" ref="AR11">bdRateExtend($C11:$C16,E11:E16,$U11:$U16,W11:W16)</f>
        <v>-0.28472095472899484</v>
      </c>
      <c r="AS11" s="192" cm="1">
        <f t="array" ref="AS11">bdRateExtend($C11:$C16,F11:F16,$U11:$U16,X11:X16)</f>
        <v>-0.2693253511429784</v>
      </c>
      <c r="AT11" s="192" cm="1">
        <f t="array" ref="AT11">bdRateExtend($C11:$C14,H11:H14,$U11:$U14,Z11:Z14)</f>
        <v>-0.18241606961848134</v>
      </c>
      <c r="AU11" s="192" cm="1">
        <f t="array" ref="AU11">bdRateExtend($C11:$C16,H11:H16,$U11:$U16,Z11:Z16)</f>
        <v>-0.21579556445395609</v>
      </c>
      <c r="AV11" s="192" cm="1">
        <f t="array" ref="AV11">bdRateExtend($C11:$C14,I11:I14,$U11:$U14,AA11:AA14)</f>
        <v>-0.20582552564377821</v>
      </c>
      <c r="AW11" s="192" cm="1">
        <f t="array" ref="AW11">bdRateExtend($C11:$C16,I11:I16,$U11:$U16,AA11:AA16)</f>
        <v>-0.24515123326462473</v>
      </c>
      <c r="AX11" s="192" cm="1">
        <f t="array" ref="AX11">bdRateExtend($C11:$C14,J11:J14,$U11:$U14,AB11:AB14,"None", FALSE,1)</f>
        <v>-0.26100376818031168</v>
      </c>
      <c r="AY11" s="194" cm="1">
        <f t="array" ref="AY11">bdRateExtend($C11:$C16,J11:J16,$U11:$U16,AB11:AB16,"None", FALSE,TRUE)</f>
        <v>-0.31468181183202348</v>
      </c>
      <c r="AZ11" s="251" cm="1">
        <f t="array" ref="AZ11">testVMAFRange($C11:$C14,J11:J14,$U11:$U14,AB11:AB14)</f>
        <v>0</v>
      </c>
      <c r="BA11" s="170" cm="1">
        <f t="array" ref="BA11">testVMAFRange($C11:$C16,J11:J16,$U11:$U16,AB11:AB16)</f>
        <v>0</v>
      </c>
      <c r="CI11" s="11" t="s">
        <v>37</v>
      </c>
      <c r="CJ11" s="10">
        <f>CJ5+CJ8</f>
        <v>1629.1955161280648</v>
      </c>
      <c r="CL11" s="4">
        <v>67.632999138574178</v>
      </c>
      <c r="CM11" s="4">
        <v>28.822987999999999</v>
      </c>
      <c r="CN11" s="4">
        <v>28.822987999999999</v>
      </c>
      <c r="CO11" s="4">
        <v>37.415558250000004</v>
      </c>
      <c r="CP11" s="4">
        <v>38.236987499999998</v>
      </c>
      <c r="CQ11" s="4">
        <v>29.948398609374998</v>
      </c>
      <c r="CR11" s="4">
        <v>7.6193924999999991</v>
      </c>
      <c r="CS11" s="4">
        <v>8.4940309999999997</v>
      </c>
      <c r="CT11" s="4">
        <v>1.1753644999999999</v>
      </c>
      <c r="CU11" s="4">
        <v>1.05163875</v>
      </c>
      <c r="CV11" s="4">
        <v>25.228309249999999</v>
      </c>
      <c r="CW11" s="4">
        <v>31.237155000000001</v>
      </c>
      <c r="CX11" s="4">
        <v>28.738895249999999</v>
      </c>
      <c r="CY11" s="4">
        <v>37.385509749999997</v>
      </c>
      <c r="CZ11" s="4">
        <v>38.153287249999998</v>
      </c>
      <c r="DA11" s="4">
        <v>30.234959279910008</v>
      </c>
      <c r="DB11" s="4">
        <v>1.0416077499999998</v>
      </c>
      <c r="DC11" s="4">
        <v>283.42499999999995</v>
      </c>
      <c r="DE11" s="4">
        <v>67.632999138574178</v>
      </c>
      <c r="DF11" s="4">
        <v>7.6193924999999991</v>
      </c>
      <c r="DH11" s="4">
        <v>67.632999138574178</v>
      </c>
      <c r="DI11" s="4">
        <v>8.4940309999999997</v>
      </c>
      <c r="DK11" s="4">
        <v>330.07624019213733</v>
      </c>
      <c r="DL11" s="4">
        <v>31.754457875</v>
      </c>
      <c r="DM11" s="4">
        <v>330.07624019213733</v>
      </c>
      <c r="DN11" s="4">
        <v>30.327035875</v>
      </c>
      <c r="DO11" s="4">
        <v>67.632999138574178</v>
      </c>
      <c r="DP11" s="4">
        <v>25.228309249999999</v>
      </c>
      <c r="DQ11" s="4">
        <v>67.632999138574178</v>
      </c>
      <c r="DR11" s="4">
        <v>31.237155000000001</v>
      </c>
      <c r="DS11" s="4">
        <v>67.632999138574178</v>
      </c>
      <c r="DT11" s="4">
        <v>28.738895249999999</v>
      </c>
      <c r="DU11" s="4">
        <v>28.738895249999999</v>
      </c>
      <c r="DV11" s="4">
        <v>37.385509749999997</v>
      </c>
      <c r="DW11" s="4">
        <v>38.153287249999998</v>
      </c>
      <c r="DX11" s="4">
        <v>30.234959279910008</v>
      </c>
      <c r="DZ11" s="4">
        <v>62.48790485614667</v>
      </c>
      <c r="EA11" s="4">
        <v>29.779389999999999</v>
      </c>
      <c r="EB11" s="4">
        <v>29.779389999999999</v>
      </c>
      <c r="EC11" s="4">
        <v>38.261671</v>
      </c>
      <c r="ED11" s="4">
        <v>39.072966749999999</v>
      </c>
      <c r="EE11" s="4">
        <v>30.890381109374999</v>
      </c>
      <c r="EF11" s="4">
        <v>8.382223999999999</v>
      </c>
      <c r="EG11" s="4">
        <v>9.1194065000000002</v>
      </c>
      <c r="EH11" s="4">
        <v>4.8871932500000002</v>
      </c>
      <c r="EI11" s="4">
        <v>4.4976802500000002</v>
      </c>
      <c r="EJ11" s="4">
        <v>26.179314999999999</v>
      </c>
      <c r="EK11" s="4">
        <v>32.154967499999998</v>
      </c>
      <c r="EL11" s="4">
        <v>29.700036750000002</v>
      </c>
      <c r="EM11" s="4">
        <v>38.231731000000003</v>
      </c>
      <c r="EN11" s="4">
        <v>38.996910499999998</v>
      </c>
      <c r="EO11" s="4">
        <v>31.189379658283997</v>
      </c>
      <c r="EP11" s="4">
        <v>1.0210507500000001</v>
      </c>
      <c r="EQ11" s="4">
        <v>2648</v>
      </c>
      <c r="ER11" s="4">
        <v>62.48790485614667</v>
      </c>
      <c r="ES11" s="4">
        <v>8.382223999999999</v>
      </c>
      <c r="ET11" s="4">
        <v>62.48790485614667</v>
      </c>
      <c r="EU11" s="4">
        <v>9.1194065000000002</v>
      </c>
      <c r="EV11" s="7">
        <v>173.21911607832075</v>
      </c>
      <c r="EW11" s="7">
        <v>26.590186625000001</v>
      </c>
      <c r="EX11" s="7">
        <v>190.90903707250214</v>
      </c>
      <c r="EY11" s="7">
        <v>27.240705250000001</v>
      </c>
      <c r="EZ11" s="7">
        <v>62.48790485614667</v>
      </c>
      <c r="FA11" s="7">
        <v>26.179314999999999</v>
      </c>
      <c r="FB11" s="7">
        <v>62.48790485614667</v>
      </c>
      <c r="FC11" s="7">
        <v>32.154967499999998</v>
      </c>
      <c r="FD11" s="4">
        <v>62.48790485614667</v>
      </c>
      <c r="FE11" s="4">
        <v>29.700036750000002</v>
      </c>
      <c r="FF11" s="4">
        <v>29.700036750000002</v>
      </c>
      <c r="FG11" s="4">
        <v>38.231731000000003</v>
      </c>
      <c r="FH11" s="4">
        <v>38.996910499999998</v>
      </c>
      <c r="FI11" s="4">
        <v>31.189379658283997</v>
      </c>
      <c r="FK11" s="4">
        <v>67.632999138574178</v>
      </c>
      <c r="FL11" s="4">
        <v>29.948398609374998</v>
      </c>
      <c r="FM11" s="4">
        <v>67.632999138574178</v>
      </c>
      <c r="FN11" s="4">
        <v>30.234959279910008</v>
      </c>
      <c r="FP11" s="4">
        <v>62.48790485614667</v>
      </c>
      <c r="FQ11" s="4">
        <v>30.890381109374999</v>
      </c>
      <c r="FR11" s="4">
        <v>62.48790485614667</v>
      </c>
      <c r="FS11" s="4">
        <v>31.189379658283997</v>
      </c>
    </row>
    <row r="12" spans="1:175">
      <c r="A12" s="249"/>
      <c r="B12" s="38">
        <v>135</v>
      </c>
      <c r="C12" s="130">
        <f>Anchor!L45</f>
        <v>3574.493199</v>
      </c>
      <c r="D12" s="130">
        <f>Anchor!M45</f>
        <v>41.351961000000003</v>
      </c>
      <c r="E12" s="130">
        <f>Anchor!N45</f>
        <v>47.195847000000001</v>
      </c>
      <c r="F12" s="130">
        <f>Anchor!O45</f>
        <v>50.117415000000001</v>
      </c>
      <c r="G12" s="131">
        <f>('Summary (Full)'!$B$34*D12+'Summary (Full)'!$B$35*E12+'Summary (Full)'!$B$36*F12)/'Summary (Full)'!$B$37</f>
        <v>42.265044750000001</v>
      </c>
      <c r="H12" s="130">
        <f>Anchor!P45</f>
        <v>23.589151999999999</v>
      </c>
      <c r="I12" s="130">
        <f>Anchor!Q45</f>
        <v>18.260057</v>
      </c>
      <c r="J12" s="130">
        <f>Anchor!R45</f>
        <v>84.565906999999996</v>
      </c>
      <c r="K12" s="130">
        <f>Anchor!S45</f>
        <v>82.413403000000002</v>
      </c>
      <c r="L12" s="130">
        <f>Anchor!T45</f>
        <v>39.967281999999997</v>
      </c>
      <c r="M12" s="130">
        <f>Anchor!U45</f>
        <v>42.267947999999997</v>
      </c>
      <c r="N12" s="130">
        <f>Anchor!V45</f>
        <v>41.333213000000001</v>
      </c>
      <c r="O12" s="130">
        <f>Anchor!W45</f>
        <v>47.185920000000003</v>
      </c>
      <c r="P12" s="130">
        <f>Anchor!X45</f>
        <v>50.100583999999998</v>
      </c>
      <c r="Q12" s="132">
        <f>10*LOG10(1/(('Summary (Full)'!$B$41/10^(N12/10)+'Summary (Full)'!$B$42/10^(O12/10)+'Summary (Full)'!$B$43/10^(P12/10))/'Summary (Full)'!$B$44))</f>
        <v>42.687436005685448</v>
      </c>
      <c r="R12" s="130">
        <f>Anchor!Y45</f>
        <v>0.35416199999999998</v>
      </c>
      <c r="S12" s="130">
        <f>Anchor!Z45</f>
        <v>9835.42</v>
      </c>
      <c r="T12" s="133"/>
      <c r="U12" s="130">
        <f>Test!L45</f>
        <v>3466.1658339999999</v>
      </c>
      <c r="V12" s="130">
        <f>Test!M45</f>
        <v>41.566958</v>
      </c>
      <c r="W12" s="130">
        <f>Test!N45</f>
        <v>47.578795999999997</v>
      </c>
      <c r="X12" s="130">
        <f>Test!O45</f>
        <v>50.632367000000002</v>
      </c>
      <c r="Y12" s="130">
        <f>('Summary (Full)'!$B$34*V12+'Summary (Full)'!$B$35*W12+'Summary (Full)'!$B$36*X12)/'Summary (Full)'!$B$37</f>
        <v>42.509285937500003</v>
      </c>
      <c r="Z12" s="130">
        <f>Test!P45</f>
        <v>24.156927</v>
      </c>
      <c r="AA12" s="130">
        <f>Test!Q45</f>
        <v>18.520699</v>
      </c>
      <c r="AB12" s="130">
        <f>Test!R45</f>
        <v>87.004369999999994</v>
      </c>
      <c r="AC12" s="130">
        <f>Test!S45</f>
        <v>84.575083000000006</v>
      </c>
      <c r="AD12" s="130">
        <f>Test!T45</f>
        <v>40.404176999999997</v>
      </c>
      <c r="AE12" s="130">
        <f>Test!U45</f>
        <v>42.522916000000002</v>
      </c>
      <c r="AF12" s="130">
        <f>Test!V45</f>
        <v>41.551817999999997</v>
      </c>
      <c r="AG12" s="130">
        <f>Test!W45</f>
        <v>47.570836</v>
      </c>
      <c r="AH12" s="130">
        <f>Test!X45</f>
        <v>50.617280000000001</v>
      </c>
      <c r="AI12" s="130">
        <f>10*LOG10(1/(('Summary (Full)'!$B$41/10^(AF12/10)+'Summary (Full)'!$B$42/10^(AG12/10)+'Summary (Full)'!$B$43/10^(AH12/10))/'Summary (Full)'!$B$44))</f>
        <v>42.924443181100756</v>
      </c>
      <c r="AJ12" s="130">
        <f>Test!Y45</f>
        <v>0.34153800000000001</v>
      </c>
      <c r="AK12" s="130">
        <f>Test!Z45</f>
        <v>91782.95</v>
      </c>
      <c r="AL12" s="130">
        <f t="shared" si="2"/>
        <v>0.96435529503447581</v>
      </c>
      <c r="AM12" s="130">
        <f t="shared" si="2"/>
        <v>9.331879065662676</v>
      </c>
      <c r="AO12" s="261"/>
      <c r="AP12" s="177"/>
      <c r="AQ12" s="177"/>
      <c r="AR12" s="177"/>
      <c r="AS12" s="177"/>
      <c r="AT12" s="177"/>
      <c r="AU12" s="177"/>
      <c r="AV12" s="177"/>
      <c r="AW12" s="177"/>
      <c r="AX12" s="177"/>
      <c r="AY12" s="178"/>
      <c r="AZ12" s="252"/>
      <c r="BA12" s="171"/>
      <c r="CL12" s="4">
        <v>73.510686548601797</v>
      </c>
      <c r="CM12" s="4">
        <v>29.194612999999997</v>
      </c>
      <c r="CN12" s="4">
        <v>29.194612999999997</v>
      </c>
      <c r="CO12" s="4">
        <v>37.684702625</v>
      </c>
      <c r="CP12" s="4">
        <v>38.546876250000004</v>
      </c>
      <c r="CQ12" s="4">
        <v>30.309760054687498</v>
      </c>
      <c r="CR12" s="4">
        <v>7.8489372499999996</v>
      </c>
      <c r="CS12" s="4">
        <v>8.6834140000000009</v>
      </c>
      <c r="CT12" s="4">
        <v>1.3705307499999999</v>
      </c>
      <c r="CU12" s="4">
        <v>1.2269118750000001</v>
      </c>
      <c r="CV12" s="4">
        <v>25.589059625000001</v>
      </c>
      <c r="CW12" s="4">
        <v>31.596413500000001</v>
      </c>
      <c r="CX12" s="4">
        <v>29.108953124999999</v>
      </c>
      <c r="CY12" s="4">
        <v>37.653847374999998</v>
      </c>
      <c r="CZ12" s="4">
        <v>38.465683124999998</v>
      </c>
      <c r="DA12" s="4">
        <v>30.600372730424748</v>
      </c>
      <c r="DB12" s="4">
        <v>1.0307893749999999</v>
      </c>
      <c r="DC12" s="4">
        <v>296.91249999999997</v>
      </c>
      <c r="DE12" s="4">
        <v>73.510686548601797</v>
      </c>
      <c r="DF12" s="4">
        <v>7.8489372499999996</v>
      </c>
      <c r="DH12" s="4">
        <v>73.510686548601797</v>
      </c>
      <c r="DI12" s="4">
        <v>8.6834140000000009</v>
      </c>
      <c r="DK12" s="4">
        <v>352.36036516419205</v>
      </c>
      <c r="DL12" s="4">
        <v>33.478947875000003</v>
      </c>
      <c r="DM12" s="4">
        <v>363.44332600000001</v>
      </c>
      <c r="DN12" s="4">
        <v>32.767178999999999</v>
      </c>
      <c r="DO12" s="4">
        <v>73.510686548601797</v>
      </c>
      <c r="DP12" s="4">
        <v>25.589059625000001</v>
      </c>
      <c r="DQ12" s="4">
        <v>73.510686548601797</v>
      </c>
      <c r="DR12" s="4">
        <v>31.596413500000001</v>
      </c>
      <c r="DS12" s="4">
        <v>73.510686548601797</v>
      </c>
      <c r="DT12" s="4">
        <v>29.108953124999999</v>
      </c>
      <c r="DU12" s="4">
        <v>29.108953124999999</v>
      </c>
      <c r="DV12" s="4">
        <v>37.653847374999998</v>
      </c>
      <c r="DW12" s="4">
        <v>38.465683124999998</v>
      </c>
      <c r="DX12" s="4">
        <v>30.600372730424748</v>
      </c>
      <c r="DZ12" s="4">
        <v>68.736217669220963</v>
      </c>
      <c r="EA12" s="4">
        <v>30.144826000000002</v>
      </c>
      <c r="EB12" s="4">
        <v>30.144826000000002</v>
      </c>
      <c r="EC12" s="4">
        <v>38.543413999999999</v>
      </c>
      <c r="ED12" s="4">
        <v>39.453170374999999</v>
      </c>
      <c r="EE12" s="4">
        <v>31.251509273437499</v>
      </c>
      <c r="EF12" s="4">
        <v>8.6292840000000002</v>
      </c>
      <c r="EG12" s="4">
        <v>9.3176162500000004</v>
      </c>
      <c r="EH12" s="4">
        <v>5.6098706250000001</v>
      </c>
      <c r="EI12" s="4">
        <v>5.1583766250000007</v>
      </c>
      <c r="EJ12" s="4">
        <v>26.536892999999999</v>
      </c>
      <c r="EK12" s="4">
        <v>32.510324750000002</v>
      </c>
      <c r="EL12" s="4">
        <v>30.065136875</v>
      </c>
      <c r="EM12" s="4">
        <v>38.512421000000003</v>
      </c>
      <c r="EN12" s="4">
        <v>39.375732750000005</v>
      </c>
      <c r="EO12" s="4">
        <v>31.552182183532029</v>
      </c>
      <c r="EP12" s="4">
        <v>0.99776137500000006</v>
      </c>
      <c r="EQ12" s="4">
        <v>2779.1600000000003</v>
      </c>
      <c r="ER12" s="4">
        <v>68.736217669220963</v>
      </c>
      <c r="ES12" s="4">
        <v>8.6292840000000002</v>
      </c>
      <c r="ET12" s="4">
        <v>68.736217669220963</v>
      </c>
      <c r="EU12" s="4">
        <v>9.3176162500000004</v>
      </c>
      <c r="EV12" s="7">
        <v>190.90903707250214</v>
      </c>
      <c r="EW12" s="7">
        <v>28.906491250000002</v>
      </c>
      <c r="EX12" s="7">
        <v>210.40553295209588</v>
      </c>
      <c r="EY12" s="7">
        <v>29.479101874999998</v>
      </c>
      <c r="EZ12" s="7">
        <v>68.736217669220963</v>
      </c>
      <c r="FA12" s="7">
        <v>26.536892999999999</v>
      </c>
      <c r="FB12" s="7">
        <v>68.736217669220963</v>
      </c>
      <c r="FC12" s="7">
        <v>32.510324750000002</v>
      </c>
      <c r="FD12" s="4">
        <v>68.736217669220963</v>
      </c>
      <c r="FE12" s="4">
        <v>30.065136875</v>
      </c>
      <c r="FF12" s="4">
        <v>30.065136875</v>
      </c>
      <c r="FG12" s="4">
        <v>38.512421000000003</v>
      </c>
      <c r="FH12" s="4">
        <v>39.375732750000005</v>
      </c>
      <c r="FI12" s="4">
        <v>31.552182183532029</v>
      </c>
      <c r="FK12" s="4">
        <v>73.510686548601797</v>
      </c>
      <c r="FL12" s="4">
        <v>30.309760054687498</v>
      </c>
      <c r="FM12" s="4">
        <v>73.510686548601797</v>
      </c>
      <c r="FN12" s="4">
        <v>30.600372730424748</v>
      </c>
      <c r="FP12" s="4">
        <v>68.736217669220963</v>
      </c>
      <c r="FQ12" s="4">
        <v>31.251509273437499</v>
      </c>
      <c r="FR12" s="4">
        <v>68.736217669220963</v>
      </c>
      <c r="FS12" s="4">
        <v>31.552182183532029</v>
      </c>
    </row>
    <row r="13" spans="1:175" ht="13" customHeight="1">
      <c r="A13" s="249"/>
      <c r="B13" s="38">
        <v>160</v>
      </c>
      <c r="C13" s="130">
        <f>Anchor!L46</f>
        <v>1652.372243</v>
      </c>
      <c r="D13" s="130">
        <f>Anchor!M46</f>
        <v>39.825612</v>
      </c>
      <c r="E13" s="130">
        <f>Anchor!N46</f>
        <v>45.776074000000001</v>
      </c>
      <c r="F13" s="130">
        <f>Anchor!O46</f>
        <v>48.262079</v>
      </c>
      <c r="G13" s="131">
        <f>('Summary (Full)'!$B$34*D13+'Summary (Full)'!$B$35*E13+'Summary (Full)'!$B$36*F13)/'Summary (Full)'!$B$37</f>
        <v>40.7247950625</v>
      </c>
      <c r="H13" s="130">
        <f>Anchor!P46</f>
        <v>19.996870000000001</v>
      </c>
      <c r="I13" s="130">
        <f>Anchor!Q46</f>
        <v>16.622986000000001</v>
      </c>
      <c r="J13" s="130">
        <f>Anchor!R46</f>
        <v>71.270250000000004</v>
      </c>
      <c r="K13" s="130">
        <f>Anchor!S46</f>
        <v>69.217721999999995</v>
      </c>
      <c r="L13" s="130">
        <f>Anchor!T46</f>
        <v>37.371498000000003</v>
      </c>
      <c r="M13" s="130">
        <f>Anchor!U46</f>
        <v>40.903027000000002</v>
      </c>
      <c r="N13" s="130">
        <f>Anchor!V46</f>
        <v>39.783890999999997</v>
      </c>
      <c r="O13" s="130">
        <f>Anchor!W46</f>
        <v>45.760810999999997</v>
      </c>
      <c r="P13" s="130">
        <f>Anchor!X46</f>
        <v>48.236016999999997</v>
      </c>
      <c r="Q13" s="132">
        <f>10*LOG10(1/(('Summary (Full)'!$B$41/10^(N13/10)+'Summary (Full)'!$B$42/10^(O13/10)+'Summary (Full)'!$B$43/10^(P13/10))/'Summary (Full)'!$B$44))</f>
        <v>41.135472258666695</v>
      </c>
      <c r="R13" s="130">
        <f>Anchor!Y46</f>
        <v>0.347557</v>
      </c>
      <c r="S13" s="130">
        <f>Anchor!Z46</f>
        <v>5928.8</v>
      </c>
      <c r="T13" s="133"/>
      <c r="U13" s="130">
        <f>Test!L46</f>
        <v>1573.409975</v>
      </c>
      <c r="V13" s="130">
        <f>Test!M46</f>
        <v>40.244512999999998</v>
      </c>
      <c r="W13" s="130">
        <f>Test!N46</f>
        <v>46.341861999999999</v>
      </c>
      <c r="X13" s="130">
        <f>Test!O46</f>
        <v>48.948720999999999</v>
      </c>
      <c r="Y13" s="130">
        <f>('Summary (Full)'!$B$34*V13+'Summary (Full)'!$B$35*W13+'Summary (Full)'!$B$36*X13)/'Summary (Full)'!$B$37</f>
        <v>41.169610312499998</v>
      </c>
      <c r="Z13" s="130">
        <f>Test!P46</f>
        <v>20.795787000000001</v>
      </c>
      <c r="AA13" s="130">
        <f>Test!Q46</f>
        <v>17.074059999999999</v>
      </c>
      <c r="AB13" s="130">
        <f>Test!R46</f>
        <v>76.369567000000004</v>
      </c>
      <c r="AC13" s="130">
        <f>Test!S46</f>
        <v>73.798556000000005</v>
      </c>
      <c r="AD13" s="130">
        <f>Test!T46</f>
        <v>38.039842</v>
      </c>
      <c r="AE13" s="130">
        <f>Test!U46</f>
        <v>41.318871000000001</v>
      </c>
      <c r="AF13" s="130">
        <f>Test!V46</f>
        <v>40.210819999999998</v>
      </c>
      <c r="AG13" s="130">
        <f>Test!W46</f>
        <v>46.328268999999999</v>
      </c>
      <c r="AH13" s="130">
        <f>Test!X46</f>
        <v>48.922004000000001</v>
      </c>
      <c r="AI13" s="130">
        <f>10*LOG10(1/(('Summary (Full)'!$B$41/10^(AF13/10)+'Summary (Full)'!$B$42/10^(AG13/10)+'Summary (Full)'!$B$43/10^(AH13/10))/'Summary (Full)'!$B$44))</f>
        <v>41.578547377523385</v>
      </c>
      <c r="AJ13" s="130">
        <f>Test!Y46</f>
        <v>0.37052099999999999</v>
      </c>
      <c r="AK13" s="130">
        <f>Test!Z46</f>
        <v>42956.55</v>
      </c>
      <c r="AL13" s="130">
        <f t="shared" si="2"/>
        <v>1.0660726154271098</v>
      </c>
      <c r="AM13" s="130">
        <f t="shared" si="2"/>
        <v>7.2454037916610448</v>
      </c>
      <c r="AO13" s="261" t="s">
        <v>28</v>
      </c>
      <c r="AP13" s="177" cm="1">
        <f t="array" ref="AP13">bdRateExtend($C12:$C15,D12:D15,$U12:$U15,V12:V15)</f>
        <v>-0.22870101615093563</v>
      </c>
      <c r="AQ13" s="177"/>
      <c r="AR13" s="177"/>
      <c r="AS13" s="177"/>
      <c r="AT13" s="177" cm="1">
        <f t="array" ref="AT13">bdRateExtend($C12:$C15,H12:H15,$U12:$U15,Z12:Z15)</f>
        <v>-0.21175932384168972</v>
      </c>
      <c r="AU13" s="177"/>
      <c r="AV13" s="177" cm="1">
        <f t="array" ref="AV13">bdRateExtend($C12:$C15,I12:I15,$U12:$U15,AA12:AA15)</f>
        <v>-0.23688822236378682</v>
      </c>
      <c r="AW13" s="177"/>
      <c r="AX13" s="177" cm="1">
        <f t="array" ref="AX13">bdRateExtend($C12:$C15,J12:J15,$U12:$U15,AB12:AB15,"None", FALSE,1)</f>
        <v>-0.30079763797388592</v>
      </c>
      <c r="AY13" s="178"/>
      <c r="AZ13" s="252" cm="1">
        <f t="array" ref="AZ13">testVMAFRange($C12:$C15,J12:J15,$U12:$U15,AB12:AB15)</f>
        <v>0</v>
      </c>
      <c r="BA13" s="171"/>
      <c r="CL13" s="4">
        <v>79.899178000000006</v>
      </c>
      <c r="CM13" s="4">
        <v>29.566237999999998</v>
      </c>
      <c r="CN13" s="4">
        <v>29.566237999999998</v>
      </c>
      <c r="CO13" s="4">
        <v>37.953847000000003</v>
      </c>
      <c r="CP13" s="4">
        <v>38.856765000000003</v>
      </c>
      <c r="CQ13" s="4">
        <v>30.671121499999998</v>
      </c>
      <c r="CR13" s="4">
        <v>8.0784819999999993</v>
      </c>
      <c r="CS13" s="4">
        <v>8.8727970000000003</v>
      </c>
      <c r="CT13" s="4">
        <v>1.5656969999999999</v>
      </c>
      <c r="CU13" s="4">
        <v>1.402185</v>
      </c>
      <c r="CV13" s="4">
        <v>25.949809999999999</v>
      </c>
      <c r="CW13" s="4">
        <v>31.955672</v>
      </c>
      <c r="CX13" s="4">
        <v>29.479011</v>
      </c>
      <c r="CY13" s="4">
        <v>37.922184999999999</v>
      </c>
      <c r="CZ13" s="4">
        <v>38.778078999999998</v>
      </c>
      <c r="DA13" s="4">
        <v>30.965786180939489</v>
      </c>
      <c r="DB13" s="4">
        <v>1.019971</v>
      </c>
      <c r="DC13" s="4">
        <v>310.39999999999998</v>
      </c>
      <c r="DE13" s="4">
        <v>87.828312191244621</v>
      </c>
      <c r="DF13" s="4">
        <v>8.3924149999999997</v>
      </c>
      <c r="DH13" s="4">
        <v>87.828312191244621</v>
      </c>
      <c r="DI13" s="4">
        <v>9.1104985000000003</v>
      </c>
      <c r="DK13" s="4">
        <v>386.92434264122568</v>
      </c>
      <c r="DL13" s="4">
        <v>36.066961499999998</v>
      </c>
      <c r="DM13" s="4">
        <v>398.92154349917416</v>
      </c>
      <c r="DN13" s="4">
        <v>35.307606</v>
      </c>
      <c r="DO13" s="4">
        <v>79.899178000000006</v>
      </c>
      <c r="DP13" s="4">
        <v>25.949809999999999</v>
      </c>
      <c r="DQ13" s="4">
        <v>79.899178000000006</v>
      </c>
      <c r="DR13" s="4">
        <v>31.955672</v>
      </c>
      <c r="DS13" s="4">
        <v>79.899178000000006</v>
      </c>
      <c r="DT13" s="4">
        <v>29.479011</v>
      </c>
      <c r="DU13" s="4">
        <v>29.479011</v>
      </c>
      <c r="DV13" s="4">
        <v>37.922184999999999</v>
      </c>
      <c r="DW13" s="4">
        <v>38.778078999999998</v>
      </c>
      <c r="DX13" s="4">
        <v>30.965786180939489</v>
      </c>
      <c r="DZ13" s="4">
        <v>75.609313999999998</v>
      </c>
      <c r="EA13" s="4">
        <v>30.510262000000001</v>
      </c>
      <c r="EB13" s="4">
        <v>30.510262000000001</v>
      </c>
      <c r="EC13" s="4">
        <v>38.825156999999997</v>
      </c>
      <c r="ED13" s="4">
        <v>39.833373999999999</v>
      </c>
      <c r="EE13" s="4">
        <v>31.612637437499998</v>
      </c>
      <c r="EF13" s="4">
        <v>8.8763439999999996</v>
      </c>
      <c r="EG13" s="4">
        <v>9.5158260000000006</v>
      </c>
      <c r="EH13" s="4">
        <v>6.3325480000000001</v>
      </c>
      <c r="EI13" s="4">
        <v>5.8190730000000004</v>
      </c>
      <c r="EJ13" s="4">
        <v>26.894470999999999</v>
      </c>
      <c r="EK13" s="4">
        <v>32.865682</v>
      </c>
      <c r="EL13" s="4">
        <v>30.430237000000002</v>
      </c>
      <c r="EM13" s="4">
        <v>38.793111000000003</v>
      </c>
      <c r="EN13" s="4">
        <v>39.754555000000003</v>
      </c>
      <c r="EO13" s="4">
        <v>31.914984708780061</v>
      </c>
      <c r="EP13" s="4">
        <v>0.974472</v>
      </c>
      <c r="EQ13" s="4">
        <v>2910.32</v>
      </c>
      <c r="ER13" s="4">
        <v>83.458163644165793</v>
      </c>
      <c r="ES13" s="4">
        <v>9.2041401249999986</v>
      </c>
      <c r="ET13" s="4">
        <v>83.458163644165793</v>
      </c>
      <c r="EU13" s="4">
        <v>9.7579383750000002</v>
      </c>
      <c r="EV13" s="7">
        <v>210.40553295209588</v>
      </c>
      <c r="EW13" s="7">
        <v>31.222795874999999</v>
      </c>
      <c r="EX13" s="7">
        <v>231.89309933003702</v>
      </c>
      <c r="EY13" s="7">
        <v>31.717498499999998</v>
      </c>
      <c r="EZ13" s="7">
        <v>75.609313999999998</v>
      </c>
      <c r="FA13" s="7">
        <v>26.894470999999999</v>
      </c>
      <c r="FB13" s="7">
        <v>75.609313999999998</v>
      </c>
      <c r="FC13" s="7">
        <v>32.865682</v>
      </c>
      <c r="FD13" s="4">
        <v>75.609313999999998</v>
      </c>
      <c r="FE13" s="4">
        <v>30.430237000000002</v>
      </c>
      <c r="FF13" s="4">
        <v>30.430237000000002</v>
      </c>
      <c r="FG13" s="4">
        <v>38.793111000000003</v>
      </c>
      <c r="FH13" s="4">
        <v>39.754555000000003</v>
      </c>
      <c r="FI13" s="4">
        <v>31.914984708780061</v>
      </c>
      <c r="FK13" s="4">
        <v>79.899178000000006</v>
      </c>
      <c r="FL13" s="4">
        <v>30.671121499999998</v>
      </c>
      <c r="FM13" s="4">
        <v>79.899178000000006</v>
      </c>
      <c r="FN13" s="4">
        <v>30.965786180939489</v>
      </c>
      <c r="FP13" s="4">
        <v>75.609313999999998</v>
      </c>
      <c r="FQ13" s="4">
        <v>31.612637437499998</v>
      </c>
      <c r="FR13" s="4">
        <v>75.609313999999998</v>
      </c>
      <c r="FS13" s="4">
        <v>31.914984708780061</v>
      </c>
    </row>
    <row r="14" spans="1:175">
      <c r="A14" s="249"/>
      <c r="B14" s="38">
        <v>185</v>
      </c>
      <c r="C14" s="130">
        <f>Anchor!L47</f>
        <v>792.13832300000001</v>
      </c>
      <c r="D14" s="130">
        <f>Anchor!M47</f>
        <v>37.680557</v>
      </c>
      <c r="E14" s="130">
        <f>Anchor!N47</f>
        <v>43.887141</v>
      </c>
      <c r="F14" s="130">
        <f>Anchor!O47</f>
        <v>45.944481000000003</v>
      </c>
      <c r="G14" s="131">
        <f>('Summary (Full)'!$B$34*D14+'Summary (Full)'!$B$35*E14+'Summary (Full)'!$B$36*F14)/'Summary (Full)'!$B$37</f>
        <v>38.58496375</v>
      </c>
      <c r="H14" s="130">
        <f>Anchor!P47</f>
        <v>16.390775999999999</v>
      </c>
      <c r="I14" s="130">
        <f>Anchor!Q47</f>
        <v>14.627349000000001</v>
      </c>
      <c r="J14" s="130">
        <f>Anchor!R47</f>
        <v>52.756860000000003</v>
      </c>
      <c r="K14" s="130">
        <f>Anchor!S47</f>
        <v>50.909241999999999</v>
      </c>
      <c r="L14" s="130">
        <f>Anchor!T47</f>
        <v>34.463051999999998</v>
      </c>
      <c r="M14" s="130">
        <f>Anchor!U47</f>
        <v>39.020701000000003</v>
      </c>
      <c r="N14" s="130">
        <f>Anchor!V47</f>
        <v>37.613501999999997</v>
      </c>
      <c r="O14" s="130">
        <f>Anchor!W47</f>
        <v>43.867761999999999</v>
      </c>
      <c r="P14" s="130">
        <f>Anchor!X47</f>
        <v>45.908698000000001</v>
      </c>
      <c r="Q14" s="132">
        <f>10*LOG10(1/(('Summary (Full)'!$B$41/10^(N14/10)+'Summary (Full)'!$B$42/10^(O14/10)+'Summary (Full)'!$B$43/10^(P14/10))/'Summary (Full)'!$B$44))</f>
        <v>38.975338910535491</v>
      </c>
      <c r="R14" s="130">
        <f>Anchor!Y47</f>
        <v>0.37956000000000001</v>
      </c>
      <c r="S14" s="130">
        <f>Anchor!Z47</f>
        <v>3802.38</v>
      </c>
      <c r="T14" s="133"/>
      <c r="U14" s="130">
        <f>Test!L47</f>
        <v>740.16936899999996</v>
      </c>
      <c r="V14" s="130">
        <f>Test!M47</f>
        <v>38.327235000000002</v>
      </c>
      <c r="W14" s="130">
        <f>Test!N47</f>
        <v>44.637667999999998</v>
      </c>
      <c r="X14" s="130">
        <f>Test!O47</f>
        <v>46.715456000000003</v>
      </c>
      <c r="Y14" s="130">
        <f>('Summary (Full)'!$B$34*V14+'Summary (Full)'!$B$35*W14+'Summary (Full)'!$B$36*X14)/'Summary (Full)'!$B$37</f>
        <v>39.245900875000004</v>
      </c>
      <c r="Z14" s="130">
        <f>Test!P47</f>
        <v>17.298037999999998</v>
      </c>
      <c r="AA14" s="130">
        <f>Test!Q47</f>
        <v>15.241928</v>
      </c>
      <c r="AB14" s="130">
        <f>Test!R47</f>
        <v>60.794289999999997</v>
      </c>
      <c r="AC14" s="130">
        <f>Test!S47</f>
        <v>58.406568</v>
      </c>
      <c r="AD14" s="130">
        <f>Test!T47</f>
        <v>35.310946000000001</v>
      </c>
      <c r="AE14" s="130">
        <f>Test!U47</f>
        <v>39.620786000000003</v>
      </c>
      <c r="AF14" s="130">
        <f>Test!V47</f>
        <v>38.271560000000001</v>
      </c>
      <c r="AG14" s="130">
        <f>Test!W47</f>
        <v>44.619306000000002</v>
      </c>
      <c r="AH14" s="130">
        <f>Test!X47</f>
        <v>46.673188000000003</v>
      </c>
      <c r="AI14" s="130">
        <f>10*LOG10(1/(('Summary (Full)'!$B$41/10^(AF14/10)+'Summary (Full)'!$B$42/10^(AG14/10)+'Summary (Full)'!$B$43/10^(AH14/10))/'Summary (Full)'!$B$44))</f>
        <v>39.641952452056429</v>
      </c>
      <c r="AJ14" s="130">
        <f>Test!Y47</f>
        <v>0.37877100000000002</v>
      </c>
      <c r="AK14" s="130">
        <f>Test!Z47</f>
        <v>23180.83</v>
      </c>
      <c r="AL14" s="130">
        <f t="shared" si="2"/>
        <v>0.99792127726841606</v>
      </c>
      <c r="AM14" s="130">
        <f t="shared" si="2"/>
        <v>6.0964001493801252</v>
      </c>
      <c r="AO14" s="261"/>
      <c r="AP14" s="177"/>
      <c r="AQ14" s="177"/>
      <c r="AR14" s="177"/>
      <c r="AS14" s="177"/>
      <c r="AT14" s="177"/>
      <c r="AU14" s="177"/>
      <c r="AV14" s="177"/>
      <c r="AW14" s="177"/>
      <c r="AX14" s="177"/>
      <c r="AY14" s="178"/>
      <c r="AZ14" s="252"/>
      <c r="BA14" s="171"/>
      <c r="CL14" s="4">
        <v>87.828312191244621</v>
      </c>
      <c r="CM14" s="4">
        <v>29.946634249999999</v>
      </c>
      <c r="CN14" s="4">
        <v>29.946634249999999</v>
      </c>
      <c r="CO14" s="4">
        <v>38.267874875000004</v>
      </c>
      <c r="CP14" s="4">
        <v>39.203235750000005</v>
      </c>
      <c r="CQ14" s="4">
        <v>31.0452493828125</v>
      </c>
      <c r="CR14" s="4">
        <v>8.3924149999999997</v>
      </c>
      <c r="CS14" s="4">
        <v>9.1104985000000003</v>
      </c>
      <c r="CT14" s="4">
        <v>2.9098492500000006</v>
      </c>
      <c r="CU14" s="4">
        <v>2.6662903749999991</v>
      </c>
      <c r="CV14" s="4">
        <v>26.324915874999999</v>
      </c>
      <c r="CW14" s="4">
        <v>32.311076999999997</v>
      </c>
      <c r="CX14" s="4">
        <v>29.859568249999999</v>
      </c>
      <c r="CY14" s="4">
        <v>38.237143625000002</v>
      </c>
      <c r="CZ14" s="4">
        <v>39.127426</v>
      </c>
      <c r="DA14" s="4">
        <v>31.343124826536172</v>
      </c>
      <c r="DB14" s="4">
        <v>0.99627674999999993</v>
      </c>
      <c r="DC14" s="4">
        <v>331.19</v>
      </c>
      <c r="DE14" s="4">
        <v>96.544327682103571</v>
      </c>
      <c r="DF14" s="4">
        <v>8.7063479999999984</v>
      </c>
      <c r="DH14" s="4">
        <v>96.544327682103571</v>
      </c>
      <c r="DI14" s="4">
        <v>9.3482000000000003</v>
      </c>
      <c r="DK14" s="4">
        <v>398.92154349917416</v>
      </c>
      <c r="DL14" s="4">
        <v>36.901761499999999</v>
      </c>
      <c r="DM14" s="4">
        <v>437.86303526113807</v>
      </c>
      <c r="DN14" s="4">
        <v>37.848033000000001</v>
      </c>
      <c r="DO14" s="4">
        <v>87.828312191244621</v>
      </c>
      <c r="DP14" s="4">
        <v>26.324915874999999</v>
      </c>
      <c r="DQ14" s="4">
        <v>87.828312191244621</v>
      </c>
      <c r="DR14" s="4">
        <v>32.311076999999997</v>
      </c>
      <c r="DS14" s="4">
        <v>87.828312191244621</v>
      </c>
      <c r="DT14" s="4">
        <v>29.859568249999999</v>
      </c>
      <c r="DU14" s="4">
        <v>29.859568249999999</v>
      </c>
      <c r="DV14" s="4">
        <v>38.237143625000002</v>
      </c>
      <c r="DW14" s="4">
        <v>39.127426</v>
      </c>
      <c r="DX14" s="4">
        <v>31.343124826536172</v>
      </c>
      <c r="DZ14" s="4">
        <v>83.458163644165793</v>
      </c>
      <c r="EA14" s="4">
        <v>30.878963500000001</v>
      </c>
      <c r="EB14" s="4">
        <v>30.878963500000001</v>
      </c>
      <c r="EC14" s="4">
        <v>39.12491</v>
      </c>
      <c r="ED14" s="4">
        <v>40.185212</v>
      </c>
      <c r="EE14" s="4">
        <v>31.975975687499997</v>
      </c>
      <c r="EF14" s="4">
        <v>9.2041401249999986</v>
      </c>
      <c r="EG14" s="4">
        <v>9.7579383750000002</v>
      </c>
      <c r="EH14" s="4">
        <v>8.1386016249999997</v>
      </c>
      <c r="EI14" s="4">
        <v>7.5331790000000005</v>
      </c>
      <c r="EJ14" s="4">
        <v>27.262302875</v>
      </c>
      <c r="EK14" s="4">
        <v>33.202767000000001</v>
      </c>
      <c r="EL14" s="4">
        <v>30.798202750000002</v>
      </c>
      <c r="EM14" s="4">
        <v>39.093556125000006</v>
      </c>
      <c r="EN14" s="4">
        <v>40.106366875000006</v>
      </c>
      <c r="EO14" s="4">
        <v>32.280049796218563</v>
      </c>
      <c r="EP14" s="4">
        <v>0.95210624999999993</v>
      </c>
      <c r="EQ14" s="4">
        <v>3076.7537499999999</v>
      </c>
      <c r="ER14" s="4">
        <v>92.121786462132818</v>
      </c>
      <c r="ES14" s="4">
        <v>9.5319362499999993</v>
      </c>
      <c r="ET14" s="4">
        <v>92.121786462132818</v>
      </c>
      <c r="EU14" s="4">
        <v>10.00005075</v>
      </c>
      <c r="EV14" s="7">
        <v>231.89309933003702</v>
      </c>
      <c r="EW14" s="7">
        <v>33.539100500000004</v>
      </c>
      <c r="EX14" s="7">
        <v>255.57507334720881</v>
      </c>
      <c r="EY14" s="7">
        <v>33.955895124999998</v>
      </c>
      <c r="EZ14" s="7">
        <v>83.458163644165793</v>
      </c>
      <c r="FA14" s="7">
        <v>27.262302875</v>
      </c>
      <c r="FB14" s="7">
        <v>83.458163644165793</v>
      </c>
      <c r="FC14" s="7">
        <v>33.202767000000001</v>
      </c>
      <c r="FD14" s="4">
        <v>83.458163644165793</v>
      </c>
      <c r="FE14" s="4">
        <v>30.798202750000002</v>
      </c>
      <c r="FF14" s="4">
        <v>30.798202750000002</v>
      </c>
      <c r="FG14" s="4">
        <v>39.093556125000006</v>
      </c>
      <c r="FH14" s="4">
        <v>40.106366875000006</v>
      </c>
      <c r="FI14" s="4">
        <v>32.280049796218563</v>
      </c>
      <c r="FK14" s="4">
        <v>87.828312191244621</v>
      </c>
      <c r="FL14" s="4">
        <v>31.0452493828125</v>
      </c>
      <c r="FM14" s="4">
        <v>87.828312191244621</v>
      </c>
      <c r="FN14" s="4">
        <v>31.343124826536172</v>
      </c>
      <c r="FP14" s="4">
        <v>83.458163644165793</v>
      </c>
      <c r="FQ14" s="4">
        <v>31.975975687499997</v>
      </c>
      <c r="FR14" s="4">
        <v>83.458163644165793</v>
      </c>
      <c r="FS14" s="4">
        <v>32.280049796218563</v>
      </c>
    </row>
    <row r="15" spans="1:175" ht="13" customHeight="1">
      <c r="A15" s="249"/>
      <c r="B15" s="38">
        <v>210</v>
      </c>
      <c r="C15" s="130">
        <f>Anchor!L48</f>
        <v>375.98831899999999</v>
      </c>
      <c r="D15" s="130">
        <f>Anchor!M48</f>
        <v>34.897663999999999</v>
      </c>
      <c r="E15" s="130">
        <f>Anchor!N48</f>
        <v>41.686418000000003</v>
      </c>
      <c r="F15" s="130">
        <f>Anchor!O48</f>
        <v>43.163204999999998</v>
      </c>
      <c r="G15" s="131">
        <f>('Summary (Full)'!$B$34*D15+'Summary (Full)'!$B$35*E15+'Summary (Full)'!$B$36*F15)/'Summary (Full)'!$B$37</f>
        <v>35.838557437499993</v>
      </c>
      <c r="H15" s="130">
        <f>Anchor!P48</f>
        <v>12.859524</v>
      </c>
      <c r="I15" s="130">
        <f>Anchor!Q48</f>
        <v>12.349887000000001</v>
      </c>
      <c r="J15" s="130">
        <f>Anchor!R48</f>
        <v>31.212613999999999</v>
      </c>
      <c r="K15" s="130">
        <f>Anchor!S48</f>
        <v>29.804009000000001</v>
      </c>
      <c r="L15" s="130">
        <f>Anchor!T48</f>
        <v>31.288879000000001</v>
      </c>
      <c r="M15" s="130">
        <f>Anchor!U48</f>
        <v>36.571060000000003</v>
      </c>
      <c r="N15" s="130">
        <f>Anchor!V48</f>
        <v>34.810383000000002</v>
      </c>
      <c r="O15" s="130">
        <f>Anchor!W48</f>
        <v>41.662351000000001</v>
      </c>
      <c r="P15" s="130">
        <f>Anchor!X48</f>
        <v>43.116320999999999</v>
      </c>
      <c r="Q15" s="132">
        <f>10*LOG10(1/(('Summary (Full)'!$B$41/10^(N15/10)+'Summary (Full)'!$B$42/10^(O15/10)+'Summary (Full)'!$B$43/10^(P15/10))/'Summary (Full)'!$B$44))</f>
        <v>36.20285846187393</v>
      </c>
      <c r="R15" s="130">
        <f>Anchor!Y48</f>
        <v>0.48139500000000002</v>
      </c>
      <c r="S15" s="130">
        <f>Anchor!Z48</f>
        <v>2516.15</v>
      </c>
      <c r="T15" s="133"/>
      <c r="U15" s="130">
        <f>Test!L48</f>
        <v>346.43879199999998</v>
      </c>
      <c r="V15" s="130">
        <f>Test!M48</f>
        <v>35.771138000000001</v>
      </c>
      <c r="W15" s="130">
        <f>Test!N48</f>
        <v>42.474930000000001</v>
      </c>
      <c r="X15" s="130">
        <f>Test!O48</f>
        <v>44.101827999999998</v>
      </c>
      <c r="Y15" s="130">
        <f>('Summary (Full)'!$B$34*V15+'Summary (Full)'!$B$35*W15+'Summary (Full)'!$B$36*X15)/'Summary (Full)'!$B$37</f>
        <v>36.710793124999995</v>
      </c>
      <c r="Z15" s="130">
        <f>Test!P48</f>
        <v>13.878038</v>
      </c>
      <c r="AA15" s="130">
        <f>Test!Q48</f>
        <v>13.117350999999999</v>
      </c>
      <c r="AB15" s="130">
        <f>Test!R48</f>
        <v>41.756214</v>
      </c>
      <c r="AC15" s="130">
        <f>Test!S48</f>
        <v>39.643256999999998</v>
      </c>
      <c r="AD15" s="130">
        <f>Test!T48</f>
        <v>32.275804000000001</v>
      </c>
      <c r="AE15" s="130">
        <f>Test!U48</f>
        <v>37.342002000000001</v>
      </c>
      <c r="AF15" s="130">
        <f>Test!V48</f>
        <v>35.693939</v>
      </c>
      <c r="AG15" s="130">
        <f>Test!W48</f>
        <v>42.453574000000003</v>
      </c>
      <c r="AH15" s="130">
        <f>Test!X48</f>
        <v>44.057318000000002</v>
      </c>
      <c r="AI15" s="130">
        <f>10*LOG10(1/(('Summary (Full)'!$B$41/10^(AF15/10)+'Summary (Full)'!$B$42/10^(AG15/10)+'Summary (Full)'!$B$43/10^(AH15/10))/'Summary (Full)'!$B$44))</f>
        <v>37.083926279089006</v>
      </c>
      <c r="AJ15" s="130">
        <f>Test!Y48</f>
        <v>0.39307999999999998</v>
      </c>
      <c r="AK15" s="130">
        <f>Test!Z48</f>
        <v>13227.84</v>
      </c>
      <c r="AL15" s="130">
        <f t="shared" si="2"/>
        <v>0.81654358686733342</v>
      </c>
      <c r="AM15" s="130">
        <f t="shared" si="2"/>
        <v>5.2571746517496969</v>
      </c>
      <c r="AO15" s="261" t="s">
        <v>29</v>
      </c>
      <c r="AP15" s="177" cm="1">
        <f t="array" ref="AP15">bdRateExtend($C13:$C16,D13:D16,$U13:$U16,V13:V16)</f>
        <v>-0.25556167365683335</v>
      </c>
      <c r="AQ15" s="177"/>
      <c r="AR15" s="177"/>
      <c r="AS15" s="177"/>
      <c r="AT15" s="177" cm="1">
        <f t="array" ref="AT15">bdRateExtend($C13:$C16,H13:H16,$U13:$U16,Z13:Z16)</f>
        <v>-0.24705828814837272</v>
      </c>
      <c r="AU15" s="177"/>
      <c r="AV15" s="177" cm="1">
        <f t="array" ref="AV15">bdRateExtend($C13:$C16,I13:I16,$U13:$U16,AA13:AA16)</f>
        <v>-0.27063786365753562</v>
      </c>
      <c r="AW15" s="177"/>
      <c r="AX15" s="177" cm="1">
        <f t="array" ref="AX15">bdRateExtend($C13:$C16,J13:J16,$U13:$U16,AB13:AB16,"None", FALSE,1)</f>
        <v>-0.34388655438756666</v>
      </c>
      <c r="AY15" s="178"/>
      <c r="AZ15" s="252" cm="1">
        <f t="array" ref="AZ15">testVMAFRange($C13:$C16,J13:J16,$U13:$U16,AB13:AB16)</f>
        <v>0</v>
      </c>
      <c r="BA15" s="171"/>
      <c r="CL15" s="4">
        <v>96.544327682103571</v>
      </c>
      <c r="CM15" s="4">
        <v>30.327030499999999</v>
      </c>
      <c r="CN15" s="4">
        <v>30.327030499999999</v>
      </c>
      <c r="CO15" s="4">
        <v>38.581902750000005</v>
      </c>
      <c r="CP15" s="4">
        <v>39.549706499999999</v>
      </c>
      <c r="CQ15" s="4">
        <v>31.419377265624998</v>
      </c>
      <c r="CR15" s="4">
        <v>8.7063479999999984</v>
      </c>
      <c r="CS15" s="4">
        <v>9.3482000000000003</v>
      </c>
      <c r="CT15" s="4">
        <v>4.2540015000000011</v>
      </c>
      <c r="CU15" s="4">
        <v>3.9303957499999989</v>
      </c>
      <c r="CV15" s="4">
        <v>26.700021749999998</v>
      </c>
      <c r="CW15" s="4">
        <v>32.666482000000002</v>
      </c>
      <c r="CX15" s="4">
        <v>30.240125499999998</v>
      </c>
      <c r="CY15" s="4">
        <v>38.552102249999997</v>
      </c>
      <c r="CZ15" s="4">
        <v>39.476772999999994</v>
      </c>
      <c r="DA15" s="4">
        <v>31.720463472132856</v>
      </c>
      <c r="DB15" s="4">
        <v>0.97258249999999991</v>
      </c>
      <c r="DC15" s="4">
        <v>351.98</v>
      </c>
      <c r="DE15" s="4">
        <v>106.12531397954572</v>
      </c>
      <c r="DF15" s="4">
        <v>9.0202809999999989</v>
      </c>
      <c r="DH15" s="4">
        <v>106.12531397954572</v>
      </c>
      <c r="DI15" s="4">
        <v>9.5859015000000003</v>
      </c>
      <c r="DK15" s="4">
        <v>424.87879378426453</v>
      </c>
      <c r="DL15" s="4">
        <v>38.654975125</v>
      </c>
      <c r="DM15" s="4">
        <v>480.60587544701974</v>
      </c>
      <c r="DN15" s="4">
        <v>40.388459999999995</v>
      </c>
      <c r="DO15" s="4">
        <v>96.544327682103571</v>
      </c>
      <c r="DP15" s="4">
        <v>26.700021749999998</v>
      </c>
      <c r="DQ15" s="4">
        <v>96.544327682103571</v>
      </c>
      <c r="DR15" s="4">
        <v>32.666482000000002</v>
      </c>
      <c r="DS15" s="4">
        <v>96.544327682103571</v>
      </c>
      <c r="DT15" s="4">
        <v>30.240125499999998</v>
      </c>
      <c r="DU15" s="4">
        <v>30.240125499999998</v>
      </c>
      <c r="DV15" s="4">
        <v>38.552102249999997</v>
      </c>
      <c r="DW15" s="4">
        <v>39.476772999999994</v>
      </c>
      <c r="DX15" s="4">
        <v>31.720463472132856</v>
      </c>
      <c r="DZ15" s="4">
        <v>92.121786462132818</v>
      </c>
      <c r="EA15" s="4">
        <v>31.247665000000001</v>
      </c>
      <c r="EB15" s="4">
        <v>31.247665000000001</v>
      </c>
      <c r="EC15" s="4">
        <v>39.424662999999995</v>
      </c>
      <c r="ED15" s="4">
        <v>40.537050000000001</v>
      </c>
      <c r="EE15" s="4">
        <v>32.339313937499995</v>
      </c>
      <c r="EF15" s="4">
        <v>9.5319362499999993</v>
      </c>
      <c r="EG15" s="4">
        <v>10.00005075</v>
      </c>
      <c r="EH15" s="4">
        <v>9.9446552500000003</v>
      </c>
      <c r="EI15" s="4">
        <v>9.2472849999999998</v>
      </c>
      <c r="EJ15" s="4">
        <v>27.63013475</v>
      </c>
      <c r="EK15" s="4">
        <v>33.539851999999996</v>
      </c>
      <c r="EL15" s="4">
        <v>31.166168500000001</v>
      </c>
      <c r="EM15" s="4">
        <v>39.394001250000002</v>
      </c>
      <c r="EN15" s="4">
        <v>40.458178750000002</v>
      </c>
      <c r="EO15" s="4">
        <v>32.645114883657072</v>
      </c>
      <c r="EP15" s="4">
        <v>0.92974049999999997</v>
      </c>
      <c r="EQ15" s="4">
        <v>3243.1875</v>
      </c>
      <c r="ER15" s="4">
        <v>101.6847624057213</v>
      </c>
      <c r="ES15" s="4">
        <v>9.8597323750000001</v>
      </c>
      <c r="ET15" s="4">
        <v>101.6847624057213</v>
      </c>
      <c r="EU15" s="4">
        <v>10.242163124999999</v>
      </c>
      <c r="EV15" s="7">
        <v>255.57507334720881</v>
      </c>
      <c r="EW15" s="7">
        <v>35.855405124999997</v>
      </c>
      <c r="EX15" s="7">
        <v>281.67555785464668</v>
      </c>
      <c r="EY15" s="7">
        <v>36.194291749999998</v>
      </c>
      <c r="EZ15" s="7">
        <v>92.121786462132818</v>
      </c>
      <c r="FA15" s="7">
        <v>27.63013475</v>
      </c>
      <c r="FB15" s="7">
        <v>92.121786462132818</v>
      </c>
      <c r="FC15" s="7">
        <v>33.539851999999996</v>
      </c>
      <c r="FD15" s="4">
        <v>92.121786462132818</v>
      </c>
      <c r="FE15" s="4">
        <v>31.166168500000001</v>
      </c>
      <c r="FF15" s="4">
        <v>31.166168500000001</v>
      </c>
      <c r="FG15" s="4">
        <v>39.394001250000002</v>
      </c>
      <c r="FH15" s="4">
        <v>40.458178750000002</v>
      </c>
      <c r="FI15" s="4">
        <v>32.645114883657072</v>
      </c>
      <c r="FK15" s="4">
        <v>96.544327682103571</v>
      </c>
      <c r="FL15" s="4">
        <v>31.419377265624998</v>
      </c>
      <c r="FM15" s="4">
        <v>96.544327682103571</v>
      </c>
      <c r="FN15" s="4">
        <v>31.720463472132856</v>
      </c>
      <c r="FP15" s="4">
        <v>92.121786462132818</v>
      </c>
      <c r="FQ15" s="4">
        <v>32.339313937499995</v>
      </c>
      <c r="FR15" s="4">
        <v>92.121786462132818</v>
      </c>
      <c r="FS15" s="4">
        <v>32.645114883657072</v>
      </c>
    </row>
    <row r="16" spans="1:175" ht="13" thickBot="1">
      <c r="A16" s="249"/>
      <c r="B16" s="38">
        <v>235</v>
      </c>
      <c r="C16" s="130">
        <f>Anchor!L49</f>
        <v>184.667025</v>
      </c>
      <c r="D16" s="130">
        <f>Anchor!M49</f>
        <v>31.851693999999998</v>
      </c>
      <c r="E16" s="130">
        <f>Anchor!N49</f>
        <v>39.031706999999997</v>
      </c>
      <c r="F16" s="130">
        <f>Anchor!O49</f>
        <v>40.185299999999998</v>
      </c>
      <c r="G16" s="131">
        <f>('Summary (Full)'!$B$34*D16+'Summary (Full)'!$B$35*E16+'Summary (Full)'!$B$36*F16)/'Summary (Full)'!$B$37</f>
        <v>32.821295187499999</v>
      </c>
      <c r="H16" s="130">
        <f>Anchor!P49</f>
        <v>9.8087230000000005</v>
      </c>
      <c r="I16" s="130">
        <f>Anchor!Q49</f>
        <v>10.146381</v>
      </c>
      <c r="J16" s="130">
        <f>Anchor!R49</f>
        <v>12.785498</v>
      </c>
      <c r="K16" s="130">
        <f>Anchor!S49</f>
        <v>11.921953</v>
      </c>
      <c r="L16" s="130">
        <f>Anchor!T49</f>
        <v>28.13927</v>
      </c>
      <c r="M16" s="130">
        <f>Anchor!U49</f>
        <v>33.657007</v>
      </c>
      <c r="N16" s="130">
        <f>Anchor!V49</f>
        <v>31.762777</v>
      </c>
      <c r="O16" s="130">
        <f>Anchor!W49</f>
        <v>38.998486</v>
      </c>
      <c r="P16" s="130">
        <f>Anchor!X49</f>
        <v>40.133398</v>
      </c>
      <c r="Q16" s="132">
        <f>10*LOG10(1/(('Summary (Full)'!$B$41/10^(N16/10)+'Summary (Full)'!$B$42/10^(O16/10)+'Summary (Full)'!$B$43/10^(P16/10))/'Summary (Full)'!$B$44))</f>
        <v>33.174888543893552</v>
      </c>
      <c r="R16" s="130">
        <f>Anchor!Y49</f>
        <v>0.60798099999999999</v>
      </c>
      <c r="S16" s="130">
        <f>Anchor!Z49</f>
        <v>1659.51</v>
      </c>
      <c r="T16" s="133"/>
      <c r="U16" s="130">
        <f>Test!L49</f>
        <v>161.36970700000001</v>
      </c>
      <c r="V16" s="130">
        <f>Test!M49</f>
        <v>32.773583000000002</v>
      </c>
      <c r="W16" s="130">
        <f>Test!N49</f>
        <v>39.887960999999997</v>
      </c>
      <c r="X16" s="130">
        <f>Test!O49</f>
        <v>40.936284999999998</v>
      </c>
      <c r="Y16" s="130">
        <f>('Summary (Full)'!$B$34*V16+'Summary (Full)'!$B$35*W16+'Summary (Full)'!$B$36*X16)/'Summary (Full)'!$B$37</f>
        <v>33.728400500000006</v>
      </c>
      <c r="Z16" s="130">
        <f>Test!P49</f>
        <v>10.732248</v>
      </c>
      <c r="AA16" s="130">
        <f>Test!Q49</f>
        <v>10.909466999999999</v>
      </c>
      <c r="AB16" s="130">
        <f>Test!R49</f>
        <v>21.218133000000002</v>
      </c>
      <c r="AC16" s="130">
        <f>Test!S49</f>
        <v>19.947873000000001</v>
      </c>
      <c r="AD16" s="130">
        <f>Test!T49</f>
        <v>29.097508999999999</v>
      </c>
      <c r="AE16" s="130">
        <f>Test!U49</f>
        <v>34.550843999999998</v>
      </c>
      <c r="AF16" s="130">
        <f>Test!V49</f>
        <v>32.683736000000003</v>
      </c>
      <c r="AG16" s="130">
        <f>Test!W49</f>
        <v>39.860751</v>
      </c>
      <c r="AH16" s="130">
        <f>Test!X49</f>
        <v>40.867558000000002</v>
      </c>
      <c r="AI16" s="130">
        <f>10*LOG10(1/(('Summary (Full)'!$B$41/10^(AF16/10)+'Summary (Full)'!$B$42/10^(AG16/10)+'Summary (Full)'!$B$43/10^(AH16/10))/'Summary (Full)'!$B$44))</f>
        <v>34.086872037579525</v>
      </c>
      <c r="AJ16" s="130">
        <f>Test!Y49</f>
        <v>0.45311000000000001</v>
      </c>
      <c r="AK16" s="130">
        <f>Test!Z49</f>
        <v>6645.35</v>
      </c>
      <c r="AL16" s="130">
        <f t="shared" si="2"/>
        <v>0.7452700002138225</v>
      </c>
      <c r="AM16" s="130">
        <f t="shared" si="2"/>
        <v>4.0044049147037377</v>
      </c>
      <c r="AO16" s="270"/>
      <c r="AP16" s="193"/>
      <c r="AQ16" s="193"/>
      <c r="AR16" s="193"/>
      <c r="AS16" s="193"/>
      <c r="AT16" s="193"/>
      <c r="AU16" s="193"/>
      <c r="AV16" s="193"/>
      <c r="AW16" s="193"/>
      <c r="AX16" s="193"/>
      <c r="AY16" s="195"/>
      <c r="AZ16" s="253"/>
      <c r="BA16" s="221"/>
      <c r="CL16" s="4">
        <v>106.12531397954572</v>
      </c>
      <c r="CM16" s="4">
        <v>30.70742675</v>
      </c>
      <c r="CN16" s="4">
        <v>30.70742675</v>
      </c>
      <c r="CO16" s="4">
        <v>38.895930625000005</v>
      </c>
      <c r="CP16" s="4">
        <v>39.896177250000001</v>
      </c>
      <c r="CQ16" s="4">
        <v>31.793505148437497</v>
      </c>
      <c r="CR16" s="4">
        <v>9.0202809999999989</v>
      </c>
      <c r="CS16" s="4">
        <v>9.5859015000000003</v>
      </c>
      <c r="CT16" s="4">
        <v>5.5981537499999998</v>
      </c>
      <c r="CU16" s="4">
        <v>5.1945011249999995</v>
      </c>
      <c r="CV16" s="4">
        <v>27.075127625</v>
      </c>
      <c r="CW16" s="4">
        <v>33.021887</v>
      </c>
      <c r="CX16" s="4">
        <v>30.62068275</v>
      </c>
      <c r="CY16" s="4">
        <v>38.867060875</v>
      </c>
      <c r="CZ16" s="4">
        <v>39.826119999999996</v>
      </c>
      <c r="DA16" s="4">
        <v>32.097802117729543</v>
      </c>
      <c r="DB16" s="4">
        <v>0.94888824999999999</v>
      </c>
      <c r="DC16" s="4">
        <v>372.77</v>
      </c>
      <c r="DE16" s="4">
        <v>116.65711013434192</v>
      </c>
      <c r="DF16" s="4">
        <v>9.3342139999999993</v>
      </c>
      <c r="DH16" s="4">
        <v>116.65711013434192</v>
      </c>
      <c r="DI16" s="4">
        <v>9.8236030000000003</v>
      </c>
      <c r="DK16" s="4">
        <v>437.86303526113807</v>
      </c>
      <c r="DL16" s="4">
        <v>39.518595000000005</v>
      </c>
      <c r="DM16" s="4">
        <v>527.52113997574702</v>
      </c>
      <c r="DN16" s="4">
        <v>42.928887000000003</v>
      </c>
      <c r="DO16" s="4">
        <v>106.12531397954572</v>
      </c>
      <c r="DP16" s="4">
        <v>27.075127625</v>
      </c>
      <c r="DQ16" s="4">
        <v>106.12531397954572</v>
      </c>
      <c r="DR16" s="4">
        <v>33.021887</v>
      </c>
      <c r="DS16" s="4">
        <v>106.12531397954572</v>
      </c>
      <c r="DT16" s="4">
        <v>30.62068275</v>
      </c>
      <c r="DU16" s="4">
        <v>30.62068275</v>
      </c>
      <c r="DV16" s="4">
        <v>38.867060875</v>
      </c>
      <c r="DW16" s="4">
        <v>39.826119999999996</v>
      </c>
      <c r="DX16" s="4">
        <v>32.097802117729543</v>
      </c>
      <c r="DZ16" s="4">
        <v>101.6847624057213</v>
      </c>
      <c r="EA16" s="4">
        <v>31.616366500000002</v>
      </c>
      <c r="EB16" s="4">
        <v>31.616366500000002</v>
      </c>
      <c r="EC16" s="4">
        <v>39.724415999999998</v>
      </c>
      <c r="ED16" s="4">
        <v>40.888888000000001</v>
      </c>
      <c r="EE16" s="4">
        <v>32.7026521875</v>
      </c>
      <c r="EF16" s="4">
        <v>9.8597323750000001</v>
      </c>
      <c r="EG16" s="4">
        <v>10.242163124999999</v>
      </c>
      <c r="EH16" s="4">
        <v>11.750708874999999</v>
      </c>
      <c r="EI16" s="4">
        <v>10.961390999999999</v>
      </c>
      <c r="EJ16" s="4">
        <v>27.997966625</v>
      </c>
      <c r="EK16" s="4">
        <v>33.876936999999998</v>
      </c>
      <c r="EL16" s="4">
        <v>31.534134250000001</v>
      </c>
      <c r="EM16" s="4">
        <v>39.694446374999998</v>
      </c>
      <c r="EN16" s="4">
        <v>40.809990624999998</v>
      </c>
      <c r="EO16" s="4">
        <v>33.010179971095575</v>
      </c>
      <c r="EP16" s="4">
        <v>0.90737475000000001</v>
      </c>
      <c r="EQ16" s="4">
        <v>3409.6212500000001</v>
      </c>
      <c r="ER16" s="4">
        <v>112.24045150012618</v>
      </c>
      <c r="ES16" s="4">
        <v>10.187528499999999</v>
      </c>
      <c r="ET16" s="4">
        <v>112.24045150012618</v>
      </c>
      <c r="EU16" s="4">
        <v>10.484275499999999</v>
      </c>
      <c r="EV16" s="7">
        <v>281.67555785464668</v>
      </c>
      <c r="EW16" s="7">
        <v>38.171709749999998</v>
      </c>
      <c r="EX16" s="7">
        <v>310.44154210194938</v>
      </c>
      <c r="EY16" s="7">
        <v>38.432688374999998</v>
      </c>
      <c r="EZ16" s="7">
        <v>101.6847624057213</v>
      </c>
      <c r="FA16" s="7">
        <v>27.997966625</v>
      </c>
      <c r="FB16" s="7">
        <v>101.6847624057213</v>
      </c>
      <c r="FC16" s="7">
        <v>33.876936999999998</v>
      </c>
      <c r="FD16" s="4">
        <v>101.6847624057213</v>
      </c>
      <c r="FE16" s="4">
        <v>31.534134250000001</v>
      </c>
      <c r="FF16" s="4">
        <v>31.534134250000001</v>
      </c>
      <c r="FG16" s="4">
        <v>39.694446374999998</v>
      </c>
      <c r="FH16" s="4">
        <v>40.809990624999998</v>
      </c>
      <c r="FI16" s="4">
        <v>33.010179971095575</v>
      </c>
      <c r="FK16" s="4">
        <v>106.12531397954572</v>
      </c>
      <c r="FL16" s="4">
        <v>31.793505148437497</v>
      </c>
      <c r="FM16" s="4">
        <v>106.12531397954572</v>
      </c>
      <c r="FN16" s="4">
        <v>32.097802117729543</v>
      </c>
      <c r="FP16" s="4">
        <v>101.6847624057213</v>
      </c>
      <c r="FQ16" s="4">
        <v>32.7026521875</v>
      </c>
      <c r="FR16" s="4">
        <v>101.6847624057213</v>
      </c>
      <c r="FS16" s="4">
        <v>33.010179971095575</v>
      </c>
    </row>
    <row r="17" spans="1:175" ht="13" customHeight="1">
      <c r="A17" s="249" t="s">
        <v>8</v>
      </c>
      <c r="B17" s="38">
        <v>110</v>
      </c>
      <c r="C17" s="130">
        <f>Anchor!L50</f>
        <v>5749.6460459999998</v>
      </c>
      <c r="D17" s="130">
        <f>Anchor!M50</f>
        <v>41.925477000000001</v>
      </c>
      <c r="E17" s="130">
        <f>Anchor!N50</f>
        <v>47.770915000000002</v>
      </c>
      <c r="F17" s="130">
        <f>Anchor!O50</f>
        <v>50.943066999999999</v>
      </c>
      <c r="G17" s="131">
        <f>('Summary (Full)'!$B$34*D17+'Summary (Full)'!$B$35*E17+'Summary (Full)'!$B$36*F17)/'Summary (Full)'!$B$37</f>
        <v>42.854416250000007</v>
      </c>
      <c r="H17" s="130">
        <f>Anchor!P50</f>
        <v>25.414259999999999</v>
      </c>
      <c r="I17" s="130">
        <f>Anchor!Q50</f>
        <v>18.957986999999999</v>
      </c>
      <c r="J17" s="130">
        <f>Anchor!R50</f>
        <v>89.578231000000002</v>
      </c>
      <c r="K17" s="130">
        <f>Anchor!S50</f>
        <v>87.371308999999997</v>
      </c>
      <c r="L17" s="130">
        <f>Anchor!T50</f>
        <v>41.172296000000003</v>
      </c>
      <c r="M17" s="130">
        <f>Anchor!U50</f>
        <v>42.813425000000002</v>
      </c>
      <c r="N17" s="130">
        <f>Anchor!V50</f>
        <v>41.914043999999997</v>
      </c>
      <c r="O17" s="130">
        <f>Anchor!W50</f>
        <v>47.761690999999999</v>
      </c>
      <c r="P17" s="130">
        <f>Anchor!X50</f>
        <v>50.929110000000001</v>
      </c>
      <c r="Q17" s="132">
        <f>10*LOG10(1/(('Summary (Full)'!$B$41/10^(N17/10)+'Summary (Full)'!$B$42/10^(O17/10)+'Summary (Full)'!$B$43/10^(P17/10))/'Summary (Full)'!$B$44))</f>
        <v>43.27525301471929</v>
      </c>
      <c r="R17" s="130">
        <f>Anchor!Y50</f>
        <v>0.392092</v>
      </c>
      <c r="S17" s="130">
        <f>Anchor!Z50</f>
        <v>6010.48</v>
      </c>
      <c r="T17" s="133"/>
      <c r="U17" s="130">
        <f>Test!L50</f>
        <v>5879.31945</v>
      </c>
      <c r="V17" s="130">
        <f>Test!M50</f>
        <v>42.074300999999998</v>
      </c>
      <c r="W17" s="130">
        <f>Test!N50</f>
        <v>48.051625999999999</v>
      </c>
      <c r="X17" s="130">
        <f>Test!O50</f>
        <v>51.340440000000001</v>
      </c>
      <c r="Y17" s="130">
        <f>('Summary (Full)'!$B$34*V17+'Summary (Full)'!$B$35*W17+'Summary (Full)'!$B$36*X17)/'Summary (Full)'!$B$37</f>
        <v>43.027017499999999</v>
      </c>
      <c r="Z17" s="130">
        <f>Test!P50</f>
        <v>25.911473999999998</v>
      </c>
      <c r="AA17" s="130">
        <f>Test!Q50</f>
        <v>19.153739000000002</v>
      </c>
      <c r="AB17" s="130">
        <f>Test!R50</f>
        <v>90.933113000000006</v>
      </c>
      <c r="AC17" s="130">
        <f>Test!S50</f>
        <v>88.648364999999998</v>
      </c>
      <c r="AD17" s="130">
        <f>Test!T50</f>
        <v>41.520726000000003</v>
      </c>
      <c r="AE17" s="130">
        <f>Test!U50</f>
        <v>42.999121000000002</v>
      </c>
      <c r="AF17" s="130">
        <f>Test!V50</f>
        <v>42.063991000000001</v>
      </c>
      <c r="AG17" s="130">
        <f>Test!W50</f>
        <v>48.044362</v>
      </c>
      <c r="AH17" s="130">
        <f>Test!X50</f>
        <v>51.329211000000001</v>
      </c>
      <c r="AI17" s="130">
        <f>10*LOG10(1/(('Summary (Full)'!$B$41/10^(AF17/10)+'Summary (Full)'!$B$42/10^(AG17/10)+'Summary (Full)'!$B$43/10^(AH17/10))/'Summary (Full)'!$B$44))</f>
        <v>43.439932953013816</v>
      </c>
      <c r="AJ17" s="130">
        <f>Test!Y50</f>
        <v>0.36388399999999999</v>
      </c>
      <c r="AK17" s="130">
        <f>Test!Z50</f>
        <v>91194.78</v>
      </c>
      <c r="AL17" s="130">
        <f t="shared" si="2"/>
        <v>0.92805770074370297</v>
      </c>
      <c r="AM17" s="130">
        <f t="shared" si="2"/>
        <v>15.17262847559596</v>
      </c>
      <c r="AO17" s="271" t="s">
        <v>27</v>
      </c>
      <c r="AP17" s="192" cm="1">
        <f t="array" ref="AP17">bdRateExtend($C17:$C20,D17:D20,$U17:$U20,V17:V20)</f>
        <v>-0.19907181372665594</v>
      </c>
      <c r="AQ17" s="192" cm="1">
        <f t="array" ref="AQ17">bdRateExtend($C17:$C22,D17:D22,$U17:$U22,V17:V22)</f>
        <v>-0.23066060540655298</v>
      </c>
      <c r="AR17" s="192" cm="1">
        <f t="array" ref="AR17">bdRateExtend($C17:$C22,E17:E22,$U17:$U22,W17:W22)</f>
        <v>-0.26912022392614343</v>
      </c>
      <c r="AS17" s="192" cm="1">
        <f t="array" ref="AS17">bdRateExtend($C17:$C22,F17:F22,$U17:$U22,X17:X22)</f>
        <v>-0.27197862108760851</v>
      </c>
      <c r="AT17" s="192" cm="1">
        <f t="array" ref="AT17">bdRateExtend($C17:$C20,H17:H20,$U17:$U20,Z17:Z20)</f>
        <v>-0.18326057982177879</v>
      </c>
      <c r="AU17" s="192" cm="1">
        <f t="array" ref="AU17">bdRateExtend($C17:$C22,H17:H22,$U17:$U22,Z17:Z22)</f>
        <v>-0.21511840075083222</v>
      </c>
      <c r="AV17" s="192" cm="1">
        <f t="array" ref="AV17">bdRateExtend($C17:$C20,I17:I20,$U17:$U20,AA17:AA20)</f>
        <v>-0.2053355970762567</v>
      </c>
      <c r="AW17" s="192" cm="1">
        <f t="array" ref="AW17">bdRateExtend($C17:$C22,I17:I22,$U17:$U22,AA17:AA22)</f>
        <v>-0.24092948548931103</v>
      </c>
      <c r="AX17" s="192" cm="1">
        <f t="array" ref="AX17">bdRateExtend($C17:$C20,J17:J20,$U17:$U20,AB17:AB20,"None", FALSE,1)</f>
        <v>-0.25579763952815371</v>
      </c>
      <c r="AY17" s="194" cm="1">
        <f t="array" ref="AY17">bdRateExtend($C17:$C22,J17:J22,$U17:$U22,AB17:AB22,"None", FALSE,TRUE)</f>
        <v>-0.30985402998109601</v>
      </c>
      <c r="AZ17" s="251" cm="1">
        <f t="array" ref="AZ17">testVMAFRange($C17:$C20,J17:J20,$U17:$U20,AB17:AB20)</f>
        <v>0</v>
      </c>
      <c r="BA17" s="170" cm="1">
        <f t="array" ref="BA17">testVMAFRange($C17:$C22,J17:J22,$U17:$U22,AB17:AB22)</f>
        <v>0</v>
      </c>
      <c r="CL17" s="4">
        <v>116.65711013434192</v>
      </c>
      <c r="CM17" s="4">
        <v>31.087823</v>
      </c>
      <c r="CN17" s="4">
        <v>31.087823</v>
      </c>
      <c r="CO17" s="4">
        <v>39.209958499999999</v>
      </c>
      <c r="CP17" s="4">
        <v>40.242648000000003</v>
      </c>
      <c r="CQ17" s="4">
        <v>32.167633031249999</v>
      </c>
      <c r="CR17" s="4">
        <v>9.3342139999999993</v>
      </c>
      <c r="CS17" s="4">
        <v>9.8236030000000003</v>
      </c>
      <c r="CT17" s="4">
        <v>6.9423060000000003</v>
      </c>
      <c r="CU17" s="4">
        <v>6.4586064999999993</v>
      </c>
      <c r="CV17" s="4">
        <v>27.4502335</v>
      </c>
      <c r="CW17" s="4">
        <v>33.377291999999997</v>
      </c>
      <c r="CX17" s="4">
        <v>31.001239999999999</v>
      </c>
      <c r="CY17" s="4">
        <v>39.182019499999996</v>
      </c>
      <c r="CZ17" s="4">
        <v>40.175466999999998</v>
      </c>
      <c r="DA17" s="4">
        <v>32.475140763326223</v>
      </c>
      <c r="DB17" s="4">
        <v>0.92519399999999996</v>
      </c>
      <c r="DC17" s="4">
        <v>393.56</v>
      </c>
      <c r="DE17" s="4">
        <v>128.23407379995047</v>
      </c>
      <c r="DF17" s="4">
        <v>9.6481469999999998</v>
      </c>
      <c r="DH17" s="4">
        <v>128.23407379995047</v>
      </c>
      <c r="DI17" s="4">
        <v>10.0613045</v>
      </c>
      <c r="DK17" s="4">
        <v>480.60587544701974</v>
      </c>
      <c r="DL17" s="4">
        <v>42.135428500000003</v>
      </c>
      <c r="DM17" s="4">
        <v>579.01612805394859</v>
      </c>
      <c r="DN17" s="4">
        <v>45.469313999999997</v>
      </c>
      <c r="DO17" s="4">
        <v>116.65711013434192</v>
      </c>
      <c r="DP17" s="4">
        <v>27.4502335</v>
      </c>
      <c r="DQ17" s="4">
        <v>116.65711013434192</v>
      </c>
      <c r="DR17" s="4">
        <v>33.377291999999997</v>
      </c>
      <c r="DS17" s="4">
        <v>116.65711013434192</v>
      </c>
      <c r="DT17" s="4">
        <v>31.001239999999999</v>
      </c>
      <c r="DU17" s="4">
        <v>31.001239999999999</v>
      </c>
      <c r="DV17" s="4">
        <v>39.182019499999996</v>
      </c>
      <c r="DW17" s="4">
        <v>40.175466999999998</v>
      </c>
      <c r="DX17" s="4">
        <v>32.475140763326223</v>
      </c>
      <c r="DZ17" s="4">
        <v>112.24045150012618</v>
      </c>
      <c r="EA17" s="4">
        <v>31.985067999999998</v>
      </c>
      <c r="EB17" s="4">
        <v>31.985067999999998</v>
      </c>
      <c r="EC17" s="4">
        <v>40.024169000000001</v>
      </c>
      <c r="ED17" s="4">
        <v>41.240725999999995</v>
      </c>
      <c r="EE17" s="4">
        <v>33.065990437499998</v>
      </c>
      <c r="EF17" s="4">
        <v>10.187528499999999</v>
      </c>
      <c r="EG17" s="4">
        <v>10.484275499999999</v>
      </c>
      <c r="EH17" s="4">
        <v>13.5567625</v>
      </c>
      <c r="EI17" s="4">
        <v>12.675497</v>
      </c>
      <c r="EJ17" s="4">
        <v>28.3657985</v>
      </c>
      <c r="EK17" s="4">
        <v>34.214022</v>
      </c>
      <c r="EL17" s="4">
        <v>31.902100000000004</v>
      </c>
      <c r="EM17" s="4">
        <v>39.994891500000001</v>
      </c>
      <c r="EN17" s="4">
        <v>41.1618025</v>
      </c>
      <c r="EO17" s="4">
        <v>33.375245058534077</v>
      </c>
      <c r="EP17" s="4">
        <v>0.88500899999999993</v>
      </c>
      <c r="EQ17" s="4">
        <v>3576.0550000000003</v>
      </c>
      <c r="ER17" s="4">
        <v>123.89190528553907</v>
      </c>
      <c r="ES17" s="4">
        <v>10.515324625</v>
      </c>
      <c r="ET17" s="4">
        <v>123.89190528553907</v>
      </c>
      <c r="EU17" s="4">
        <v>10.726387875</v>
      </c>
      <c r="EV17" s="7">
        <v>310.44154210194938</v>
      </c>
      <c r="EW17" s="7">
        <v>40.488014374999999</v>
      </c>
      <c r="EX17" s="7">
        <v>342.145239</v>
      </c>
      <c r="EY17" s="7">
        <v>40.671084999999998</v>
      </c>
      <c r="EZ17" s="7">
        <v>112.24045150012618</v>
      </c>
      <c r="FA17" s="7">
        <v>28.3657985</v>
      </c>
      <c r="FB17" s="7">
        <v>112.24045150012618</v>
      </c>
      <c r="FC17" s="7">
        <v>34.214022</v>
      </c>
      <c r="FD17" s="4">
        <v>112.24045150012618</v>
      </c>
      <c r="FE17" s="4">
        <v>31.902100000000004</v>
      </c>
      <c r="FF17" s="4">
        <v>31.902100000000004</v>
      </c>
      <c r="FG17" s="4">
        <v>39.994891500000001</v>
      </c>
      <c r="FH17" s="4">
        <v>41.1618025</v>
      </c>
      <c r="FI17" s="4">
        <v>33.375245058534077</v>
      </c>
      <c r="FK17" s="4">
        <v>116.65711013434192</v>
      </c>
      <c r="FL17" s="4">
        <v>32.167633031249999</v>
      </c>
      <c r="FM17" s="4">
        <v>116.65711013434192</v>
      </c>
      <c r="FN17" s="4">
        <v>32.475140763326223</v>
      </c>
      <c r="FP17" s="4">
        <v>112.24045150012618</v>
      </c>
      <c r="FQ17" s="4">
        <v>33.065990437499998</v>
      </c>
      <c r="FR17" s="4">
        <v>112.24045150012618</v>
      </c>
      <c r="FS17" s="4">
        <v>33.375245058534077</v>
      </c>
    </row>
    <row r="18" spans="1:175">
      <c r="A18" s="249"/>
      <c r="B18" s="38">
        <v>135</v>
      </c>
      <c r="C18" s="130">
        <f>Anchor!L51</f>
        <v>2585.3567969999999</v>
      </c>
      <c r="D18" s="130">
        <f>Anchor!M51</f>
        <v>40.850045000000001</v>
      </c>
      <c r="E18" s="130">
        <f>Anchor!N51</f>
        <v>46.731290999999999</v>
      </c>
      <c r="F18" s="130">
        <f>Anchor!O51</f>
        <v>49.523556999999997</v>
      </c>
      <c r="G18" s="131">
        <f>('Summary (Full)'!$B$34*D18+'Summary (Full)'!$B$35*E18+'Summary (Full)'!$B$36*F18)/'Summary (Full)'!$B$37</f>
        <v>41.759717374999994</v>
      </c>
      <c r="H18" s="130">
        <f>Anchor!P51</f>
        <v>22.298521000000001</v>
      </c>
      <c r="I18" s="130">
        <f>Anchor!Q51</f>
        <v>17.708701000000001</v>
      </c>
      <c r="J18" s="130">
        <f>Anchor!R51</f>
        <v>80.567272000000003</v>
      </c>
      <c r="K18" s="130">
        <f>Anchor!S51</f>
        <v>78.276227000000006</v>
      </c>
      <c r="L18" s="130">
        <f>Anchor!T51</f>
        <v>39.041592999999999</v>
      </c>
      <c r="M18" s="130">
        <f>Anchor!U51</f>
        <v>41.827171</v>
      </c>
      <c r="N18" s="130">
        <f>Anchor!V51</f>
        <v>40.824973</v>
      </c>
      <c r="O18" s="130">
        <f>Anchor!W51</f>
        <v>46.719673</v>
      </c>
      <c r="P18" s="130">
        <f>Anchor!X51</f>
        <v>49.502535999999999</v>
      </c>
      <c r="Q18" s="132">
        <f>10*LOG10(1/(('Summary (Full)'!$B$41/10^(N18/10)+'Summary (Full)'!$B$42/10^(O18/10)+'Summary (Full)'!$B$43/10^(P18/10))/'Summary (Full)'!$B$44))</f>
        <v>42.178924423381936</v>
      </c>
      <c r="R18" s="130">
        <f>Anchor!Y51</f>
        <v>0.41671799999999998</v>
      </c>
      <c r="S18" s="130">
        <f>Anchor!Z51</f>
        <v>5760.15</v>
      </c>
      <c r="T18" s="133"/>
      <c r="U18" s="130">
        <f>Test!L51</f>
        <v>2492.1859679999998</v>
      </c>
      <c r="V18" s="130">
        <f>Test!M51</f>
        <v>41.102654999999999</v>
      </c>
      <c r="W18" s="130">
        <f>Test!N51</f>
        <v>47.166378999999999</v>
      </c>
      <c r="X18" s="130">
        <f>Test!O51</f>
        <v>50.085943</v>
      </c>
      <c r="Y18" s="130">
        <f>('Summary (Full)'!$B$34*V18+'Summary (Full)'!$B$35*W18+'Summary (Full)'!$B$36*X18)/'Summary (Full)'!$B$37</f>
        <v>42.043093249999998</v>
      </c>
      <c r="Z18" s="130">
        <f>Test!P51</f>
        <v>22.898828000000002</v>
      </c>
      <c r="AA18" s="130">
        <f>Test!Q51</f>
        <v>17.999420000000001</v>
      </c>
      <c r="AB18" s="130">
        <f>Test!R51</f>
        <v>83.435433000000003</v>
      </c>
      <c r="AC18" s="130">
        <f>Test!S51</f>
        <v>80.851003000000006</v>
      </c>
      <c r="AD18" s="130">
        <f>Test!T51</f>
        <v>39.516320999999998</v>
      </c>
      <c r="AE18" s="130">
        <f>Test!U51</f>
        <v>42.113903000000001</v>
      </c>
      <c r="AF18" s="130">
        <f>Test!V51</f>
        <v>41.081701000000002</v>
      </c>
      <c r="AG18" s="130">
        <f>Test!W51</f>
        <v>47.157608000000003</v>
      </c>
      <c r="AH18" s="130">
        <f>Test!X51</f>
        <v>50.067770000000003</v>
      </c>
      <c r="AI18" s="130">
        <f>10*LOG10(1/(('Summary (Full)'!$B$41/10^(AF18/10)+'Summary (Full)'!$B$42/10^(AG18/10)+'Summary (Full)'!$B$43/10^(AH18/10))/'Summary (Full)'!$B$44))</f>
        <v>42.455286176077969</v>
      </c>
      <c r="AJ18" s="130">
        <f>Test!Y51</f>
        <v>0.389324</v>
      </c>
      <c r="AK18" s="130">
        <f>Test!Z51</f>
        <v>49039.1</v>
      </c>
      <c r="AL18" s="130">
        <f t="shared" si="2"/>
        <v>0.93426249886014046</v>
      </c>
      <c r="AM18" s="130">
        <f t="shared" si="2"/>
        <v>8.5135109328750129</v>
      </c>
      <c r="AO18" s="261"/>
      <c r="AP18" s="177"/>
      <c r="AQ18" s="177"/>
      <c r="AR18" s="177"/>
      <c r="AS18" s="177"/>
      <c r="AT18" s="177"/>
      <c r="AU18" s="177"/>
      <c r="AV18" s="177"/>
      <c r="AW18" s="177"/>
      <c r="AX18" s="177"/>
      <c r="AY18" s="178"/>
      <c r="AZ18" s="252"/>
      <c r="BA18" s="171"/>
      <c r="CL18" s="4">
        <v>128.23407379995047</v>
      </c>
      <c r="CM18" s="4">
        <v>31.468219250000001</v>
      </c>
      <c r="CN18" s="4">
        <v>31.468219250000001</v>
      </c>
      <c r="CO18" s="4">
        <v>39.523986375</v>
      </c>
      <c r="CP18" s="4">
        <v>40.589118750000004</v>
      </c>
      <c r="CQ18" s="4">
        <v>32.5417609140625</v>
      </c>
      <c r="CR18" s="4">
        <v>9.6481469999999998</v>
      </c>
      <c r="CS18" s="4">
        <v>10.0613045</v>
      </c>
      <c r="CT18" s="4">
        <v>8.2864582500000008</v>
      </c>
      <c r="CU18" s="4">
        <v>7.722711874999999</v>
      </c>
      <c r="CV18" s="4">
        <v>27.825339374999999</v>
      </c>
      <c r="CW18" s="4">
        <v>33.732697000000002</v>
      </c>
      <c r="CX18" s="4">
        <v>31.381797249999998</v>
      </c>
      <c r="CY18" s="4">
        <v>39.496978124999998</v>
      </c>
      <c r="CZ18" s="4">
        <v>40.524813999999999</v>
      </c>
      <c r="DA18" s="4">
        <v>32.852479408922903</v>
      </c>
      <c r="DB18" s="4">
        <v>0.90149974999999993</v>
      </c>
      <c r="DC18" s="4">
        <v>414.35</v>
      </c>
      <c r="DE18" s="4">
        <v>140.95992661222562</v>
      </c>
      <c r="DF18" s="4">
        <v>9.9620800000000003</v>
      </c>
      <c r="DH18" s="4">
        <v>140.95992661222562</v>
      </c>
      <c r="DI18" s="4">
        <v>10.299006</v>
      </c>
      <c r="DK18" s="4">
        <v>527.52113997574702</v>
      </c>
      <c r="DL18" s="4">
        <v>44.752262000000002</v>
      </c>
      <c r="DM18" s="4">
        <v>635.53789818167343</v>
      </c>
      <c r="DN18" s="4">
        <v>48.009740999999998</v>
      </c>
      <c r="DO18" s="4">
        <v>128.23407379995047</v>
      </c>
      <c r="DP18" s="4">
        <v>27.825339374999999</v>
      </c>
      <c r="DQ18" s="4">
        <v>128.23407379995047</v>
      </c>
      <c r="DR18" s="4">
        <v>33.732697000000002</v>
      </c>
      <c r="DS18" s="4">
        <v>128.23407379995047</v>
      </c>
      <c r="DT18" s="4">
        <v>31.381797249999998</v>
      </c>
      <c r="DU18" s="4">
        <v>31.381797249999998</v>
      </c>
      <c r="DV18" s="4">
        <v>39.496978124999998</v>
      </c>
      <c r="DW18" s="4">
        <v>40.524813999999999</v>
      </c>
      <c r="DX18" s="4">
        <v>32.852479408922903</v>
      </c>
      <c r="DZ18" s="4">
        <v>123.89190528553907</v>
      </c>
      <c r="EA18" s="4">
        <v>32.353769499999999</v>
      </c>
      <c r="EB18" s="4">
        <v>32.353769499999999</v>
      </c>
      <c r="EC18" s="4">
        <v>40.323921999999996</v>
      </c>
      <c r="ED18" s="4">
        <v>41.592563999999996</v>
      </c>
      <c r="EE18" s="4">
        <v>33.429328687499996</v>
      </c>
      <c r="EF18" s="4">
        <v>10.515324625</v>
      </c>
      <c r="EG18" s="4">
        <v>10.726387875</v>
      </c>
      <c r="EH18" s="4">
        <v>15.362816125</v>
      </c>
      <c r="EI18" s="4">
        <v>14.389603000000001</v>
      </c>
      <c r="EJ18" s="4">
        <v>28.733630375000001</v>
      </c>
      <c r="EK18" s="4">
        <v>34.551107000000002</v>
      </c>
      <c r="EL18" s="4">
        <v>32.270065750000001</v>
      </c>
      <c r="EM18" s="4">
        <v>40.295336625000004</v>
      </c>
      <c r="EN18" s="4">
        <v>41.513614375000003</v>
      </c>
      <c r="EO18" s="4">
        <v>33.740310145972586</v>
      </c>
      <c r="EP18" s="4">
        <v>0.86264324999999997</v>
      </c>
      <c r="EQ18" s="4">
        <v>3742.48875</v>
      </c>
      <c r="ER18" s="4">
        <v>136.75287287367794</v>
      </c>
      <c r="ES18" s="4">
        <v>10.843120750000001</v>
      </c>
      <c r="ET18" s="4">
        <v>136.75287287367794</v>
      </c>
      <c r="EU18" s="4">
        <v>10.96850025</v>
      </c>
      <c r="EV18" s="7">
        <v>342.145239</v>
      </c>
      <c r="EW18" s="7">
        <v>42.804319</v>
      </c>
      <c r="EX18" s="7">
        <v>376.27952519503094</v>
      </c>
      <c r="EY18" s="7">
        <v>43.002354624999995</v>
      </c>
      <c r="EZ18" s="7">
        <v>123.89190528553907</v>
      </c>
      <c r="FA18" s="7">
        <v>28.733630375000001</v>
      </c>
      <c r="FB18" s="7">
        <v>123.89190528553907</v>
      </c>
      <c r="FC18" s="7">
        <v>34.551107000000002</v>
      </c>
      <c r="FD18" s="4">
        <v>123.89190528553907</v>
      </c>
      <c r="FE18" s="4">
        <v>32.270065750000001</v>
      </c>
      <c r="FF18" s="4">
        <v>32.270065750000001</v>
      </c>
      <c r="FG18" s="4">
        <v>40.295336625000004</v>
      </c>
      <c r="FH18" s="4">
        <v>41.513614375000003</v>
      </c>
      <c r="FI18" s="4">
        <v>33.740310145972586</v>
      </c>
      <c r="FK18" s="4">
        <v>128.23407379995047</v>
      </c>
      <c r="FL18" s="4">
        <v>32.5417609140625</v>
      </c>
      <c r="FM18" s="4">
        <v>128.23407379995047</v>
      </c>
      <c r="FN18" s="4">
        <v>32.852479408922903</v>
      </c>
      <c r="FP18" s="4">
        <v>123.89190528553907</v>
      </c>
      <c r="FQ18" s="4">
        <v>33.429328687499996</v>
      </c>
      <c r="FR18" s="4">
        <v>123.89190528553907</v>
      </c>
      <c r="FS18" s="4">
        <v>33.740310145972586</v>
      </c>
    </row>
    <row r="19" spans="1:175" ht="13" customHeight="1">
      <c r="A19" s="249"/>
      <c r="B19" s="38">
        <v>160</v>
      </c>
      <c r="C19" s="130">
        <f>Anchor!L52</f>
        <v>1202.836548</v>
      </c>
      <c r="D19" s="130">
        <f>Anchor!M52</f>
        <v>39.094766</v>
      </c>
      <c r="E19" s="130">
        <f>Anchor!N52</f>
        <v>45.216662999999997</v>
      </c>
      <c r="F19" s="130">
        <f>Anchor!O52</f>
        <v>47.528091000000003</v>
      </c>
      <c r="G19" s="131">
        <f>('Summary (Full)'!$B$34*D19+'Summary (Full)'!$B$35*E19+'Summary (Full)'!$B$36*F19)/'Summary (Full)'!$B$37</f>
        <v>40.004467375000004</v>
      </c>
      <c r="H19" s="130">
        <f>Anchor!P52</f>
        <v>18.656963999999999</v>
      </c>
      <c r="I19" s="130">
        <f>Anchor!Q52</f>
        <v>15.924141000000001</v>
      </c>
      <c r="J19" s="130">
        <f>Anchor!R52</f>
        <v>65.526971000000003</v>
      </c>
      <c r="K19" s="130">
        <f>Anchor!S52</f>
        <v>63.355400000000003</v>
      </c>
      <c r="L19" s="130">
        <f>Anchor!T52</f>
        <v>36.315446000000001</v>
      </c>
      <c r="M19" s="130">
        <f>Anchor!U52</f>
        <v>40.307409</v>
      </c>
      <c r="N19" s="130">
        <f>Anchor!V52</f>
        <v>39.04562</v>
      </c>
      <c r="O19" s="130">
        <f>Anchor!W52</f>
        <v>45.199584999999999</v>
      </c>
      <c r="P19" s="130">
        <f>Anchor!X52</f>
        <v>47.497591</v>
      </c>
      <c r="Q19" s="132">
        <f>10*LOG10(1/(('Summary (Full)'!$B$41/10^(N19/10)+'Summary (Full)'!$B$42/10^(O19/10)+'Summary (Full)'!$B$43/10^(P19/10))/'Summary (Full)'!$B$44))</f>
        <v>40.407174938986692</v>
      </c>
      <c r="R19" s="130">
        <f>Anchor!Y52</f>
        <v>0.42960799999999999</v>
      </c>
      <c r="S19" s="130">
        <f>Anchor!Z52</f>
        <v>3829</v>
      </c>
      <c r="T19" s="133"/>
      <c r="U19" s="130">
        <f>Test!L52</f>
        <v>1143.05141</v>
      </c>
      <c r="V19" s="130">
        <f>Test!M52</f>
        <v>39.569237000000001</v>
      </c>
      <c r="W19" s="130">
        <f>Test!N52</f>
        <v>45.823470999999998</v>
      </c>
      <c r="X19" s="130">
        <f>Test!O52</f>
        <v>48.260528000000001</v>
      </c>
      <c r="Y19" s="130">
        <f>('Summary (Full)'!$B$34*V19+'Summary (Full)'!$B$35*W19+'Summary (Full)'!$B$36*X19)/'Summary (Full)'!$B$37</f>
        <v>40.503332312500007</v>
      </c>
      <c r="Z19" s="130">
        <f>Test!P52</f>
        <v>19.473496000000001</v>
      </c>
      <c r="AA19" s="130">
        <f>Test!Q52</f>
        <v>16.414380000000001</v>
      </c>
      <c r="AB19" s="130">
        <f>Test!R52</f>
        <v>71.242650999999995</v>
      </c>
      <c r="AC19" s="130">
        <f>Test!S52</f>
        <v>68.555571</v>
      </c>
      <c r="AD19" s="130">
        <f>Test!T52</f>
        <v>37.018338999999997</v>
      </c>
      <c r="AE19" s="130">
        <f>Test!U52</f>
        <v>40.767094999999998</v>
      </c>
      <c r="AF19" s="130">
        <f>Test!V52</f>
        <v>39.528433</v>
      </c>
      <c r="AG19" s="130">
        <f>Test!W52</f>
        <v>45.809238000000001</v>
      </c>
      <c r="AH19" s="130">
        <f>Test!X52</f>
        <v>48.231301999999999</v>
      </c>
      <c r="AI19" s="130">
        <f>10*LOG10(1/(('Summary (Full)'!$B$41/10^(AF19/10)+'Summary (Full)'!$B$42/10^(AG19/10)+'Summary (Full)'!$B$43/10^(AH19/10))/'Summary (Full)'!$B$44))</f>
        <v>40.904864321224714</v>
      </c>
      <c r="AJ19" s="130">
        <f>Test!Y52</f>
        <v>0.435917</v>
      </c>
      <c r="AK19" s="130">
        <f>Test!Z52</f>
        <v>26237.9</v>
      </c>
      <c r="AL19" s="130">
        <f t="shared" si="2"/>
        <v>1.0146854807173051</v>
      </c>
      <c r="AM19" s="130">
        <f t="shared" si="2"/>
        <v>6.8524157743536174</v>
      </c>
      <c r="AO19" s="261" t="s">
        <v>28</v>
      </c>
      <c r="AP19" s="177" cm="1">
        <f t="array" ref="AP19">bdRateExtend($C18:$C21,D18:D21,$U18:$U21,V18:V21)</f>
        <v>-0.22496876028270707</v>
      </c>
      <c r="AQ19" s="177"/>
      <c r="AR19" s="177"/>
      <c r="AS19" s="177"/>
      <c r="AT19" s="177" cm="1">
        <f t="array" ref="AT19">bdRateExtend($C18:$C21,H18:H21,$U18:$U21,Z18:Z21)</f>
        <v>-0.21596630762970936</v>
      </c>
      <c r="AU19" s="177"/>
      <c r="AV19" s="177" cm="1">
        <f t="array" ref="AV19">bdRateExtend($C18:$C21,I18:I21,$U18:$U21,AA18:AA21)</f>
        <v>-0.23748466791166156</v>
      </c>
      <c r="AW19" s="177"/>
      <c r="AX19" s="177" cm="1">
        <f t="array" ref="AX19">bdRateExtend($C18:$C21,J18:J21,$U18:$U21,AB18:AB21,"None", FALSE,1)</f>
        <v>-0.29478886870683429</v>
      </c>
      <c r="AY19" s="178"/>
      <c r="AZ19" s="252" cm="1">
        <f t="array" ref="AZ19">testVMAFRange($C18:$C21,J18:J21,$U18:$U21,AB18:AB21)</f>
        <v>0</v>
      </c>
      <c r="BA19" s="171"/>
      <c r="CL19" s="4">
        <v>140.95992661222562</v>
      </c>
      <c r="CM19" s="4">
        <v>31.848615500000001</v>
      </c>
      <c r="CN19" s="4">
        <v>31.848615500000001</v>
      </c>
      <c r="CO19" s="4">
        <v>39.838014250000001</v>
      </c>
      <c r="CP19" s="4">
        <v>40.935589500000006</v>
      </c>
      <c r="CQ19" s="4">
        <v>32.915888796874995</v>
      </c>
      <c r="CR19" s="4">
        <v>9.9620800000000003</v>
      </c>
      <c r="CS19" s="4">
        <v>10.299006</v>
      </c>
      <c r="CT19" s="4">
        <v>9.6306104999999995</v>
      </c>
      <c r="CU19" s="4">
        <v>8.9868172499999996</v>
      </c>
      <c r="CV19" s="4">
        <v>28.200445250000001</v>
      </c>
      <c r="CW19" s="4">
        <v>34.088101999999999</v>
      </c>
      <c r="CX19" s="4">
        <v>31.762354500000001</v>
      </c>
      <c r="CY19" s="4">
        <v>39.811936750000001</v>
      </c>
      <c r="CZ19" s="4">
        <v>40.874161000000001</v>
      </c>
      <c r="DA19" s="4">
        <v>33.22981805451959</v>
      </c>
      <c r="DB19" s="4">
        <v>0.87780550000000002</v>
      </c>
      <c r="DC19" s="4">
        <v>435.14</v>
      </c>
      <c r="DE19" s="4">
        <v>154.94868346397107</v>
      </c>
      <c r="DF19" s="4">
        <v>10.276012999999999</v>
      </c>
      <c r="DH19" s="4">
        <v>154.94868346397107</v>
      </c>
      <c r="DI19" s="4">
        <v>10.5367075</v>
      </c>
      <c r="DK19" s="4">
        <v>579.01612805394859</v>
      </c>
      <c r="DL19" s="4">
        <v>47.3690955</v>
      </c>
      <c r="DM19" s="4">
        <v>697.57714933209104</v>
      </c>
      <c r="DN19" s="4">
        <v>50.550167999999999</v>
      </c>
      <c r="DO19" s="4">
        <v>140.95992661222562</v>
      </c>
      <c r="DP19" s="4">
        <v>28.200445250000001</v>
      </c>
      <c r="DQ19" s="4">
        <v>140.95992661222562</v>
      </c>
      <c r="DR19" s="4">
        <v>34.088101999999999</v>
      </c>
      <c r="DS19" s="4">
        <v>140.95992661222562</v>
      </c>
      <c r="DT19" s="4">
        <v>31.762354500000001</v>
      </c>
      <c r="DU19" s="4">
        <v>31.762354500000001</v>
      </c>
      <c r="DV19" s="4">
        <v>39.811936750000001</v>
      </c>
      <c r="DW19" s="4">
        <v>40.874161000000001</v>
      </c>
      <c r="DX19" s="4">
        <v>33.22981805451959</v>
      </c>
      <c r="DZ19" s="4">
        <v>136.75287287367794</v>
      </c>
      <c r="EA19" s="4">
        <v>32.722470999999999</v>
      </c>
      <c r="EB19" s="4">
        <v>32.722470999999999</v>
      </c>
      <c r="EC19" s="4">
        <v>40.623674999999999</v>
      </c>
      <c r="ED19" s="4">
        <v>41.944401999999997</v>
      </c>
      <c r="EE19" s="4">
        <v>33.792666937500002</v>
      </c>
      <c r="EF19" s="4">
        <v>10.843120750000001</v>
      </c>
      <c r="EG19" s="4">
        <v>10.96850025</v>
      </c>
      <c r="EH19" s="4">
        <v>17.168869749999999</v>
      </c>
      <c r="EI19" s="4">
        <v>16.103709000000002</v>
      </c>
      <c r="EJ19" s="4">
        <v>29.101462250000001</v>
      </c>
      <c r="EK19" s="4">
        <v>34.888192000000004</v>
      </c>
      <c r="EL19" s="4">
        <v>32.638031500000004</v>
      </c>
      <c r="EM19" s="4">
        <v>40.59578175</v>
      </c>
      <c r="EN19" s="4">
        <v>41.865426249999999</v>
      </c>
      <c r="EO19" s="4">
        <v>34.105375233411088</v>
      </c>
      <c r="EP19" s="4">
        <v>0.84027750000000001</v>
      </c>
      <c r="EQ19" s="4">
        <v>3908.9225000000001</v>
      </c>
      <c r="ER19" s="4">
        <v>150.94891144100598</v>
      </c>
      <c r="ES19" s="4">
        <v>11.170916875</v>
      </c>
      <c r="ET19" s="4">
        <v>150.94891144100598</v>
      </c>
      <c r="EU19" s="4">
        <v>11.210612625</v>
      </c>
      <c r="EV19" s="7">
        <v>376.27952519503094</v>
      </c>
      <c r="EW19" s="7">
        <v>45.200925999999995</v>
      </c>
      <c r="EX19" s="7">
        <v>413.81923505589879</v>
      </c>
      <c r="EY19" s="7">
        <v>45.33362425</v>
      </c>
      <c r="EZ19" s="7">
        <v>136.75287287367794</v>
      </c>
      <c r="FA19" s="7">
        <v>29.101462250000001</v>
      </c>
      <c r="FB19" s="7">
        <v>136.75287287367794</v>
      </c>
      <c r="FC19" s="7">
        <v>34.888192000000004</v>
      </c>
      <c r="FD19" s="4">
        <v>136.75287287367794</v>
      </c>
      <c r="FE19" s="4">
        <v>32.638031500000004</v>
      </c>
      <c r="FF19" s="4">
        <v>32.638031500000004</v>
      </c>
      <c r="FG19" s="4">
        <v>40.59578175</v>
      </c>
      <c r="FH19" s="4">
        <v>41.865426249999999</v>
      </c>
      <c r="FI19" s="4">
        <v>34.105375233411088</v>
      </c>
      <c r="FK19" s="4">
        <v>140.95992661222562</v>
      </c>
      <c r="FL19" s="4">
        <v>32.915888796874995</v>
      </c>
      <c r="FM19" s="4">
        <v>140.95992661222562</v>
      </c>
      <c r="FN19" s="4">
        <v>33.22981805451959</v>
      </c>
      <c r="FP19" s="4">
        <v>136.75287287367794</v>
      </c>
      <c r="FQ19" s="4">
        <v>33.792666937500002</v>
      </c>
      <c r="FR19" s="4">
        <v>136.75287287367794</v>
      </c>
      <c r="FS19" s="4">
        <v>34.105375233411088</v>
      </c>
    </row>
    <row r="20" spans="1:175">
      <c r="A20" s="249"/>
      <c r="B20" s="38">
        <v>185</v>
      </c>
      <c r="C20" s="130">
        <f>Anchor!L53</f>
        <v>573.66510400000004</v>
      </c>
      <c r="D20" s="130">
        <f>Anchor!M53</f>
        <v>36.751268000000003</v>
      </c>
      <c r="E20" s="130">
        <f>Anchor!N53</f>
        <v>43.282890000000002</v>
      </c>
      <c r="F20" s="130">
        <f>Anchor!O53</f>
        <v>45.129815000000001</v>
      </c>
      <c r="G20" s="131">
        <f>('Summary (Full)'!$B$34*D20+'Summary (Full)'!$B$35*E20+'Summary (Full)'!$B$36*F20)/'Summary (Full)'!$B$37</f>
        <v>37.683153562500003</v>
      </c>
      <c r="H20" s="130">
        <f>Anchor!P53</f>
        <v>15.108140000000001</v>
      </c>
      <c r="I20" s="130">
        <f>Anchor!Q53</f>
        <v>13.844359000000001</v>
      </c>
      <c r="J20" s="130">
        <f>Anchor!R53</f>
        <v>45.683925000000002</v>
      </c>
      <c r="K20" s="130">
        <f>Anchor!S53</f>
        <v>43.897255999999999</v>
      </c>
      <c r="L20" s="130">
        <f>Anchor!T53</f>
        <v>33.360726999999997</v>
      </c>
      <c r="M20" s="130">
        <f>Anchor!U53</f>
        <v>38.301068000000001</v>
      </c>
      <c r="N20" s="130">
        <f>Anchor!V53</f>
        <v>36.676366000000002</v>
      </c>
      <c r="O20" s="130">
        <f>Anchor!W53</f>
        <v>43.262686000000002</v>
      </c>
      <c r="P20" s="130">
        <f>Anchor!X53</f>
        <v>45.093496000000002</v>
      </c>
      <c r="Q20" s="132">
        <f>10*LOG10(1/(('Summary (Full)'!$B$41/10^(N20/10)+'Summary (Full)'!$B$42/10^(O20/10)+'Summary (Full)'!$B$43/10^(P20/10))/'Summary (Full)'!$B$44))</f>
        <v>38.059587073937756</v>
      </c>
      <c r="R20" s="130">
        <f>Anchor!Y53</f>
        <v>0.47471799999999997</v>
      </c>
      <c r="S20" s="130">
        <f>Anchor!Z53</f>
        <v>2541.39</v>
      </c>
      <c r="T20" s="133"/>
      <c r="U20" s="130">
        <f>Test!L53</f>
        <v>537.55721200000005</v>
      </c>
      <c r="V20" s="130">
        <f>Test!M53</f>
        <v>37.431406000000003</v>
      </c>
      <c r="W20" s="130">
        <f>Test!N53</f>
        <v>44.031599999999997</v>
      </c>
      <c r="X20" s="130">
        <f>Test!O53</f>
        <v>45.971325</v>
      </c>
      <c r="Y20" s="130">
        <f>('Summary (Full)'!$B$34*V20+'Summary (Full)'!$B$35*W20+'Summary (Full)'!$B$36*X20)/'Summary (Full)'!$B$37</f>
        <v>38.377663062500005</v>
      </c>
      <c r="Z20" s="130">
        <f>Test!P53</f>
        <v>16.034807000000001</v>
      </c>
      <c r="AA20" s="130">
        <f>Test!Q53</f>
        <v>14.483298</v>
      </c>
      <c r="AB20" s="130">
        <f>Test!R53</f>
        <v>53.758715000000002</v>
      </c>
      <c r="AC20" s="130">
        <f>Test!S53</f>
        <v>51.377828000000001</v>
      </c>
      <c r="AD20" s="130">
        <f>Test!T53</f>
        <v>34.202086000000001</v>
      </c>
      <c r="AE20" s="130">
        <f>Test!U53</f>
        <v>38.914594999999998</v>
      </c>
      <c r="AF20" s="130">
        <f>Test!V53</f>
        <v>37.367269</v>
      </c>
      <c r="AG20" s="130">
        <f>Test!W53</f>
        <v>44.008901000000002</v>
      </c>
      <c r="AH20" s="130">
        <f>Test!X53</f>
        <v>45.925969000000002</v>
      </c>
      <c r="AI20" s="130">
        <f>10*LOG10(1/(('Summary (Full)'!$B$41/10^(AF20/10)+'Summary (Full)'!$B$42/10^(AG20/10)+'Summary (Full)'!$B$43/10^(AH20/10))/'Summary (Full)'!$B$44))</f>
        <v>38.757856576041796</v>
      </c>
      <c r="AJ20" s="130">
        <f>Test!Y53</f>
        <v>0.46406799999999998</v>
      </c>
      <c r="AK20" s="130">
        <f>Test!Z53</f>
        <v>15072.72</v>
      </c>
      <c r="AL20" s="130">
        <f t="shared" si="2"/>
        <v>0.97756562843625061</v>
      </c>
      <c r="AM20" s="130">
        <f t="shared" si="2"/>
        <v>5.9308960844262391</v>
      </c>
      <c r="AO20" s="261"/>
      <c r="AP20" s="177"/>
      <c r="AQ20" s="177"/>
      <c r="AR20" s="177"/>
      <c r="AS20" s="177"/>
      <c r="AT20" s="177"/>
      <c r="AU20" s="177"/>
      <c r="AV20" s="177"/>
      <c r="AW20" s="177"/>
      <c r="AX20" s="177"/>
      <c r="AY20" s="178"/>
      <c r="AZ20" s="252"/>
      <c r="BA20" s="171"/>
      <c r="CL20" s="4">
        <v>154.94868346397107</v>
      </c>
      <c r="CM20" s="4">
        <v>32.229011749999998</v>
      </c>
      <c r="CN20" s="4">
        <v>32.229011749999998</v>
      </c>
      <c r="CO20" s="4">
        <v>40.152042125000001</v>
      </c>
      <c r="CP20" s="4">
        <v>41.282060250000001</v>
      </c>
      <c r="CQ20" s="4">
        <v>33.290016679687497</v>
      </c>
      <c r="CR20" s="4">
        <v>10.276012999999999</v>
      </c>
      <c r="CS20" s="4">
        <v>10.5367075</v>
      </c>
      <c r="CT20" s="4">
        <v>10.97476275</v>
      </c>
      <c r="CU20" s="4">
        <v>10.250922624999999</v>
      </c>
      <c r="CV20" s="4">
        <v>28.575551125</v>
      </c>
      <c r="CW20" s="4">
        <v>34.443507000000004</v>
      </c>
      <c r="CX20" s="4">
        <v>32.142911749999996</v>
      </c>
      <c r="CY20" s="4">
        <v>40.126895374999997</v>
      </c>
      <c r="CZ20" s="4">
        <v>41.223507999999995</v>
      </c>
      <c r="DA20" s="4">
        <v>33.607156700116278</v>
      </c>
      <c r="DB20" s="4">
        <v>0.85411124999999999</v>
      </c>
      <c r="DC20" s="4">
        <v>455.93</v>
      </c>
      <c r="DE20" s="4">
        <v>186.99679517702648</v>
      </c>
      <c r="DF20" s="4">
        <v>10.962724625</v>
      </c>
      <c r="DH20" s="4">
        <v>170.32567399999999</v>
      </c>
      <c r="DI20" s="4">
        <v>10.774409</v>
      </c>
      <c r="DK20" s="4">
        <v>635.53789818167343</v>
      </c>
      <c r="DL20" s="4">
        <v>49.985928999999999</v>
      </c>
      <c r="DM20" s="4">
        <v>765.67248099999995</v>
      </c>
      <c r="DN20" s="4">
        <v>53.090595</v>
      </c>
      <c r="DO20" s="4">
        <v>154.94868346397107</v>
      </c>
      <c r="DP20" s="4">
        <v>28.575551125</v>
      </c>
      <c r="DQ20" s="4">
        <v>154.94868346397107</v>
      </c>
      <c r="DR20" s="4">
        <v>34.443507000000004</v>
      </c>
      <c r="DS20" s="4">
        <v>154.94868346397107</v>
      </c>
      <c r="DT20" s="4">
        <v>32.142911749999996</v>
      </c>
      <c r="DU20" s="4">
        <v>32.142911749999996</v>
      </c>
      <c r="DV20" s="4">
        <v>40.126895374999997</v>
      </c>
      <c r="DW20" s="4">
        <v>41.223507999999995</v>
      </c>
      <c r="DX20" s="4">
        <v>33.607156700116278</v>
      </c>
      <c r="DZ20" s="4">
        <v>150.94891144100598</v>
      </c>
      <c r="EA20" s="4">
        <v>33.091172499999999</v>
      </c>
      <c r="EB20" s="4">
        <v>33.091172499999999</v>
      </c>
      <c r="EC20" s="4">
        <v>40.923427999999994</v>
      </c>
      <c r="ED20" s="4">
        <v>42.296239999999997</v>
      </c>
      <c r="EE20" s="4">
        <v>34.1560051875</v>
      </c>
      <c r="EF20" s="4">
        <v>11.170916875</v>
      </c>
      <c r="EG20" s="4">
        <v>11.210612625</v>
      </c>
      <c r="EH20" s="4">
        <v>18.974923374999999</v>
      </c>
      <c r="EI20" s="4">
        <v>17.817815</v>
      </c>
      <c r="EJ20" s="4">
        <v>29.469294125000001</v>
      </c>
      <c r="EK20" s="4">
        <v>35.225276999999998</v>
      </c>
      <c r="EL20" s="4">
        <v>33.00599725</v>
      </c>
      <c r="EM20" s="4">
        <v>40.896226874999996</v>
      </c>
      <c r="EN20" s="4">
        <v>42.217238124999994</v>
      </c>
      <c r="EO20" s="4">
        <v>34.470440320849598</v>
      </c>
      <c r="EP20" s="4">
        <v>0.81791174999999994</v>
      </c>
      <c r="EQ20" s="4">
        <v>4075.3562499999998</v>
      </c>
      <c r="ER20" s="4">
        <v>183.02032609003015</v>
      </c>
      <c r="ES20" s="4">
        <v>11.867280000000001</v>
      </c>
      <c r="ET20" s="4">
        <v>166.61861200000001</v>
      </c>
      <c r="EU20" s="4">
        <v>11.452724999999999</v>
      </c>
      <c r="EV20" s="7">
        <v>413.81923505589879</v>
      </c>
      <c r="EW20" s="7">
        <v>47.597532999999999</v>
      </c>
      <c r="EX20" s="7">
        <v>455.1041123310913</v>
      </c>
      <c r="EY20" s="7">
        <v>47.664893874999997</v>
      </c>
      <c r="EZ20" s="7">
        <v>150.94891144100598</v>
      </c>
      <c r="FA20" s="7">
        <v>29.469294125000001</v>
      </c>
      <c r="FB20" s="7">
        <v>150.94891144100598</v>
      </c>
      <c r="FC20" s="7">
        <v>35.225276999999998</v>
      </c>
      <c r="FD20" s="4">
        <v>150.94891144100598</v>
      </c>
      <c r="FE20" s="4">
        <v>33.00599725</v>
      </c>
      <c r="FF20" s="4">
        <v>33.00599725</v>
      </c>
      <c r="FG20" s="4">
        <v>40.896226874999996</v>
      </c>
      <c r="FH20" s="4">
        <v>42.217238124999994</v>
      </c>
      <c r="FI20" s="4">
        <v>34.470440320849598</v>
      </c>
      <c r="FK20" s="4">
        <v>154.94868346397107</v>
      </c>
      <c r="FL20" s="4">
        <v>33.290016679687497</v>
      </c>
      <c r="FM20" s="4">
        <v>154.94868346397107</v>
      </c>
      <c r="FN20" s="4">
        <v>33.607156700116278</v>
      </c>
      <c r="FP20" s="4">
        <v>150.94891144100598</v>
      </c>
      <c r="FQ20" s="4">
        <v>34.1560051875</v>
      </c>
      <c r="FR20" s="4">
        <v>150.94891144100598</v>
      </c>
      <c r="FS20" s="4">
        <v>34.470440320849598</v>
      </c>
    </row>
    <row r="21" spans="1:175" ht="13" customHeight="1">
      <c r="A21" s="249"/>
      <c r="B21" s="38">
        <v>210</v>
      </c>
      <c r="C21" s="130">
        <f>Anchor!L54</f>
        <v>268.47613899999999</v>
      </c>
      <c r="D21" s="130">
        <f>Anchor!M54</f>
        <v>33.867468000000002</v>
      </c>
      <c r="E21" s="130">
        <f>Anchor!N54</f>
        <v>41.059368999999997</v>
      </c>
      <c r="F21" s="130">
        <f>Anchor!O54</f>
        <v>42.370040000000003</v>
      </c>
      <c r="G21" s="131">
        <f>('Summary (Full)'!$B$34*D21+'Summary (Full)'!$B$35*E21+'Summary (Full)'!$B$36*F21)/'Summary (Full)'!$B$37</f>
        <v>34.848372562500003</v>
      </c>
      <c r="H21" s="130">
        <f>Anchor!P54</f>
        <v>11.763365</v>
      </c>
      <c r="I21" s="130">
        <f>Anchor!Q54</f>
        <v>11.606096000000001</v>
      </c>
      <c r="J21" s="130">
        <f>Anchor!R54</f>
        <v>23.936945000000001</v>
      </c>
      <c r="K21" s="130">
        <f>Anchor!S54</f>
        <v>22.720542999999999</v>
      </c>
      <c r="L21" s="130">
        <f>Anchor!T54</f>
        <v>30.21472</v>
      </c>
      <c r="M21" s="130">
        <f>Anchor!U54</f>
        <v>35.751610999999997</v>
      </c>
      <c r="N21" s="130">
        <f>Anchor!V54</f>
        <v>33.776508999999997</v>
      </c>
      <c r="O21" s="130">
        <f>Anchor!W54</f>
        <v>41.039741999999997</v>
      </c>
      <c r="P21" s="130">
        <f>Anchor!X54</f>
        <v>42.326346999999998</v>
      </c>
      <c r="Q21" s="132">
        <f>10*LOG10(1/(('Summary (Full)'!$B$41/10^(N21/10)+'Summary (Full)'!$B$42/10^(O21/10)+'Summary (Full)'!$B$43/10^(P21/10))/'Summary (Full)'!$B$44))</f>
        <v>35.195717097385554</v>
      </c>
      <c r="R21" s="130">
        <f>Anchor!Y54</f>
        <v>0.55785300000000004</v>
      </c>
      <c r="S21" s="130">
        <f>Anchor!Z54</f>
        <v>1727.8</v>
      </c>
      <c r="T21" s="133"/>
      <c r="U21" s="130">
        <f>Test!L54</f>
        <v>248.93014700000001</v>
      </c>
      <c r="V21" s="130">
        <f>Test!M54</f>
        <v>34.717956000000001</v>
      </c>
      <c r="W21" s="130">
        <f>Test!N54</f>
        <v>41.71172</v>
      </c>
      <c r="X21" s="130">
        <f>Test!O54</f>
        <v>43.292473999999999</v>
      </c>
      <c r="Y21" s="130">
        <f>('Summary (Full)'!$B$34*V21+'Summary (Full)'!$B$35*W21+'Summary (Full)'!$B$36*X21)/'Summary (Full)'!$B$37</f>
        <v>35.690973624999998</v>
      </c>
      <c r="Z21" s="130">
        <f>Test!P54</f>
        <v>12.713028</v>
      </c>
      <c r="AA21" s="130">
        <f>Test!Q54</f>
        <v>12.327885999999999</v>
      </c>
      <c r="AB21" s="130">
        <f>Test!R54</f>
        <v>34.436774</v>
      </c>
      <c r="AC21" s="130">
        <f>Test!S54</f>
        <v>32.474421999999997</v>
      </c>
      <c r="AD21" s="130">
        <f>Test!T54</f>
        <v>31.138978000000002</v>
      </c>
      <c r="AE21" s="130">
        <f>Test!U54</f>
        <v>36.483814000000002</v>
      </c>
      <c r="AF21" s="130">
        <f>Test!V54</f>
        <v>34.635722999999999</v>
      </c>
      <c r="AG21" s="130">
        <f>Test!W54</f>
        <v>41.686841999999999</v>
      </c>
      <c r="AH21" s="130">
        <f>Test!X54</f>
        <v>43.248824999999997</v>
      </c>
      <c r="AI21" s="130">
        <f>10*LOG10(1/(('Summary (Full)'!$B$41/10^(AF21/10)+'Summary (Full)'!$B$42/10^(AG21/10)+'Summary (Full)'!$B$43/10^(AH21/10))/'Summary (Full)'!$B$44))</f>
        <v>36.047530758417153</v>
      </c>
      <c r="AJ21" s="130">
        <f>Test!Y54</f>
        <v>0.51453000000000004</v>
      </c>
      <c r="AK21" s="130">
        <f>Test!Z54</f>
        <v>9241.68</v>
      </c>
      <c r="AL21" s="130">
        <f t="shared" si="2"/>
        <v>0.922339756172325</v>
      </c>
      <c r="AM21" s="130">
        <f t="shared" si="2"/>
        <v>5.3488135200833433</v>
      </c>
      <c r="AO21" s="261" t="s">
        <v>29</v>
      </c>
      <c r="AP21" s="177" cm="1">
        <f t="array" ref="AP21">bdRateExtend($C19:$C22,D19:D22,$U19:$U22,V19:V22)</f>
        <v>-0.2483616810360445</v>
      </c>
      <c r="AQ21" s="177"/>
      <c r="AR21" s="177"/>
      <c r="AS21" s="177"/>
      <c r="AT21" s="177" cm="1">
        <f t="array" ref="AT21">bdRateExtend($C19:$C22,H19:H22,$U19:$U22,Z19:Z22)</f>
        <v>-0.24863572914245013</v>
      </c>
      <c r="AU21" s="177"/>
      <c r="AV21" s="177" cm="1">
        <f t="array" ref="AV21">bdRateExtend($C19:$C22,I19:I22,$U19:$U22,AA19:AA22)</f>
        <v>-0.26742615729718333</v>
      </c>
      <c r="AW21" s="177"/>
      <c r="AX21" s="177" cm="1">
        <f t="array" ref="AX21">bdRateExtend($C19:$C22,J19:J22,$U19:$U22,AB19:AB22,"None", FALSE,1)</f>
        <v>-0.34297798997129614</v>
      </c>
      <c r="AY21" s="178"/>
      <c r="AZ21" s="252" cm="1">
        <f t="array" ref="AZ21">testVMAFRange($C19:$C22,J19:J22,$U19:$U22,AB19:AB22)</f>
        <v>0</v>
      </c>
      <c r="BA21" s="171"/>
      <c r="CL21" s="4">
        <v>170.32567399999999</v>
      </c>
      <c r="CM21" s="4">
        <v>32.609408000000002</v>
      </c>
      <c r="CN21" s="4">
        <v>32.609408000000002</v>
      </c>
      <c r="CO21" s="4">
        <v>40.466070000000002</v>
      </c>
      <c r="CP21" s="4">
        <v>41.628531000000002</v>
      </c>
      <c r="CQ21" s="4">
        <v>33.664144562499999</v>
      </c>
      <c r="CR21" s="4">
        <v>10.589945999999999</v>
      </c>
      <c r="CS21" s="4">
        <v>10.774409</v>
      </c>
      <c r="CT21" s="4">
        <v>12.318915000000001</v>
      </c>
      <c r="CU21" s="4">
        <v>11.515027999999999</v>
      </c>
      <c r="CV21" s="4">
        <v>28.950657</v>
      </c>
      <c r="CW21" s="4">
        <v>34.798912000000001</v>
      </c>
      <c r="CX21" s="4">
        <v>32.523468999999999</v>
      </c>
      <c r="CY21" s="4">
        <v>40.441853999999999</v>
      </c>
      <c r="CZ21" s="4">
        <v>41.572854999999997</v>
      </c>
      <c r="DA21" s="4">
        <v>33.984495345712958</v>
      </c>
      <c r="DB21" s="4">
        <v>0.83041699999999996</v>
      </c>
      <c r="DC21" s="4">
        <v>476.72</v>
      </c>
      <c r="DE21" s="4">
        <v>205.29965087047773</v>
      </c>
      <c r="DF21" s="4">
        <v>11.335503249999999</v>
      </c>
      <c r="DH21" s="4">
        <v>186.99679517702648</v>
      </c>
      <c r="DI21" s="4">
        <v>11.030778874999999</v>
      </c>
      <c r="DK21" s="4">
        <v>697.57714933209104</v>
      </c>
      <c r="DL21" s="4">
        <v>52.602762500000004</v>
      </c>
      <c r="DM21" s="4">
        <v>842.46010649724087</v>
      </c>
      <c r="DN21" s="4">
        <v>55.262190875000002</v>
      </c>
      <c r="DO21" s="4">
        <v>170.32567399999999</v>
      </c>
      <c r="DP21" s="4">
        <v>28.950657</v>
      </c>
      <c r="DQ21" s="4">
        <v>170.32567399999999</v>
      </c>
      <c r="DR21" s="4">
        <v>34.798912000000001</v>
      </c>
      <c r="DS21" s="4">
        <v>170.32567399999999</v>
      </c>
      <c r="DT21" s="4">
        <v>32.523468999999999</v>
      </c>
      <c r="DU21" s="4">
        <v>32.523468999999999</v>
      </c>
      <c r="DV21" s="4">
        <v>40.441853999999999</v>
      </c>
      <c r="DW21" s="4">
        <v>41.572854999999997</v>
      </c>
      <c r="DX21" s="4">
        <v>33.984495345712958</v>
      </c>
      <c r="DZ21" s="4">
        <v>166.61861200000001</v>
      </c>
      <c r="EA21" s="4">
        <v>33.459873999999999</v>
      </c>
      <c r="EB21" s="4">
        <v>33.459873999999999</v>
      </c>
      <c r="EC21" s="4">
        <v>41.223180999999997</v>
      </c>
      <c r="ED21" s="4">
        <v>42.648077999999998</v>
      </c>
      <c r="EE21" s="4">
        <v>34.519343437499998</v>
      </c>
      <c r="EF21" s="4">
        <v>11.498713</v>
      </c>
      <c r="EG21" s="4">
        <v>11.452724999999999</v>
      </c>
      <c r="EH21" s="4">
        <v>20.780977</v>
      </c>
      <c r="EI21" s="4">
        <v>19.531921000000001</v>
      </c>
      <c r="EJ21" s="4">
        <v>29.837126000000001</v>
      </c>
      <c r="EK21" s="4">
        <v>35.562362</v>
      </c>
      <c r="EL21" s="4">
        <v>33.373963000000003</v>
      </c>
      <c r="EM21" s="4">
        <v>41.196672</v>
      </c>
      <c r="EN21" s="4">
        <v>42.569049999999997</v>
      </c>
      <c r="EO21" s="4">
        <v>34.8355054082881</v>
      </c>
      <c r="EP21" s="4">
        <v>0.79554599999999998</v>
      </c>
      <c r="EQ21" s="4">
        <v>4241.79</v>
      </c>
      <c r="ER21" s="4">
        <v>201.03660305429153</v>
      </c>
      <c r="ES21" s="4">
        <v>12.235847</v>
      </c>
      <c r="ET21" s="4">
        <v>183.02032609003015</v>
      </c>
      <c r="EU21" s="4">
        <v>11.69595775</v>
      </c>
      <c r="EV21" s="7">
        <v>455.1041123310913</v>
      </c>
      <c r="EW21" s="7">
        <v>49.994140000000002</v>
      </c>
      <c r="EX21" s="7">
        <v>500.50779546942363</v>
      </c>
      <c r="EY21" s="7">
        <v>49.996163499999994</v>
      </c>
      <c r="EZ21" s="7">
        <v>166.61861200000001</v>
      </c>
      <c r="FA21" s="7">
        <v>29.837126000000001</v>
      </c>
      <c r="FB21" s="7">
        <v>166.61861200000001</v>
      </c>
      <c r="FC21" s="7">
        <v>35.562362</v>
      </c>
      <c r="FD21" s="4">
        <v>166.61861200000001</v>
      </c>
      <c r="FE21" s="4">
        <v>33.373963000000003</v>
      </c>
      <c r="FF21" s="4">
        <v>33.373963000000003</v>
      </c>
      <c r="FG21" s="4">
        <v>41.196672</v>
      </c>
      <c r="FH21" s="4">
        <v>42.569049999999997</v>
      </c>
      <c r="FI21" s="4">
        <v>34.8355054082881</v>
      </c>
      <c r="FK21" s="4">
        <v>170.32567399999999</v>
      </c>
      <c r="FL21" s="4">
        <v>33.664144562499999</v>
      </c>
      <c r="FM21" s="4">
        <v>170.32567399999999</v>
      </c>
      <c r="FN21" s="4">
        <v>33.984495345712958</v>
      </c>
      <c r="FP21" s="4">
        <v>166.61861200000001</v>
      </c>
      <c r="FQ21" s="4">
        <v>34.519343437499998</v>
      </c>
      <c r="FR21" s="4">
        <v>166.61861200000001</v>
      </c>
      <c r="FS21" s="4">
        <v>34.8355054082881</v>
      </c>
    </row>
    <row r="22" spans="1:175" ht="13" thickBot="1">
      <c r="A22" s="249"/>
      <c r="B22" s="38">
        <v>235</v>
      </c>
      <c r="C22" s="130">
        <f>Anchor!L55</f>
        <v>129.54061300000001</v>
      </c>
      <c r="D22" s="130">
        <f>Anchor!M55</f>
        <v>30.793685</v>
      </c>
      <c r="E22" s="130">
        <f>Anchor!N55</f>
        <v>38.527127</v>
      </c>
      <c r="F22" s="130">
        <f>Anchor!O55</f>
        <v>39.435136999999997</v>
      </c>
      <c r="G22" s="131">
        <f>('Summary (Full)'!$B$34*D22+'Summary (Full)'!$B$35*E22+'Summary (Full)'!$B$36*F22)/'Summary (Full)'!$B$37</f>
        <v>31.817115874999999</v>
      </c>
      <c r="H22" s="130">
        <f>Anchor!P55</f>
        <v>8.9356530000000003</v>
      </c>
      <c r="I22" s="130">
        <f>Anchor!Q55</f>
        <v>9.5031459999999992</v>
      </c>
      <c r="J22" s="130">
        <f>Anchor!R55</f>
        <v>7.0555370000000002</v>
      </c>
      <c r="K22" s="130">
        <f>Anchor!S55</f>
        <v>6.4434529999999999</v>
      </c>
      <c r="L22" s="130">
        <f>Anchor!T55</f>
        <v>27.110748999999998</v>
      </c>
      <c r="M22" s="130">
        <f>Anchor!U55</f>
        <v>32.895265999999999</v>
      </c>
      <c r="N22" s="130">
        <f>Anchor!V55</f>
        <v>30.703039</v>
      </c>
      <c r="O22" s="130">
        <f>Anchor!W55</f>
        <v>38.491934999999998</v>
      </c>
      <c r="P22" s="130">
        <f>Anchor!X55</f>
        <v>39.380547</v>
      </c>
      <c r="Q22" s="132">
        <f>10*LOG10(1/(('Summary (Full)'!$B$41/10^(N22/10)+'Summary (Full)'!$B$42/10^(O22/10)+'Summary (Full)'!$B$43/10^(P22/10))/'Summary (Full)'!$B$44))</f>
        <v>32.147867350907305</v>
      </c>
      <c r="R22" s="130">
        <f>Anchor!Y55</f>
        <v>0.72051600000000005</v>
      </c>
      <c r="S22" s="130">
        <f>Anchor!Z55</f>
        <v>1132.8800000000001</v>
      </c>
      <c r="T22" s="133"/>
      <c r="U22" s="130">
        <f>Test!L55</f>
        <v>114.000461</v>
      </c>
      <c r="V22" s="130">
        <f>Test!M55</f>
        <v>31.695893000000002</v>
      </c>
      <c r="W22" s="130">
        <f>Test!N55</f>
        <v>39.189757999999998</v>
      </c>
      <c r="X22" s="130">
        <f>Test!O55</f>
        <v>40.328212000000001</v>
      </c>
      <c r="Y22" s="130">
        <f>('Summary (Full)'!$B$34*V22+'Summary (Full)'!$B$35*W22+'Summary (Full)'!$B$36*X22)/'Summary (Full)'!$B$37</f>
        <v>32.703779499999996</v>
      </c>
      <c r="Z22" s="130">
        <f>Test!P55</f>
        <v>9.7790529999999993</v>
      </c>
      <c r="AA22" s="130">
        <f>Test!Q55</f>
        <v>10.210616</v>
      </c>
      <c r="AB22" s="130">
        <f>Test!R55</f>
        <v>15.569675</v>
      </c>
      <c r="AC22" s="130">
        <f>Test!S55</f>
        <v>14.627005</v>
      </c>
      <c r="AD22" s="130">
        <f>Test!T55</f>
        <v>28.037089000000002</v>
      </c>
      <c r="AE22" s="130">
        <f>Test!U55</f>
        <v>33.682758999999997</v>
      </c>
      <c r="AF22" s="130">
        <f>Test!V55</f>
        <v>31.608739</v>
      </c>
      <c r="AG22" s="130">
        <f>Test!W55</f>
        <v>39.164878000000002</v>
      </c>
      <c r="AH22" s="130">
        <f>Test!X55</f>
        <v>40.265312000000002</v>
      </c>
      <c r="AI22" s="130">
        <f>10*LOG10(1/(('Summary (Full)'!$B$41/10^(AF22/10)+'Summary (Full)'!$B$42/10^(AG22/10)+'Summary (Full)'!$B$43/10^(AH22/10))/'Summary (Full)'!$B$44))</f>
        <v>33.043669464895558</v>
      </c>
      <c r="AJ22" s="130">
        <f>Test!Y55</f>
        <v>0.60127200000000003</v>
      </c>
      <c r="AK22" s="130">
        <f>Test!Z55</f>
        <v>4869.16</v>
      </c>
      <c r="AL22" s="130">
        <f t="shared" si="2"/>
        <v>0.83450194027613545</v>
      </c>
      <c r="AM22" s="130">
        <f t="shared" si="2"/>
        <v>4.2980368618035447</v>
      </c>
      <c r="AO22" s="270"/>
      <c r="AP22" s="193"/>
      <c r="AQ22" s="193"/>
      <c r="AR22" s="193"/>
      <c r="AS22" s="193"/>
      <c r="AT22" s="193"/>
      <c r="AU22" s="193"/>
      <c r="AV22" s="193"/>
      <c r="AW22" s="193"/>
      <c r="AX22" s="193"/>
      <c r="AY22" s="195"/>
      <c r="AZ22" s="253"/>
      <c r="BA22" s="221"/>
      <c r="CL22" s="4">
        <v>186.99679517702648</v>
      </c>
      <c r="CM22" s="4">
        <v>32.958997000000004</v>
      </c>
      <c r="CN22" s="4">
        <v>32.958997000000004</v>
      </c>
      <c r="CO22" s="4">
        <v>40.726127250000005</v>
      </c>
      <c r="CP22" s="4">
        <v>41.953242125000003</v>
      </c>
      <c r="CQ22" s="4">
        <v>34.0065829609375</v>
      </c>
      <c r="CR22" s="4">
        <v>10.962724625</v>
      </c>
      <c r="CS22" s="4">
        <v>11.030778874999999</v>
      </c>
      <c r="CT22" s="4">
        <v>14.595507250000001</v>
      </c>
      <c r="CU22" s="4">
        <v>13.691821750000001</v>
      </c>
      <c r="CV22" s="4">
        <v>29.31137575</v>
      </c>
      <c r="CW22" s="4">
        <v>35.1093075</v>
      </c>
      <c r="CX22" s="4">
        <v>32.874445874999999</v>
      </c>
      <c r="CY22" s="4">
        <v>40.701850374999999</v>
      </c>
      <c r="CZ22" s="4">
        <v>41.899330249999998</v>
      </c>
      <c r="DA22" s="4">
        <v>34.331030415471481</v>
      </c>
      <c r="DB22" s="4">
        <v>0.81310337499999996</v>
      </c>
      <c r="DC22" s="4">
        <v>505.67250000000001</v>
      </c>
      <c r="DE22" s="4">
        <v>225.3939518462835</v>
      </c>
      <c r="DF22" s="4">
        <v>11.708281874999999</v>
      </c>
      <c r="DH22" s="4">
        <v>205.29965087047773</v>
      </c>
      <c r="DI22" s="4">
        <v>11.28714875</v>
      </c>
      <c r="DK22" s="4">
        <v>765.67248099999995</v>
      </c>
      <c r="DL22" s="4">
        <v>55.219596000000003</v>
      </c>
      <c r="DM22" s="4">
        <v>926.9485957133968</v>
      </c>
      <c r="DN22" s="4">
        <v>57.433786750000003</v>
      </c>
      <c r="DO22" s="4">
        <v>186.99679517702648</v>
      </c>
      <c r="DP22" s="4">
        <v>29.31137575</v>
      </c>
      <c r="DQ22" s="4">
        <v>186.99679517702648</v>
      </c>
      <c r="DR22" s="4">
        <v>35.1093075</v>
      </c>
      <c r="DS22" s="4">
        <v>186.99679517702648</v>
      </c>
      <c r="DT22" s="4">
        <v>32.874445874999999</v>
      </c>
      <c r="DU22" s="4">
        <v>32.874445874999999</v>
      </c>
      <c r="DV22" s="4">
        <v>40.701850374999999</v>
      </c>
      <c r="DW22" s="4">
        <v>41.899330249999998</v>
      </c>
      <c r="DX22" s="4">
        <v>34.331030415471481</v>
      </c>
      <c r="DZ22" s="4">
        <v>183.02032609003015</v>
      </c>
      <c r="EA22" s="4">
        <v>33.783523000000002</v>
      </c>
      <c r="EB22" s="4">
        <v>33.783523000000002</v>
      </c>
      <c r="EC22" s="4">
        <v>41.4775025</v>
      </c>
      <c r="ED22" s="4">
        <v>42.947914624999996</v>
      </c>
      <c r="EE22" s="4">
        <v>34.8371711953125</v>
      </c>
      <c r="EF22" s="4">
        <v>11.867280000000001</v>
      </c>
      <c r="EG22" s="4">
        <v>11.69595775</v>
      </c>
      <c r="EH22" s="4">
        <v>22.814510375000001</v>
      </c>
      <c r="EI22" s="4">
        <v>21.467160875000001</v>
      </c>
      <c r="EJ22" s="4">
        <v>30.177459375000002</v>
      </c>
      <c r="EK22" s="4">
        <v>35.856599250000002</v>
      </c>
      <c r="EL22" s="4">
        <v>33.699306250000006</v>
      </c>
      <c r="EM22" s="4">
        <v>41.451232625000003</v>
      </c>
      <c r="EN22" s="4">
        <v>42.872803374999997</v>
      </c>
      <c r="EO22" s="4">
        <v>35.157328904399115</v>
      </c>
      <c r="EP22" s="4">
        <v>0.77620624999999999</v>
      </c>
      <c r="EQ22" s="4">
        <v>4463.9737500000001</v>
      </c>
      <c r="ER22" s="4">
        <v>220.82637831017604</v>
      </c>
      <c r="ES22" s="4">
        <v>12.604414</v>
      </c>
      <c r="ET22" s="4">
        <v>201.03660305429153</v>
      </c>
      <c r="EU22" s="4">
        <v>11.939190499999999</v>
      </c>
      <c r="EV22" s="7">
        <v>500.50779546942363</v>
      </c>
      <c r="EW22" s="7">
        <v>52.390747000000005</v>
      </c>
      <c r="EX22" s="7">
        <v>550.44119914129863</v>
      </c>
      <c r="EY22" s="7">
        <v>52.327433124999999</v>
      </c>
      <c r="EZ22" s="7">
        <v>183.02032609003015</v>
      </c>
      <c r="FA22" s="7">
        <v>30.177459375000002</v>
      </c>
      <c r="FB22" s="7">
        <v>183.02032609003015</v>
      </c>
      <c r="FC22" s="7">
        <v>35.856599250000002</v>
      </c>
      <c r="FD22" s="4">
        <v>183.02032609003015</v>
      </c>
      <c r="FE22" s="4">
        <v>33.699306250000006</v>
      </c>
      <c r="FF22" s="4">
        <v>33.699306250000006</v>
      </c>
      <c r="FG22" s="4">
        <v>41.451232625000003</v>
      </c>
      <c r="FH22" s="4">
        <v>42.872803374999997</v>
      </c>
      <c r="FI22" s="4">
        <v>35.157328904399115</v>
      </c>
      <c r="FK22" s="4">
        <v>186.99679517702648</v>
      </c>
      <c r="FL22" s="4">
        <v>34.0065829609375</v>
      </c>
      <c r="FM22" s="4">
        <v>186.99679517702648</v>
      </c>
      <c r="FN22" s="4">
        <v>34.331030415471481</v>
      </c>
      <c r="FP22" s="4">
        <v>183.02032609003015</v>
      </c>
      <c r="FQ22" s="4">
        <v>34.8371711953125</v>
      </c>
      <c r="FR22" s="4">
        <v>183.02032609003015</v>
      </c>
      <c r="FS22" s="4">
        <v>35.157328904399115</v>
      </c>
    </row>
    <row r="23" spans="1:175" ht="13" customHeight="1">
      <c r="A23" s="250" t="s">
        <v>19</v>
      </c>
      <c r="B23" s="38">
        <v>110</v>
      </c>
      <c r="C23" s="130">
        <f>Anchor!L56</f>
        <v>3412.747253</v>
      </c>
      <c r="D23" s="130">
        <f>Anchor!M56</f>
        <v>41.288175000000003</v>
      </c>
      <c r="E23" s="130">
        <f>Anchor!N56</f>
        <v>47.144230999999998</v>
      </c>
      <c r="F23" s="130">
        <f>Anchor!O56</f>
        <v>50.150883999999998</v>
      </c>
      <c r="G23" s="131">
        <f>('Summary (Full)'!$B$34*D23+'Summary (Full)'!$B$35*E23+'Summary (Full)'!$B$36*F23)/'Summary (Full)'!$B$37</f>
        <v>42.2080978125</v>
      </c>
      <c r="H23" s="130">
        <f>Anchor!P56</f>
        <v>23.677239</v>
      </c>
      <c r="I23" s="130">
        <f>Anchor!Q56</f>
        <v>18.231210000000001</v>
      </c>
      <c r="J23" s="130">
        <f>Anchor!R56</f>
        <v>84.188540000000003</v>
      </c>
      <c r="K23" s="130">
        <f>Anchor!S56</f>
        <v>81.7851</v>
      </c>
      <c r="L23" s="130">
        <f>Anchor!T56</f>
        <v>39.872270999999998</v>
      </c>
      <c r="M23" s="130">
        <f>Anchor!U56</f>
        <v>42.250987000000002</v>
      </c>
      <c r="N23" s="130">
        <f>Anchor!V56</f>
        <v>41.271904999999997</v>
      </c>
      <c r="O23" s="130">
        <f>Anchor!W56</f>
        <v>47.132992999999999</v>
      </c>
      <c r="P23" s="130">
        <f>Anchor!X56</f>
        <v>50.132424</v>
      </c>
      <c r="Q23" s="132">
        <f>10*LOG10(1/(('Summary (Full)'!$B$41/10^(N23/10)+'Summary (Full)'!$B$42/10^(O23/10)+'Summary (Full)'!$B$43/10^(P23/10))/'Summary (Full)'!$B$44))</f>
        <v>42.629411052313358</v>
      </c>
      <c r="R23" s="130">
        <f>Anchor!Y56</f>
        <v>0.43297400000000003</v>
      </c>
      <c r="S23" s="130">
        <f>Anchor!Z56</f>
        <v>3807.81</v>
      </c>
      <c r="T23" s="133"/>
      <c r="U23" s="130">
        <f>Test!L56</f>
        <v>3349.6976869999999</v>
      </c>
      <c r="V23" s="130">
        <f>Test!M56</f>
        <v>41.470689</v>
      </c>
      <c r="W23" s="130">
        <f>Test!N56</f>
        <v>47.470337000000001</v>
      </c>
      <c r="X23" s="130">
        <f>Test!O56</f>
        <v>50.605615</v>
      </c>
      <c r="Y23" s="130">
        <f>('Summary (Full)'!$B$34*V23+'Summary (Full)'!$B$35*W23+'Summary (Full)'!$B$36*X23)/'Summary (Full)'!$B$37</f>
        <v>42.416599875000003</v>
      </c>
      <c r="Z23" s="130">
        <f>Test!P56</f>
        <v>24.198314</v>
      </c>
      <c r="AA23" s="130">
        <f>Test!Q56</f>
        <v>18.45421</v>
      </c>
      <c r="AB23" s="130">
        <f>Test!R56</f>
        <v>85.809963999999994</v>
      </c>
      <c r="AC23" s="130">
        <f>Test!S56</f>
        <v>83.367358999999993</v>
      </c>
      <c r="AD23" s="130">
        <f>Test!T56</f>
        <v>40.257541000000003</v>
      </c>
      <c r="AE23" s="130">
        <f>Test!U56</f>
        <v>42.466383999999998</v>
      </c>
      <c r="AF23" s="130">
        <f>Test!V56</f>
        <v>41.457205000000002</v>
      </c>
      <c r="AG23" s="130">
        <f>Test!W56</f>
        <v>47.461720999999997</v>
      </c>
      <c r="AH23" s="130">
        <f>Test!X56</f>
        <v>50.590434999999999</v>
      </c>
      <c r="AI23" s="130">
        <f>10*LOG10(1/(('Summary (Full)'!$B$41/10^(AF23/10)+'Summary (Full)'!$B$42/10^(AG23/10)+'Summary (Full)'!$B$43/10^(AH23/10))/'Summary (Full)'!$B$44))</f>
        <v>42.830906133948147</v>
      </c>
      <c r="AJ23" s="130">
        <f>Test!Y56</f>
        <v>0.39218999999999998</v>
      </c>
      <c r="AK23" s="130">
        <f>Test!Z56</f>
        <v>45038.34</v>
      </c>
      <c r="AL23" s="130">
        <f t="shared" si="2"/>
        <v>0.90580496750382233</v>
      </c>
      <c r="AM23" s="130">
        <f t="shared" si="2"/>
        <v>11.827885319908294</v>
      </c>
      <c r="AO23" s="271" t="s">
        <v>27</v>
      </c>
      <c r="AP23" s="192" cm="1">
        <f t="array" ref="AP23">bdRateExtend($C23:$C26,D23:D26,$U23:$U26,V23:V26)</f>
        <v>-0.19670468024113885</v>
      </c>
      <c r="AQ23" s="192" cm="1">
        <f t="array" ref="AQ23">bdRateExtend($C23:$C28,D23:D28,$U23:$U28,V23:V28)</f>
        <v>-0.22556034728949526</v>
      </c>
      <c r="AR23" s="192" cm="1">
        <f t="array" ref="AR23">bdRateExtend($C23:$C28,E23:E28,$U23:$U28,W23:W28)</f>
        <v>-0.27383484252692236</v>
      </c>
      <c r="AS23" s="192" cm="1">
        <f t="array" ref="AS23">bdRateExtend($C23:$C28,F23:F28,$U23:$U28,X23:X28)</f>
        <v>-0.26180902918734794</v>
      </c>
      <c r="AT23" s="192" cm="1">
        <f t="array" ref="AT23">bdRateExtend($C23:$C26,H23:H26,$U23:$U26,Z23:Z26)</f>
        <v>-0.18655905886647794</v>
      </c>
      <c r="AU23" s="192" cm="1">
        <f t="array" ref="AU23">bdRateExtend($C23:$C28,H23:H28,$U23:$U28,Z23:Z28)</f>
        <v>-0.21766274422174525</v>
      </c>
      <c r="AV23" s="192" cm="1">
        <f t="array" ref="AV23">bdRateExtend($C23:$C26,I23:I26,$U23:$U26,AA23:AA26)</f>
        <v>-0.20455293911966876</v>
      </c>
      <c r="AW23" s="192" cm="1">
        <f t="array" ref="AW23">bdRateExtend($C23:$C28,I23:I28,$U23:$U28,AA23:AA28)</f>
        <v>-0.23956125852464405</v>
      </c>
      <c r="AX23" s="192" cm="1">
        <f t="array" ref="AX23">bdRateExtend($C23:$C26,J23:J26,$U23:$U26,AB23:AB26,"None", FALSE,1)</f>
        <v>-0.25231182050491574</v>
      </c>
      <c r="AY23" s="194" cm="1">
        <f t="array" ref="AY23">bdRateExtend($C23:$C28,J23:J28,$U23:$U28,AB23:AB28,"None", FALSE,TRUE)</f>
        <v>-0.30752593344694679</v>
      </c>
      <c r="AZ23" s="251" cm="1">
        <f t="array" ref="AZ23">testVMAFRange($C23:$C26,J23:J26,$U23:$U26,AB23:AB26)</f>
        <v>0</v>
      </c>
      <c r="BA23" s="170" cm="1">
        <f t="array" ref="BA23">testVMAFRange($C23:$C28,J23:J28,$U23:$U28,AB23:AB28)</f>
        <v>0</v>
      </c>
      <c r="CL23" s="4">
        <v>205.29965087047773</v>
      </c>
      <c r="CM23" s="4">
        <v>33.308586000000005</v>
      </c>
      <c r="CN23" s="4">
        <v>33.308586000000005</v>
      </c>
      <c r="CO23" s="4">
        <v>40.9861845</v>
      </c>
      <c r="CP23" s="4">
        <v>42.277953250000003</v>
      </c>
      <c r="CQ23" s="4">
        <v>34.349021359375001</v>
      </c>
      <c r="CR23" s="4">
        <v>11.335503249999999</v>
      </c>
      <c r="CS23" s="4">
        <v>11.28714875</v>
      </c>
      <c r="CT23" s="4">
        <v>16.872099500000001</v>
      </c>
      <c r="CU23" s="4">
        <v>15.868615500000001</v>
      </c>
      <c r="CV23" s="4">
        <v>29.6720945</v>
      </c>
      <c r="CW23" s="4">
        <v>35.419702999999998</v>
      </c>
      <c r="CX23" s="4">
        <v>33.22542275</v>
      </c>
      <c r="CY23" s="4">
        <v>40.961846749999999</v>
      </c>
      <c r="CZ23" s="4">
        <v>42.2258055</v>
      </c>
      <c r="DA23" s="4">
        <v>34.677565485230005</v>
      </c>
      <c r="DB23" s="4">
        <v>0.79578974999999996</v>
      </c>
      <c r="DC23" s="4">
        <v>534.625</v>
      </c>
      <c r="DE23" s="4">
        <v>247.45504102652251</v>
      </c>
      <c r="DF23" s="4">
        <v>12.0810605</v>
      </c>
      <c r="DH23" s="4">
        <v>225.3939518462835</v>
      </c>
      <c r="DI23" s="4">
        <v>11.543518625000001</v>
      </c>
      <c r="DK23" s="4">
        <v>842.46010649724087</v>
      </c>
      <c r="DL23" s="4">
        <v>57.429413000000004</v>
      </c>
      <c r="DM23" s="4">
        <v>1019.9102514984813</v>
      </c>
      <c r="DN23" s="4">
        <v>59.605382625000004</v>
      </c>
      <c r="DO23" s="4">
        <v>205.29965087047773</v>
      </c>
      <c r="DP23" s="4">
        <v>29.6720945</v>
      </c>
      <c r="DQ23" s="4">
        <v>205.29965087047773</v>
      </c>
      <c r="DR23" s="4">
        <v>35.419702999999998</v>
      </c>
      <c r="DS23" s="4">
        <v>205.29965087047773</v>
      </c>
      <c r="DT23" s="4">
        <v>33.22542275</v>
      </c>
      <c r="DU23" s="4">
        <v>33.22542275</v>
      </c>
      <c r="DV23" s="4">
        <v>40.961846749999999</v>
      </c>
      <c r="DW23" s="4">
        <v>42.2258055</v>
      </c>
      <c r="DX23" s="4">
        <v>34.677565485230005</v>
      </c>
      <c r="DZ23" s="4">
        <v>201.03660305429153</v>
      </c>
      <c r="EA23" s="4">
        <v>34.107171999999998</v>
      </c>
      <c r="EB23" s="4">
        <v>34.107171999999998</v>
      </c>
      <c r="EC23" s="4">
        <v>41.731823999999996</v>
      </c>
      <c r="ED23" s="4">
        <v>43.24775125</v>
      </c>
      <c r="EE23" s="4">
        <v>35.154998953125002</v>
      </c>
      <c r="EF23" s="4">
        <v>12.235847</v>
      </c>
      <c r="EG23" s="4">
        <v>11.939190499999999</v>
      </c>
      <c r="EH23" s="4">
        <v>24.848043750000002</v>
      </c>
      <c r="EI23" s="4">
        <v>23.402400750000002</v>
      </c>
      <c r="EJ23" s="4">
        <v>30.517792750000002</v>
      </c>
      <c r="EK23" s="4">
        <v>36.150836499999997</v>
      </c>
      <c r="EL23" s="4">
        <v>34.024649500000002</v>
      </c>
      <c r="EM23" s="4">
        <v>41.705793249999999</v>
      </c>
      <c r="EN23" s="4">
        <v>43.176556749999996</v>
      </c>
      <c r="EO23" s="4">
        <v>35.479152400510131</v>
      </c>
      <c r="EP23" s="4">
        <v>0.7568665</v>
      </c>
      <c r="EQ23" s="4">
        <v>4686.1575000000003</v>
      </c>
      <c r="ER23" s="4">
        <v>242.56423266572904</v>
      </c>
      <c r="ES23" s="4">
        <v>12.972981000000001</v>
      </c>
      <c r="ET23" s="4">
        <v>220.82637831017604</v>
      </c>
      <c r="EU23" s="4">
        <v>12.182423249999999</v>
      </c>
      <c r="EV23" s="7">
        <v>550.44119914129863</v>
      </c>
      <c r="EW23" s="7">
        <v>54.787354000000001</v>
      </c>
      <c r="EX23" s="7">
        <v>605.35623311909058</v>
      </c>
      <c r="EY23" s="7">
        <v>54.658702749999996</v>
      </c>
      <c r="EZ23" s="7">
        <v>201.03660305429153</v>
      </c>
      <c r="FA23" s="7">
        <v>30.517792750000002</v>
      </c>
      <c r="FB23" s="7">
        <v>201.03660305429153</v>
      </c>
      <c r="FC23" s="7">
        <v>36.150836499999997</v>
      </c>
      <c r="FD23" s="4">
        <v>201.03660305429153</v>
      </c>
      <c r="FE23" s="4">
        <v>34.024649500000002</v>
      </c>
      <c r="FF23" s="4">
        <v>34.024649500000002</v>
      </c>
      <c r="FG23" s="4">
        <v>41.705793249999999</v>
      </c>
      <c r="FH23" s="4">
        <v>43.176556749999996</v>
      </c>
      <c r="FI23" s="4">
        <v>35.479152400510131</v>
      </c>
      <c r="FK23" s="4">
        <v>205.29965087047773</v>
      </c>
      <c r="FL23" s="4">
        <v>34.349021359375001</v>
      </c>
      <c r="FM23" s="4">
        <v>205.29965087047773</v>
      </c>
      <c r="FN23" s="4">
        <v>34.677565485230005</v>
      </c>
      <c r="FP23" s="4">
        <v>201.03660305429153</v>
      </c>
      <c r="FQ23" s="4">
        <v>35.154998953125002</v>
      </c>
      <c r="FR23" s="4">
        <v>201.03660305429153</v>
      </c>
      <c r="FS23" s="4">
        <v>35.479152400510131</v>
      </c>
    </row>
    <row r="24" spans="1:175">
      <c r="A24" s="250"/>
      <c r="B24" s="38">
        <v>135</v>
      </c>
      <c r="C24" s="130">
        <f>Anchor!L57</f>
        <v>1644.7257360000001</v>
      </c>
      <c r="D24" s="130">
        <f>Anchor!M57</f>
        <v>39.959336</v>
      </c>
      <c r="E24" s="130">
        <f>Anchor!N57</f>
        <v>45.942616999999998</v>
      </c>
      <c r="F24" s="130">
        <f>Anchor!O57</f>
        <v>48.529353999999998</v>
      </c>
      <c r="G24" s="131">
        <f>('Summary (Full)'!$B$34*D24+'Summary (Full)'!$B$35*E24+'Summary (Full)'!$B$36*F24)/'Summary (Full)'!$B$37</f>
        <v>40.868917187500003</v>
      </c>
      <c r="H24" s="130">
        <f>Anchor!P57</f>
        <v>20.391659000000001</v>
      </c>
      <c r="I24" s="130">
        <f>Anchor!Q57</f>
        <v>16.793832999999999</v>
      </c>
      <c r="J24" s="130">
        <f>Anchor!R57</f>
        <v>72.898132000000004</v>
      </c>
      <c r="K24" s="130">
        <f>Anchor!S57</f>
        <v>70.463362000000004</v>
      </c>
      <c r="L24" s="130">
        <f>Anchor!T57</f>
        <v>37.575166000000003</v>
      </c>
      <c r="M24" s="130">
        <f>Anchor!U57</f>
        <v>41.069766999999999</v>
      </c>
      <c r="N24" s="130">
        <f>Anchor!V57</f>
        <v>39.923729000000002</v>
      </c>
      <c r="O24" s="130">
        <f>Anchor!W57</f>
        <v>45.927416999999998</v>
      </c>
      <c r="P24" s="130">
        <f>Anchor!X57</f>
        <v>48.503982000000001</v>
      </c>
      <c r="Q24" s="132">
        <f>10*LOG10(1/(('Summary (Full)'!$B$41/10^(N24/10)+'Summary (Full)'!$B$42/10^(O24/10)+'Summary (Full)'!$B$43/10^(P24/10))/'Summary (Full)'!$B$44))</f>
        <v>41.280949557971482</v>
      </c>
      <c r="R24" s="130">
        <f>Anchor!Y57</f>
        <v>0.47038099999999999</v>
      </c>
      <c r="S24" s="130">
        <f>Anchor!Z57</f>
        <v>2898.47</v>
      </c>
      <c r="T24" s="133"/>
      <c r="U24" s="130">
        <f>Test!L57</f>
        <v>1574.6862369999999</v>
      </c>
      <c r="V24" s="130">
        <f>Test!M57</f>
        <v>40.268124</v>
      </c>
      <c r="W24" s="130">
        <f>Test!N57</f>
        <v>46.458888999999999</v>
      </c>
      <c r="X24" s="130">
        <f>Test!O57</f>
        <v>49.160604999999997</v>
      </c>
      <c r="Y24" s="130">
        <f>('Summary (Full)'!$B$34*V24+'Summary (Full)'!$B$35*W24+'Summary (Full)'!$B$36*X24)/'Summary (Full)'!$B$37</f>
        <v>41.210826875000002</v>
      </c>
      <c r="Z24" s="130">
        <f>Test!P57</f>
        <v>21.032761000000001</v>
      </c>
      <c r="AA24" s="130">
        <f>Test!Q57</f>
        <v>17.130703</v>
      </c>
      <c r="AB24" s="130">
        <f>Test!R57</f>
        <v>76.204725999999994</v>
      </c>
      <c r="AC24" s="130">
        <f>Test!S57</f>
        <v>73.542518999999999</v>
      </c>
      <c r="AD24" s="130">
        <f>Test!T57</f>
        <v>38.092075999999999</v>
      </c>
      <c r="AE24" s="130">
        <f>Test!U57</f>
        <v>41.412717000000001</v>
      </c>
      <c r="AF24" s="130">
        <f>Test!V57</f>
        <v>40.237641000000004</v>
      </c>
      <c r="AG24" s="130">
        <f>Test!W57</f>
        <v>46.446630999999996</v>
      </c>
      <c r="AH24" s="130">
        <f>Test!X57</f>
        <v>49.137193000000003</v>
      </c>
      <c r="AI24" s="130">
        <f>10*LOG10(1/(('Summary (Full)'!$B$41/10^(AF24/10)+'Summary (Full)'!$B$42/10^(AG24/10)+'Summary (Full)'!$B$43/10^(AH24/10))/'Summary (Full)'!$B$44))</f>
        <v>41.616103019838356</v>
      </c>
      <c r="AJ24" s="130">
        <f>Test!Y57</f>
        <v>0.427948</v>
      </c>
      <c r="AK24" s="130">
        <f>Test!Z57</f>
        <v>23883.17</v>
      </c>
      <c r="AL24" s="130">
        <f t="shared" si="2"/>
        <v>0.90979014883679399</v>
      </c>
      <c r="AM24" s="130">
        <f t="shared" si="2"/>
        <v>8.2399231318592214</v>
      </c>
      <c r="AO24" s="261"/>
      <c r="AP24" s="177"/>
      <c r="AQ24" s="177"/>
      <c r="AR24" s="177"/>
      <c r="AS24" s="177"/>
      <c r="AT24" s="177"/>
      <c r="AU24" s="177"/>
      <c r="AV24" s="177"/>
      <c r="AW24" s="177"/>
      <c r="AX24" s="177"/>
      <c r="AY24" s="178"/>
      <c r="AZ24" s="252"/>
      <c r="BA24" s="171"/>
      <c r="CL24" s="4">
        <v>225.3939518462835</v>
      </c>
      <c r="CM24" s="4">
        <v>33.658175</v>
      </c>
      <c r="CN24" s="4">
        <v>33.658175</v>
      </c>
      <c r="CO24" s="4">
        <v>41.246241750000003</v>
      </c>
      <c r="CP24" s="4">
        <v>42.602664375000003</v>
      </c>
      <c r="CQ24" s="4">
        <v>34.691459757812503</v>
      </c>
      <c r="CR24" s="4">
        <v>11.708281874999999</v>
      </c>
      <c r="CS24" s="4">
        <v>11.543518625000001</v>
      </c>
      <c r="CT24" s="4">
        <v>19.148691749999998</v>
      </c>
      <c r="CU24" s="4">
        <v>18.045409249999999</v>
      </c>
      <c r="CV24" s="4">
        <v>30.03281325</v>
      </c>
      <c r="CW24" s="4">
        <v>35.730098500000004</v>
      </c>
      <c r="CX24" s="4">
        <v>33.576399625000001</v>
      </c>
      <c r="CY24" s="4">
        <v>41.221843124999999</v>
      </c>
      <c r="CZ24" s="4">
        <v>42.552280750000001</v>
      </c>
      <c r="DA24" s="4">
        <v>35.024100554988529</v>
      </c>
      <c r="DB24" s="4">
        <v>0.77847612499999996</v>
      </c>
      <c r="DC24" s="4">
        <v>563.5775000000001</v>
      </c>
      <c r="DE24" s="4">
        <v>271.67542353221114</v>
      </c>
      <c r="DF24" s="4">
        <v>12.453839125</v>
      </c>
      <c r="DH24" s="4">
        <v>247.45504102652251</v>
      </c>
      <c r="DI24" s="4">
        <v>11.7998885</v>
      </c>
      <c r="DK24" s="4">
        <v>926.9485957133968</v>
      </c>
      <c r="DL24" s="4">
        <v>59.639230000000005</v>
      </c>
      <c r="DM24" s="4">
        <v>1122.1948292732729</v>
      </c>
      <c r="DN24" s="4">
        <v>61.776978499999998</v>
      </c>
      <c r="DO24" s="4">
        <v>225.3939518462835</v>
      </c>
      <c r="DP24" s="4">
        <v>30.03281325</v>
      </c>
      <c r="DQ24" s="4">
        <v>225.3939518462835</v>
      </c>
      <c r="DR24" s="4">
        <v>35.730098500000004</v>
      </c>
      <c r="DS24" s="4">
        <v>225.3939518462835</v>
      </c>
      <c r="DT24" s="4">
        <v>33.576399625000001</v>
      </c>
      <c r="DU24" s="4">
        <v>33.576399625000001</v>
      </c>
      <c r="DV24" s="4">
        <v>41.221843124999999</v>
      </c>
      <c r="DW24" s="4">
        <v>42.552280750000001</v>
      </c>
      <c r="DX24" s="4">
        <v>35.024100554988529</v>
      </c>
      <c r="DZ24" s="4">
        <v>220.82637831017604</v>
      </c>
      <c r="EA24" s="4">
        <v>34.430821000000002</v>
      </c>
      <c r="EB24" s="4">
        <v>34.430821000000002</v>
      </c>
      <c r="EC24" s="4">
        <v>41.986145499999999</v>
      </c>
      <c r="ED24" s="4">
        <v>43.547587874999998</v>
      </c>
      <c r="EE24" s="4">
        <v>35.472826710937504</v>
      </c>
      <c r="EF24" s="4">
        <v>12.604414</v>
      </c>
      <c r="EG24" s="4">
        <v>12.182423249999999</v>
      </c>
      <c r="EH24" s="4">
        <v>26.881577125</v>
      </c>
      <c r="EI24" s="4">
        <v>25.337640624999999</v>
      </c>
      <c r="EJ24" s="4">
        <v>30.858126125000002</v>
      </c>
      <c r="EK24" s="4">
        <v>36.445073749999999</v>
      </c>
      <c r="EL24" s="4">
        <v>34.349992749999998</v>
      </c>
      <c r="EM24" s="4">
        <v>41.960353874999996</v>
      </c>
      <c r="EN24" s="4">
        <v>43.480310124999995</v>
      </c>
      <c r="EO24" s="4">
        <v>35.800975896621146</v>
      </c>
      <c r="EP24" s="4">
        <v>0.73752675000000001</v>
      </c>
      <c r="EQ24" s="4">
        <v>4908.3412499999995</v>
      </c>
      <c r="ER24" s="4">
        <v>266.44193243105212</v>
      </c>
      <c r="ES24" s="4">
        <v>13.341548</v>
      </c>
      <c r="ET24" s="4">
        <v>242.56423266572904</v>
      </c>
      <c r="EU24" s="4">
        <v>12.425656</v>
      </c>
      <c r="EV24" s="7">
        <v>605.35623311909058</v>
      </c>
      <c r="EW24" s="7">
        <v>57.183961000000004</v>
      </c>
      <c r="EX24" s="7">
        <v>665.74989217343295</v>
      </c>
      <c r="EY24" s="7">
        <v>56.989972375000001</v>
      </c>
      <c r="EZ24" s="7">
        <v>231.89309933003702</v>
      </c>
      <c r="FA24" s="7">
        <v>31.054895500000001</v>
      </c>
      <c r="FB24" s="7">
        <v>220.82637831017604</v>
      </c>
      <c r="FC24" s="7">
        <v>36.445073749999999</v>
      </c>
      <c r="FD24" s="4">
        <v>220.82637831017604</v>
      </c>
      <c r="FE24" s="4">
        <v>34.349992749999998</v>
      </c>
      <c r="FF24" s="4">
        <v>34.349992749999998</v>
      </c>
      <c r="FG24" s="4">
        <v>41.960353874999996</v>
      </c>
      <c r="FH24" s="4">
        <v>43.480310124999995</v>
      </c>
      <c r="FI24" s="4">
        <v>35.800975896621146</v>
      </c>
      <c r="FK24" s="4">
        <v>225.3939518462835</v>
      </c>
      <c r="FL24" s="4">
        <v>34.691459757812503</v>
      </c>
      <c r="FM24" s="4">
        <v>225.3939518462835</v>
      </c>
      <c r="FN24" s="4">
        <v>35.024100554988529</v>
      </c>
      <c r="FP24" s="4">
        <v>220.82637831017604</v>
      </c>
      <c r="FQ24" s="4">
        <v>35.472826710937504</v>
      </c>
      <c r="FR24" s="4">
        <v>220.82637831017604</v>
      </c>
      <c r="FS24" s="4">
        <v>35.800975896621146</v>
      </c>
    </row>
    <row r="25" spans="1:175" ht="13" customHeight="1">
      <c r="A25" s="250"/>
      <c r="B25" s="38">
        <v>160</v>
      </c>
      <c r="C25" s="130">
        <f>Anchor!L58</f>
        <v>765.67248099999995</v>
      </c>
      <c r="D25" s="130">
        <f>Anchor!M58</f>
        <v>37.896050000000002</v>
      </c>
      <c r="E25" s="130">
        <f>Anchor!N58</f>
        <v>44.290367000000003</v>
      </c>
      <c r="F25" s="130">
        <f>Anchor!O58</f>
        <v>46.391981000000001</v>
      </c>
      <c r="G25" s="131">
        <f>('Summary (Full)'!$B$34*D25+'Summary (Full)'!$B$35*E25+'Summary (Full)'!$B$36*F25)/'Summary (Full)'!$B$37</f>
        <v>38.826690499999998</v>
      </c>
      <c r="H25" s="130">
        <f>Anchor!P58</f>
        <v>16.740614000000001</v>
      </c>
      <c r="I25" s="130">
        <f>Anchor!Q58</f>
        <v>14.847951999999999</v>
      </c>
      <c r="J25" s="130">
        <f>Anchor!R58</f>
        <v>55.219596000000003</v>
      </c>
      <c r="K25" s="130">
        <f>Anchor!S58</f>
        <v>53.090595</v>
      </c>
      <c r="L25" s="130">
        <f>Anchor!T58</f>
        <v>34.742967</v>
      </c>
      <c r="M25" s="130">
        <f>Anchor!U58</f>
        <v>39.315677999999998</v>
      </c>
      <c r="N25" s="130">
        <f>Anchor!V58</f>
        <v>37.833832000000001</v>
      </c>
      <c r="O25" s="130">
        <f>Anchor!W58</f>
        <v>44.270223000000001</v>
      </c>
      <c r="P25" s="130">
        <f>Anchor!X58</f>
        <v>46.354942999999999</v>
      </c>
      <c r="Q25" s="132">
        <f>10*LOG10(1/(('Summary (Full)'!$B$41/10^(N25/10)+'Summary (Full)'!$B$42/10^(O25/10)+'Summary (Full)'!$B$43/10^(P25/10))/'Summary (Full)'!$B$44))</f>
        <v>39.212772767843376</v>
      </c>
      <c r="R25" s="130">
        <f>Anchor!Y58</f>
        <v>0.50387099999999996</v>
      </c>
      <c r="S25" s="130">
        <f>Anchor!Z58</f>
        <v>2051.65</v>
      </c>
      <c r="T25" s="133"/>
      <c r="U25" s="130">
        <f>Test!L58</f>
        <v>732.16875400000004</v>
      </c>
      <c r="V25" s="130">
        <f>Test!M58</f>
        <v>38.448121999999998</v>
      </c>
      <c r="W25" s="130">
        <f>Test!N58</f>
        <v>44.941051000000002</v>
      </c>
      <c r="X25" s="130">
        <f>Test!O58</f>
        <v>47.116467999999998</v>
      </c>
      <c r="Y25" s="130">
        <f>('Summary (Full)'!$B$34*V25+'Summary (Full)'!$B$35*W25+'Summary (Full)'!$B$36*X25)/'Summary (Full)'!$B$37</f>
        <v>39.395701687499994</v>
      </c>
      <c r="Z25" s="130">
        <f>Test!P58</f>
        <v>17.586628000000001</v>
      </c>
      <c r="AA25" s="130">
        <f>Test!Q58</f>
        <v>15.379875</v>
      </c>
      <c r="AB25" s="130">
        <f>Test!R58</f>
        <v>61.977175000000003</v>
      </c>
      <c r="AC25" s="130">
        <f>Test!S58</f>
        <v>59.321241999999998</v>
      </c>
      <c r="AD25" s="130">
        <f>Test!T58</f>
        <v>35.477867000000003</v>
      </c>
      <c r="AE25" s="130">
        <f>Test!U58</f>
        <v>39.827250999999997</v>
      </c>
      <c r="AF25" s="130">
        <f>Test!V58</f>
        <v>38.394559000000001</v>
      </c>
      <c r="AG25" s="130">
        <f>Test!W58</f>
        <v>44.924286000000002</v>
      </c>
      <c r="AH25" s="130">
        <f>Test!X58</f>
        <v>47.077207999999999</v>
      </c>
      <c r="AI25" s="130">
        <f>10*LOG10(1/(('Summary (Full)'!$B$41/10^(AF25/10)+'Summary (Full)'!$B$42/10^(AG25/10)+'Summary (Full)'!$B$43/10^(AH25/10))/'Summary (Full)'!$B$44))</f>
        <v>39.78341722321283</v>
      </c>
      <c r="AJ25" s="130">
        <f>Test!Y58</f>
        <v>0.49325200000000002</v>
      </c>
      <c r="AK25" s="130">
        <f>Test!Z58</f>
        <v>13977.73</v>
      </c>
      <c r="AL25" s="130">
        <f t="shared" si="2"/>
        <v>0.97892516140043795</v>
      </c>
      <c r="AM25" s="130">
        <f t="shared" si="2"/>
        <v>6.8129213072405133</v>
      </c>
      <c r="AO25" s="261" t="s">
        <v>28</v>
      </c>
      <c r="AP25" s="177" cm="1">
        <f t="array" ref="AP25">bdRateExtend($C24:$C27,D24:D27,$U24:$U27,V24:V27)</f>
        <v>-0.22199162907038783</v>
      </c>
      <c r="AQ25" s="177"/>
      <c r="AR25" s="177"/>
      <c r="AS25" s="177"/>
      <c r="AT25" s="177" cm="1">
        <f t="array" ref="AT25">bdRateExtend($C24:$C27,H24:H27,$U24:$U27,Z24:Z27)</f>
        <v>-0.2195345380678142</v>
      </c>
      <c r="AU25" s="177"/>
      <c r="AV25" s="177" cm="1">
        <f t="array" ref="AV25">bdRateExtend($C24:$C27,I24:I27,$U24:$U27,AA24:AA27)</f>
        <v>-0.2365444131497656</v>
      </c>
      <c r="AW25" s="177"/>
      <c r="AX25" s="177" cm="1">
        <f t="array" ref="AX25">bdRateExtend($C24:$C27,J24:J27,$U24:$U27,AB24:AB27,"None", FALSE,1)</f>
        <v>-0.29811027328230755</v>
      </c>
      <c r="AY25" s="178"/>
      <c r="AZ25" s="252" cm="1">
        <f t="array" ref="AZ25">testVMAFRange($C24:$C27,J24:J27,$U24:$U27,AB24:AB27)</f>
        <v>0</v>
      </c>
      <c r="BA25" s="171"/>
      <c r="CL25" s="4">
        <v>247.45504102652251</v>
      </c>
      <c r="CM25" s="4">
        <v>34.007764000000002</v>
      </c>
      <c r="CN25" s="4">
        <v>34.007764000000002</v>
      </c>
      <c r="CO25" s="4">
        <v>41.506298999999999</v>
      </c>
      <c r="CP25" s="4">
        <v>42.927375499999997</v>
      </c>
      <c r="CQ25" s="4">
        <v>35.033898156250004</v>
      </c>
      <c r="CR25" s="4">
        <v>12.0810605</v>
      </c>
      <c r="CS25" s="4">
        <v>11.7998885</v>
      </c>
      <c r="CT25" s="4">
        <v>21.425283999999998</v>
      </c>
      <c r="CU25" s="4">
        <v>20.222203</v>
      </c>
      <c r="CV25" s="4">
        <v>30.393532</v>
      </c>
      <c r="CW25" s="4">
        <v>36.040494000000002</v>
      </c>
      <c r="CX25" s="4">
        <v>33.927376499999994</v>
      </c>
      <c r="CY25" s="4">
        <v>41.4818395</v>
      </c>
      <c r="CZ25" s="4">
        <v>42.878755999999996</v>
      </c>
      <c r="DA25" s="4">
        <v>35.370635624747052</v>
      </c>
      <c r="DB25" s="4">
        <v>0.76116249999999996</v>
      </c>
      <c r="DC25" s="4">
        <v>592.53</v>
      </c>
      <c r="DE25" s="4">
        <v>298.26644648348685</v>
      </c>
      <c r="DF25" s="4">
        <v>12.82661775</v>
      </c>
      <c r="DH25" s="4">
        <v>271.67542353221114</v>
      </c>
      <c r="DI25" s="4">
        <v>12.056258374999999</v>
      </c>
      <c r="DK25" s="4">
        <v>1019.9102514984813</v>
      </c>
      <c r="DL25" s="4">
        <v>61.849046999999999</v>
      </c>
      <c r="DM25" s="4">
        <v>1202.836548</v>
      </c>
      <c r="DN25" s="4">
        <v>63.355400000000003</v>
      </c>
      <c r="DO25" s="4">
        <v>247.45504102652251</v>
      </c>
      <c r="DP25" s="4">
        <v>30.393532</v>
      </c>
      <c r="DQ25" s="4">
        <v>247.45504102652251</v>
      </c>
      <c r="DR25" s="4">
        <v>36.040494000000002</v>
      </c>
      <c r="DS25" s="4">
        <v>247.45504102652251</v>
      </c>
      <c r="DT25" s="4">
        <v>33.927376499999994</v>
      </c>
      <c r="DU25" s="4">
        <v>33.927376499999994</v>
      </c>
      <c r="DV25" s="4">
        <v>41.4818395</v>
      </c>
      <c r="DW25" s="4">
        <v>42.878755999999996</v>
      </c>
      <c r="DX25" s="4">
        <v>35.370635624747052</v>
      </c>
      <c r="DZ25" s="4">
        <v>238.52173613404875</v>
      </c>
      <c r="EA25" s="4">
        <v>34.713890124999999</v>
      </c>
      <c r="EB25" s="4">
        <v>34.713890124999999</v>
      </c>
      <c r="EC25" s="4">
        <v>42.099762874999996</v>
      </c>
      <c r="ED25" s="4">
        <v>43.544118749999996</v>
      </c>
      <c r="EE25" s="4">
        <v>35.727396460937499</v>
      </c>
      <c r="EF25" s="4">
        <v>12.773048124999999</v>
      </c>
      <c r="EG25" s="4">
        <v>12.35190025</v>
      </c>
      <c r="EH25" s="4">
        <v>32.778228624999997</v>
      </c>
      <c r="EI25" s="4">
        <v>30.998400000000004</v>
      </c>
      <c r="EJ25" s="4">
        <v>31.158704749999998</v>
      </c>
      <c r="EK25" s="4">
        <v>36.626426000000002</v>
      </c>
      <c r="EL25" s="4">
        <v>34.635929999999995</v>
      </c>
      <c r="EM25" s="4">
        <v>42.076599375000001</v>
      </c>
      <c r="EN25" s="4">
        <v>43.480358250000002</v>
      </c>
      <c r="EO25" s="4">
        <v>36.071692523679793</v>
      </c>
      <c r="EP25" s="4">
        <v>0.68191787500000001</v>
      </c>
      <c r="EQ25" s="4">
        <v>6577.4724999999999</v>
      </c>
      <c r="ER25" s="4">
        <v>292.67012113622098</v>
      </c>
      <c r="ES25" s="4">
        <v>13.710115</v>
      </c>
      <c r="ET25" s="4">
        <v>266.44193243105212</v>
      </c>
      <c r="EU25" s="4">
        <v>12.668888749999999</v>
      </c>
      <c r="EV25" s="7">
        <v>665.74989217343295</v>
      </c>
      <c r="EW25" s="7">
        <v>59.580568</v>
      </c>
      <c r="EX25" s="7">
        <v>732.16875400000004</v>
      </c>
      <c r="EY25" s="7">
        <v>59.321241999999998</v>
      </c>
      <c r="EZ25" s="7">
        <v>255.57507334720881</v>
      </c>
      <c r="FA25" s="7">
        <v>31.437922624999999</v>
      </c>
      <c r="FB25" s="7">
        <v>242.56423266572904</v>
      </c>
      <c r="FC25" s="7">
        <v>36.739311000000001</v>
      </c>
      <c r="FD25" s="4">
        <v>238.52173613404875</v>
      </c>
      <c r="FE25" s="4">
        <v>34.635929999999995</v>
      </c>
      <c r="FF25" s="4">
        <v>34.635929999999995</v>
      </c>
      <c r="FG25" s="4">
        <v>42.076599375000001</v>
      </c>
      <c r="FH25" s="4">
        <v>43.480358250000002</v>
      </c>
      <c r="FI25" s="4">
        <v>36.071692523679793</v>
      </c>
      <c r="FK25" s="4">
        <v>247.45504102652251</v>
      </c>
      <c r="FL25" s="4">
        <v>35.033898156250004</v>
      </c>
      <c r="FM25" s="4">
        <v>247.45504102652251</v>
      </c>
      <c r="FN25" s="4">
        <v>35.370635624747052</v>
      </c>
      <c r="FP25" s="4">
        <v>242.56423266572904</v>
      </c>
      <c r="FQ25" s="4">
        <v>35.790654468750006</v>
      </c>
      <c r="FR25" s="4">
        <v>238.52173613404875</v>
      </c>
      <c r="FS25" s="4">
        <v>36.071692523679793</v>
      </c>
    </row>
    <row r="26" spans="1:175">
      <c r="A26" s="250"/>
      <c r="B26" s="38">
        <v>185</v>
      </c>
      <c r="C26" s="130">
        <f>Anchor!L59</f>
        <v>363.44332600000001</v>
      </c>
      <c r="D26" s="130">
        <f>Anchor!M59</f>
        <v>35.290914999999998</v>
      </c>
      <c r="E26" s="130">
        <f>Anchor!N59</f>
        <v>42.267480999999997</v>
      </c>
      <c r="F26" s="130">
        <f>Anchor!O59</f>
        <v>43.892729000000003</v>
      </c>
      <c r="G26" s="131">
        <f>('Summary (Full)'!$B$34*D26+'Summary (Full)'!$B$35*E26+'Summary (Full)'!$B$36*F26)/'Summary (Full)'!$B$37</f>
        <v>36.264563750000001</v>
      </c>
      <c r="H26" s="130">
        <f>Anchor!P59</f>
        <v>13.332819000000001</v>
      </c>
      <c r="I26" s="130">
        <f>Anchor!Q59</f>
        <v>12.699424</v>
      </c>
      <c r="J26" s="130">
        <f>Anchor!R59</f>
        <v>34.284928000000001</v>
      </c>
      <c r="K26" s="130">
        <f>Anchor!S59</f>
        <v>32.767178999999999</v>
      </c>
      <c r="L26" s="130">
        <f>Anchor!T59</f>
        <v>31.735377</v>
      </c>
      <c r="M26" s="130">
        <f>Anchor!U59</f>
        <v>37.087837</v>
      </c>
      <c r="N26" s="130">
        <f>Anchor!V59</f>
        <v>35.206462999999999</v>
      </c>
      <c r="O26" s="130">
        <f>Anchor!W59</f>
        <v>42.242747999999999</v>
      </c>
      <c r="P26" s="130">
        <f>Anchor!X59</f>
        <v>43.855732000000003</v>
      </c>
      <c r="Q26" s="132">
        <f>10*LOG10(1/(('Summary (Full)'!$B$41/10^(N26/10)+'Summary (Full)'!$B$42/10^(O26/10)+'Summary (Full)'!$B$43/10^(P26/10))/'Summary (Full)'!$B$44))</f>
        <v>36.618738298387925</v>
      </c>
      <c r="R26" s="130">
        <f>Anchor!Y59</f>
        <v>0.58499000000000001</v>
      </c>
      <c r="S26" s="130">
        <f>Anchor!Z59</f>
        <v>1468.89</v>
      </c>
      <c r="T26" s="133"/>
      <c r="U26" s="130">
        <f>Test!L59</f>
        <v>342.145239</v>
      </c>
      <c r="V26" s="130">
        <f>Test!M59</f>
        <v>36.032283</v>
      </c>
      <c r="W26" s="130">
        <f>Test!N59</f>
        <v>43.058095000000002</v>
      </c>
      <c r="X26" s="130">
        <f>Test!O59</f>
        <v>44.739359</v>
      </c>
      <c r="Y26" s="130">
        <f>('Summary (Full)'!$B$34*V26+'Summary (Full)'!$B$35*W26+'Summary (Full)'!$B$36*X26)/'Summary (Full)'!$B$37</f>
        <v>37.0155885</v>
      </c>
      <c r="Z26" s="130">
        <f>Test!P59</f>
        <v>14.245288</v>
      </c>
      <c r="AA26" s="130">
        <f>Test!Q59</f>
        <v>13.352603999999999</v>
      </c>
      <c r="AB26" s="130">
        <f>Test!R59</f>
        <v>42.804319</v>
      </c>
      <c r="AC26" s="130">
        <f>Test!S59</f>
        <v>40.671084999999998</v>
      </c>
      <c r="AD26" s="130">
        <f>Test!T59</f>
        <v>32.587004</v>
      </c>
      <c r="AE26" s="130">
        <f>Test!U59</f>
        <v>37.742514999999997</v>
      </c>
      <c r="AF26" s="130">
        <f>Test!V59</f>
        <v>35.957832000000003</v>
      </c>
      <c r="AG26" s="130">
        <f>Test!W59</f>
        <v>43.033065000000001</v>
      </c>
      <c r="AH26" s="130">
        <f>Test!X59</f>
        <v>44.688775</v>
      </c>
      <c r="AI26" s="130">
        <f>10*LOG10(1/(('Summary (Full)'!$B$41/10^(AF26/10)+'Summary (Full)'!$B$42/10^(AG26/10)+'Summary (Full)'!$B$43/10^(AH26/10))/'Summary (Full)'!$B$44))</f>
        <v>37.374427246860272</v>
      </c>
      <c r="AJ26" s="130">
        <f>Test!Y59</f>
        <v>0.550068</v>
      </c>
      <c r="AK26" s="130">
        <f>Test!Z59</f>
        <v>9067.06</v>
      </c>
      <c r="AL26" s="130">
        <f t="shared" si="2"/>
        <v>0.94030325304706064</v>
      </c>
      <c r="AM26" s="130">
        <f t="shared" si="2"/>
        <v>6.1727290675271798</v>
      </c>
      <c r="AO26" s="261"/>
      <c r="AP26" s="177"/>
      <c r="AQ26" s="177"/>
      <c r="AR26" s="177"/>
      <c r="AS26" s="177"/>
      <c r="AT26" s="177"/>
      <c r="AU26" s="177"/>
      <c r="AV26" s="177"/>
      <c r="AW26" s="177"/>
      <c r="AX26" s="177"/>
      <c r="AY26" s="178"/>
      <c r="AZ26" s="252"/>
      <c r="BA26" s="171"/>
      <c r="CL26" s="4">
        <v>271.67542353221114</v>
      </c>
      <c r="CM26" s="4">
        <v>34.357353000000003</v>
      </c>
      <c r="CN26" s="4">
        <v>34.357353000000003</v>
      </c>
      <c r="CO26" s="4">
        <v>41.766356250000001</v>
      </c>
      <c r="CP26" s="4">
        <v>43.252086624999997</v>
      </c>
      <c r="CQ26" s="4">
        <v>35.376336554687498</v>
      </c>
      <c r="CR26" s="4">
        <v>12.453839125</v>
      </c>
      <c r="CS26" s="4">
        <v>12.056258374999999</v>
      </c>
      <c r="CT26" s="4">
        <v>23.701876249999998</v>
      </c>
      <c r="CU26" s="4">
        <v>22.398996750000002</v>
      </c>
      <c r="CV26" s="4">
        <v>30.754250750000001</v>
      </c>
      <c r="CW26" s="4">
        <v>36.350889500000001</v>
      </c>
      <c r="CX26" s="4">
        <v>34.278353374999995</v>
      </c>
      <c r="CY26" s="4">
        <v>41.741835875</v>
      </c>
      <c r="CZ26" s="4">
        <v>43.205231249999997</v>
      </c>
      <c r="DA26" s="4">
        <v>35.717170694505569</v>
      </c>
      <c r="DB26" s="4">
        <v>0.74384887499999996</v>
      </c>
      <c r="DC26" s="4">
        <v>621.48250000000007</v>
      </c>
      <c r="DE26" s="4">
        <v>327.46014321512172</v>
      </c>
      <c r="DF26" s="4">
        <v>13.199396374999999</v>
      </c>
      <c r="DH26" s="4">
        <v>298.26644648348685</v>
      </c>
      <c r="DI26" s="4">
        <v>12.312628249999999</v>
      </c>
      <c r="DK26" s="4">
        <v>1122.1948292732729</v>
      </c>
      <c r="DL26" s="4">
        <v>64.058864</v>
      </c>
      <c r="DM26" s="4">
        <v>1234.7373045789477</v>
      </c>
      <c r="DN26" s="4">
        <v>63.948574375</v>
      </c>
      <c r="DO26" s="4">
        <v>271.67542353221114</v>
      </c>
      <c r="DP26" s="4">
        <v>30.754250750000001</v>
      </c>
      <c r="DQ26" s="4">
        <v>271.67542353221114</v>
      </c>
      <c r="DR26" s="4">
        <v>36.350889500000001</v>
      </c>
      <c r="DS26" s="4">
        <v>271.67542353221114</v>
      </c>
      <c r="DT26" s="4">
        <v>34.278353374999995</v>
      </c>
      <c r="DU26" s="4">
        <v>34.278353374999995</v>
      </c>
      <c r="DV26" s="4">
        <v>41.741835875</v>
      </c>
      <c r="DW26" s="4">
        <v>43.205231249999997</v>
      </c>
      <c r="DX26" s="4">
        <v>35.717170694505569</v>
      </c>
      <c r="DZ26" s="4">
        <v>263.05755799999997</v>
      </c>
      <c r="EA26" s="4">
        <v>35.080452999999999</v>
      </c>
      <c r="EB26" s="4">
        <v>35.080452999999999</v>
      </c>
      <c r="EC26" s="4">
        <v>42.387304999999998</v>
      </c>
      <c r="ED26" s="4">
        <v>43.879095999999997</v>
      </c>
      <c r="EE26" s="4">
        <v>36.0870464375</v>
      </c>
      <c r="EF26" s="4">
        <v>13.141589</v>
      </c>
      <c r="EG26" s="4">
        <v>12.613787</v>
      </c>
      <c r="EH26" s="4">
        <v>35.056184999999999</v>
      </c>
      <c r="EI26" s="4">
        <v>33.178167000000002</v>
      </c>
      <c r="EJ26" s="4">
        <v>31.537098</v>
      </c>
      <c r="EK26" s="4">
        <v>36.952319000000003</v>
      </c>
      <c r="EL26" s="4">
        <v>35.003715999999997</v>
      </c>
      <c r="EM26" s="4">
        <v>42.365105</v>
      </c>
      <c r="EN26" s="4">
        <v>43.817556000000003</v>
      </c>
      <c r="EO26" s="4">
        <v>36.435419145294503</v>
      </c>
      <c r="EP26" s="4">
        <v>0.66389799999999999</v>
      </c>
      <c r="EQ26" s="4">
        <v>6856.76</v>
      </c>
      <c r="ER26" s="4">
        <v>321.48017777965799</v>
      </c>
      <c r="ES26" s="4">
        <v>14.078681999999999</v>
      </c>
      <c r="ET26" s="4">
        <v>281.67555785464668</v>
      </c>
      <c r="EU26" s="4">
        <v>12.82273625</v>
      </c>
      <c r="EV26" s="7">
        <v>732.16875400000004</v>
      </c>
      <c r="EW26" s="7">
        <v>61.977175000000003</v>
      </c>
      <c r="EX26" s="7">
        <v>805.71981825261514</v>
      </c>
      <c r="EY26" s="7">
        <v>61.098901624999996</v>
      </c>
      <c r="EZ26" s="7">
        <v>281.67555785464668</v>
      </c>
      <c r="FA26" s="7">
        <v>31.82094975</v>
      </c>
      <c r="FB26" s="7">
        <v>266.44193243105212</v>
      </c>
      <c r="FC26" s="7">
        <v>37.033548250000003</v>
      </c>
      <c r="FD26" s="4">
        <v>263.05755799999997</v>
      </c>
      <c r="FE26" s="4">
        <v>35.003715999999997</v>
      </c>
      <c r="FF26" s="4">
        <v>35.003715999999997</v>
      </c>
      <c r="FG26" s="4">
        <v>42.365105</v>
      </c>
      <c r="FH26" s="4">
        <v>43.817556000000003</v>
      </c>
      <c r="FI26" s="4">
        <v>36.435419145294503</v>
      </c>
      <c r="FK26" s="4">
        <v>271.67542353221114</v>
      </c>
      <c r="FL26" s="4">
        <v>35.376336554687498</v>
      </c>
      <c r="FM26" s="4">
        <v>271.67542353221114</v>
      </c>
      <c r="FN26" s="4">
        <v>35.717170694505569</v>
      </c>
      <c r="FP26" s="4">
        <v>263.05755799999997</v>
      </c>
      <c r="FQ26" s="4">
        <v>36.0870464375</v>
      </c>
      <c r="FR26" s="4">
        <v>263.05755799999997</v>
      </c>
      <c r="FS26" s="4">
        <v>36.435419145294503</v>
      </c>
    </row>
    <row r="27" spans="1:175" ht="13" customHeight="1">
      <c r="A27" s="250"/>
      <c r="B27" s="38">
        <v>210</v>
      </c>
      <c r="C27" s="130">
        <f>Anchor!L60</f>
        <v>168.212096</v>
      </c>
      <c r="D27" s="130">
        <f>Anchor!M60</f>
        <v>32.275604999999999</v>
      </c>
      <c r="E27" s="130">
        <f>Anchor!N60</f>
        <v>39.956781999999997</v>
      </c>
      <c r="F27" s="130">
        <f>Anchor!O60</f>
        <v>41.059880999999997</v>
      </c>
      <c r="G27" s="131">
        <f>('Summary (Full)'!$B$34*D27+'Summary (Full)'!$B$35*E27+'Summary (Full)'!$B$36*F27)/'Summary (Full)'!$B$37</f>
        <v>33.3046958125</v>
      </c>
      <c r="H27" s="130">
        <f>Anchor!P60</f>
        <v>10.239055</v>
      </c>
      <c r="I27" s="130">
        <f>Anchor!Q60</f>
        <v>10.506323</v>
      </c>
      <c r="J27" s="130">
        <f>Anchor!R60</f>
        <v>14.041167</v>
      </c>
      <c r="K27" s="130">
        <f>Anchor!S60</f>
        <v>13.246034</v>
      </c>
      <c r="L27" s="130">
        <f>Anchor!T60</f>
        <v>28.603038000000002</v>
      </c>
      <c r="M27" s="130">
        <f>Anchor!U60</f>
        <v>34.404238999999997</v>
      </c>
      <c r="N27" s="130">
        <f>Anchor!V60</f>
        <v>32.180835000000002</v>
      </c>
      <c r="O27" s="130">
        <f>Anchor!W60</f>
        <v>39.931660000000001</v>
      </c>
      <c r="P27" s="130">
        <f>Anchor!X60</f>
        <v>41.016658999999997</v>
      </c>
      <c r="Q27" s="132">
        <f>10*LOG10(1/(('Summary (Full)'!$B$41/10^(N27/10)+'Summary (Full)'!$B$42/10^(O27/10)+'Summary (Full)'!$B$43/10^(P27/10))/'Summary (Full)'!$B$44))</f>
        <v>33.629085991434508</v>
      </c>
      <c r="R27" s="130">
        <f>Anchor!Y60</f>
        <v>0.67381000000000002</v>
      </c>
      <c r="S27" s="130">
        <f>Anchor!Z60</f>
        <v>1007.72</v>
      </c>
      <c r="T27" s="133"/>
      <c r="U27" s="130">
        <f>Test!L60</f>
        <v>157.16837000000001</v>
      </c>
      <c r="V27" s="130">
        <f>Test!M60</f>
        <v>33.152718999999998</v>
      </c>
      <c r="W27" s="130">
        <f>Test!N60</f>
        <v>40.7057</v>
      </c>
      <c r="X27" s="130">
        <f>Test!O60</f>
        <v>42.000258000000002</v>
      </c>
      <c r="Y27" s="130">
        <f>('Summary (Full)'!$B$34*V27+'Summary (Full)'!$B$35*W27+'Summary (Full)'!$B$36*X27)/'Summary (Full)'!$B$37</f>
        <v>34.177751499999999</v>
      </c>
      <c r="Z27" s="130">
        <f>Test!P60</f>
        <v>11.166473</v>
      </c>
      <c r="AA27" s="130">
        <f>Test!Q60</f>
        <v>11.233133</v>
      </c>
      <c r="AB27" s="130">
        <f>Test!R60</f>
        <v>24.273882</v>
      </c>
      <c r="AC27" s="130">
        <f>Test!S60</f>
        <v>22.763912000000001</v>
      </c>
      <c r="AD27" s="130">
        <f>Test!T60</f>
        <v>29.522787000000001</v>
      </c>
      <c r="AE27" s="130">
        <f>Test!U60</f>
        <v>35.196384999999999</v>
      </c>
      <c r="AF27" s="130">
        <f>Test!V60</f>
        <v>33.066291</v>
      </c>
      <c r="AG27" s="130">
        <f>Test!W60</f>
        <v>40.680374999999998</v>
      </c>
      <c r="AH27" s="130">
        <f>Test!X60</f>
        <v>41.925055999999998</v>
      </c>
      <c r="AI27" s="130">
        <f>10*LOG10(1/(('Summary (Full)'!$B$41/10^(AF27/10)+'Summary (Full)'!$B$42/10^(AG27/10)+'Summary (Full)'!$B$43/10^(AH27/10))/'Summary (Full)'!$B$44))</f>
        <v>34.509816162943736</v>
      </c>
      <c r="AJ27" s="130">
        <f>Test!Y60</f>
        <v>0.65947199999999995</v>
      </c>
      <c r="AK27" s="130">
        <f>Test!Z60</f>
        <v>6020.58</v>
      </c>
      <c r="AL27" s="130">
        <f t="shared" si="2"/>
        <v>0.97872100443745258</v>
      </c>
      <c r="AM27" s="130">
        <f t="shared" si="2"/>
        <v>5.9744571904894217</v>
      </c>
      <c r="AO27" s="261" t="s">
        <v>29</v>
      </c>
      <c r="AP27" s="177" cm="1">
        <f t="array" ref="AP27">bdRateExtend($C25:$C28,D25:D28,$U25:$U28,V25:V28)</f>
        <v>-0.24371810422701801</v>
      </c>
      <c r="AQ27" s="177"/>
      <c r="AR27" s="177"/>
      <c r="AS27" s="177"/>
      <c r="AT27" s="177" cm="1">
        <f t="array" ref="AT27">bdRateExtend($C25:$C28,H25:H28,$U25:$U28,Z25:Z28)</f>
        <v>-0.25331077871133556</v>
      </c>
      <c r="AU27" s="177"/>
      <c r="AV27" s="177" cm="1">
        <f t="array" ref="AV27">bdRateExtend($C25:$C28,I25:I28,$U25:$U28,AA25:AA28)</f>
        <v>-0.2682080541812456</v>
      </c>
      <c r="AW27" s="177"/>
      <c r="AX27" s="177" cm="1">
        <f t="array" ref="AX27">bdRateExtend($C25:$C28,J25:J28,$U25:$U28,AB25:AB28,"None", FALSE,1)</f>
        <v>-0.35004299958352203</v>
      </c>
      <c r="AY27" s="178"/>
      <c r="AZ27" s="252" cm="1">
        <f t="array" ref="AZ27">testVMAFRange($C25:$C28,J25:J28,$U25:$U28,AB25:AB28)</f>
        <v>0</v>
      </c>
      <c r="BA27" s="171"/>
      <c r="CL27" s="4">
        <v>298.26644648348685</v>
      </c>
      <c r="CM27" s="4">
        <v>34.706941999999998</v>
      </c>
      <c r="CN27" s="4">
        <v>34.706941999999998</v>
      </c>
      <c r="CO27" s="4">
        <v>42.026413500000004</v>
      </c>
      <c r="CP27" s="4">
        <v>43.576797749999997</v>
      </c>
      <c r="CQ27" s="4">
        <v>35.718774953124999</v>
      </c>
      <c r="CR27" s="4">
        <v>12.82661775</v>
      </c>
      <c r="CS27" s="4">
        <v>12.312628249999999</v>
      </c>
      <c r="CT27" s="4">
        <v>25.978468499999998</v>
      </c>
      <c r="CU27" s="4">
        <v>24.5757905</v>
      </c>
      <c r="CV27" s="4">
        <v>31.114969500000001</v>
      </c>
      <c r="CW27" s="4">
        <v>36.661285000000007</v>
      </c>
      <c r="CX27" s="4">
        <v>34.629330249999995</v>
      </c>
      <c r="CY27" s="4">
        <v>42.00183225</v>
      </c>
      <c r="CZ27" s="4">
        <v>43.531706499999999</v>
      </c>
      <c r="DA27" s="4">
        <v>36.063705764264093</v>
      </c>
      <c r="DB27" s="4">
        <v>0.72653524999999997</v>
      </c>
      <c r="DC27" s="4">
        <v>650.43500000000006</v>
      </c>
      <c r="DE27" s="4">
        <v>394.42584718298298</v>
      </c>
      <c r="DF27" s="4">
        <v>13.989425125</v>
      </c>
      <c r="DH27" s="4">
        <v>327.46014321512172</v>
      </c>
      <c r="DI27" s="4">
        <v>12.568998125</v>
      </c>
      <c r="DK27" s="4">
        <v>1234.7373045789477</v>
      </c>
      <c r="DL27" s="4">
        <v>66.268681000000001</v>
      </c>
      <c r="DM27" s="4">
        <v>1358.5664196173409</v>
      </c>
      <c r="DN27" s="4">
        <v>66.120170250000001</v>
      </c>
      <c r="DO27" s="4">
        <v>298.26644648348685</v>
      </c>
      <c r="DP27" s="4">
        <v>31.114969500000001</v>
      </c>
      <c r="DQ27" s="4">
        <v>298.26644648348685</v>
      </c>
      <c r="DR27" s="4">
        <v>36.661285000000007</v>
      </c>
      <c r="DS27" s="4">
        <v>298.26644648348685</v>
      </c>
      <c r="DT27" s="4">
        <v>34.629330249999995</v>
      </c>
      <c r="DU27" s="4">
        <v>34.629330249999995</v>
      </c>
      <c r="DV27" s="4">
        <v>42.00183225</v>
      </c>
      <c r="DW27" s="4">
        <v>43.531706499999999</v>
      </c>
      <c r="DX27" s="4">
        <v>36.063705764264093</v>
      </c>
      <c r="DZ27" s="4">
        <v>310.44154210194938</v>
      </c>
      <c r="EA27" s="4">
        <v>35.672337499999998</v>
      </c>
      <c r="EB27" s="4">
        <v>35.672337499999998</v>
      </c>
      <c r="EC27" s="4">
        <v>42.764045625000001</v>
      </c>
      <c r="ED27" s="4">
        <v>44.396971375</v>
      </c>
      <c r="EE27" s="4">
        <v>36.660858875000002</v>
      </c>
      <c r="EF27" s="4">
        <v>13.860436125</v>
      </c>
      <c r="EG27" s="4">
        <v>13.087670124999999</v>
      </c>
      <c r="EH27" s="4">
        <v>40.488014374999999</v>
      </c>
      <c r="EI27" s="4">
        <v>38.432688374999998</v>
      </c>
      <c r="EJ27" s="4">
        <v>32.203976875000002</v>
      </c>
      <c r="EK27" s="4">
        <v>37.424248749999997</v>
      </c>
      <c r="EL27" s="4">
        <v>35.596389375000001</v>
      </c>
      <c r="EM27" s="4">
        <v>42.738978750000001</v>
      </c>
      <c r="EN27" s="4">
        <v>44.343310125000002</v>
      </c>
      <c r="EO27" s="4">
        <v>37.016350861370704</v>
      </c>
      <c r="EP27" s="4">
        <v>0.56374349999999995</v>
      </c>
      <c r="EQ27" s="4">
        <v>8686.25</v>
      </c>
      <c r="ER27" s="4">
        <v>353.12625800000001</v>
      </c>
      <c r="ES27" s="4">
        <v>14.447248999999999</v>
      </c>
      <c r="ET27" s="4">
        <v>310.44154210194938</v>
      </c>
      <c r="EU27" s="4">
        <v>13.087670124999999</v>
      </c>
      <c r="EV27" s="7">
        <v>805.71981825261514</v>
      </c>
      <c r="EW27" s="7">
        <v>63.755618875000003</v>
      </c>
      <c r="EX27" s="7">
        <v>1040.1851032637667</v>
      </c>
      <c r="EY27" s="7">
        <v>66.408353125000005</v>
      </c>
      <c r="EZ27" s="7">
        <v>310.44154210194938</v>
      </c>
      <c r="FA27" s="7">
        <v>32.203976875000002</v>
      </c>
      <c r="FB27" s="7">
        <v>292.67012113622098</v>
      </c>
      <c r="FC27" s="7">
        <v>37.327785500000005</v>
      </c>
      <c r="FD27" s="4">
        <v>310.44154210194938</v>
      </c>
      <c r="FE27" s="4">
        <v>35.596389375000001</v>
      </c>
      <c r="FF27" s="4">
        <v>35.596389375000001</v>
      </c>
      <c r="FG27" s="4">
        <v>42.738978750000001</v>
      </c>
      <c r="FH27" s="4">
        <v>44.343310125000002</v>
      </c>
      <c r="FI27" s="4">
        <v>37.016350861370704</v>
      </c>
      <c r="FK27" s="4">
        <v>298.26644648348685</v>
      </c>
      <c r="FL27" s="4">
        <v>35.718774953124999</v>
      </c>
      <c r="FM27" s="4">
        <v>298.26644648348685</v>
      </c>
      <c r="FN27" s="4">
        <v>36.063705764264093</v>
      </c>
      <c r="FP27" s="4">
        <v>310.44154210194938</v>
      </c>
      <c r="FQ27" s="4">
        <v>36.660858875000002</v>
      </c>
      <c r="FR27" s="4">
        <v>310.44154210194938</v>
      </c>
      <c r="FS27" s="4">
        <v>37.016350861370704</v>
      </c>
    </row>
    <row r="28" spans="1:175" ht="13" thickBot="1">
      <c r="A28" s="250"/>
      <c r="B28" s="38">
        <v>235</v>
      </c>
      <c r="C28" s="130">
        <f>Anchor!L61</f>
        <v>81.256590000000003</v>
      </c>
      <c r="D28" s="130">
        <f>Anchor!M61</f>
        <v>29.224267999999999</v>
      </c>
      <c r="E28" s="130">
        <f>Anchor!N61</f>
        <v>37.565075</v>
      </c>
      <c r="F28" s="130">
        <f>Anchor!O61</f>
        <v>38.280684999999998</v>
      </c>
      <c r="G28" s="131">
        <f>('Summary (Full)'!$B$34*D28+'Summary (Full)'!$B$35*E28+'Summary (Full)'!$B$36*F28)/'Summary (Full)'!$B$37</f>
        <v>30.311594499999998</v>
      </c>
      <c r="H28" s="130">
        <f>Anchor!P61</f>
        <v>7.7993209999999999</v>
      </c>
      <c r="I28" s="130">
        <f>Anchor!Q61</f>
        <v>8.6281850000000002</v>
      </c>
      <c r="J28" s="130">
        <f>Anchor!R61</f>
        <v>2.3700399999999999</v>
      </c>
      <c r="K28" s="130">
        <f>Anchor!S61</f>
        <v>2.1252879999999998</v>
      </c>
      <c r="L28" s="130">
        <f>Anchor!T61</f>
        <v>25.594228999999999</v>
      </c>
      <c r="M28" s="130">
        <f>Anchor!U61</f>
        <v>31.556011000000002</v>
      </c>
      <c r="N28" s="130">
        <f>Anchor!V61</f>
        <v>29.131195999999999</v>
      </c>
      <c r="O28" s="130">
        <f>Anchor!W61</f>
        <v>37.533068999999998</v>
      </c>
      <c r="P28" s="130">
        <f>Anchor!X61</f>
        <v>38.218195000000001</v>
      </c>
      <c r="Q28" s="132">
        <f>10*LOG10(1/(('Summary (Full)'!$B$41/10^(N28/10)+'Summary (Full)'!$B$42/10^(O28/10)+'Summary (Full)'!$B$43/10^(P28/10))/'Summary (Full)'!$B$44))</f>
        <v>30.610589177934997</v>
      </c>
      <c r="R28" s="130">
        <f>Anchor!Y61</f>
        <v>0.88423700000000005</v>
      </c>
      <c r="S28" s="130">
        <f>Anchor!Z61</f>
        <v>633.75</v>
      </c>
      <c r="T28" s="133"/>
      <c r="U28" s="130">
        <f>Test!L61</f>
        <v>71.998155999999994</v>
      </c>
      <c r="V28" s="130">
        <f>Test!M61</f>
        <v>30.076798</v>
      </c>
      <c r="W28" s="130">
        <f>Test!N61</f>
        <v>38.152006999999998</v>
      </c>
      <c r="X28" s="130">
        <f>Test!O61</f>
        <v>38.933042999999998</v>
      </c>
      <c r="Y28" s="130">
        <f>('Summary (Full)'!$B$34*V28+'Summary (Full)'!$B$35*W28+'Summary (Full)'!$B$36*X28)/'Summary (Full)'!$B$37</f>
        <v>31.135013874999999</v>
      </c>
      <c r="Z28" s="130">
        <f>Test!P61</f>
        <v>8.5275839999999992</v>
      </c>
      <c r="AA28" s="130">
        <f>Test!Q61</f>
        <v>9.2438210000000005</v>
      </c>
      <c r="AB28" s="130">
        <f>Test!R61</f>
        <v>7.1658790000000003</v>
      </c>
      <c r="AC28" s="130">
        <f>Test!S61</f>
        <v>6.6165219999999998</v>
      </c>
      <c r="AD28" s="130">
        <f>Test!T61</f>
        <v>26.448785000000001</v>
      </c>
      <c r="AE28" s="130">
        <f>Test!U61</f>
        <v>32.305701999999997</v>
      </c>
      <c r="AF28" s="130">
        <f>Test!V61</f>
        <v>29.987732999999999</v>
      </c>
      <c r="AG28" s="130">
        <f>Test!W61</f>
        <v>38.132126999999997</v>
      </c>
      <c r="AH28" s="130">
        <f>Test!X61</f>
        <v>38.878768000000001</v>
      </c>
      <c r="AI28" s="130">
        <f>10*LOG10(1/(('Summary (Full)'!$B$41/10^(AF28/10)+'Summary (Full)'!$B$42/10^(AG28/10)+'Summary (Full)'!$B$43/10^(AH28/10))/'Summary (Full)'!$B$44))</f>
        <v>31.452375562997222</v>
      </c>
      <c r="AJ28" s="130">
        <f>Test!Y61</f>
        <v>0.82768699999999995</v>
      </c>
      <c r="AK28" s="130">
        <f>Test!Z61</f>
        <v>3419.05</v>
      </c>
      <c r="AL28" s="130">
        <f t="shared" si="2"/>
        <v>0.93604655765366063</v>
      </c>
      <c r="AM28" s="130">
        <f t="shared" si="2"/>
        <v>5.3949506903353059</v>
      </c>
      <c r="AO28" s="270"/>
      <c r="AP28" s="193"/>
      <c r="AQ28" s="193"/>
      <c r="AR28" s="193"/>
      <c r="AS28" s="193"/>
      <c r="AT28" s="193"/>
      <c r="AU28" s="193"/>
      <c r="AV28" s="193"/>
      <c r="AW28" s="193"/>
      <c r="AX28" s="193"/>
      <c r="AY28" s="195"/>
      <c r="AZ28" s="253"/>
      <c r="BA28" s="221"/>
      <c r="CL28" s="4">
        <v>327.46014321512172</v>
      </c>
      <c r="CM28" s="4">
        <v>35.056531</v>
      </c>
      <c r="CN28" s="4">
        <v>35.056531</v>
      </c>
      <c r="CO28" s="4">
        <v>42.286470749999999</v>
      </c>
      <c r="CP28" s="4">
        <v>43.901508874999998</v>
      </c>
      <c r="CQ28" s="4">
        <v>36.0612133515625</v>
      </c>
      <c r="CR28" s="4">
        <v>13.199396374999999</v>
      </c>
      <c r="CS28" s="4">
        <v>12.568998125</v>
      </c>
      <c r="CT28" s="4">
        <v>28.255060749999998</v>
      </c>
      <c r="CU28" s="4">
        <v>26.752584249999998</v>
      </c>
      <c r="CV28" s="4">
        <v>31.475688250000001</v>
      </c>
      <c r="CW28" s="4">
        <v>36.971680500000005</v>
      </c>
      <c r="CX28" s="4">
        <v>34.980307124999996</v>
      </c>
      <c r="CY28" s="4">
        <v>42.261828625</v>
      </c>
      <c r="CZ28" s="4">
        <v>43.85818175</v>
      </c>
      <c r="DA28" s="4">
        <v>36.410240834022616</v>
      </c>
      <c r="DB28" s="4">
        <v>0.70922162499999997</v>
      </c>
      <c r="DC28" s="4">
        <v>679.38750000000005</v>
      </c>
      <c r="DE28" s="4">
        <v>432.7312301469405</v>
      </c>
      <c r="DF28" s="4">
        <v>14.406675249999999</v>
      </c>
      <c r="DH28" s="4">
        <v>359.511258</v>
      </c>
      <c r="DI28" s="4">
        <v>12.825367999999999</v>
      </c>
      <c r="DK28" s="4">
        <v>1358.5664196173409</v>
      </c>
      <c r="DL28" s="4">
        <v>68.478498000000002</v>
      </c>
      <c r="DM28" s="4">
        <v>1494.8140869051285</v>
      </c>
      <c r="DN28" s="4">
        <v>68.291766125000009</v>
      </c>
      <c r="DO28" s="4">
        <v>327.46014321512172</v>
      </c>
      <c r="DP28" s="4">
        <v>31.475688250000001</v>
      </c>
      <c r="DQ28" s="4">
        <v>327.46014321512172</v>
      </c>
      <c r="DR28" s="4">
        <v>36.971680500000005</v>
      </c>
      <c r="DS28" s="4">
        <v>327.46014321512172</v>
      </c>
      <c r="DT28" s="4">
        <v>34.980307124999996</v>
      </c>
      <c r="DU28" s="4">
        <v>34.980307124999996</v>
      </c>
      <c r="DV28" s="4">
        <v>42.261828625</v>
      </c>
      <c r="DW28" s="4">
        <v>43.85818175</v>
      </c>
      <c r="DX28" s="4">
        <v>36.410240834022616</v>
      </c>
      <c r="DZ28" s="4">
        <v>342.145239</v>
      </c>
      <c r="EA28" s="4">
        <v>36.032283</v>
      </c>
      <c r="EB28" s="4">
        <v>36.032283</v>
      </c>
      <c r="EC28" s="4">
        <v>43.058095000000002</v>
      </c>
      <c r="ED28" s="4">
        <v>44.739359</v>
      </c>
      <c r="EE28" s="4">
        <v>37.0155885</v>
      </c>
      <c r="EF28" s="4">
        <v>14.245288</v>
      </c>
      <c r="EG28" s="4">
        <v>13.352603999999999</v>
      </c>
      <c r="EH28" s="4">
        <v>42.804319</v>
      </c>
      <c r="EI28" s="4">
        <v>40.671084999999998</v>
      </c>
      <c r="EJ28" s="4">
        <v>32.587004</v>
      </c>
      <c r="EK28" s="4">
        <v>37.742514999999997</v>
      </c>
      <c r="EL28" s="4">
        <v>35.957832000000003</v>
      </c>
      <c r="EM28" s="4">
        <v>43.033065000000001</v>
      </c>
      <c r="EN28" s="4">
        <v>44.688775</v>
      </c>
      <c r="EO28" s="4">
        <v>37.374427246860272</v>
      </c>
      <c r="EP28" s="4">
        <v>0.550068</v>
      </c>
      <c r="EQ28" s="4">
        <v>9067.06</v>
      </c>
      <c r="ER28" s="4">
        <v>388.084899522412</v>
      </c>
      <c r="ES28" s="4">
        <v>14.851368125</v>
      </c>
      <c r="ET28" s="4">
        <v>342.145239</v>
      </c>
      <c r="EU28" s="4">
        <v>13.352603999999999</v>
      </c>
      <c r="EV28" s="7">
        <v>1040.1851032637667</v>
      </c>
      <c r="EW28" s="7">
        <v>69.057158999999999</v>
      </c>
      <c r="EX28" s="7">
        <v>1143.05141</v>
      </c>
      <c r="EY28" s="7">
        <v>68.555571</v>
      </c>
      <c r="EZ28" s="7">
        <v>342.145239</v>
      </c>
      <c r="FA28" s="7">
        <v>32.587004</v>
      </c>
      <c r="FB28" s="7">
        <v>321.48017777965799</v>
      </c>
      <c r="FC28" s="7">
        <v>37.622022749999999</v>
      </c>
      <c r="FD28" s="4">
        <v>342.145239</v>
      </c>
      <c r="FE28" s="4">
        <v>35.957832000000003</v>
      </c>
      <c r="FF28" s="4">
        <v>35.957832000000003</v>
      </c>
      <c r="FG28" s="4">
        <v>43.033065000000001</v>
      </c>
      <c r="FH28" s="4">
        <v>44.688775</v>
      </c>
      <c r="FI28" s="4">
        <v>37.374427246860272</v>
      </c>
      <c r="FK28" s="4">
        <v>327.46014321512172</v>
      </c>
      <c r="FL28" s="4">
        <v>36.0612133515625</v>
      </c>
      <c r="FM28" s="4">
        <v>327.46014321512172</v>
      </c>
      <c r="FN28" s="4">
        <v>36.410240834022616</v>
      </c>
      <c r="FP28" s="4">
        <v>342.145239</v>
      </c>
      <c r="FQ28" s="4">
        <v>37.0155885</v>
      </c>
      <c r="FR28" s="4">
        <v>342.145239</v>
      </c>
      <c r="FS28" s="4">
        <v>37.374427246860272</v>
      </c>
    </row>
    <row r="29" spans="1:175" ht="13" customHeight="1">
      <c r="A29" s="250" t="s">
        <v>9</v>
      </c>
      <c r="B29" s="38">
        <v>110</v>
      </c>
      <c r="C29" s="130">
        <f>Anchor!L62</f>
        <v>2443.8466149999999</v>
      </c>
      <c r="D29" s="130">
        <f>Anchor!M62</f>
        <v>40.640414999999997</v>
      </c>
      <c r="E29" s="130">
        <f>Anchor!N62</f>
        <v>46.613329999999998</v>
      </c>
      <c r="F29" s="130">
        <f>Anchor!O62</f>
        <v>49.451622</v>
      </c>
      <c r="G29" s="131">
        <f>('Summary (Full)'!$B$34*D29+'Summary (Full)'!$B$35*E29+'Summary (Full)'!$B$36*F29)/'Summary (Full)'!$B$37</f>
        <v>41.564422624999999</v>
      </c>
      <c r="H29" s="130">
        <f>Anchor!P62</f>
        <v>22.298767000000002</v>
      </c>
      <c r="I29" s="130">
        <f>Anchor!Q62</f>
        <v>17.5487</v>
      </c>
      <c r="J29" s="130">
        <f>Anchor!R62</f>
        <v>77.752043</v>
      </c>
      <c r="K29" s="130">
        <f>Anchor!S62</f>
        <v>75.259620999999996</v>
      </c>
      <c r="L29" s="130">
        <f>Anchor!T62</f>
        <v>38.665664999999997</v>
      </c>
      <c r="M29" s="130">
        <f>Anchor!U62</f>
        <v>41.744878999999997</v>
      </c>
      <c r="N29" s="130">
        <f>Anchor!V62</f>
        <v>40.617803000000002</v>
      </c>
      <c r="O29" s="130">
        <f>Anchor!W62</f>
        <v>46.599685000000001</v>
      </c>
      <c r="P29" s="130">
        <f>Anchor!X62</f>
        <v>49.428015000000002</v>
      </c>
      <c r="Q29" s="132">
        <f>10*LOG10(1/(('Summary (Full)'!$B$41/10^(N29/10)+'Summary (Full)'!$B$42/10^(O29/10)+'Summary (Full)'!$B$43/10^(P29/10))/'Summary (Full)'!$B$44))</f>
        <v>41.980852949804742</v>
      </c>
      <c r="R29" s="130">
        <f>Anchor!Y62</f>
        <v>0.46779900000000002</v>
      </c>
      <c r="S29" s="130">
        <f>Anchor!Z62</f>
        <v>2801.28</v>
      </c>
      <c r="T29" s="133"/>
      <c r="U29" s="130">
        <f>Test!L62</f>
        <v>2473.547376</v>
      </c>
      <c r="V29" s="130">
        <f>Test!M62</f>
        <v>40.871133</v>
      </c>
      <c r="W29" s="130">
        <f>Test!N62</f>
        <v>47.000017999999997</v>
      </c>
      <c r="X29" s="130">
        <f>Test!O62</f>
        <v>50.016444999999997</v>
      </c>
      <c r="Y29" s="130">
        <f>('Summary (Full)'!$B$34*V29+'Summary (Full)'!$B$35*W29+'Summary (Full)'!$B$36*X29)/'Summary (Full)'!$B$37</f>
        <v>41.825770312499998</v>
      </c>
      <c r="Z29" s="130">
        <f>Test!P62</f>
        <v>22.937138999999998</v>
      </c>
      <c r="AA29" s="130">
        <f>Test!Q62</f>
        <v>17.820388999999999</v>
      </c>
      <c r="AB29" s="130">
        <f>Test!R62</f>
        <v>79.712301999999994</v>
      </c>
      <c r="AC29" s="130">
        <f>Test!S62</f>
        <v>77.244874999999993</v>
      </c>
      <c r="AD29" s="130">
        <f>Test!T62</f>
        <v>39.100693</v>
      </c>
      <c r="AE29" s="130">
        <f>Test!U62</f>
        <v>42.013091000000003</v>
      </c>
      <c r="AF29" s="130">
        <f>Test!V62</f>
        <v>40.851976999999998</v>
      </c>
      <c r="AG29" s="130">
        <f>Test!W62</f>
        <v>46.988999999999997</v>
      </c>
      <c r="AH29" s="130">
        <f>Test!X62</f>
        <v>49.996448999999998</v>
      </c>
      <c r="AI29" s="130">
        <f>10*LOG10(1/(('Summary (Full)'!$B$41/10^(AF29/10)+'Summary (Full)'!$B$42/10^(AG29/10)+'Summary (Full)'!$B$43/10^(AH29/10))/'Summary (Full)'!$B$44))</f>
        <v>42.233487154394027</v>
      </c>
      <c r="AJ29" s="130">
        <f>Test!Y62</f>
        <v>0.43582399999999999</v>
      </c>
      <c r="AK29" s="130">
        <f>Test!Z62</f>
        <v>28389.09</v>
      </c>
      <c r="AL29" s="130">
        <f t="shared" si="2"/>
        <v>0.93164799411713139</v>
      </c>
      <c r="AM29" s="130">
        <f t="shared" si="2"/>
        <v>10.134327878684029</v>
      </c>
      <c r="AO29" s="271" t="s">
        <v>27</v>
      </c>
      <c r="AP29" s="192" cm="1">
        <f t="array" ref="AP29">bdRateExtend($C29:$C32,D29:D32,$U29:$U32,V29:V32)</f>
        <v>-0.18029248068823589</v>
      </c>
      <c r="AQ29" s="192" cm="1">
        <f t="array" ref="AQ29">bdRateExtend($C29:$C34,D29:D34,$U29:$U34,V29:V34)</f>
        <v>-0.20987760449460713</v>
      </c>
      <c r="AR29" s="192" cm="1">
        <f t="array" ref="AR29">bdRateExtend($C29:$C34,E29:E34,$U29:$U34,W29:W34)</f>
        <v>-0.26429676507689148</v>
      </c>
      <c r="AS29" s="192" cm="1">
        <f t="array" ref="AS29">bdRateExtend($C29:$C34,F29:F34,$U29:$U34,X29:X34)</f>
        <v>-0.24920766055680055</v>
      </c>
      <c r="AT29" s="192" cm="1">
        <f t="array" ref="AT29">bdRateExtend($C29:$C32,H29:H32,$U29:$U32,Z29:Z32)</f>
        <v>-0.17390071952225461</v>
      </c>
      <c r="AU29" s="192" cm="1">
        <f t="array" ref="AU29">bdRateExtend($C29:$C34,H29:H34,$U29:$U34,Z29:Z34)</f>
        <v>-0.2027777817083124</v>
      </c>
      <c r="AV29" s="192" cm="1">
        <f t="array" ref="AV29">bdRateExtend($C29:$C32,I29:I32,$U29:$U32,AA29:AA32)</f>
        <v>-0.19018405203299049</v>
      </c>
      <c r="AW29" s="192" cm="1">
        <f t="array" ref="AW29">bdRateExtend($C29:$C34,I29:I34,$U29:$U34,AA29:AA34)</f>
        <v>-0.22158375869323343</v>
      </c>
      <c r="AX29" s="192" cm="1">
        <f t="array" ref="AX29">bdRateExtend($C29:$C32,J29:J32,$U29:$U32,AB29:AB32,"None", FALSE,1)</f>
        <v>-0.23044178827576123</v>
      </c>
      <c r="AY29" s="194" cm="1">
        <f t="array" ref="AY29">bdRateExtend($C29:$C34,J29:J34,$U29:$U34,AB29:AB34,"None", FALSE,TRUE)</f>
        <v>-0.28818238525229056</v>
      </c>
      <c r="AZ29" s="251" cm="1">
        <f t="array" ref="AZ29">testVMAFRange($C29:$C32,J29:J32,$U29:$U32,AB29:AB32)</f>
        <v>0</v>
      </c>
      <c r="BA29" s="170" cm="1">
        <f t="array" ref="BA29">testVMAFRange($C29:$C34,J29:J34,$U29:$U34,AB29:AB34)</f>
        <v>0</v>
      </c>
      <c r="CL29" s="4">
        <v>359.511258</v>
      </c>
      <c r="CM29" s="4">
        <v>35.406120000000001</v>
      </c>
      <c r="CN29" s="4">
        <v>35.406120000000001</v>
      </c>
      <c r="CO29" s="4">
        <v>42.546528000000002</v>
      </c>
      <c r="CP29" s="4">
        <v>44.226219999999998</v>
      </c>
      <c r="CQ29" s="4">
        <v>36.403651750000002</v>
      </c>
      <c r="CR29" s="4">
        <v>13.572175</v>
      </c>
      <c r="CS29" s="4">
        <v>12.825367999999999</v>
      </c>
      <c r="CT29" s="4">
        <v>30.531652999999999</v>
      </c>
      <c r="CU29" s="4">
        <v>28.929378</v>
      </c>
      <c r="CV29" s="4">
        <v>31.836407000000001</v>
      </c>
      <c r="CW29" s="4">
        <v>37.282076000000004</v>
      </c>
      <c r="CX29" s="4">
        <v>35.331283999999997</v>
      </c>
      <c r="CY29" s="4">
        <v>42.521825</v>
      </c>
      <c r="CZ29" s="4">
        <v>44.184657000000001</v>
      </c>
      <c r="DA29" s="4">
        <v>36.75677590378114</v>
      </c>
      <c r="DB29" s="4">
        <v>0.69190799999999997</v>
      </c>
      <c r="DC29" s="4">
        <v>708.34</v>
      </c>
      <c r="DE29" s="4">
        <v>474.75670999221222</v>
      </c>
      <c r="DF29" s="4">
        <v>14.823925375</v>
      </c>
      <c r="DH29" s="4">
        <v>394.42584718298298</v>
      </c>
      <c r="DI29" s="4">
        <v>13.072508874999999</v>
      </c>
      <c r="DK29" s="4">
        <v>1494.8140869051285</v>
      </c>
      <c r="DL29" s="4">
        <v>70.688315000000003</v>
      </c>
      <c r="DM29" s="4">
        <v>1644.7257360000001</v>
      </c>
      <c r="DN29" s="4">
        <v>70.463362000000004</v>
      </c>
      <c r="DO29" s="4">
        <v>359.511258</v>
      </c>
      <c r="DP29" s="4">
        <v>31.836407000000001</v>
      </c>
      <c r="DQ29" s="4">
        <v>359.511258</v>
      </c>
      <c r="DR29" s="4">
        <v>37.282076000000004</v>
      </c>
      <c r="DS29" s="4">
        <v>359.511258</v>
      </c>
      <c r="DT29" s="4">
        <v>35.331283999999997</v>
      </c>
      <c r="DU29" s="4">
        <v>35.331283999999997</v>
      </c>
      <c r="DV29" s="4">
        <v>42.521825</v>
      </c>
      <c r="DW29" s="4">
        <v>44.184657000000001</v>
      </c>
      <c r="DX29" s="4">
        <v>36.75677590378114</v>
      </c>
      <c r="DZ29" s="4">
        <v>376.27952519503094</v>
      </c>
      <c r="EA29" s="4">
        <v>36.334262875</v>
      </c>
      <c r="EB29" s="4">
        <v>36.334262875</v>
      </c>
      <c r="EC29" s="4">
        <v>43.293464499999999</v>
      </c>
      <c r="ED29" s="4">
        <v>45.036497625000003</v>
      </c>
      <c r="EE29" s="4">
        <v>37.3131026484375</v>
      </c>
      <c r="EF29" s="4">
        <v>14.662955500000001</v>
      </c>
      <c r="EG29" s="4">
        <v>13.606012874999999</v>
      </c>
      <c r="EH29" s="4">
        <v>45.200925999999995</v>
      </c>
      <c r="EI29" s="4">
        <v>43.002354624999995</v>
      </c>
      <c r="EJ29" s="4">
        <v>32.948361875000003</v>
      </c>
      <c r="EK29" s="4">
        <v>38.003107</v>
      </c>
      <c r="EL29" s="4">
        <v>36.262422875000006</v>
      </c>
      <c r="EM29" s="4">
        <v>43.269467625000004</v>
      </c>
      <c r="EN29" s="4">
        <v>44.987329125000002</v>
      </c>
      <c r="EO29" s="4">
        <v>37.675550993904338</v>
      </c>
      <c r="EP29" s="4">
        <v>0.54296600000000006</v>
      </c>
      <c r="EQ29" s="4">
        <v>9680.8937499999993</v>
      </c>
      <c r="ER29" s="4">
        <v>426.50436161368839</v>
      </c>
      <c r="ES29" s="4">
        <v>15.25548725</v>
      </c>
      <c r="ET29" s="4">
        <v>376.27952519503094</v>
      </c>
      <c r="EU29" s="4">
        <v>13.606012874999999</v>
      </c>
      <c r="EV29" s="7">
        <v>1143.05141</v>
      </c>
      <c r="EW29" s="7">
        <v>71.242650999999995</v>
      </c>
      <c r="EX29" s="7">
        <v>1260.0277187203433</v>
      </c>
      <c r="EY29" s="7">
        <v>70.092500000000001</v>
      </c>
      <c r="EZ29" s="7">
        <v>376.27952519503094</v>
      </c>
      <c r="FA29" s="7">
        <v>32.948361875000003</v>
      </c>
      <c r="FB29" s="7">
        <v>353.12625800000001</v>
      </c>
      <c r="FC29" s="7">
        <v>37.916260000000001</v>
      </c>
      <c r="FD29" s="4">
        <v>376.27952519503094</v>
      </c>
      <c r="FE29" s="4">
        <v>36.262422875000006</v>
      </c>
      <c r="FF29" s="4">
        <v>36.262422875000006</v>
      </c>
      <c r="FG29" s="4">
        <v>43.269467625000004</v>
      </c>
      <c r="FH29" s="4">
        <v>44.987329125000002</v>
      </c>
      <c r="FI29" s="4">
        <v>37.675550993904338</v>
      </c>
      <c r="FK29" s="4">
        <v>359.511258</v>
      </c>
      <c r="FL29" s="4">
        <v>36.403651750000002</v>
      </c>
      <c r="FM29" s="4">
        <v>359.511258</v>
      </c>
      <c r="FN29" s="4">
        <v>36.75677590378114</v>
      </c>
      <c r="FP29" s="4">
        <v>376.27952519503094</v>
      </c>
      <c r="FQ29" s="4">
        <v>37.3131026484375</v>
      </c>
      <c r="FR29" s="4">
        <v>376.27952519503094</v>
      </c>
      <c r="FS29" s="4">
        <v>37.675550993904338</v>
      </c>
    </row>
    <row r="30" spans="1:175">
      <c r="A30" s="250"/>
      <c r="B30" s="38">
        <v>135</v>
      </c>
      <c r="C30" s="130">
        <f>Anchor!L63</f>
        <v>1201.1619149999999</v>
      </c>
      <c r="D30" s="130">
        <f>Anchor!M63</f>
        <v>39.168404000000002</v>
      </c>
      <c r="E30" s="130">
        <f>Anchor!N63</f>
        <v>45.361828000000003</v>
      </c>
      <c r="F30" s="130">
        <f>Anchor!O63</f>
        <v>47.797516000000002</v>
      </c>
      <c r="G30" s="131">
        <f>('Summary (Full)'!$B$34*D30+'Summary (Full)'!$B$35*E30+'Summary (Full)'!$B$36*F30)/'Summary (Full)'!$B$37</f>
        <v>40.094812499999996</v>
      </c>
      <c r="H30" s="130">
        <f>Anchor!P63</f>
        <v>18.983581000000001</v>
      </c>
      <c r="I30" s="130">
        <f>Anchor!Q63</f>
        <v>16.032816</v>
      </c>
      <c r="J30" s="130">
        <f>Anchor!R63</f>
        <v>65.224808999999993</v>
      </c>
      <c r="K30" s="130">
        <f>Anchor!S63</f>
        <v>62.729922999999999</v>
      </c>
      <c r="L30" s="130">
        <f>Anchor!T63</f>
        <v>36.396940000000001</v>
      </c>
      <c r="M30" s="130">
        <f>Anchor!U63</f>
        <v>40.455007000000002</v>
      </c>
      <c r="N30" s="130">
        <f>Anchor!V63</f>
        <v>39.125430000000001</v>
      </c>
      <c r="O30" s="130">
        <f>Anchor!W63</f>
        <v>45.345778000000003</v>
      </c>
      <c r="P30" s="130">
        <f>Anchor!X63</f>
        <v>47.769215000000003</v>
      </c>
      <c r="Q30" s="132">
        <f>10*LOG10(1/(('Summary (Full)'!$B$41/10^(N30/10)+'Summary (Full)'!$B$42/10^(O30/10)+'Summary (Full)'!$B$43/10^(P30/10))/'Summary (Full)'!$B$44))</f>
        <v>40.496749267296011</v>
      </c>
      <c r="R30" s="130">
        <f>Anchor!Y63</f>
        <v>0.51997400000000005</v>
      </c>
      <c r="S30" s="130">
        <f>Anchor!Z63</f>
        <v>1904.63</v>
      </c>
      <c r="T30" s="133"/>
      <c r="U30" s="130">
        <f>Test!L63</f>
        <v>1195.83186</v>
      </c>
      <c r="V30" s="130">
        <f>Test!M63</f>
        <v>39.568323999999997</v>
      </c>
      <c r="W30" s="130">
        <f>Test!N63</f>
        <v>45.917917000000003</v>
      </c>
      <c r="X30" s="130">
        <f>Test!O63</f>
        <v>48.490952999999998</v>
      </c>
      <c r="Y30" s="130">
        <f>('Summary (Full)'!$B$34*V30+'Summary (Full)'!$B$35*W30+'Summary (Full)'!$B$36*X30)/'Summary (Full)'!$B$37</f>
        <v>40.522837874999993</v>
      </c>
      <c r="Z30" s="130">
        <f>Test!P63</f>
        <v>19.753184999999998</v>
      </c>
      <c r="AA30" s="130">
        <f>Test!Q63</f>
        <v>16.44435</v>
      </c>
      <c r="AB30" s="130">
        <f>Test!R63</f>
        <v>69.174384000000003</v>
      </c>
      <c r="AC30" s="130">
        <f>Test!S63</f>
        <v>66.524140000000003</v>
      </c>
      <c r="AD30" s="130">
        <f>Test!T63</f>
        <v>36.998838999999997</v>
      </c>
      <c r="AE30" s="130">
        <f>Test!U63</f>
        <v>40.862439000000002</v>
      </c>
      <c r="AF30" s="130">
        <f>Test!V63</f>
        <v>39.531001000000003</v>
      </c>
      <c r="AG30" s="130">
        <f>Test!W63</f>
        <v>45.903843999999999</v>
      </c>
      <c r="AH30" s="130">
        <f>Test!X63</f>
        <v>48.464333000000003</v>
      </c>
      <c r="AI30" s="130">
        <f>10*LOG10(1/(('Summary (Full)'!$B$41/10^(AF30/10)+'Summary (Full)'!$B$42/10^(AG30/10)+'Summary (Full)'!$B$43/10^(AH30/10))/'Summary (Full)'!$B$44))</f>
        <v>40.919278742502733</v>
      </c>
      <c r="AJ30" s="130">
        <f>Test!Y63</f>
        <v>0.48002</v>
      </c>
      <c r="AK30" s="130">
        <f>Test!Z63</f>
        <v>16665.650000000001</v>
      </c>
      <c r="AL30" s="130">
        <f t="shared" si="2"/>
        <v>0.92316154269251915</v>
      </c>
      <c r="AM30" s="130">
        <f t="shared" si="2"/>
        <v>8.7500721924993314</v>
      </c>
      <c r="AO30" s="261"/>
      <c r="AP30" s="177"/>
      <c r="AQ30" s="177"/>
      <c r="AR30" s="177"/>
      <c r="AS30" s="177"/>
      <c r="AT30" s="177"/>
      <c r="AU30" s="177"/>
      <c r="AV30" s="177"/>
      <c r="AW30" s="177"/>
      <c r="AX30" s="177"/>
      <c r="AY30" s="178"/>
      <c r="AZ30" s="252"/>
      <c r="BA30" s="171"/>
      <c r="CL30" s="4">
        <v>394.42584718298298</v>
      </c>
      <c r="CM30" s="4">
        <v>35.699940249999997</v>
      </c>
      <c r="CN30" s="4">
        <v>35.699940249999997</v>
      </c>
      <c r="CO30" s="4">
        <v>42.772383750000003</v>
      </c>
      <c r="CP30" s="4">
        <v>44.517973249999997</v>
      </c>
      <c r="CQ30" s="4">
        <v>36.693095031250003</v>
      </c>
      <c r="CR30" s="4">
        <v>13.989425125</v>
      </c>
      <c r="CS30" s="4">
        <v>13.072508874999999</v>
      </c>
      <c r="CT30" s="4">
        <v>32.836391124999999</v>
      </c>
      <c r="CU30" s="4">
        <v>31.155570000000001</v>
      </c>
      <c r="CV30" s="4">
        <v>32.16767025</v>
      </c>
      <c r="CW30" s="4">
        <v>37.543139750000002</v>
      </c>
      <c r="CX30" s="4">
        <v>35.627661124999996</v>
      </c>
      <c r="CY30" s="4">
        <v>42.748119625000001</v>
      </c>
      <c r="CZ30" s="4">
        <v>44.477233124999998</v>
      </c>
      <c r="DA30" s="4">
        <v>37.049742932750249</v>
      </c>
      <c r="DB30" s="4">
        <v>0.67624862499999994</v>
      </c>
      <c r="DC30" s="4">
        <v>749.14125000000001</v>
      </c>
      <c r="DE30" s="4">
        <v>520.86357068819359</v>
      </c>
      <c r="DF30" s="4">
        <v>15.241175500000001</v>
      </c>
      <c r="DH30" s="4">
        <v>432.7312301469405</v>
      </c>
      <c r="DI30" s="4">
        <v>13.31964975</v>
      </c>
      <c r="DK30" s="4">
        <v>1644.7257360000001</v>
      </c>
      <c r="DL30" s="4">
        <v>72.898132000000004</v>
      </c>
      <c r="DM30" s="4">
        <v>1801.8549112467795</v>
      </c>
      <c r="DN30" s="4">
        <v>71.878579250000001</v>
      </c>
      <c r="DO30" s="4">
        <v>424.87879378426453</v>
      </c>
      <c r="DP30" s="4">
        <v>32.464398500000001</v>
      </c>
      <c r="DQ30" s="4">
        <v>394.42584718298298</v>
      </c>
      <c r="DR30" s="4">
        <v>37.543139750000002</v>
      </c>
      <c r="DS30" s="4">
        <v>394.42584718298298</v>
      </c>
      <c r="DT30" s="4">
        <v>35.627661124999996</v>
      </c>
      <c r="DU30" s="4">
        <v>35.627661124999996</v>
      </c>
      <c r="DV30" s="4">
        <v>42.748119625000001</v>
      </c>
      <c r="DW30" s="4">
        <v>44.477233124999998</v>
      </c>
      <c r="DX30" s="4">
        <v>37.049742932750249</v>
      </c>
      <c r="DZ30" s="4">
        <v>413.81923505589879</v>
      </c>
      <c r="EA30" s="4">
        <v>36.636242750000001</v>
      </c>
      <c r="EB30" s="4">
        <v>36.636242750000001</v>
      </c>
      <c r="EC30" s="4">
        <v>43.528834000000003</v>
      </c>
      <c r="ED30" s="4">
        <v>45.333636249999998</v>
      </c>
      <c r="EE30" s="4">
        <v>37.610616796875</v>
      </c>
      <c r="EF30" s="4">
        <v>15.080623000000001</v>
      </c>
      <c r="EG30" s="4">
        <v>13.859421749999999</v>
      </c>
      <c r="EH30" s="4">
        <v>47.597532999999999</v>
      </c>
      <c r="EI30" s="4">
        <v>45.33362425</v>
      </c>
      <c r="EJ30" s="4">
        <v>33.309719749999999</v>
      </c>
      <c r="EK30" s="4">
        <v>38.263698999999995</v>
      </c>
      <c r="EL30" s="4">
        <v>36.567013750000001</v>
      </c>
      <c r="EM30" s="4">
        <v>43.505870250000001</v>
      </c>
      <c r="EN30" s="4">
        <v>45.285883249999998</v>
      </c>
      <c r="EO30" s="4">
        <v>37.976674740948411</v>
      </c>
      <c r="EP30" s="4">
        <v>0.53586400000000001</v>
      </c>
      <c r="EQ30" s="4">
        <v>10294.727499999999</v>
      </c>
      <c r="ER30" s="4">
        <v>468.7272571011095</v>
      </c>
      <c r="ES30" s="4">
        <v>15.659606374999999</v>
      </c>
      <c r="ET30" s="4">
        <v>413.81923505589879</v>
      </c>
      <c r="EU30" s="4">
        <v>13.859421749999999</v>
      </c>
      <c r="EV30" s="7">
        <v>1260.0277187203433</v>
      </c>
      <c r="EW30" s="7">
        <v>72.766748749999991</v>
      </c>
      <c r="EX30" s="7">
        <v>1388.9750172685497</v>
      </c>
      <c r="EY30" s="7">
        <v>71.629429000000002</v>
      </c>
      <c r="EZ30" s="7">
        <v>413.81923505589879</v>
      </c>
      <c r="FA30" s="7">
        <v>33.309719749999999</v>
      </c>
      <c r="FB30" s="7">
        <v>388.084899522412</v>
      </c>
      <c r="FC30" s="7">
        <v>38.154206500000001</v>
      </c>
      <c r="FD30" s="4">
        <v>413.81923505589879</v>
      </c>
      <c r="FE30" s="4">
        <v>36.567013750000001</v>
      </c>
      <c r="FF30" s="4">
        <v>36.567013750000001</v>
      </c>
      <c r="FG30" s="4">
        <v>43.505870250000001</v>
      </c>
      <c r="FH30" s="4">
        <v>45.285883249999998</v>
      </c>
      <c r="FI30" s="4">
        <v>37.976674740948411</v>
      </c>
      <c r="FK30" s="4">
        <v>394.42584718298298</v>
      </c>
      <c r="FL30" s="4">
        <v>36.693095031250003</v>
      </c>
      <c r="FM30" s="4">
        <v>394.42584718298298</v>
      </c>
      <c r="FN30" s="4">
        <v>37.049742932750249</v>
      </c>
      <c r="FP30" s="4">
        <v>413.81923505589879</v>
      </c>
      <c r="FQ30" s="4">
        <v>37.610616796875</v>
      </c>
      <c r="FR30" s="4">
        <v>413.81923505589879</v>
      </c>
      <c r="FS30" s="4">
        <v>37.976674740948411</v>
      </c>
    </row>
    <row r="31" spans="1:175" ht="13" customHeight="1">
      <c r="A31" s="250"/>
      <c r="B31" s="38">
        <v>160</v>
      </c>
      <c r="C31" s="130">
        <f>Anchor!L64</f>
        <v>562.57711500000005</v>
      </c>
      <c r="D31" s="130">
        <f>Anchor!M64</f>
        <v>36.937519999999999</v>
      </c>
      <c r="E31" s="130">
        <f>Anchor!N64</f>
        <v>43.612408000000002</v>
      </c>
      <c r="F31" s="130">
        <f>Anchor!O64</f>
        <v>45.479557999999997</v>
      </c>
      <c r="G31" s="131">
        <f>('Summary (Full)'!$B$34*D31+'Summary (Full)'!$B$35*E31+'Summary (Full)'!$B$36*F31)/'Summary (Full)'!$B$37</f>
        <v>37.888577874999996</v>
      </c>
      <c r="H31" s="130">
        <f>Anchor!P64</f>
        <v>15.401539</v>
      </c>
      <c r="I31" s="130">
        <f>Anchor!Q64</f>
        <v>14.025801</v>
      </c>
      <c r="J31" s="130">
        <f>Anchor!R64</f>
        <v>46.419015999999999</v>
      </c>
      <c r="K31" s="130">
        <f>Anchor!S64</f>
        <v>44.432676999999998</v>
      </c>
      <c r="L31" s="130">
        <f>Anchor!T64</f>
        <v>33.576560000000001</v>
      </c>
      <c r="M31" s="130">
        <f>Anchor!U64</f>
        <v>38.525965999999997</v>
      </c>
      <c r="N31" s="130">
        <f>Anchor!V64</f>
        <v>36.870705000000001</v>
      </c>
      <c r="O31" s="130">
        <f>Anchor!W64</f>
        <v>43.591340000000002</v>
      </c>
      <c r="P31" s="130">
        <f>Anchor!X64</f>
        <v>45.436757999999998</v>
      </c>
      <c r="Q31" s="132">
        <f>10*LOG10(1/(('Summary (Full)'!$B$41/10^(N31/10)+'Summary (Full)'!$B$42/10^(O31/10)+'Summary (Full)'!$B$43/10^(P31/10))/'Summary (Full)'!$B$44))</f>
        <v>38.265424005017266</v>
      </c>
      <c r="R31" s="130">
        <f>Anchor!Y64</f>
        <v>0.59457599999999999</v>
      </c>
      <c r="S31" s="130">
        <f>Anchor!Z64</f>
        <v>1352.81</v>
      </c>
      <c r="T31" s="133"/>
      <c r="U31" s="130">
        <f>Test!L64</f>
        <v>557.28394700000001</v>
      </c>
      <c r="V31" s="130">
        <f>Test!M64</f>
        <v>37.572611999999999</v>
      </c>
      <c r="W31" s="130">
        <f>Test!N64</f>
        <v>44.277878999999999</v>
      </c>
      <c r="X31" s="130">
        <f>Test!O64</f>
        <v>46.316915000000002</v>
      </c>
      <c r="Y31" s="130">
        <f>('Summary (Full)'!$B$34*V31+'Summary (Full)'!$B$35*W31+'Summary (Full)'!$B$36*X31)/'Summary (Full)'!$B$37</f>
        <v>38.538210124999999</v>
      </c>
      <c r="Z31" s="130">
        <f>Test!P64</f>
        <v>16.314485000000001</v>
      </c>
      <c r="AA31" s="130">
        <f>Test!Q64</f>
        <v>14.617347000000001</v>
      </c>
      <c r="AB31" s="130">
        <f>Test!R64</f>
        <v>53.588344999999997</v>
      </c>
      <c r="AC31" s="130">
        <f>Test!S64</f>
        <v>51.071548</v>
      </c>
      <c r="AD31" s="130">
        <f>Test!T64</f>
        <v>34.364038999999998</v>
      </c>
      <c r="AE31" s="130">
        <f>Test!U64</f>
        <v>39.120494000000001</v>
      </c>
      <c r="AF31" s="130">
        <f>Test!V64</f>
        <v>37.512013000000003</v>
      </c>
      <c r="AG31" s="130">
        <f>Test!W64</f>
        <v>44.257348999999998</v>
      </c>
      <c r="AH31" s="130">
        <f>Test!X64</f>
        <v>46.269514999999998</v>
      </c>
      <c r="AI31" s="130">
        <f>10*LOG10(1/(('Summary (Full)'!$B$41/10^(AF31/10)+'Summary (Full)'!$B$42/10^(AG31/10)+'Summary (Full)'!$B$43/10^(AH31/10))/'Summary (Full)'!$B$44))</f>
        <v>38.913929575056329</v>
      </c>
      <c r="AJ31" s="130">
        <f>Test!Y64</f>
        <v>0.55416699999999997</v>
      </c>
      <c r="AK31" s="130">
        <f>Test!Z64</f>
        <v>10043.42</v>
      </c>
      <c r="AL31" s="130">
        <f t="shared" si="2"/>
        <v>0.93203728371141781</v>
      </c>
      <c r="AM31" s="130">
        <f t="shared" si="2"/>
        <v>7.424117207885808</v>
      </c>
      <c r="AO31" s="261" t="s">
        <v>28</v>
      </c>
      <c r="AP31" s="177" cm="1">
        <f t="array" ref="AP31">bdRateExtend($C30:$C33,D30:D33,$U30:$U33,V30:V33)</f>
        <v>-0.20374357096295603</v>
      </c>
      <c r="AQ31" s="177"/>
      <c r="AR31" s="177"/>
      <c r="AS31" s="177"/>
      <c r="AT31" s="177" cm="1">
        <f t="array" ref="AT31">bdRateExtend($C30:$C33,H30:H33,$U30:$U33,Z30:Z33)</f>
        <v>-0.20462007918420766</v>
      </c>
      <c r="AU31" s="177"/>
      <c r="AV31" s="177" cm="1">
        <f t="array" ref="AV31">bdRateExtend($C30:$C33,I30:I33,$U30:$U33,AA30:AA33)</f>
        <v>-0.21907027401394519</v>
      </c>
      <c r="AW31" s="177"/>
      <c r="AX31" s="177" cm="1">
        <f t="array" ref="AX31">bdRateExtend($C30:$C33,J30:J33,$U30:$U33,AB30:AB33,"None", FALSE,1)</f>
        <v>-0.28334035341708774</v>
      </c>
      <c r="AY31" s="178"/>
      <c r="AZ31" s="252" cm="1">
        <f t="array" ref="AZ31">testVMAFRange($C30:$C33,J30:J33,$U30:$U33,AB30:AB33)</f>
        <v>0</v>
      </c>
      <c r="BA31" s="171"/>
      <c r="CL31" s="4">
        <v>466.55629928913481</v>
      </c>
      <c r="CM31" s="4">
        <v>36.261941499999999</v>
      </c>
      <c r="CN31" s="4">
        <v>36.261941499999999</v>
      </c>
      <c r="CO31" s="4">
        <v>43.102889750000003</v>
      </c>
      <c r="CP31" s="4">
        <v>44.847657999999996</v>
      </c>
      <c r="CQ31" s="4">
        <v>37.226108046874998</v>
      </c>
      <c r="CR31" s="4">
        <v>14.593461749999999</v>
      </c>
      <c r="CS31" s="4">
        <v>13.496977749999999</v>
      </c>
      <c r="CT31" s="4">
        <v>41.242988750000002</v>
      </c>
      <c r="CU31" s="4">
        <v>39.438338999999999</v>
      </c>
      <c r="CV31" s="4">
        <v>32.835118999999999</v>
      </c>
      <c r="CW31" s="4">
        <v>37.943164999999993</v>
      </c>
      <c r="CX31" s="4">
        <v>36.190705999999999</v>
      </c>
      <c r="CY31" s="4">
        <v>43.081963250000001</v>
      </c>
      <c r="CZ31" s="4">
        <v>44.805232500000002</v>
      </c>
      <c r="DA31" s="4">
        <v>37.594699988483114</v>
      </c>
      <c r="DB31" s="4">
        <v>0.61978699999999998</v>
      </c>
      <c r="DC31" s="4">
        <v>1254.2149999999999</v>
      </c>
      <c r="DE31" s="4">
        <v>571.44818295354821</v>
      </c>
      <c r="DF31" s="4">
        <v>15.658425625</v>
      </c>
      <c r="DH31" s="4">
        <v>474.75670999221222</v>
      </c>
      <c r="DI31" s="4">
        <v>13.566790624999999</v>
      </c>
      <c r="DK31" s="4">
        <v>1801.8549112467795</v>
      </c>
      <c r="DL31" s="4">
        <v>74.309432999999999</v>
      </c>
      <c r="DM31" s="4">
        <v>2349.5313987611221</v>
      </c>
      <c r="DN31" s="4">
        <v>76.411123625000002</v>
      </c>
      <c r="DO31" s="4">
        <v>466.55629928913481</v>
      </c>
      <c r="DP31" s="4">
        <v>32.835118999999999</v>
      </c>
      <c r="DQ31" s="4">
        <v>432.7312301469405</v>
      </c>
      <c r="DR31" s="4">
        <v>37.8042035</v>
      </c>
      <c r="DS31" s="4">
        <v>466.55629928913481</v>
      </c>
      <c r="DT31" s="4">
        <v>36.190705999999999</v>
      </c>
      <c r="DU31" s="4">
        <v>36.190705999999999</v>
      </c>
      <c r="DV31" s="4">
        <v>43.081963250000001</v>
      </c>
      <c r="DW31" s="4">
        <v>44.805232500000002</v>
      </c>
      <c r="DX31" s="4">
        <v>37.594699988483114</v>
      </c>
      <c r="DZ31" s="4">
        <v>455.1041123310913</v>
      </c>
      <c r="EA31" s="4">
        <v>36.938222625000002</v>
      </c>
      <c r="EB31" s="4">
        <v>36.938222625000002</v>
      </c>
      <c r="EC31" s="4">
        <v>43.764203500000001</v>
      </c>
      <c r="ED31" s="4">
        <v>45.630774875</v>
      </c>
      <c r="EE31" s="4">
        <v>37.9081309453125</v>
      </c>
      <c r="EF31" s="4">
        <v>15.4982905</v>
      </c>
      <c r="EG31" s="4">
        <v>14.112830624999999</v>
      </c>
      <c r="EH31" s="4">
        <v>49.994140000000002</v>
      </c>
      <c r="EI31" s="4">
        <v>47.664893874999997</v>
      </c>
      <c r="EJ31" s="4">
        <v>33.671077625000002</v>
      </c>
      <c r="EK31" s="4">
        <v>38.524290999999998</v>
      </c>
      <c r="EL31" s="4">
        <v>36.871604625000003</v>
      </c>
      <c r="EM31" s="4">
        <v>43.742272874999998</v>
      </c>
      <c r="EN31" s="4">
        <v>45.584437375</v>
      </c>
      <c r="EO31" s="4">
        <v>38.277798487992484</v>
      </c>
      <c r="EP31" s="4">
        <v>0.52876199999999995</v>
      </c>
      <c r="EQ31" s="4">
        <v>10908.561249999999</v>
      </c>
      <c r="ER31" s="4">
        <v>515.13011664938233</v>
      </c>
      <c r="ES31" s="4">
        <v>16.0637255</v>
      </c>
      <c r="ET31" s="4">
        <v>455.1041123310913</v>
      </c>
      <c r="EU31" s="4">
        <v>14.112830624999999</v>
      </c>
      <c r="EV31" s="7">
        <v>1388.9750172685497</v>
      </c>
      <c r="EW31" s="7">
        <v>74.290846500000001</v>
      </c>
      <c r="EX31" s="7">
        <v>1573.409975</v>
      </c>
      <c r="EY31" s="7">
        <v>73.798556000000005</v>
      </c>
      <c r="EZ31" s="7">
        <v>455.1041123310913</v>
      </c>
      <c r="FA31" s="7">
        <v>33.671077625000002</v>
      </c>
      <c r="FB31" s="7">
        <v>426.50436161368839</v>
      </c>
      <c r="FC31" s="7">
        <v>38.392153</v>
      </c>
      <c r="FD31" s="4">
        <v>455.1041123310913</v>
      </c>
      <c r="FE31" s="4">
        <v>36.871604625000003</v>
      </c>
      <c r="FF31" s="4">
        <v>36.871604625000003</v>
      </c>
      <c r="FG31" s="4">
        <v>43.742272874999998</v>
      </c>
      <c r="FH31" s="4">
        <v>45.584437375</v>
      </c>
      <c r="FI31" s="4">
        <v>38.277798487992484</v>
      </c>
      <c r="FK31" s="4">
        <v>432.7312301469405</v>
      </c>
      <c r="FL31" s="4">
        <v>36.982538312499997</v>
      </c>
      <c r="FM31" s="4">
        <v>432.7312301469405</v>
      </c>
      <c r="FN31" s="4">
        <v>37.342709961719365</v>
      </c>
      <c r="FP31" s="4">
        <v>455.1041123310913</v>
      </c>
      <c r="FQ31" s="4">
        <v>37.9081309453125</v>
      </c>
      <c r="FR31" s="4">
        <v>455.1041123310913</v>
      </c>
      <c r="FS31" s="4">
        <v>38.277798487992484</v>
      </c>
    </row>
    <row r="32" spans="1:175">
      <c r="A32" s="250"/>
      <c r="B32" s="38">
        <v>185</v>
      </c>
      <c r="C32" s="130">
        <f>Anchor!L65</f>
        <v>266.11542300000002</v>
      </c>
      <c r="D32" s="130">
        <f>Anchor!M65</f>
        <v>34.235205999999998</v>
      </c>
      <c r="E32" s="130">
        <f>Anchor!N65</f>
        <v>41.574334999999998</v>
      </c>
      <c r="F32" s="130">
        <f>Anchor!O65</f>
        <v>42.951957999999998</v>
      </c>
      <c r="G32" s="131">
        <f>('Summary (Full)'!$B$34*D32+'Summary (Full)'!$B$35*E32+'Summary (Full)'!$B$36*F32)/'Summary (Full)'!$B$37</f>
        <v>35.238698562499998</v>
      </c>
      <c r="H32" s="130">
        <f>Anchor!P65</f>
        <v>12.169230000000001</v>
      </c>
      <c r="I32" s="130">
        <f>Anchor!Q65</f>
        <v>11.910508</v>
      </c>
      <c r="J32" s="130">
        <f>Anchor!R65</f>
        <v>25.714907</v>
      </c>
      <c r="K32" s="130">
        <f>Anchor!S65</f>
        <v>24.455324999999998</v>
      </c>
      <c r="L32" s="130">
        <f>Anchor!T65</f>
        <v>30.610796000000001</v>
      </c>
      <c r="M32" s="130">
        <f>Anchor!U65</f>
        <v>36.194761999999997</v>
      </c>
      <c r="N32" s="130">
        <f>Anchor!V65</f>
        <v>34.150708999999999</v>
      </c>
      <c r="O32" s="130">
        <f>Anchor!W65</f>
        <v>41.553832999999997</v>
      </c>
      <c r="P32" s="130">
        <f>Anchor!X65</f>
        <v>42.910656000000003</v>
      </c>
      <c r="Q32" s="132">
        <f>10*LOG10(1/(('Summary (Full)'!$B$41/10^(N32/10)+'Summary (Full)'!$B$42/10^(O32/10)+'Summary (Full)'!$B$43/10^(P32/10))/'Summary (Full)'!$B$44))</f>
        <v>35.582527938880652</v>
      </c>
      <c r="R32" s="130">
        <f>Anchor!Y65</f>
        <v>0.69542000000000004</v>
      </c>
      <c r="S32" s="130">
        <f>Anchor!Z65</f>
        <v>958.43</v>
      </c>
      <c r="T32" s="133"/>
      <c r="U32" s="130">
        <f>Test!L65</f>
        <v>263.05755799999997</v>
      </c>
      <c r="V32" s="130">
        <f>Test!M65</f>
        <v>35.080452999999999</v>
      </c>
      <c r="W32" s="130">
        <f>Test!N65</f>
        <v>42.387304999999998</v>
      </c>
      <c r="X32" s="130">
        <f>Test!O65</f>
        <v>43.879095999999997</v>
      </c>
      <c r="Y32" s="130">
        <f>('Summary (Full)'!$B$34*V32+'Summary (Full)'!$B$35*W32+'Summary (Full)'!$B$36*X32)/'Summary (Full)'!$B$37</f>
        <v>36.0870464375</v>
      </c>
      <c r="Z32" s="130">
        <f>Test!P65</f>
        <v>13.141589</v>
      </c>
      <c r="AA32" s="130">
        <f>Test!Q65</f>
        <v>12.613787</v>
      </c>
      <c r="AB32" s="130">
        <f>Test!R65</f>
        <v>35.056184999999999</v>
      </c>
      <c r="AC32" s="130">
        <f>Test!S65</f>
        <v>33.178167000000002</v>
      </c>
      <c r="AD32" s="130">
        <f>Test!T65</f>
        <v>31.537098</v>
      </c>
      <c r="AE32" s="130">
        <f>Test!U65</f>
        <v>36.952319000000003</v>
      </c>
      <c r="AF32" s="130">
        <f>Test!V65</f>
        <v>35.003715999999997</v>
      </c>
      <c r="AG32" s="130">
        <f>Test!W65</f>
        <v>42.365105</v>
      </c>
      <c r="AH32" s="130">
        <f>Test!X65</f>
        <v>43.817556000000003</v>
      </c>
      <c r="AI32" s="130">
        <f>10*LOG10(1/(('Summary (Full)'!$B$41/10^(AF32/10)+'Summary (Full)'!$B$42/10^(AG32/10)+'Summary (Full)'!$B$43/10^(AH32/10))/'Summary (Full)'!$B$44))</f>
        <v>36.435419145294503</v>
      </c>
      <c r="AJ32" s="130">
        <f>Test!Y65</f>
        <v>0.66389799999999999</v>
      </c>
      <c r="AK32" s="130">
        <f>Test!Z65</f>
        <v>6856.76</v>
      </c>
      <c r="AL32" s="130">
        <f t="shared" si="2"/>
        <v>0.95467199677892489</v>
      </c>
      <c r="AM32" s="130">
        <f t="shared" si="2"/>
        <v>7.1541583631564123</v>
      </c>
      <c r="AO32" s="261"/>
      <c r="AP32" s="177"/>
      <c r="AQ32" s="177"/>
      <c r="AR32" s="177"/>
      <c r="AS32" s="177"/>
      <c r="AT32" s="177"/>
      <c r="AU32" s="177"/>
      <c r="AV32" s="177"/>
      <c r="AW32" s="177"/>
      <c r="AX32" s="177"/>
      <c r="AY32" s="178"/>
      <c r="AZ32" s="252"/>
      <c r="BA32" s="171"/>
      <c r="CL32" s="4">
        <v>512.32206358808946</v>
      </c>
      <c r="CM32" s="4">
        <v>36.599730749999999</v>
      </c>
      <c r="CN32" s="4">
        <v>36.599730749999999</v>
      </c>
      <c r="CO32" s="4">
        <v>43.357648875000002</v>
      </c>
      <c r="CP32" s="4">
        <v>45.163607999999996</v>
      </c>
      <c r="CQ32" s="4">
        <v>37.557342960937497</v>
      </c>
      <c r="CR32" s="4">
        <v>14.997500375</v>
      </c>
      <c r="CS32" s="4">
        <v>13.761389375</v>
      </c>
      <c r="CT32" s="4">
        <v>43.831002374999997</v>
      </c>
      <c r="CU32" s="4">
        <v>41.935507999999999</v>
      </c>
      <c r="CV32" s="4">
        <v>33.205839500000003</v>
      </c>
      <c r="CW32" s="4">
        <v>38.234565499999995</v>
      </c>
      <c r="CX32" s="4">
        <v>36.530705500000003</v>
      </c>
      <c r="CY32" s="4">
        <v>43.336651625000002</v>
      </c>
      <c r="CZ32" s="4">
        <v>45.12099525</v>
      </c>
      <c r="DA32" s="4">
        <v>37.93006199675019</v>
      </c>
      <c r="DB32" s="4">
        <v>0.60718150000000004</v>
      </c>
      <c r="DC32" s="4">
        <v>1303.5125</v>
      </c>
      <c r="DE32" s="4">
        <v>626.9454117696356</v>
      </c>
      <c r="DF32" s="4">
        <v>16.075675749999998</v>
      </c>
      <c r="DH32" s="4">
        <v>520.86357068819359</v>
      </c>
      <c r="DI32" s="4">
        <v>13.813931499999999</v>
      </c>
      <c r="DK32" s="4">
        <v>1973.9954511079309</v>
      </c>
      <c r="DL32" s="4">
        <v>75.720734000000007</v>
      </c>
      <c r="DM32" s="4">
        <v>2585.3567969999999</v>
      </c>
      <c r="DN32" s="4">
        <v>78.276227000000006</v>
      </c>
      <c r="DO32" s="4">
        <v>512.32206358808946</v>
      </c>
      <c r="DP32" s="4">
        <v>33.205839500000003</v>
      </c>
      <c r="DQ32" s="4">
        <v>474.75670999221222</v>
      </c>
      <c r="DR32" s="4">
        <v>38.065267250000005</v>
      </c>
      <c r="DS32" s="4">
        <v>512.32206358808946</v>
      </c>
      <c r="DT32" s="4">
        <v>36.530705500000003</v>
      </c>
      <c r="DU32" s="4">
        <v>36.530705500000003</v>
      </c>
      <c r="DV32" s="4">
        <v>43.336651625000002</v>
      </c>
      <c r="DW32" s="4">
        <v>45.12099525</v>
      </c>
      <c r="DX32" s="4">
        <v>37.93006199675019</v>
      </c>
      <c r="DZ32" s="4">
        <v>500.50779546942363</v>
      </c>
      <c r="EA32" s="4">
        <v>37.240202499999995</v>
      </c>
      <c r="EB32" s="4">
        <v>37.240202499999995</v>
      </c>
      <c r="EC32" s="4">
        <v>43.999572999999998</v>
      </c>
      <c r="ED32" s="4">
        <v>45.927913500000003</v>
      </c>
      <c r="EE32" s="4">
        <v>38.205645093749993</v>
      </c>
      <c r="EF32" s="4">
        <v>15.915958</v>
      </c>
      <c r="EG32" s="4">
        <v>14.366239499999999</v>
      </c>
      <c r="EH32" s="4">
        <v>52.390747000000005</v>
      </c>
      <c r="EI32" s="4">
        <v>49.996163499999994</v>
      </c>
      <c r="EJ32" s="4">
        <v>34.032435500000005</v>
      </c>
      <c r="EK32" s="4">
        <v>38.784882999999994</v>
      </c>
      <c r="EL32" s="4">
        <v>37.176195500000006</v>
      </c>
      <c r="EM32" s="4">
        <v>43.978675500000001</v>
      </c>
      <c r="EN32" s="4">
        <v>45.882991500000003</v>
      </c>
      <c r="EO32" s="4">
        <v>38.578922235036551</v>
      </c>
      <c r="EP32" s="4">
        <v>0.52166000000000001</v>
      </c>
      <c r="EQ32" s="4">
        <v>11522.395</v>
      </c>
      <c r="ER32" s="4">
        <v>566.1267465441324</v>
      </c>
      <c r="ES32" s="4">
        <v>16.467844625000001</v>
      </c>
      <c r="ET32" s="4">
        <v>500.50779546942363</v>
      </c>
      <c r="EU32" s="4">
        <v>14.366239499999999</v>
      </c>
      <c r="EV32" s="7">
        <v>1573.409975</v>
      </c>
      <c r="EW32" s="7">
        <v>76.369567000000004</v>
      </c>
      <c r="EX32" s="7">
        <v>1860.5332697748881</v>
      </c>
      <c r="EY32" s="7">
        <v>76.240216000000004</v>
      </c>
      <c r="EZ32" s="7">
        <v>500.50779546942363</v>
      </c>
      <c r="FA32" s="7">
        <v>34.032435500000005</v>
      </c>
      <c r="FB32" s="7">
        <v>507.36828259791173</v>
      </c>
      <c r="FC32" s="7">
        <v>38.849472124999998</v>
      </c>
      <c r="FD32" s="4">
        <v>500.50779546942363</v>
      </c>
      <c r="FE32" s="4">
        <v>37.176195500000006</v>
      </c>
      <c r="FF32" s="4">
        <v>37.176195500000006</v>
      </c>
      <c r="FG32" s="4">
        <v>43.978675500000001</v>
      </c>
      <c r="FH32" s="4">
        <v>45.882991500000003</v>
      </c>
      <c r="FI32" s="4">
        <v>38.578922235036551</v>
      </c>
      <c r="FK32" s="4">
        <v>512.32206358808946</v>
      </c>
      <c r="FL32" s="4">
        <v>37.557342960937497</v>
      </c>
      <c r="FM32" s="4">
        <v>466.55629928913481</v>
      </c>
      <c r="FN32" s="4">
        <v>37.594699988483114</v>
      </c>
      <c r="FP32" s="4">
        <v>500.50779546942363</v>
      </c>
      <c r="FQ32" s="4">
        <v>38.205645093749993</v>
      </c>
      <c r="FR32" s="4">
        <v>500.50779546942363</v>
      </c>
      <c r="FS32" s="4">
        <v>38.578922235036551</v>
      </c>
    </row>
    <row r="33" spans="1:175" ht="13" customHeight="1">
      <c r="A33" s="250"/>
      <c r="B33" s="38">
        <v>210</v>
      </c>
      <c r="C33" s="130">
        <f>Anchor!L66</f>
        <v>124.015062</v>
      </c>
      <c r="D33" s="130">
        <f>Anchor!M66</f>
        <v>31.200589000000001</v>
      </c>
      <c r="E33" s="130">
        <f>Anchor!N66</f>
        <v>39.158853000000001</v>
      </c>
      <c r="F33" s="130">
        <f>Anchor!O66</f>
        <v>40.246811000000001</v>
      </c>
      <c r="G33" s="131">
        <f>('Summary (Full)'!$B$34*D33+'Summary (Full)'!$B$35*E33+'Summary (Full)'!$B$36*F33)/'Summary (Full)'!$B$37</f>
        <v>32.263369375000003</v>
      </c>
      <c r="H33" s="130">
        <f>Anchor!P66</f>
        <v>9.3001170000000002</v>
      </c>
      <c r="I33" s="130">
        <f>Anchor!Q66</f>
        <v>9.8168380000000006</v>
      </c>
      <c r="J33" s="130">
        <f>Anchor!R66</f>
        <v>7.797174</v>
      </c>
      <c r="K33" s="130">
        <f>Anchor!S66</f>
        <v>7.2493670000000003</v>
      </c>
      <c r="L33" s="130">
        <f>Anchor!T66</f>
        <v>27.541070000000001</v>
      </c>
      <c r="M33" s="130">
        <f>Anchor!U66</f>
        <v>33.429338999999999</v>
      </c>
      <c r="N33" s="130">
        <f>Anchor!V66</f>
        <v>31.114414</v>
      </c>
      <c r="O33" s="130">
        <f>Anchor!W66</f>
        <v>39.134450000000001</v>
      </c>
      <c r="P33" s="130">
        <f>Anchor!X66</f>
        <v>40.179597000000001</v>
      </c>
      <c r="Q33" s="132">
        <f>10*LOG10(1/(('Summary (Full)'!$B$41/10^(N33/10)+'Summary (Full)'!$B$42/10^(O33/10)+'Summary (Full)'!$B$43/10^(P33/10))/'Summary (Full)'!$B$44))</f>
        <v>32.57968609878602</v>
      </c>
      <c r="R33" s="130">
        <f>Anchor!Y66</f>
        <v>0.79461000000000004</v>
      </c>
      <c r="S33" s="130">
        <f>Anchor!Z66</f>
        <v>655.66</v>
      </c>
      <c r="T33" s="133"/>
      <c r="U33" s="130">
        <f>Test!L66</f>
        <v>120.189964</v>
      </c>
      <c r="V33" s="130">
        <f>Test!M66</f>
        <v>32.147950000000002</v>
      </c>
      <c r="W33" s="130">
        <f>Test!N66</f>
        <v>40.086967999999999</v>
      </c>
      <c r="X33" s="130">
        <f>Test!O66</f>
        <v>41.199278</v>
      </c>
      <c r="Y33" s="130">
        <f>('Summary (Full)'!$B$34*V33+'Summary (Full)'!$B$35*W33+'Summary (Full)'!$B$36*X33)/'Summary (Full)'!$B$37</f>
        <v>33.209846625000004</v>
      </c>
      <c r="Z33" s="130">
        <f>Test!P66</f>
        <v>10.193262000000001</v>
      </c>
      <c r="AA33" s="130">
        <f>Test!Q66</f>
        <v>10.518693000000001</v>
      </c>
      <c r="AB33" s="130">
        <f>Test!R66</f>
        <v>16.832533999999999</v>
      </c>
      <c r="AC33" s="130">
        <f>Test!S66</f>
        <v>15.740031</v>
      </c>
      <c r="AD33" s="130">
        <f>Test!T66</f>
        <v>28.509951999999998</v>
      </c>
      <c r="AE33" s="130">
        <f>Test!U66</f>
        <v>34.345174999999998</v>
      </c>
      <c r="AF33" s="130">
        <f>Test!V66</f>
        <v>32.061427999999999</v>
      </c>
      <c r="AG33" s="130">
        <f>Test!W66</f>
        <v>40.05706</v>
      </c>
      <c r="AH33" s="130">
        <f>Test!X66</f>
        <v>41.119973999999999</v>
      </c>
      <c r="AI33" s="130">
        <f>10*LOG10(1/(('Summary (Full)'!$B$41/10^(AF33/10)+'Summary (Full)'!$B$42/10^(AG33/10)+'Summary (Full)'!$B$43/10^(AH33/10))/'Summary (Full)'!$B$44))</f>
        <v>33.525606172376847</v>
      </c>
      <c r="AJ33" s="130">
        <f>Test!Y66</f>
        <v>0.80805700000000003</v>
      </c>
      <c r="AK33" s="130">
        <f>Test!Z66</f>
        <v>4622.46</v>
      </c>
      <c r="AL33" s="130">
        <f t="shared" si="2"/>
        <v>1.0169227671436303</v>
      </c>
      <c r="AM33" s="130">
        <f t="shared" si="2"/>
        <v>7.0500869353018336</v>
      </c>
      <c r="AO33" s="261" t="s">
        <v>29</v>
      </c>
      <c r="AP33" s="177" cm="1">
        <f t="array" ref="AP33">bdRateExtend($C31:$C34,D31:D34,$U31:$U34,V31:V34)</f>
        <v>-0.22891989852728278</v>
      </c>
      <c r="AQ33" s="177"/>
      <c r="AR33" s="177"/>
      <c r="AS33" s="177"/>
      <c r="AT33" s="177" cm="1">
        <f t="array" ref="AT33">bdRateExtend($C31:$C34,H31:H34,$U31:$U34,Z31:Z34)</f>
        <v>-0.23806298305334583</v>
      </c>
      <c r="AU33" s="177"/>
      <c r="AV33" s="177" cm="1">
        <f t="array" ref="AV33">bdRateExtend($C31:$C34,I31:I34,$U31:$U34,AA31:AA34)</f>
        <v>-0.24962497147894169</v>
      </c>
      <c r="AW33" s="177"/>
      <c r="AX33" s="177" cm="1">
        <f t="array" ref="AX33">bdRateExtend($C31:$C34,J31:J34,$U31:$U34,AB31:AB34,"None", FALSE,1)</f>
        <v>-0.3423296211618243</v>
      </c>
      <c r="AY33" s="178"/>
      <c r="AZ33" s="252" cm="1">
        <f t="array" ref="AZ33">testVMAFRange($C31:$C34,J31:J34,$U31:$U34,AB31:AB34)</f>
        <v>0</v>
      </c>
      <c r="BA33" s="171"/>
      <c r="CL33" s="4">
        <v>562.57711500000005</v>
      </c>
      <c r="CM33" s="4">
        <v>36.937519999999999</v>
      </c>
      <c r="CN33" s="4">
        <v>36.937519999999999</v>
      </c>
      <c r="CO33" s="4">
        <v>43.612408000000002</v>
      </c>
      <c r="CP33" s="4">
        <v>45.479557999999997</v>
      </c>
      <c r="CQ33" s="4">
        <v>37.888577874999996</v>
      </c>
      <c r="CR33" s="4">
        <v>15.401539</v>
      </c>
      <c r="CS33" s="4">
        <v>14.025801</v>
      </c>
      <c r="CT33" s="4">
        <v>46.419015999999999</v>
      </c>
      <c r="CU33" s="4">
        <v>44.432676999999998</v>
      </c>
      <c r="CV33" s="4">
        <v>33.576560000000001</v>
      </c>
      <c r="CW33" s="4">
        <v>38.525965999999997</v>
      </c>
      <c r="CX33" s="4">
        <v>36.870705000000001</v>
      </c>
      <c r="CY33" s="4">
        <v>43.591340000000002</v>
      </c>
      <c r="CZ33" s="4">
        <v>45.436757999999998</v>
      </c>
      <c r="DA33" s="4">
        <v>38.265424005017266</v>
      </c>
      <c r="DB33" s="4">
        <v>0.59457599999999999</v>
      </c>
      <c r="DC33" s="4">
        <v>1352.81</v>
      </c>
      <c r="DE33" s="4">
        <v>687.8323548207851</v>
      </c>
      <c r="DF33" s="4">
        <v>16.492925875000001</v>
      </c>
      <c r="DH33" s="4">
        <v>562.57711500000005</v>
      </c>
      <c r="DI33" s="4">
        <v>14.025801</v>
      </c>
      <c r="DK33" s="4">
        <v>2585.3567969999999</v>
      </c>
      <c r="DL33" s="4">
        <v>80.567272000000003</v>
      </c>
      <c r="DM33" s="4">
        <v>3412.747253</v>
      </c>
      <c r="DN33" s="4">
        <v>81.7851</v>
      </c>
      <c r="DO33" s="4">
        <v>562.57711500000005</v>
      </c>
      <c r="DP33" s="4">
        <v>33.576560000000001</v>
      </c>
      <c r="DQ33" s="4">
        <v>520.86357068819359</v>
      </c>
      <c r="DR33" s="4">
        <v>38.326331000000003</v>
      </c>
      <c r="DS33" s="4">
        <v>562.57711500000005</v>
      </c>
      <c r="DT33" s="4">
        <v>36.870705000000001</v>
      </c>
      <c r="DU33" s="4">
        <v>36.870705000000001</v>
      </c>
      <c r="DV33" s="4">
        <v>43.591340000000002</v>
      </c>
      <c r="DW33" s="4">
        <v>45.436757999999998</v>
      </c>
      <c r="DX33" s="4">
        <v>38.265424005017266</v>
      </c>
      <c r="DZ33" s="4">
        <v>550.44119914129863</v>
      </c>
      <c r="EA33" s="4">
        <v>37.542182374999996</v>
      </c>
      <c r="EB33" s="4">
        <v>37.542182374999996</v>
      </c>
      <c r="EC33" s="4">
        <v>44.234942500000002</v>
      </c>
      <c r="ED33" s="4">
        <v>46.225052124999998</v>
      </c>
      <c r="EE33" s="4">
        <v>38.503159242187493</v>
      </c>
      <c r="EF33" s="4">
        <v>16.3336255</v>
      </c>
      <c r="EG33" s="4">
        <v>14.619648375000001</v>
      </c>
      <c r="EH33" s="4">
        <v>54.787354000000001</v>
      </c>
      <c r="EI33" s="4">
        <v>52.327433124999999</v>
      </c>
      <c r="EJ33" s="4">
        <v>34.393793375000001</v>
      </c>
      <c r="EK33" s="4">
        <v>39.045474999999996</v>
      </c>
      <c r="EL33" s="4">
        <v>37.480786375000001</v>
      </c>
      <c r="EM33" s="4">
        <v>44.215078125000005</v>
      </c>
      <c r="EN33" s="4">
        <v>46.181545624999998</v>
      </c>
      <c r="EO33" s="4">
        <v>38.880045982080617</v>
      </c>
      <c r="EP33" s="4">
        <v>0.51455800000000007</v>
      </c>
      <c r="EQ33" s="4">
        <v>12136.22875</v>
      </c>
      <c r="ER33" s="4">
        <v>605.35623311909058</v>
      </c>
      <c r="ES33" s="4">
        <v>16.751293</v>
      </c>
      <c r="ET33" s="4">
        <v>550.44119914129863</v>
      </c>
      <c r="EU33" s="4">
        <v>14.619648375000001</v>
      </c>
      <c r="EV33" s="7">
        <v>1860.5332697748881</v>
      </c>
      <c r="EW33" s="7">
        <v>78.863139750000002</v>
      </c>
      <c r="EX33" s="7">
        <v>2050.9344295526935</v>
      </c>
      <c r="EY33" s="7">
        <v>77.777145000000004</v>
      </c>
      <c r="EZ33" s="7">
        <v>550.44119914129863</v>
      </c>
      <c r="FA33" s="7">
        <v>34.393793375000001</v>
      </c>
      <c r="FB33" s="7">
        <v>557.28394700000001</v>
      </c>
      <c r="FC33" s="7">
        <v>39.120494000000001</v>
      </c>
      <c r="FD33" s="4">
        <v>550.44119914129863</v>
      </c>
      <c r="FE33" s="4">
        <v>37.480786375000001</v>
      </c>
      <c r="FF33" s="4">
        <v>37.480786375000001</v>
      </c>
      <c r="FG33" s="4">
        <v>44.215078125000005</v>
      </c>
      <c r="FH33" s="4">
        <v>46.181545624999998</v>
      </c>
      <c r="FI33" s="4">
        <v>38.880045982080617</v>
      </c>
      <c r="FK33" s="4">
        <v>562.57711500000005</v>
      </c>
      <c r="FL33" s="4">
        <v>37.888577874999996</v>
      </c>
      <c r="FM33" s="4">
        <v>512.32206358808946</v>
      </c>
      <c r="FN33" s="4">
        <v>37.93006199675019</v>
      </c>
      <c r="FP33" s="4">
        <v>550.44119914129863</v>
      </c>
      <c r="FQ33" s="4">
        <v>38.503159242187493</v>
      </c>
      <c r="FR33" s="4">
        <v>550.44119914129863</v>
      </c>
      <c r="FS33" s="4">
        <v>38.880045982080617</v>
      </c>
    </row>
    <row r="34" spans="1:175" ht="13" thickBot="1">
      <c r="A34" s="250"/>
      <c r="B34" s="38">
        <v>235</v>
      </c>
      <c r="C34" s="130">
        <f>Anchor!L67</f>
        <v>61.946669</v>
      </c>
      <c r="D34" s="130">
        <f>Anchor!M67</f>
        <v>28.196338999999998</v>
      </c>
      <c r="E34" s="130">
        <f>Anchor!N67</f>
        <v>36.860632000000003</v>
      </c>
      <c r="F34" s="130">
        <f>Anchor!O67</f>
        <v>37.628124999999997</v>
      </c>
      <c r="G34" s="131">
        <f>('Summary (Full)'!$B$34*D34+'Summary (Full)'!$B$35*E34+'Summary (Full)'!$B$36*F34)/'Summary (Full)'!$B$37</f>
        <v>29.3273439375</v>
      </c>
      <c r="H34" s="130">
        <f>Anchor!P67</f>
        <v>7.1256510000000004</v>
      </c>
      <c r="I34" s="130">
        <f>Anchor!Q67</f>
        <v>8.0884610000000006</v>
      </c>
      <c r="J34" s="130">
        <f>Anchor!R67</f>
        <v>0.50097800000000003</v>
      </c>
      <c r="K34" s="130">
        <f>Anchor!S67</f>
        <v>0.415852</v>
      </c>
      <c r="L34" s="130">
        <f>Anchor!T67</f>
        <v>24.602094999999998</v>
      </c>
      <c r="M34" s="130">
        <f>Anchor!U67</f>
        <v>30.655819000000001</v>
      </c>
      <c r="N34" s="130">
        <f>Anchor!V67</f>
        <v>28.118648</v>
      </c>
      <c r="O34" s="130">
        <f>Anchor!W67</f>
        <v>36.818956999999997</v>
      </c>
      <c r="P34" s="130">
        <f>Anchor!X67</f>
        <v>37.558835000000002</v>
      </c>
      <c r="Q34" s="132">
        <f>10*LOG10(1/(('Summary (Full)'!$B$41/10^(N34/10)+'Summary (Full)'!$B$42/10^(O34/10)+'Summary (Full)'!$B$43/10^(P34/10))/'Summary (Full)'!$B$44))</f>
        <v>29.61765654673448</v>
      </c>
      <c r="R34" s="130">
        <f>Anchor!Y67</f>
        <v>0.99440899999999999</v>
      </c>
      <c r="S34" s="130">
        <f>Anchor!Z67</f>
        <v>419.96</v>
      </c>
      <c r="T34" s="133"/>
      <c r="U34" s="130">
        <f>Test!L67</f>
        <v>54.602628000000003</v>
      </c>
      <c r="V34" s="130">
        <f>Test!M67</f>
        <v>29.088937000000001</v>
      </c>
      <c r="W34" s="130">
        <f>Test!N67</f>
        <v>37.676755</v>
      </c>
      <c r="X34" s="130">
        <f>Test!O67</f>
        <v>38.407350999999998</v>
      </c>
      <c r="Y34" s="130">
        <f>('Summary (Full)'!$B$34*V34+'Summary (Full)'!$B$35*W34+'Summary (Full)'!$B$36*X34)/'Summary (Full)'!$B$37</f>
        <v>30.208076500000004</v>
      </c>
      <c r="Z34" s="130">
        <f>Test!P67</f>
        <v>7.8257209999999997</v>
      </c>
      <c r="AA34" s="130">
        <f>Test!Q67</f>
        <v>8.6862969999999997</v>
      </c>
      <c r="AB34" s="130">
        <f>Test!R67</f>
        <v>3.621515</v>
      </c>
      <c r="AC34" s="130">
        <f>Test!S67</f>
        <v>3.351531</v>
      </c>
      <c r="AD34" s="130">
        <f>Test!T67</f>
        <v>25.496065999999999</v>
      </c>
      <c r="AE34" s="130">
        <f>Test!U67</f>
        <v>31.526510999999999</v>
      </c>
      <c r="AF34" s="130">
        <f>Test!V67</f>
        <v>29.009615</v>
      </c>
      <c r="AG34" s="130">
        <f>Test!W67</f>
        <v>37.657319999999999</v>
      </c>
      <c r="AH34" s="130">
        <f>Test!X67</f>
        <v>38.341385000000002</v>
      </c>
      <c r="AI34" s="130">
        <f>10*LOG10(1/(('Summary (Full)'!$B$41/10^(AF34/10)+'Summary (Full)'!$B$42/10^(AG34/10)+'Summary (Full)'!$B$43/10^(AH34/10))/'Summary (Full)'!$B$44))</f>
        <v>30.504006354127466</v>
      </c>
      <c r="AJ34" s="130">
        <f>Test!Y67</f>
        <v>1.0194259999999999</v>
      </c>
      <c r="AK34" s="130">
        <f>Test!Z67</f>
        <v>2768.71</v>
      </c>
      <c r="AL34" s="130">
        <f t="shared" si="2"/>
        <v>1.0251576564572524</v>
      </c>
      <c r="AM34" s="130">
        <f t="shared" si="2"/>
        <v>6.5927945518620827</v>
      </c>
      <c r="AO34" s="270"/>
      <c r="AP34" s="193"/>
      <c r="AQ34" s="193"/>
      <c r="AR34" s="193"/>
      <c r="AS34" s="193"/>
      <c r="AT34" s="193"/>
      <c r="AU34" s="193"/>
      <c r="AV34" s="193"/>
      <c r="AW34" s="193"/>
      <c r="AX34" s="193"/>
      <c r="AY34" s="195"/>
      <c r="AZ34" s="253"/>
      <c r="BA34" s="221"/>
      <c r="CL34" s="4">
        <v>618.52819042361148</v>
      </c>
      <c r="CM34" s="4">
        <v>37.2163805</v>
      </c>
      <c r="CN34" s="4">
        <v>37.2163805</v>
      </c>
      <c r="CO34" s="4">
        <v>43.8310855</v>
      </c>
      <c r="CP34" s="4">
        <v>45.769302749999994</v>
      </c>
      <c r="CQ34" s="4">
        <v>38.164357203124993</v>
      </c>
      <c r="CR34" s="4">
        <v>15.84929425</v>
      </c>
      <c r="CS34" s="4">
        <v>14.276677874999999</v>
      </c>
      <c r="CT34" s="4">
        <v>48.769740124999998</v>
      </c>
      <c r="CU34" s="4">
        <v>46.719832749999995</v>
      </c>
      <c r="CV34" s="4">
        <v>33.929107500000001</v>
      </c>
      <c r="CW34" s="4">
        <v>38.767096124999995</v>
      </c>
      <c r="CX34" s="4">
        <v>37.152545625000002</v>
      </c>
      <c r="CY34" s="4">
        <v>43.810644750000002</v>
      </c>
      <c r="CZ34" s="4">
        <v>45.728315124999995</v>
      </c>
      <c r="DA34" s="4">
        <v>38.544339662802109</v>
      </c>
      <c r="DB34" s="4">
        <v>0.58525075000000004</v>
      </c>
      <c r="DC34" s="4">
        <v>1421.7874999999999</v>
      </c>
      <c r="DE34" s="4">
        <v>754.63244399999996</v>
      </c>
      <c r="DF34" s="4">
        <v>16.910176</v>
      </c>
      <c r="DH34" s="4">
        <v>618.52819042361148</v>
      </c>
      <c r="DI34" s="4">
        <v>14.276677874999999</v>
      </c>
      <c r="DK34" s="4">
        <v>3412.747253</v>
      </c>
      <c r="DL34" s="4">
        <v>84.188540000000003</v>
      </c>
      <c r="DM34" s="4">
        <v>3574.493199</v>
      </c>
      <c r="DN34" s="4">
        <v>82.413403000000002</v>
      </c>
      <c r="DO34" s="4">
        <v>618.52819042361148</v>
      </c>
      <c r="DP34" s="4">
        <v>33.929107500000001</v>
      </c>
      <c r="DQ34" s="4">
        <v>571.44818295354821</v>
      </c>
      <c r="DR34" s="4">
        <v>38.587394750000001</v>
      </c>
      <c r="DS34" s="4">
        <v>618.52819042361148</v>
      </c>
      <c r="DT34" s="4">
        <v>37.152545625000002</v>
      </c>
      <c r="DU34" s="4">
        <v>37.152545625000002</v>
      </c>
      <c r="DV34" s="4">
        <v>43.810644750000002</v>
      </c>
      <c r="DW34" s="4">
        <v>45.728315124999995</v>
      </c>
      <c r="DX34" s="4">
        <v>38.544339662802109</v>
      </c>
      <c r="DZ34" s="4">
        <v>605.35623311909058</v>
      </c>
      <c r="EA34" s="4">
        <v>37.844162249999997</v>
      </c>
      <c r="EB34" s="4">
        <v>37.844162249999997</v>
      </c>
      <c r="EC34" s="4">
        <v>44.470312</v>
      </c>
      <c r="ED34" s="4">
        <v>46.52219075</v>
      </c>
      <c r="EE34" s="4">
        <v>38.800673390624993</v>
      </c>
      <c r="EF34" s="4">
        <v>16.751293</v>
      </c>
      <c r="EG34" s="4">
        <v>14.87305725</v>
      </c>
      <c r="EH34" s="4">
        <v>57.183961000000004</v>
      </c>
      <c r="EI34" s="4">
        <v>54.658702749999996</v>
      </c>
      <c r="EJ34" s="4">
        <v>34.755151250000004</v>
      </c>
      <c r="EK34" s="4">
        <v>39.306066999999999</v>
      </c>
      <c r="EL34" s="4">
        <v>37.785377250000003</v>
      </c>
      <c r="EM34" s="4">
        <v>44.451480750000002</v>
      </c>
      <c r="EN34" s="4">
        <v>46.480099750000001</v>
      </c>
      <c r="EO34" s="4">
        <v>39.18116972912469</v>
      </c>
      <c r="EP34" s="4">
        <v>0.50745600000000002</v>
      </c>
      <c r="EQ34" s="4">
        <v>12750.0625</v>
      </c>
      <c r="ER34" s="4">
        <v>622.17191888780371</v>
      </c>
      <c r="ES34" s="4">
        <v>16.871963749999999</v>
      </c>
      <c r="ET34" s="4">
        <v>605.35623311909058</v>
      </c>
      <c r="EU34" s="4">
        <v>14.87305725</v>
      </c>
      <c r="EV34" s="7">
        <v>2050.9344295526935</v>
      </c>
      <c r="EW34" s="7">
        <v>80.387237499999998</v>
      </c>
      <c r="EX34" s="7">
        <v>2260.8206489280174</v>
      </c>
      <c r="EY34" s="7">
        <v>79.314074000000005</v>
      </c>
      <c r="EZ34" s="7">
        <v>605.35623311909058</v>
      </c>
      <c r="FA34" s="7">
        <v>34.755151250000004</v>
      </c>
      <c r="FB34" s="7">
        <v>665.74989217343295</v>
      </c>
      <c r="FC34" s="7">
        <v>39.566658999999994</v>
      </c>
      <c r="FD34" s="4">
        <v>605.35623311909058</v>
      </c>
      <c r="FE34" s="4">
        <v>37.785377250000003</v>
      </c>
      <c r="FF34" s="4">
        <v>37.785377250000003</v>
      </c>
      <c r="FG34" s="4">
        <v>44.451480750000002</v>
      </c>
      <c r="FH34" s="4">
        <v>46.480099750000001</v>
      </c>
      <c r="FI34" s="4">
        <v>39.18116972912469</v>
      </c>
      <c r="FK34" s="4">
        <v>618.52819042361148</v>
      </c>
      <c r="FL34" s="4">
        <v>38.164357203124993</v>
      </c>
      <c r="FM34" s="4">
        <v>562.57711500000005</v>
      </c>
      <c r="FN34" s="4">
        <v>38.265424005017266</v>
      </c>
      <c r="FP34" s="4">
        <v>605.35623311909058</v>
      </c>
      <c r="FQ34" s="4">
        <v>38.800673390624993</v>
      </c>
      <c r="FR34" s="4">
        <v>605.35623311909058</v>
      </c>
      <c r="FS34" s="4">
        <v>39.18116972912469</v>
      </c>
    </row>
    <row r="35" spans="1:175" ht="13" customHeight="1">
      <c r="A35" s="250" t="s">
        <v>20</v>
      </c>
      <c r="B35" s="38">
        <v>110</v>
      </c>
      <c r="C35" s="130">
        <f>Anchor!L68</f>
        <v>1506.583263</v>
      </c>
      <c r="D35" s="130">
        <f>Anchor!M68</f>
        <v>39.347011000000002</v>
      </c>
      <c r="E35" s="130">
        <f>Anchor!N68</f>
        <v>45.738740999999997</v>
      </c>
      <c r="F35" s="130">
        <f>Anchor!O68</f>
        <v>48.355961000000001</v>
      </c>
      <c r="G35" s="131">
        <f>('Summary (Full)'!$B$34*D35+'Summary (Full)'!$B$35*E35+'Summary (Full)'!$B$36*F35)/'Summary (Full)'!$B$37</f>
        <v>40.3095535</v>
      </c>
      <c r="H35" s="130">
        <f>Anchor!P68</f>
        <v>20.127780999999999</v>
      </c>
      <c r="I35" s="130">
        <f>Anchor!Q68</f>
        <v>16.338246999999999</v>
      </c>
      <c r="J35" s="130">
        <f>Anchor!R68</f>
        <v>62.303870000000003</v>
      </c>
      <c r="K35" s="130">
        <f>Anchor!S68</f>
        <v>59.993039000000003</v>
      </c>
      <c r="L35" s="130">
        <f>Anchor!T68</f>
        <v>36.527498000000001</v>
      </c>
      <c r="M35" s="130">
        <f>Anchor!U68</f>
        <v>40.837077000000001</v>
      </c>
      <c r="N35" s="130">
        <f>Anchor!V68</f>
        <v>39.309550999999999</v>
      </c>
      <c r="O35" s="130">
        <f>Anchor!W68</f>
        <v>45.720167000000004</v>
      </c>
      <c r="P35" s="130">
        <f>Anchor!X68</f>
        <v>48.325400999999999</v>
      </c>
      <c r="Q35" s="132">
        <f>10*LOG10(1/(('Summary (Full)'!$B$41/10^(N35/10)+'Summary (Full)'!$B$42/10^(O35/10)+'Summary (Full)'!$B$43/10^(P35/10))/'Summary (Full)'!$B$44))</f>
        <v>40.702217773544575</v>
      </c>
      <c r="R35" s="130">
        <f>Anchor!Y68</f>
        <v>0.49408200000000002</v>
      </c>
      <c r="S35" s="130">
        <f>Anchor!Z68</f>
        <v>1460.84</v>
      </c>
      <c r="T35" s="133"/>
      <c r="U35" s="130">
        <f>Test!L68</f>
        <v>1524.8456160000001</v>
      </c>
      <c r="V35" s="130">
        <f>Test!M68</f>
        <v>39.582861999999999</v>
      </c>
      <c r="W35" s="130">
        <f>Test!N68</f>
        <v>46.160896999999999</v>
      </c>
      <c r="X35" s="130">
        <f>Test!O68</f>
        <v>48.920509000000003</v>
      </c>
      <c r="Y35" s="130">
        <f>('Summary (Full)'!$B$34*V35+'Summary (Full)'!$B$35*W35+'Summary (Full)'!$B$36*X35)/'Summary (Full)'!$B$37</f>
        <v>40.577592125000002</v>
      </c>
      <c r="Z35" s="130">
        <f>Test!P68</f>
        <v>20.764388</v>
      </c>
      <c r="AA35" s="130">
        <f>Test!Q68</f>
        <v>16.601317999999999</v>
      </c>
      <c r="AB35" s="130">
        <f>Test!R68</f>
        <v>64.339955000000003</v>
      </c>
      <c r="AC35" s="130">
        <f>Test!S68</f>
        <v>62.043717000000001</v>
      </c>
      <c r="AD35" s="130">
        <f>Test!T68</f>
        <v>36.877271</v>
      </c>
      <c r="AE35" s="130">
        <f>Test!U68</f>
        <v>41.125728000000002</v>
      </c>
      <c r="AF35" s="130">
        <f>Test!V68</f>
        <v>39.548645</v>
      </c>
      <c r="AG35" s="130">
        <f>Test!W68</f>
        <v>46.144585999999997</v>
      </c>
      <c r="AH35" s="130">
        <f>Test!X68</f>
        <v>48.894759000000001</v>
      </c>
      <c r="AI35" s="130">
        <f>10*LOG10(1/(('Summary (Full)'!$B$41/10^(AF35/10)+'Summary (Full)'!$B$42/10^(AG35/10)+'Summary (Full)'!$B$43/10^(AH35/10))/'Summary (Full)'!$B$44))</f>
        <v>40.960036508159455</v>
      </c>
      <c r="AJ35" s="130">
        <f>Test!Y68</f>
        <v>0.46095799999999998</v>
      </c>
      <c r="AK35" s="130">
        <f>Test!Z68</f>
        <v>14123.93</v>
      </c>
      <c r="AL35" s="130">
        <f t="shared" si="2"/>
        <v>0.9329584967677429</v>
      </c>
      <c r="AM35" s="130">
        <f t="shared" si="2"/>
        <v>9.668362038279346</v>
      </c>
      <c r="AO35" s="271" t="s">
        <v>27</v>
      </c>
      <c r="AP35" s="192" cm="1">
        <f t="array" ref="AP35">bdRateExtend($C35:$C38,D35:D38,$U35:$U38,V35:V38)</f>
        <v>-0.17781485345099568</v>
      </c>
      <c r="AQ35" s="192" cm="1">
        <f t="array" ref="AQ35">bdRateExtend($C35:$C40,D35:D40,$U35:$U40,V35:V40)</f>
        <v>-0.21551879420147901</v>
      </c>
      <c r="AR35" s="192" cm="1">
        <f t="array" ref="AR35">bdRateExtend($C35:$C40,E35:E40,$U35:$U40,W35:W40)</f>
        <v>-0.26150459577697316</v>
      </c>
      <c r="AS35" s="192" cm="1">
        <f t="array" ref="AS35">bdRateExtend($C35:$C40,F35:F40,$U35:$U40,X35:X40)</f>
        <v>-0.25192884987248521</v>
      </c>
      <c r="AT35" s="192" cm="1">
        <f t="array" ref="AT35">bdRateExtend($C35:$C38,H35:H38,$U35:$U38,Z35:Z38)</f>
        <v>-0.18000447525268037</v>
      </c>
      <c r="AU35" s="192" cm="1">
        <f t="array" ref="AU35">bdRateExtend($C35:$C40,H35:H40,$U35:$U40,Z35:Z40)</f>
        <v>-0.21223672211365441</v>
      </c>
      <c r="AV35" s="192" cm="1">
        <f t="array" ref="AV35">bdRateExtend($C35:$C38,I35:I38,$U35:$U38,AA35:AA38)</f>
        <v>-0.19039161220965306</v>
      </c>
      <c r="AW35" s="192" cm="1">
        <f t="array" ref="AW35">bdRateExtend($C35:$C40,I35:I40,$U35:$U40,AA35:AA40)</f>
        <v>-0.22774920646350338</v>
      </c>
      <c r="AX35" s="192" cm="1">
        <f t="array" ref="AX35">bdRateExtend($C35:$C38,J35:J38,$U35:$U38,AB35:AB38,"None", FALSE,1)</f>
        <v>-0.2212147103157599</v>
      </c>
      <c r="AY35" s="194" cm="1">
        <f t="array" ref="AY35">bdRateExtend($C35:$C40,J35:J40,$U35:$U40,AB35:AB40,"None", FALSE,TRUE)</f>
        <v>-0.27836761726543457</v>
      </c>
      <c r="AZ35" s="251" cm="1">
        <f t="array" ref="AZ35">testVMAFRange($C35:$C38,J35:J38,$U35:$U38,AB35:AB38)</f>
        <v>0</v>
      </c>
      <c r="BA35" s="170" cm="1">
        <f t="array" ref="BA35">testVMAFRange($C35:$C40,J35:J40,$U35:$U40,AB35:AB40)</f>
        <v>0</v>
      </c>
      <c r="CL35" s="4">
        <v>765.67248099999995</v>
      </c>
      <c r="CM35" s="4">
        <v>37.896050000000002</v>
      </c>
      <c r="CN35" s="4">
        <v>37.896050000000002</v>
      </c>
      <c r="CO35" s="4">
        <v>44.290367000000003</v>
      </c>
      <c r="CP35" s="4">
        <v>46.391981000000001</v>
      </c>
      <c r="CQ35" s="4">
        <v>38.826690499999998</v>
      </c>
      <c r="CR35" s="4">
        <v>16.740614000000001</v>
      </c>
      <c r="CS35" s="4">
        <v>14.847951999999999</v>
      </c>
      <c r="CT35" s="4">
        <v>55.219596000000003</v>
      </c>
      <c r="CU35" s="4">
        <v>53.090595</v>
      </c>
      <c r="CV35" s="4">
        <v>34.742967</v>
      </c>
      <c r="CW35" s="4">
        <v>39.315677999999998</v>
      </c>
      <c r="CX35" s="4">
        <v>37.833832000000001</v>
      </c>
      <c r="CY35" s="4">
        <v>44.270223000000001</v>
      </c>
      <c r="CZ35" s="4">
        <v>46.354942999999999</v>
      </c>
      <c r="DA35" s="4">
        <v>39.212772767843376</v>
      </c>
      <c r="DB35" s="4">
        <v>0.50387099999999996</v>
      </c>
      <c r="DC35" s="4">
        <v>2051.65</v>
      </c>
      <c r="DE35" s="4">
        <v>822.74960246926662</v>
      </c>
      <c r="DF35" s="4">
        <v>17.312376624999999</v>
      </c>
      <c r="DH35" s="4">
        <v>680.04387691580121</v>
      </c>
      <c r="DI35" s="4">
        <v>14.52755475</v>
      </c>
      <c r="DK35" s="4">
        <v>4708.2656020775767</v>
      </c>
      <c r="DL35" s="4">
        <v>87.325491249999999</v>
      </c>
      <c r="DM35" s="4">
        <v>4708.2656020775767</v>
      </c>
      <c r="DN35" s="4">
        <v>85.097538499999999</v>
      </c>
      <c r="DO35" s="4">
        <v>680.04387691580121</v>
      </c>
      <c r="DP35" s="4">
        <v>34.281655000000001</v>
      </c>
      <c r="DQ35" s="4">
        <v>626.9454117696356</v>
      </c>
      <c r="DR35" s="4">
        <v>38.848458500000007</v>
      </c>
      <c r="DS35" s="4">
        <v>765.67248099999995</v>
      </c>
      <c r="DT35" s="4">
        <v>37.833832000000001</v>
      </c>
      <c r="DU35" s="4">
        <v>37.833832000000001</v>
      </c>
      <c r="DV35" s="4">
        <v>44.270223000000001</v>
      </c>
      <c r="DW35" s="4">
        <v>46.354942999999999</v>
      </c>
      <c r="DX35" s="4">
        <v>39.212772767843376</v>
      </c>
      <c r="DZ35" s="4">
        <v>665.74989217343295</v>
      </c>
      <c r="EA35" s="4">
        <v>38.146142124999997</v>
      </c>
      <c r="EB35" s="4">
        <v>38.146142124999997</v>
      </c>
      <c r="EC35" s="4">
        <v>44.705681500000004</v>
      </c>
      <c r="ED35" s="4">
        <v>46.819329374999995</v>
      </c>
      <c r="EE35" s="4">
        <v>39.098187539062494</v>
      </c>
      <c r="EF35" s="4">
        <v>17.168960500000001</v>
      </c>
      <c r="EG35" s="4">
        <v>15.126466125</v>
      </c>
      <c r="EH35" s="4">
        <v>59.580568</v>
      </c>
      <c r="EI35" s="4">
        <v>56.989972375000001</v>
      </c>
      <c r="EJ35" s="4">
        <v>35.116509125</v>
      </c>
      <c r="EK35" s="4">
        <v>39.566658999999994</v>
      </c>
      <c r="EL35" s="4">
        <v>38.089968124999999</v>
      </c>
      <c r="EM35" s="4">
        <v>44.687883374999998</v>
      </c>
      <c r="EN35" s="4">
        <v>46.778653874999996</v>
      </c>
      <c r="EO35" s="4">
        <v>39.482293476168763</v>
      </c>
      <c r="EP35" s="4">
        <v>0.50035399999999997</v>
      </c>
      <c r="EQ35" s="4">
        <v>13363.89625</v>
      </c>
      <c r="ER35" s="4">
        <v>665.74989217343295</v>
      </c>
      <c r="ES35" s="4">
        <v>17.168960500000001</v>
      </c>
      <c r="ET35" s="4">
        <v>665.74989217343295</v>
      </c>
      <c r="EU35" s="4">
        <v>15.126466125</v>
      </c>
      <c r="EV35" s="7">
        <v>2260.8206489280174</v>
      </c>
      <c r="EW35" s="7">
        <v>81.911335250000008</v>
      </c>
      <c r="EX35" s="7">
        <v>2492.1859679999998</v>
      </c>
      <c r="EY35" s="7">
        <v>80.851003000000006</v>
      </c>
      <c r="EZ35" s="7">
        <v>665.74989217343295</v>
      </c>
      <c r="FA35" s="7">
        <v>35.116509125</v>
      </c>
      <c r="FB35" s="7">
        <v>732.16875400000004</v>
      </c>
      <c r="FC35" s="7">
        <v>39.827250999999997</v>
      </c>
      <c r="FD35" s="4">
        <v>665.74989217343295</v>
      </c>
      <c r="FE35" s="4">
        <v>38.089968124999999</v>
      </c>
      <c r="FF35" s="4">
        <v>38.089968124999999</v>
      </c>
      <c r="FG35" s="4">
        <v>44.687883374999998</v>
      </c>
      <c r="FH35" s="4">
        <v>46.778653874999996</v>
      </c>
      <c r="FI35" s="4">
        <v>39.482293476168763</v>
      </c>
      <c r="FK35" s="4">
        <v>765.67248099999995</v>
      </c>
      <c r="FL35" s="4">
        <v>38.826690499999998</v>
      </c>
      <c r="FM35" s="4">
        <v>618.52819042361148</v>
      </c>
      <c r="FN35" s="4">
        <v>38.544339662802109</v>
      </c>
      <c r="FP35" s="4">
        <v>665.74989217343295</v>
      </c>
      <c r="FQ35" s="4">
        <v>39.098187539062494</v>
      </c>
      <c r="FR35" s="4">
        <v>665.74989217343295</v>
      </c>
      <c r="FS35" s="4">
        <v>39.482293476168763</v>
      </c>
    </row>
    <row r="36" spans="1:175">
      <c r="A36" s="250"/>
      <c r="B36" s="38">
        <v>135</v>
      </c>
      <c r="C36" s="130">
        <f>Anchor!L69</f>
        <v>754.63244399999996</v>
      </c>
      <c r="D36" s="130">
        <f>Anchor!M69</f>
        <v>37.756681999999998</v>
      </c>
      <c r="E36" s="130">
        <f>Anchor!N69</f>
        <v>44.353374000000002</v>
      </c>
      <c r="F36" s="130">
        <f>Anchor!O69</f>
        <v>46.560245999999999</v>
      </c>
      <c r="G36" s="131">
        <f>('Summary (Full)'!$B$34*D36+'Summary (Full)'!$B$35*E36+'Summary (Full)'!$B$36*F36)/'Summary (Full)'!$B$37</f>
        <v>38.719197999999999</v>
      </c>
      <c r="H36" s="130">
        <f>Anchor!P69</f>
        <v>16.910176</v>
      </c>
      <c r="I36" s="130">
        <f>Anchor!Q69</f>
        <v>14.802495</v>
      </c>
      <c r="J36" s="130">
        <f>Anchor!R69</f>
        <v>48.969557999999999</v>
      </c>
      <c r="K36" s="130">
        <f>Anchor!S69</f>
        <v>46.738914000000001</v>
      </c>
      <c r="L36" s="130">
        <f>Anchor!T69</f>
        <v>34.486513000000002</v>
      </c>
      <c r="M36" s="130">
        <f>Anchor!U69</f>
        <v>39.370586000000003</v>
      </c>
      <c r="N36" s="130">
        <f>Anchor!V69</f>
        <v>37.702300999999999</v>
      </c>
      <c r="O36" s="130">
        <f>Anchor!W69</f>
        <v>44.332182000000003</v>
      </c>
      <c r="P36" s="130">
        <f>Anchor!X69</f>
        <v>46.525266000000002</v>
      </c>
      <c r="Q36" s="132">
        <f>10*LOG10(1/(('Summary (Full)'!$B$41/10^(N36/10)+'Summary (Full)'!$B$42/10^(O36/10)+'Summary (Full)'!$B$43/10^(P36/10))/'Summary (Full)'!$B$44))</f>
        <v>39.100512135534032</v>
      </c>
      <c r="R36" s="130">
        <f>Anchor!Y69</f>
        <v>0.56663300000000005</v>
      </c>
      <c r="S36" s="130">
        <f>Anchor!Z69</f>
        <v>1034.75</v>
      </c>
      <c r="T36" s="133"/>
      <c r="U36" s="130">
        <f>Test!L69</f>
        <v>751.45654300000001</v>
      </c>
      <c r="V36" s="130">
        <f>Test!M69</f>
        <v>38.177520000000001</v>
      </c>
      <c r="W36" s="130">
        <f>Test!N69</f>
        <v>44.938943999999999</v>
      </c>
      <c r="X36" s="130">
        <f>Test!O69</f>
        <v>47.273484000000003</v>
      </c>
      <c r="Y36" s="130">
        <f>('Summary (Full)'!$B$34*V36+'Summary (Full)'!$B$35*W36+'Summary (Full)'!$B$36*X36)/'Summary (Full)'!$B$37</f>
        <v>39.168606750000002</v>
      </c>
      <c r="Z36" s="130">
        <f>Test!P69</f>
        <v>17.680202000000001</v>
      </c>
      <c r="AA36" s="130">
        <f>Test!Q69</f>
        <v>15.216827</v>
      </c>
      <c r="AB36" s="130">
        <f>Test!R69</f>
        <v>52.820005999999999</v>
      </c>
      <c r="AC36" s="130">
        <f>Test!S69</f>
        <v>50.481692000000002</v>
      </c>
      <c r="AD36" s="130">
        <f>Test!T69</f>
        <v>35.023072999999997</v>
      </c>
      <c r="AE36" s="130">
        <f>Test!U69</f>
        <v>39.819831999999998</v>
      </c>
      <c r="AF36" s="130">
        <f>Test!V69</f>
        <v>38.127459999999999</v>
      </c>
      <c r="AG36" s="130">
        <f>Test!W69</f>
        <v>44.919255999999997</v>
      </c>
      <c r="AH36" s="130">
        <f>Test!X69</f>
        <v>47.236333000000002</v>
      </c>
      <c r="AI36" s="130">
        <f>10*LOG10(1/(('Summary (Full)'!$B$41/10^(AF36/10)+'Summary (Full)'!$B$42/10^(AG36/10)+'Summary (Full)'!$B$43/10^(AH36/10))/'Summary (Full)'!$B$44))</f>
        <v>39.54198732957596</v>
      </c>
      <c r="AJ36" s="130">
        <f>Test!Y69</f>
        <v>0.53393199999999996</v>
      </c>
      <c r="AK36" s="130">
        <f>Test!Z69</f>
        <v>8905.35</v>
      </c>
      <c r="AL36" s="130">
        <f t="shared" si="2"/>
        <v>0.94228892422432142</v>
      </c>
      <c r="AM36" s="130">
        <f t="shared" si="2"/>
        <v>8.6062817105581058</v>
      </c>
      <c r="AO36" s="261"/>
      <c r="AP36" s="177"/>
      <c r="AQ36" s="177"/>
      <c r="AR36" s="177"/>
      <c r="AS36" s="177"/>
      <c r="AT36" s="177"/>
      <c r="AU36" s="177"/>
      <c r="AV36" s="177"/>
      <c r="AW36" s="177"/>
      <c r="AX36" s="177"/>
      <c r="AY36" s="178"/>
      <c r="AZ36" s="252"/>
      <c r="BA36" s="171"/>
      <c r="CL36" s="4">
        <v>842.46010649724087</v>
      </c>
      <c r="CM36" s="4">
        <v>38.153960750000003</v>
      </c>
      <c r="CN36" s="4">
        <v>38.153960750000003</v>
      </c>
      <c r="CO36" s="4">
        <v>44.496898250000001</v>
      </c>
      <c r="CP36" s="4">
        <v>46.659152625000004</v>
      </c>
      <c r="CQ36" s="4">
        <v>39.081968835937502</v>
      </c>
      <c r="CR36" s="4">
        <v>17.196994625000002</v>
      </c>
      <c r="CS36" s="4">
        <v>15.091187124999999</v>
      </c>
      <c r="CT36" s="4">
        <v>57.429413000000004</v>
      </c>
      <c r="CU36" s="4">
        <v>55.262190875000002</v>
      </c>
      <c r="CV36" s="4">
        <v>35.096991875000001</v>
      </c>
      <c r="CW36" s="4">
        <v>39.534939125000001</v>
      </c>
      <c r="CX36" s="4">
        <v>38.095069125000002</v>
      </c>
      <c r="CY36" s="4">
        <v>44.477372250000002</v>
      </c>
      <c r="CZ36" s="4">
        <v>46.623572875000001</v>
      </c>
      <c r="DA36" s="4">
        <v>39.471294866609391</v>
      </c>
      <c r="DB36" s="4">
        <v>0.49968474999999996</v>
      </c>
      <c r="DC36" s="4">
        <v>2157.5025000000001</v>
      </c>
      <c r="DE36" s="4">
        <v>897.01537979903719</v>
      </c>
      <c r="DF36" s="4">
        <v>17.714577249999998</v>
      </c>
      <c r="DH36" s="4">
        <v>765.67248099999995</v>
      </c>
      <c r="DI36" s="4">
        <v>14.847951999999999</v>
      </c>
      <c r="DK36" s="4">
        <v>5202.9665290585199</v>
      </c>
      <c r="DL36" s="4">
        <v>88.451861125000008</v>
      </c>
      <c r="DM36" s="4">
        <v>5202.9665290585199</v>
      </c>
      <c r="DN36" s="4">
        <v>86.234423749999991</v>
      </c>
      <c r="DO36" s="4">
        <v>765.67248099999995</v>
      </c>
      <c r="DP36" s="4">
        <v>34.742967</v>
      </c>
      <c r="DQ36" s="4">
        <v>687.8323548207851</v>
      </c>
      <c r="DR36" s="4">
        <v>39.109522250000005</v>
      </c>
      <c r="DS36" s="4">
        <v>842.46010649724087</v>
      </c>
      <c r="DT36" s="4">
        <v>38.095069125000002</v>
      </c>
      <c r="DU36" s="4">
        <v>38.095069125000002</v>
      </c>
      <c r="DV36" s="4">
        <v>44.477372250000002</v>
      </c>
      <c r="DW36" s="4">
        <v>46.623572875000001</v>
      </c>
      <c r="DX36" s="4">
        <v>39.471294866609391</v>
      </c>
      <c r="DZ36" s="4">
        <v>732.16875400000004</v>
      </c>
      <c r="EA36" s="4">
        <v>38.448121999999998</v>
      </c>
      <c r="EB36" s="4">
        <v>38.448121999999998</v>
      </c>
      <c r="EC36" s="4">
        <v>44.941051000000002</v>
      </c>
      <c r="ED36" s="4">
        <v>47.116467999999998</v>
      </c>
      <c r="EE36" s="4">
        <v>39.395701687499994</v>
      </c>
      <c r="EF36" s="4">
        <v>17.586628000000001</v>
      </c>
      <c r="EG36" s="4">
        <v>15.379875</v>
      </c>
      <c r="EH36" s="4">
        <v>61.977175000000003</v>
      </c>
      <c r="EI36" s="4">
        <v>59.321241999999998</v>
      </c>
      <c r="EJ36" s="4">
        <v>35.477867000000003</v>
      </c>
      <c r="EK36" s="4">
        <v>39.827250999999997</v>
      </c>
      <c r="EL36" s="4">
        <v>38.394559000000001</v>
      </c>
      <c r="EM36" s="4">
        <v>44.924286000000002</v>
      </c>
      <c r="EN36" s="4">
        <v>47.077207999999999</v>
      </c>
      <c r="EO36" s="4">
        <v>39.78341722321283</v>
      </c>
      <c r="EP36" s="4">
        <v>0.49325200000000002</v>
      </c>
      <c r="EQ36" s="4">
        <v>13977.73</v>
      </c>
      <c r="ER36" s="4">
        <v>732.16875400000004</v>
      </c>
      <c r="ES36" s="4">
        <v>17.586628000000001</v>
      </c>
      <c r="ET36" s="4">
        <v>732.16875400000004</v>
      </c>
      <c r="EU36" s="4">
        <v>15.379875</v>
      </c>
      <c r="EV36" s="7">
        <v>2492.1859679999998</v>
      </c>
      <c r="EW36" s="7">
        <v>83.435433000000003</v>
      </c>
      <c r="EX36" s="7">
        <v>3466.1658339999999</v>
      </c>
      <c r="EY36" s="7">
        <v>84.575083000000006</v>
      </c>
      <c r="EZ36" s="7">
        <v>732.16875400000004</v>
      </c>
      <c r="FA36" s="7">
        <v>35.477867000000003</v>
      </c>
      <c r="FB36" s="7">
        <v>805.71981825261514</v>
      </c>
      <c r="FC36" s="7">
        <v>40.025434249999996</v>
      </c>
      <c r="FD36" s="4">
        <v>732.16875400000004</v>
      </c>
      <c r="FE36" s="4">
        <v>38.394559000000001</v>
      </c>
      <c r="FF36" s="4">
        <v>38.394559000000001</v>
      </c>
      <c r="FG36" s="4">
        <v>44.924286000000002</v>
      </c>
      <c r="FH36" s="4">
        <v>47.077207999999999</v>
      </c>
      <c r="FI36" s="4">
        <v>39.78341722321283</v>
      </c>
      <c r="FK36" s="4">
        <v>842.46010649724087</v>
      </c>
      <c r="FL36" s="4">
        <v>39.081968835937502</v>
      </c>
      <c r="FM36" s="4">
        <v>765.67248099999995</v>
      </c>
      <c r="FN36" s="4">
        <v>39.212772767843376</v>
      </c>
      <c r="FP36" s="4">
        <v>732.16875400000004</v>
      </c>
      <c r="FQ36" s="4">
        <v>39.395701687499994</v>
      </c>
      <c r="FR36" s="4">
        <v>732.16875400000004</v>
      </c>
      <c r="FS36" s="4">
        <v>39.78341722321283</v>
      </c>
    </row>
    <row r="37" spans="1:175" ht="13" customHeight="1">
      <c r="A37" s="250"/>
      <c r="B37" s="38">
        <v>160</v>
      </c>
      <c r="C37" s="130">
        <f>Anchor!L70</f>
        <v>359.511258</v>
      </c>
      <c r="D37" s="130">
        <f>Anchor!M70</f>
        <v>35.406120000000001</v>
      </c>
      <c r="E37" s="130">
        <f>Anchor!N70</f>
        <v>42.546528000000002</v>
      </c>
      <c r="F37" s="130">
        <f>Anchor!O70</f>
        <v>44.226219999999998</v>
      </c>
      <c r="G37" s="131">
        <f>('Summary (Full)'!$B$34*D37+'Summary (Full)'!$B$35*E37+'Summary (Full)'!$B$36*F37)/'Summary (Full)'!$B$37</f>
        <v>36.403651750000002</v>
      </c>
      <c r="H37" s="130">
        <f>Anchor!P70</f>
        <v>13.572175</v>
      </c>
      <c r="I37" s="130">
        <f>Anchor!Q70</f>
        <v>12.825367999999999</v>
      </c>
      <c r="J37" s="130">
        <f>Anchor!R70</f>
        <v>30.531652999999999</v>
      </c>
      <c r="K37" s="130">
        <f>Anchor!S70</f>
        <v>28.929378</v>
      </c>
      <c r="L37" s="130">
        <f>Anchor!T70</f>
        <v>31.836407000000001</v>
      </c>
      <c r="M37" s="130">
        <f>Anchor!U70</f>
        <v>37.282076000000004</v>
      </c>
      <c r="N37" s="130">
        <f>Anchor!V70</f>
        <v>35.331283999999997</v>
      </c>
      <c r="O37" s="130">
        <f>Anchor!W70</f>
        <v>42.521825</v>
      </c>
      <c r="P37" s="130">
        <f>Anchor!X70</f>
        <v>44.184657000000001</v>
      </c>
      <c r="Q37" s="132">
        <f>10*LOG10(1/(('Summary (Full)'!$B$41/10^(N37/10)+'Summary (Full)'!$B$42/10^(O37/10)+'Summary (Full)'!$B$43/10^(P37/10))/'Summary (Full)'!$B$44))</f>
        <v>36.75677590378114</v>
      </c>
      <c r="R37" s="130">
        <f>Anchor!Y70</f>
        <v>0.69190799999999997</v>
      </c>
      <c r="S37" s="130">
        <f>Anchor!Z70</f>
        <v>708.34</v>
      </c>
      <c r="T37" s="133"/>
      <c r="U37" s="130">
        <f>Test!L70</f>
        <v>353.12625800000001</v>
      </c>
      <c r="V37" s="130">
        <f>Test!M70</f>
        <v>36.049066000000003</v>
      </c>
      <c r="W37" s="130">
        <f>Test!N70</f>
        <v>43.257753000000001</v>
      </c>
      <c r="X37" s="130">
        <f>Test!O70</f>
        <v>45.046771</v>
      </c>
      <c r="Y37" s="130">
        <f>('Summary (Full)'!$B$34*V37+'Summary (Full)'!$B$35*W37+'Summary (Full)'!$B$36*X37)/'Summary (Full)'!$B$37</f>
        <v>37.061965500000007</v>
      </c>
      <c r="Z37" s="130">
        <f>Test!P70</f>
        <v>14.447248999999999</v>
      </c>
      <c r="AA37" s="130">
        <f>Test!Q70</f>
        <v>13.398586999999999</v>
      </c>
      <c r="AB37" s="130">
        <f>Test!R70</f>
        <v>37.049244000000002</v>
      </c>
      <c r="AC37" s="130">
        <f>Test!S70</f>
        <v>35.013840000000002</v>
      </c>
      <c r="AD37" s="130">
        <f>Test!T70</f>
        <v>32.559792999999999</v>
      </c>
      <c r="AE37" s="130">
        <f>Test!U70</f>
        <v>37.916260000000001</v>
      </c>
      <c r="AF37" s="130">
        <f>Test!V70</f>
        <v>35.976709</v>
      </c>
      <c r="AG37" s="130">
        <f>Test!W70</f>
        <v>43.233156999999999</v>
      </c>
      <c r="AH37" s="130">
        <f>Test!X70</f>
        <v>44.999077</v>
      </c>
      <c r="AI37" s="130">
        <f>10*LOG10(1/(('Summary (Full)'!$B$41/10^(AF37/10)+'Summary (Full)'!$B$42/10^(AG37/10)+'Summary (Full)'!$B$43/10^(AH37/10))/'Summary (Full)'!$B$44))</f>
        <v>37.410093377176217</v>
      </c>
      <c r="AJ37" s="130">
        <f>Test!Y70</f>
        <v>0.64082799999999995</v>
      </c>
      <c r="AK37" s="130">
        <f>Test!Z70</f>
        <v>6019.26</v>
      </c>
      <c r="AL37" s="130">
        <f t="shared" si="2"/>
        <v>0.92617515623464386</v>
      </c>
      <c r="AM37" s="130">
        <f t="shared" si="2"/>
        <v>8.4976988451873385</v>
      </c>
      <c r="AO37" s="261" t="s">
        <v>28</v>
      </c>
      <c r="AP37" s="177" cm="1">
        <f t="array" ref="AP37">bdRateExtend($C36:$C39,D36:D39,$U36:$U39,V36:V39)</f>
        <v>-0.20735890223154119</v>
      </c>
      <c r="AQ37" s="177"/>
      <c r="AR37" s="177"/>
      <c r="AS37" s="177"/>
      <c r="AT37" s="177" cm="1">
        <f t="array" ref="AT37">bdRateExtend($C36:$C39,H36:H39,$U36:$U39,Z36:Z39)</f>
        <v>-0.21637278889692424</v>
      </c>
      <c r="AU37" s="177"/>
      <c r="AV37" s="177" cm="1">
        <f t="array" ref="AV37">bdRateExtend($C36:$C39,I36:I39,$U36:$U39,AA36:AA39)</f>
        <v>-0.22635905580847204</v>
      </c>
      <c r="AW37" s="177"/>
      <c r="AX37" s="177" cm="1">
        <f t="array" ref="AX37">bdRateExtend($C36:$C39,J36:J39,$U36:$U39,AB36:AB39,"None", FALSE,1)</f>
        <v>-0.29130050519058015</v>
      </c>
      <c r="AY37" s="178"/>
      <c r="AZ37" s="252" cm="1">
        <f t="array" ref="AZ37">testVMAFRange($C36:$C39,J36:J39,$U36:$U39,AB36:AB39)</f>
        <v>0</v>
      </c>
      <c r="BA37" s="171"/>
      <c r="CL37" s="4">
        <v>926.9485957133968</v>
      </c>
      <c r="CM37" s="4">
        <v>38.411871500000004</v>
      </c>
      <c r="CN37" s="4">
        <v>38.411871500000004</v>
      </c>
      <c r="CO37" s="4">
        <v>44.703429499999999</v>
      </c>
      <c r="CP37" s="4">
        <v>46.92632425</v>
      </c>
      <c r="CQ37" s="4">
        <v>39.337247171874999</v>
      </c>
      <c r="CR37" s="4">
        <v>17.65337525</v>
      </c>
      <c r="CS37" s="4">
        <v>15.334422249999999</v>
      </c>
      <c r="CT37" s="4">
        <v>59.639230000000005</v>
      </c>
      <c r="CU37" s="4">
        <v>57.433786750000003</v>
      </c>
      <c r="CV37" s="4">
        <v>35.451016750000001</v>
      </c>
      <c r="CW37" s="4">
        <v>39.754200249999997</v>
      </c>
      <c r="CX37" s="4">
        <v>38.356306250000003</v>
      </c>
      <c r="CY37" s="4">
        <v>44.684521500000002</v>
      </c>
      <c r="CZ37" s="4">
        <v>46.892202749999996</v>
      </c>
      <c r="DA37" s="4">
        <v>39.729816965375406</v>
      </c>
      <c r="DB37" s="4">
        <v>0.49549849999999995</v>
      </c>
      <c r="DC37" s="4">
        <v>2263.355</v>
      </c>
      <c r="DE37" s="4">
        <v>977.98478319662081</v>
      </c>
      <c r="DF37" s="4">
        <v>18.116777875</v>
      </c>
      <c r="DH37" s="4">
        <v>822.03783659183011</v>
      </c>
      <c r="DI37" s="4">
        <v>15.029308499999999</v>
      </c>
      <c r="DK37" s="4">
        <v>5749.6460459999998</v>
      </c>
      <c r="DL37" s="4">
        <v>89.578231000000002</v>
      </c>
      <c r="DM37" s="4">
        <v>5749.6460459999998</v>
      </c>
      <c r="DN37" s="4">
        <v>87.371308999999997</v>
      </c>
      <c r="DO37" s="4">
        <v>842.46010649724087</v>
      </c>
      <c r="DP37" s="4">
        <v>35.096991875000001</v>
      </c>
      <c r="DQ37" s="4">
        <v>754.63244399999996</v>
      </c>
      <c r="DR37" s="4">
        <v>39.370586000000003</v>
      </c>
      <c r="DS37" s="4">
        <v>926.9485957133968</v>
      </c>
      <c r="DT37" s="4">
        <v>38.356306250000003</v>
      </c>
      <c r="DU37" s="4">
        <v>38.356306250000003</v>
      </c>
      <c r="DV37" s="4">
        <v>44.684521500000002</v>
      </c>
      <c r="DW37" s="4">
        <v>46.892202749999996</v>
      </c>
      <c r="DX37" s="4">
        <v>39.729816965375406</v>
      </c>
      <c r="DZ37" s="4">
        <v>805.71981825261514</v>
      </c>
      <c r="EA37" s="4">
        <v>38.675622249999996</v>
      </c>
      <c r="EB37" s="4">
        <v>38.675622249999996</v>
      </c>
      <c r="EC37" s="4">
        <v>45.13078075</v>
      </c>
      <c r="ED37" s="4">
        <v>47.371985124999995</v>
      </c>
      <c r="EE37" s="4">
        <v>39.622592335937497</v>
      </c>
      <c r="EF37" s="4">
        <v>18.017394625000001</v>
      </c>
      <c r="EG37" s="4">
        <v>15.5987285</v>
      </c>
      <c r="EH37" s="4">
        <v>63.755618875000003</v>
      </c>
      <c r="EI37" s="4">
        <v>61.098901624999996</v>
      </c>
      <c r="EJ37" s="4">
        <v>35.804643125000005</v>
      </c>
      <c r="EK37" s="4">
        <v>40.025434249999996</v>
      </c>
      <c r="EL37" s="4">
        <v>38.624944249999999</v>
      </c>
      <c r="EM37" s="4">
        <v>45.114579124999999</v>
      </c>
      <c r="EN37" s="4">
        <v>47.334706124999997</v>
      </c>
      <c r="EO37" s="4">
        <v>40.01250294779102</v>
      </c>
      <c r="EP37" s="4">
        <v>0.48508899999999999</v>
      </c>
      <c r="EQ37" s="4">
        <v>15215.91</v>
      </c>
      <c r="ER37" s="4">
        <v>805.71981825261514</v>
      </c>
      <c r="ES37" s="4">
        <v>18.017394625000001</v>
      </c>
      <c r="ET37" s="4">
        <v>805.71981825261514</v>
      </c>
      <c r="EU37" s="4">
        <v>15.5987285</v>
      </c>
      <c r="EV37" s="7">
        <v>3466.1658339999999</v>
      </c>
      <c r="EW37" s="7">
        <v>87.004369999999994</v>
      </c>
      <c r="EX37" s="7">
        <v>3918.8840025274339</v>
      </c>
      <c r="EY37" s="7">
        <v>85.390618000000003</v>
      </c>
      <c r="EZ37" s="7">
        <v>805.71981825261514</v>
      </c>
      <c r="FA37" s="7">
        <v>35.804643125000005</v>
      </c>
      <c r="FB37" s="7">
        <v>886.65956035188549</v>
      </c>
      <c r="FC37" s="7">
        <v>40.223617499999996</v>
      </c>
      <c r="FD37" s="4">
        <v>805.71981825261514</v>
      </c>
      <c r="FE37" s="4">
        <v>38.624944249999999</v>
      </c>
      <c r="FF37" s="4">
        <v>38.624944249999999</v>
      </c>
      <c r="FG37" s="4">
        <v>45.114579124999999</v>
      </c>
      <c r="FH37" s="4">
        <v>47.334706124999997</v>
      </c>
      <c r="FI37" s="4">
        <v>40.01250294779102</v>
      </c>
      <c r="FK37" s="4">
        <v>993.68030170830048</v>
      </c>
      <c r="FL37" s="4">
        <v>39.543253843749994</v>
      </c>
      <c r="FM37" s="4">
        <v>842.46010649724087</v>
      </c>
      <c r="FN37" s="4">
        <v>39.471294866609391</v>
      </c>
      <c r="FP37" s="4">
        <v>805.71981825261514</v>
      </c>
      <c r="FQ37" s="4">
        <v>39.622592335937497</v>
      </c>
      <c r="FR37" s="4">
        <v>805.71981825261514</v>
      </c>
      <c r="FS37" s="4">
        <v>40.01250294779102</v>
      </c>
    </row>
    <row r="38" spans="1:175">
      <c r="A38" s="250"/>
      <c r="B38" s="38">
        <v>185</v>
      </c>
      <c r="C38" s="130">
        <f>Anchor!L71</f>
        <v>170.32567399999999</v>
      </c>
      <c r="D38" s="130">
        <f>Anchor!M71</f>
        <v>32.609408000000002</v>
      </c>
      <c r="E38" s="130">
        <f>Anchor!N71</f>
        <v>40.466070000000002</v>
      </c>
      <c r="F38" s="130">
        <f>Anchor!O71</f>
        <v>41.628531000000002</v>
      </c>
      <c r="G38" s="131">
        <f>('Summary (Full)'!$B$34*D38+'Summary (Full)'!$B$35*E38+'Summary (Full)'!$B$36*F38)/'Summary (Full)'!$B$37</f>
        <v>33.664144562499999</v>
      </c>
      <c r="H38" s="130">
        <f>Anchor!P71</f>
        <v>10.589945999999999</v>
      </c>
      <c r="I38" s="130">
        <f>Anchor!Q71</f>
        <v>10.774409</v>
      </c>
      <c r="J38" s="130">
        <f>Anchor!R71</f>
        <v>12.318915000000001</v>
      </c>
      <c r="K38" s="130">
        <f>Anchor!S71</f>
        <v>11.515027999999999</v>
      </c>
      <c r="L38" s="130">
        <f>Anchor!T71</f>
        <v>28.950657</v>
      </c>
      <c r="M38" s="130">
        <f>Anchor!U71</f>
        <v>34.798912000000001</v>
      </c>
      <c r="N38" s="130">
        <f>Anchor!V71</f>
        <v>32.523468999999999</v>
      </c>
      <c r="O38" s="130">
        <f>Anchor!W71</f>
        <v>40.441853999999999</v>
      </c>
      <c r="P38" s="130">
        <f>Anchor!X71</f>
        <v>41.572854999999997</v>
      </c>
      <c r="Q38" s="132">
        <f>10*LOG10(1/(('Summary (Full)'!$B$41/10^(N38/10)+'Summary (Full)'!$B$42/10^(O38/10)+'Summary (Full)'!$B$43/10^(P38/10))/'Summary (Full)'!$B$44))</f>
        <v>33.984495345712958</v>
      </c>
      <c r="R38" s="130">
        <f>Anchor!Y71</f>
        <v>0.83041699999999996</v>
      </c>
      <c r="S38" s="130">
        <f>Anchor!Z71</f>
        <v>476.72</v>
      </c>
      <c r="T38" s="133"/>
      <c r="U38" s="130">
        <f>Test!L71</f>
        <v>166.61861200000001</v>
      </c>
      <c r="V38" s="130">
        <f>Test!M71</f>
        <v>33.459873999999999</v>
      </c>
      <c r="W38" s="130">
        <f>Test!N71</f>
        <v>41.223180999999997</v>
      </c>
      <c r="X38" s="130">
        <f>Test!O71</f>
        <v>42.648077999999998</v>
      </c>
      <c r="Y38" s="130">
        <f>('Summary (Full)'!$B$34*V38+'Summary (Full)'!$B$35*W38+'Summary (Full)'!$B$36*X38)/'Summary (Full)'!$B$37</f>
        <v>34.519343437499998</v>
      </c>
      <c r="Z38" s="130">
        <f>Test!P71</f>
        <v>11.498713</v>
      </c>
      <c r="AA38" s="130">
        <f>Test!Q71</f>
        <v>11.452724999999999</v>
      </c>
      <c r="AB38" s="130">
        <f>Test!R71</f>
        <v>20.780977</v>
      </c>
      <c r="AC38" s="130">
        <f>Test!S71</f>
        <v>19.531921000000001</v>
      </c>
      <c r="AD38" s="130">
        <f>Test!T71</f>
        <v>29.837126000000001</v>
      </c>
      <c r="AE38" s="130">
        <f>Test!U71</f>
        <v>35.562362</v>
      </c>
      <c r="AF38" s="130">
        <f>Test!V71</f>
        <v>33.373963000000003</v>
      </c>
      <c r="AG38" s="130">
        <f>Test!W71</f>
        <v>41.196672</v>
      </c>
      <c r="AH38" s="130">
        <f>Test!X71</f>
        <v>42.569049999999997</v>
      </c>
      <c r="AI38" s="130">
        <f>10*LOG10(1/(('Summary (Full)'!$B$41/10^(AF38/10)+'Summary (Full)'!$B$42/10^(AG38/10)+'Summary (Full)'!$B$43/10^(AH38/10))/'Summary (Full)'!$B$44))</f>
        <v>34.8355054082881</v>
      </c>
      <c r="AJ38" s="130">
        <f>Test!Y71</f>
        <v>0.79554599999999998</v>
      </c>
      <c r="AK38" s="130">
        <f>Test!Z71</f>
        <v>4241.79</v>
      </c>
      <c r="AL38" s="130">
        <f t="shared" si="2"/>
        <v>0.95800784425174346</v>
      </c>
      <c r="AM38" s="130">
        <f t="shared" si="2"/>
        <v>8.8978645745930525</v>
      </c>
      <c r="AO38" s="261"/>
      <c r="AP38" s="177"/>
      <c r="AQ38" s="177"/>
      <c r="AR38" s="177"/>
      <c r="AS38" s="177"/>
      <c r="AT38" s="177"/>
      <c r="AU38" s="177"/>
      <c r="AV38" s="177"/>
      <c r="AW38" s="177"/>
      <c r="AX38" s="177"/>
      <c r="AY38" s="178"/>
      <c r="AZ38" s="252"/>
      <c r="BA38" s="171"/>
      <c r="CL38" s="4">
        <v>993.68030170830048</v>
      </c>
      <c r="CM38" s="4">
        <v>38.610683000000002</v>
      </c>
      <c r="CN38" s="4">
        <v>38.610683000000002</v>
      </c>
      <c r="CO38" s="4">
        <v>44.924473000000006</v>
      </c>
      <c r="CP38" s="4">
        <v>47.218026500000001</v>
      </c>
      <c r="CQ38" s="4">
        <v>39.543253843749994</v>
      </c>
      <c r="CR38" s="4">
        <v>18.088070500000001</v>
      </c>
      <c r="CS38" s="4">
        <v>15.53106225</v>
      </c>
      <c r="CT38" s="4">
        <v>60.523360749999995</v>
      </c>
      <c r="CU38" s="4">
        <v>58.155611499999999</v>
      </c>
      <c r="CV38" s="4">
        <v>35.691845000000001</v>
      </c>
      <c r="CW38" s="4">
        <v>39.972746749999999</v>
      </c>
      <c r="CX38" s="4">
        <v>38.56174875</v>
      </c>
      <c r="CY38" s="4">
        <v>44.907168500000004</v>
      </c>
      <c r="CZ38" s="4">
        <v>47.186100750000001</v>
      </c>
      <c r="DA38" s="4">
        <v>39.938917951726324</v>
      </c>
      <c r="DB38" s="4">
        <v>0.53862450000000006</v>
      </c>
      <c r="DC38" s="4">
        <v>1766.6750000000002</v>
      </c>
      <c r="DE38" s="4">
        <v>1066.2629177867839</v>
      </c>
      <c r="DF38" s="4">
        <v>18.518978499999999</v>
      </c>
      <c r="DH38" s="4">
        <v>903.7935635310796</v>
      </c>
      <c r="DI38" s="4">
        <v>15.280185375</v>
      </c>
      <c r="DK38" s="4">
        <v>8928.9774839999991</v>
      </c>
      <c r="DL38" s="4">
        <v>92.067043999999996</v>
      </c>
      <c r="DM38" s="4">
        <v>8928.9774839999991</v>
      </c>
      <c r="DN38" s="4">
        <v>90.051692000000003</v>
      </c>
      <c r="DO38" s="4">
        <v>926.9485957133968</v>
      </c>
      <c r="DP38" s="4">
        <v>35.451016750000001</v>
      </c>
      <c r="DQ38" s="4">
        <v>822.74960246926662</v>
      </c>
      <c r="DR38" s="4">
        <v>39.553897375000005</v>
      </c>
      <c r="DS38" s="4">
        <v>993.68030170830048</v>
      </c>
      <c r="DT38" s="4">
        <v>38.56174875</v>
      </c>
      <c r="DU38" s="4">
        <v>38.56174875</v>
      </c>
      <c r="DV38" s="4">
        <v>44.907168500000004</v>
      </c>
      <c r="DW38" s="4">
        <v>47.186100750000001</v>
      </c>
      <c r="DX38" s="4">
        <v>39.938917951726324</v>
      </c>
      <c r="DZ38" s="4">
        <v>886.65956035188549</v>
      </c>
      <c r="EA38" s="4">
        <v>38.903122499999995</v>
      </c>
      <c r="EB38" s="4">
        <v>38.903122499999995</v>
      </c>
      <c r="EC38" s="4">
        <v>45.320510499999997</v>
      </c>
      <c r="ED38" s="4">
        <v>47.627502249999999</v>
      </c>
      <c r="EE38" s="4">
        <v>39.849482984374994</v>
      </c>
      <c r="EF38" s="4">
        <v>18.448161250000002</v>
      </c>
      <c r="EG38" s="4">
        <v>15.817582</v>
      </c>
      <c r="EH38" s="4">
        <v>65.534062750000004</v>
      </c>
      <c r="EI38" s="4">
        <v>62.876561249999995</v>
      </c>
      <c r="EJ38" s="4">
        <v>36.13141925</v>
      </c>
      <c r="EK38" s="4">
        <v>40.223617499999996</v>
      </c>
      <c r="EL38" s="4">
        <v>38.855329500000003</v>
      </c>
      <c r="EM38" s="4">
        <v>45.304872250000003</v>
      </c>
      <c r="EN38" s="4">
        <v>47.592204250000002</v>
      </c>
      <c r="EO38" s="4">
        <v>40.241588672369211</v>
      </c>
      <c r="EP38" s="4">
        <v>0.47692600000000002</v>
      </c>
      <c r="EQ38" s="4">
        <v>16454.09</v>
      </c>
      <c r="ER38" s="4">
        <v>886.65956035188549</v>
      </c>
      <c r="ES38" s="4">
        <v>18.448161250000002</v>
      </c>
      <c r="ET38" s="4">
        <v>886.65956035188549</v>
      </c>
      <c r="EU38" s="4">
        <v>15.817582</v>
      </c>
      <c r="EV38" s="7">
        <v>3918.8840025274339</v>
      </c>
      <c r="EW38" s="7">
        <v>87.779429374999992</v>
      </c>
      <c r="EX38" s="7">
        <v>5281.2135826529047</v>
      </c>
      <c r="EY38" s="7">
        <v>87.673694749999996</v>
      </c>
      <c r="EZ38" s="7">
        <v>886.65956035188549</v>
      </c>
      <c r="FA38" s="7">
        <v>36.13141925</v>
      </c>
      <c r="FB38" s="7">
        <v>975.73022054785133</v>
      </c>
      <c r="FC38" s="7">
        <v>40.421800749999996</v>
      </c>
      <c r="FD38" s="4">
        <v>886.65956035188549</v>
      </c>
      <c r="FE38" s="4">
        <v>38.855329500000003</v>
      </c>
      <c r="FF38" s="4">
        <v>38.855329500000003</v>
      </c>
      <c r="FG38" s="4">
        <v>45.304872250000003</v>
      </c>
      <c r="FH38" s="4">
        <v>47.592204250000002</v>
      </c>
      <c r="FI38" s="4">
        <v>40.241588672369211</v>
      </c>
      <c r="FK38" s="4">
        <v>1092.5067203901851</v>
      </c>
      <c r="FL38" s="4">
        <v>39.819033171874999</v>
      </c>
      <c r="FM38" s="4">
        <v>993.68030170830048</v>
      </c>
      <c r="FN38" s="4">
        <v>39.938917951726324</v>
      </c>
      <c r="FP38" s="4">
        <v>886.65956035188549</v>
      </c>
      <c r="FQ38" s="4">
        <v>39.849482984374994</v>
      </c>
      <c r="FR38" s="4">
        <v>886.65956035188549</v>
      </c>
      <c r="FS38" s="4">
        <v>40.241588672369211</v>
      </c>
    </row>
    <row r="39" spans="1:175" ht="13" customHeight="1">
      <c r="A39" s="250"/>
      <c r="B39" s="38">
        <v>210</v>
      </c>
      <c r="C39" s="130">
        <f>Anchor!L72</f>
        <v>79.899178000000006</v>
      </c>
      <c r="D39" s="130">
        <f>Anchor!M72</f>
        <v>29.566237999999998</v>
      </c>
      <c r="E39" s="130">
        <f>Anchor!N72</f>
        <v>37.953847000000003</v>
      </c>
      <c r="F39" s="130">
        <f>Anchor!O72</f>
        <v>38.856765000000003</v>
      </c>
      <c r="G39" s="131">
        <f>('Summary (Full)'!$B$34*D39+'Summary (Full)'!$B$35*E39+'Summary (Full)'!$B$36*F39)/'Summary (Full)'!$B$37</f>
        <v>30.671121499999998</v>
      </c>
      <c r="H39" s="130">
        <f>Anchor!P72</f>
        <v>8.0784819999999993</v>
      </c>
      <c r="I39" s="130">
        <f>Anchor!Q72</f>
        <v>8.8727970000000003</v>
      </c>
      <c r="J39" s="130">
        <f>Anchor!R72</f>
        <v>1.5656969999999999</v>
      </c>
      <c r="K39" s="130">
        <f>Anchor!S72</f>
        <v>1.402185</v>
      </c>
      <c r="L39" s="130">
        <f>Anchor!T72</f>
        <v>25.949809999999999</v>
      </c>
      <c r="M39" s="130">
        <f>Anchor!U72</f>
        <v>31.955672</v>
      </c>
      <c r="N39" s="130">
        <f>Anchor!V72</f>
        <v>29.479011</v>
      </c>
      <c r="O39" s="130">
        <f>Anchor!W72</f>
        <v>37.922184999999999</v>
      </c>
      <c r="P39" s="130">
        <f>Anchor!X72</f>
        <v>38.778078999999998</v>
      </c>
      <c r="Q39" s="132">
        <f>10*LOG10(1/(('Summary (Full)'!$B$41/10^(N39/10)+'Summary (Full)'!$B$42/10^(O39/10)+'Summary (Full)'!$B$43/10^(P39/10))/'Summary (Full)'!$B$44))</f>
        <v>30.965786180939489</v>
      </c>
      <c r="R39" s="130">
        <f>Anchor!Y72</f>
        <v>1.019971</v>
      </c>
      <c r="S39" s="130">
        <f>Anchor!Z72</f>
        <v>310.39999999999998</v>
      </c>
      <c r="T39" s="133"/>
      <c r="U39" s="130">
        <f>Test!L72</f>
        <v>75.609313999999998</v>
      </c>
      <c r="V39" s="130">
        <f>Test!M72</f>
        <v>30.510262000000001</v>
      </c>
      <c r="W39" s="130">
        <f>Test!N72</f>
        <v>38.825156999999997</v>
      </c>
      <c r="X39" s="130">
        <f>Test!O72</f>
        <v>39.833373999999999</v>
      </c>
      <c r="Y39" s="130">
        <f>('Summary (Full)'!$B$34*V39+'Summary (Full)'!$B$35*W39+'Summary (Full)'!$B$36*X39)/'Summary (Full)'!$B$37</f>
        <v>31.612637437499998</v>
      </c>
      <c r="Z39" s="130">
        <f>Test!P72</f>
        <v>8.8763439999999996</v>
      </c>
      <c r="AA39" s="130">
        <f>Test!Q72</f>
        <v>9.5158260000000006</v>
      </c>
      <c r="AB39" s="130">
        <f>Test!R72</f>
        <v>6.3325480000000001</v>
      </c>
      <c r="AC39" s="130">
        <f>Test!S72</f>
        <v>5.8190730000000004</v>
      </c>
      <c r="AD39" s="130">
        <f>Test!T72</f>
        <v>26.894470999999999</v>
      </c>
      <c r="AE39" s="130">
        <f>Test!U72</f>
        <v>32.865682</v>
      </c>
      <c r="AF39" s="130">
        <f>Test!V72</f>
        <v>30.430237000000002</v>
      </c>
      <c r="AG39" s="130">
        <f>Test!W72</f>
        <v>38.793111000000003</v>
      </c>
      <c r="AH39" s="130">
        <f>Test!X72</f>
        <v>39.754555000000003</v>
      </c>
      <c r="AI39" s="130">
        <f>10*LOG10(1/(('Summary (Full)'!$B$41/10^(AF39/10)+'Summary (Full)'!$B$42/10^(AG39/10)+'Summary (Full)'!$B$43/10^(AH39/10))/'Summary (Full)'!$B$44))</f>
        <v>31.914984708780061</v>
      </c>
      <c r="AJ39" s="130">
        <f>Test!Y72</f>
        <v>0.974472</v>
      </c>
      <c r="AK39" s="130">
        <f>Test!Z72</f>
        <v>2910.32</v>
      </c>
      <c r="AL39" s="130">
        <f t="shared" si="2"/>
        <v>0.95539186898451034</v>
      </c>
      <c r="AM39" s="130">
        <f t="shared" si="2"/>
        <v>9.3760309278350533</v>
      </c>
      <c r="AO39" s="261" t="s">
        <v>29</v>
      </c>
      <c r="AP39" s="177" cm="1">
        <f t="array" ref="AP39">bdRateExtend($C37:$C40,D37:D40,$U37:$U40,V37:V40)</f>
        <v>-0.24056419471982893</v>
      </c>
      <c r="AQ39" s="177"/>
      <c r="AR39" s="177"/>
      <c r="AS39" s="177"/>
      <c r="AT39" s="177" cm="1">
        <f t="array" ref="AT39">bdRateExtend($C37:$C40,H37:H40,$U37:$U40,Z37:Z40)</f>
        <v>-0.25451230070706499</v>
      </c>
      <c r="AU39" s="177"/>
      <c r="AV39" s="177" cm="1">
        <f t="array" ref="AV39">bdRateExtend($C37:$C40,I37:I40,$U37:$U40,AA37:AA40)</f>
        <v>-0.26362098676679213</v>
      </c>
      <c r="AW39" s="177"/>
      <c r="AX39" s="177" cm="1">
        <f t="array" ref="AX39">bdRateExtend($C37:$C40,J37:J40,$U37:$U40,AB37:AB40,"None", FALSE,1)</f>
        <v>-0.36506377500966392</v>
      </c>
      <c r="AY39" s="178"/>
      <c r="AZ39" s="252" cm="1">
        <f t="array" ref="AZ39">testVMAFRange($C37:$C40,J37:J40,$U37:$U40,AB37:AB40)</f>
        <v>0</v>
      </c>
      <c r="BA39" s="171"/>
      <c r="CL39" s="4">
        <v>1092.5067203901851</v>
      </c>
      <c r="CM39" s="4">
        <v>38.889543500000002</v>
      </c>
      <c r="CN39" s="4">
        <v>38.889543500000002</v>
      </c>
      <c r="CO39" s="4">
        <v>45.143150500000004</v>
      </c>
      <c r="CP39" s="4">
        <v>47.507771250000005</v>
      </c>
      <c r="CQ39" s="4">
        <v>39.819033171874999</v>
      </c>
      <c r="CR39" s="4">
        <v>18.535825750000001</v>
      </c>
      <c r="CS39" s="4">
        <v>15.781939125000001</v>
      </c>
      <c r="CT39" s="4">
        <v>62.874084874999994</v>
      </c>
      <c r="CU39" s="4">
        <v>60.442767250000003</v>
      </c>
      <c r="CV39" s="4">
        <v>36.044392500000001</v>
      </c>
      <c r="CW39" s="4">
        <v>40.213876875000004</v>
      </c>
      <c r="CX39" s="4">
        <v>38.843589375000001</v>
      </c>
      <c r="CY39" s="4">
        <v>45.126473250000004</v>
      </c>
      <c r="CZ39" s="4">
        <v>47.477657875000006</v>
      </c>
      <c r="DA39" s="4">
        <v>40.217833609511167</v>
      </c>
      <c r="DB39" s="4">
        <v>0.52929925</v>
      </c>
      <c r="DC39" s="4">
        <v>1835.6525000000001</v>
      </c>
      <c r="DE39" s="4">
        <v>1162.5095087175932</v>
      </c>
      <c r="DF39" s="4">
        <v>18.921179124999998</v>
      </c>
      <c r="DH39" s="4">
        <v>993.68030170830048</v>
      </c>
      <c r="DI39" s="4">
        <v>15.53106225</v>
      </c>
      <c r="DK39" s="4">
        <v>18570.544532</v>
      </c>
      <c r="DL39" s="4">
        <v>94.574140999999997</v>
      </c>
      <c r="DM39" s="4">
        <v>18570.544532</v>
      </c>
      <c r="DN39" s="4">
        <v>92.789141000000001</v>
      </c>
      <c r="DO39" s="4">
        <v>1019.9102514984813</v>
      </c>
      <c r="DP39" s="4">
        <v>35.805041625000001</v>
      </c>
      <c r="DQ39" s="4">
        <v>897.01537979903719</v>
      </c>
      <c r="DR39" s="4">
        <v>39.737208750000001</v>
      </c>
      <c r="DS39" s="4">
        <v>1092.5067203901851</v>
      </c>
      <c r="DT39" s="4">
        <v>38.843589375000001</v>
      </c>
      <c r="DU39" s="4">
        <v>38.843589375000001</v>
      </c>
      <c r="DV39" s="4">
        <v>45.126473250000004</v>
      </c>
      <c r="DW39" s="4">
        <v>47.477657875000006</v>
      </c>
      <c r="DX39" s="4">
        <v>40.217833609511167</v>
      </c>
      <c r="DZ39" s="4">
        <v>1040.1851032637667</v>
      </c>
      <c r="EA39" s="4">
        <v>39.302008125</v>
      </c>
      <c r="EB39" s="4">
        <v>39.302008125</v>
      </c>
      <c r="EC39" s="4">
        <v>45.599487124999996</v>
      </c>
      <c r="ED39" s="4">
        <v>47.974377625000002</v>
      </c>
      <c r="EE39" s="4">
        <v>40.237623656250008</v>
      </c>
      <c r="EF39" s="4">
        <v>19.043659874999999</v>
      </c>
      <c r="EG39" s="4">
        <v>16.172994750000001</v>
      </c>
      <c r="EH39" s="4">
        <v>69.057158999999999</v>
      </c>
      <c r="EI39" s="4">
        <v>66.408353125000005</v>
      </c>
      <c r="EJ39" s="4">
        <v>36.666307374999995</v>
      </c>
      <c r="EK39" s="4">
        <v>40.535532499999995</v>
      </c>
      <c r="EL39" s="4">
        <v>39.258287500000002</v>
      </c>
      <c r="EM39" s="4">
        <v>45.584195874999999</v>
      </c>
      <c r="EN39" s="4">
        <v>47.943135374999997</v>
      </c>
      <c r="EO39" s="4">
        <v>40.636488353076849</v>
      </c>
      <c r="EP39" s="4">
        <v>0.43943587499999998</v>
      </c>
      <c r="EQ39" s="4">
        <v>24842.252500000002</v>
      </c>
      <c r="ER39" s="4">
        <v>975.73022054785133</v>
      </c>
      <c r="ES39" s="4">
        <v>18.878927875000002</v>
      </c>
      <c r="ET39" s="4">
        <v>975.73022054785133</v>
      </c>
      <c r="EU39" s="4">
        <v>16.0364355</v>
      </c>
      <c r="EV39" s="7">
        <v>5281.2135826529047</v>
      </c>
      <c r="EW39" s="7">
        <v>89.995902999999998</v>
      </c>
      <c r="EX39" s="7">
        <v>5879.31945</v>
      </c>
      <c r="EY39" s="7">
        <v>88.648364999999998</v>
      </c>
      <c r="EZ39" s="7">
        <v>975.73022054785133</v>
      </c>
      <c r="FA39" s="7">
        <v>36.458195375000003</v>
      </c>
      <c r="FB39" s="7">
        <v>1143.05141</v>
      </c>
      <c r="FC39" s="7">
        <v>40.767094999999998</v>
      </c>
      <c r="FD39" s="4">
        <v>1143.05141</v>
      </c>
      <c r="FE39" s="4">
        <v>39.528433</v>
      </c>
      <c r="FF39" s="4">
        <v>39.528433</v>
      </c>
      <c r="FG39" s="4">
        <v>45.809238000000001</v>
      </c>
      <c r="FH39" s="4">
        <v>48.231301999999999</v>
      </c>
      <c r="FI39" s="4">
        <v>40.904864321224714</v>
      </c>
      <c r="FK39" s="4">
        <v>1201.1619149999999</v>
      </c>
      <c r="FL39" s="4">
        <v>40.094812499999996</v>
      </c>
      <c r="FM39" s="4">
        <v>1092.5067203901851</v>
      </c>
      <c r="FN39" s="4">
        <v>40.217833609511167</v>
      </c>
      <c r="FP39" s="4">
        <v>1143.05141</v>
      </c>
      <c r="FQ39" s="4">
        <v>40.503332312500007</v>
      </c>
      <c r="FR39" s="4">
        <v>1143.05141</v>
      </c>
      <c r="FS39" s="4">
        <v>40.904864321224714</v>
      </c>
    </row>
    <row r="40" spans="1:175" ht="13" thickBot="1">
      <c r="A40" s="250"/>
      <c r="B40" s="38">
        <v>235</v>
      </c>
      <c r="C40" s="130">
        <f>Anchor!L73</f>
        <v>41.021132999999999</v>
      </c>
      <c r="D40" s="130">
        <f>Anchor!M73</f>
        <v>26.593237999999999</v>
      </c>
      <c r="E40" s="130">
        <f>Anchor!N73</f>
        <v>35.800691999999998</v>
      </c>
      <c r="F40" s="130">
        <f>Anchor!O73</f>
        <v>36.377654999999997</v>
      </c>
      <c r="G40" s="131">
        <f>('Summary (Full)'!$B$34*D40+'Summary (Full)'!$B$35*E40+'Summary (Full)'!$B$36*F40)/'Summary (Full)'!$B$37</f>
        <v>27.780229937500003</v>
      </c>
      <c r="H40" s="130">
        <f>Anchor!P73</f>
        <v>6.2421239999999996</v>
      </c>
      <c r="I40" s="130">
        <f>Anchor!Q73</f>
        <v>7.3577329999999996</v>
      </c>
      <c r="J40" s="130">
        <f>Anchor!R73</f>
        <v>4.3670000000000002E-3</v>
      </c>
      <c r="K40" s="130">
        <f>Anchor!S73</f>
        <v>0</v>
      </c>
      <c r="L40" s="130">
        <f>Anchor!T73</f>
        <v>23.063807000000001</v>
      </c>
      <c r="M40" s="130">
        <f>Anchor!U73</f>
        <v>29.081603999999999</v>
      </c>
      <c r="N40" s="130">
        <f>Anchor!V73</f>
        <v>26.518547999999999</v>
      </c>
      <c r="O40" s="130">
        <f>Anchor!W73</f>
        <v>35.775483999999999</v>
      </c>
      <c r="P40" s="130">
        <f>Anchor!X73</f>
        <v>36.278911999999998</v>
      </c>
      <c r="Q40" s="132">
        <f>10*LOG10(1/(('Summary (Full)'!$B$41/10^(N40/10)+'Summary (Full)'!$B$42/10^(O40/10)+'Summary (Full)'!$B$43/10^(P40/10))/'Summary (Full)'!$B$44))</f>
        <v>28.042478576821559</v>
      </c>
      <c r="R40" s="130">
        <f>Anchor!Y73</f>
        <v>1.1065179999999999</v>
      </c>
      <c r="S40" s="130">
        <f>Anchor!Z73</f>
        <v>202.5</v>
      </c>
      <c r="T40" s="133"/>
      <c r="U40" s="130">
        <f>Test!L73</f>
        <v>35.274264000000002</v>
      </c>
      <c r="V40" s="130">
        <f>Test!M73</f>
        <v>27.586773999999998</v>
      </c>
      <c r="W40" s="130">
        <f>Test!N73</f>
        <v>36.571213</v>
      </c>
      <c r="X40" s="130">
        <f>Test!O73</f>
        <v>36.791744999999999</v>
      </c>
      <c r="Y40" s="130">
        <f>('Summary (Full)'!$B$34*V40+'Summary (Full)'!$B$35*W40+'Summary (Full)'!$B$36*X40)/'Summary (Full)'!$B$37</f>
        <v>28.723612124999999</v>
      </c>
      <c r="Z40" s="130">
        <f>Test!P73</f>
        <v>6.899864</v>
      </c>
      <c r="AA40" s="130">
        <f>Test!Q73</f>
        <v>7.930148</v>
      </c>
      <c r="AB40" s="130">
        <f>Test!R73</f>
        <v>0.55112899999999998</v>
      </c>
      <c r="AC40" s="130">
        <f>Test!S73</f>
        <v>0.53350200000000003</v>
      </c>
      <c r="AD40" s="130">
        <f>Test!T73</f>
        <v>24.033847000000002</v>
      </c>
      <c r="AE40" s="130">
        <f>Test!U73</f>
        <v>30.022824</v>
      </c>
      <c r="AF40" s="130">
        <f>Test!V73</f>
        <v>27.509436000000001</v>
      </c>
      <c r="AG40" s="130">
        <f>Test!W73</f>
        <v>36.547590999999997</v>
      </c>
      <c r="AH40" s="130">
        <f>Test!X73</f>
        <v>36.723976999999998</v>
      </c>
      <c r="AI40" s="130">
        <f>10*LOG10(1/(('Summary (Full)'!$B$41/10^(AF40/10)+'Summary (Full)'!$B$42/10^(AG40/10)+'Summary (Full)'!$B$43/10^(AH40/10))/'Summary (Full)'!$B$44))</f>
        <v>29.012564506795812</v>
      </c>
      <c r="AJ40" s="130">
        <f>Test!Y73</f>
        <v>1.160787</v>
      </c>
      <c r="AK40" s="130">
        <f>Test!Z73</f>
        <v>1861.04</v>
      </c>
      <c r="AL40" s="130">
        <f t="shared" si="2"/>
        <v>1.0490448415660658</v>
      </c>
      <c r="AM40" s="130">
        <f t="shared" si="2"/>
        <v>9.1903209876543208</v>
      </c>
      <c r="AO40" s="270"/>
      <c r="AP40" s="193"/>
      <c r="AQ40" s="193"/>
      <c r="AR40" s="193"/>
      <c r="AS40" s="193"/>
      <c r="AT40" s="193"/>
      <c r="AU40" s="193"/>
      <c r="AV40" s="193"/>
      <c r="AW40" s="193"/>
      <c r="AX40" s="193"/>
      <c r="AY40" s="195"/>
      <c r="AZ40" s="253"/>
      <c r="BA40" s="221"/>
      <c r="CL40" s="4">
        <v>1201.1619149999999</v>
      </c>
      <c r="CM40" s="4">
        <v>39.168404000000002</v>
      </c>
      <c r="CN40" s="4">
        <v>39.168404000000002</v>
      </c>
      <c r="CO40" s="4">
        <v>45.361828000000003</v>
      </c>
      <c r="CP40" s="4">
        <v>47.797516000000002</v>
      </c>
      <c r="CQ40" s="4">
        <v>40.094812499999996</v>
      </c>
      <c r="CR40" s="4">
        <v>18.983581000000001</v>
      </c>
      <c r="CS40" s="4">
        <v>16.032816</v>
      </c>
      <c r="CT40" s="4">
        <v>65.224808999999993</v>
      </c>
      <c r="CU40" s="4">
        <v>62.729922999999999</v>
      </c>
      <c r="CV40" s="4">
        <v>36.396940000000001</v>
      </c>
      <c r="CW40" s="4">
        <v>40.455007000000002</v>
      </c>
      <c r="CX40" s="4">
        <v>39.125430000000001</v>
      </c>
      <c r="CY40" s="4">
        <v>45.345778000000003</v>
      </c>
      <c r="CZ40" s="4">
        <v>47.769215000000003</v>
      </c>
      <c r="DA40" s="4">
        <v>40.496749267296011</v>
      </c>
      <c r="DB40" s="4">
        <v>0.51997400000000005</v>
      </c>
      <c r="DC40" s="4">
        <v>1904.63</v>
      </c>
      <c r="DE40" s="4">
        <v>1267.4438314557044</v>
      </c>
      <c r="DF40" s="4">
        <v>19.323379750000001</v>
      </c>
      <c r="DH40" s="4">
        <v>1092.5067203901851</v>
      </c>
      <c r="DI40" s="4">
        <v>15.781939125000001</v>
      </c>
      <c r="DO40" s="4">
        <v>1122.1948292732729</v>
      </c>
      <c r="DP40" s="4">
        <v>36.159066500000002</v>
      </c>
      <c r="DQ40" s="4">
        <v>1092.5067203901851</v>
      </c>
      <c r="DR40" s="4">
        <v>40.213876875000004</v>
      </c>
      <c r="DS40" s="4">
        <v>1201.1619149999999</v>
      </c>
      <c r="DT40" s="4">
        <v>39.125430000000001</v>
      </c>
      <c r="DU40" s="4">
        <v>39.125430000000001</v>
      </c>
      <c r="DV40" s="4">
        <v>45.345778000000003</v>
      </c>
      <c r="DW40" s="4">
        <v>47.769215000000003</v>
      </c>
      <c r="DX40" s="4">
        <v>40.496749267296011</v>
      </c>
      <c r="DZ40" s="4">
        <v>1143.05141</v>
      </c>
      <c r="EA40" s="4">
        <v>39.569237000000001</v>
      </c>
      <c r="EB40" s="4">
        <v>39.569237000000001</v>
      </c>
      <c r="EC40" s="4">
        <v>45.823470999999998</v>
      </c>
      <c r="ED40" s="4">
        <v>48.260528000000001</v>
      </c>
      <c r="EE40" s="4">
        <v>40.503332312500007</v>
      </c>
      <c r="EF40" s="4">
        <v>19.473496000000001</v>
      </c>
      <c r="EG40" s="4">
        <v>16.414380000000001</v>
      </c>
      <c r="EH40" s="4">
        <v>71.242650999999995</v>
      </c>
      <c r="EI40" s="4">
        <v>68.555571</v>
      </c>
      <c r="EJ40" s="4">
        <v>37.018338999999997</v>
      </c>
      <c r="EK40" s="4">
        <v>40.767094999999998</v>
      </c>
      <c r="EL40" s="4">
        <v>39.528433</v>
      </c>
      <c r="EM40" s="4">
        <v>45.809238000000001</v>
      </c>
      <c r="EN40" s="4">
        <v>48.231301999999999</v>
      </c>
      <c r="EO40" s="4">
        <v>40.904864321224714</v>
      </c>
      <c r="EP40" s="4">
        <v>0.435917</v>
      </c>
      <c r="EQ40" s="4">
        <v>26237.9</v>
      </c>
      <c r="ER40" s="4">
        <v>1073.7486019014129</v>
      </c>
      <c r="ES40" s="4">
        <v>19.309694499999999</v>
      </c>
      <c r="ET40" s="4">
        <v>1143.05141</v>
      </c>
      <c r="EU40" s="4">
        <v>16.414380000000001</v>
      </c>
      <c r="EV40" s="7">
        <v>5879.31945</v>
      </c>
      <c r="EW40" s="7">
        <v>90.933113000000006</v>
      </c>
      <c r="EX40" s="7">
        <v>9254.5202489999992</v>
      </c>
      <c r="EY40" s="7">
        <v>91.099362999999997</v>
      </c>
      <c r="EZ40" s="7">
        <v>1143.05141</v>
      </c>
      <c r="FA40" s="7">
        <v>37.018338999999997</v>
      </c>
      <c r="FB40" s="7">
        <v>1195.83186</v>
      </c>
      <c r="FC40" s="7">
        <v>40.862439000000002</v>
      </c>
      <c r="FD40" s="4">
        <v>1430.9391850204697</v>
      </c>
      <c r="FE40" s="4">
        <v>40.007255750000006</v>
      </c>
      <c r="FF40" s="4">
        <v>40.007255750000006</v>
      </c>
      <c r="FG40" s="4">
        <v>46.256337875</v>
      </c>
      <c r="FH40" s="4">
        <v>48.879694875000006</v>
      </c>
      <c r="FI40" s="4">
        <v>41.387017295260165</v>
      </c>
      <c r="FK40" s="4">
        <v>1494.8140869051285</v>
      </c>
      <c r="FL40" s="4">
        <v>40.613638851562499</v>
      </c>
      <c r="FM40" s="4">
        <v>1201.1619149999999</v>
      </c>
      <c r="FN40" s="4">
        <v>40.496749267296011</v>
      </c>
      <c r="FP40" s="4">
        <v>1430.9391850204697</v>
      </c>
      <c r="FQ40" s="4">
        <v>40.983936226562498</v>
      </c>
      <c r="FR40" s="4">
        <v>1430.9391850204697</v>
      </c>
      <c r="FS40" s="4">
        <v>41.387017295260165</v>
      </c>
    </row>
    <row r="41" spans="1:175">
      <c r="CL41" s="4">
        <v>1494.8140869051285</v>
      </c>
      <c r="CM41" s="4">
        <v>39.70142525</v>
      </c>
      <c r="CN41" s="4">
        <v>39.70142525</v>
      </c>
      <c r="CO41" s="4">
        <v>45.736085750000001</v>
      </c>
      <c r="CP41" s="4">
        <v>48.262182374999995</v>
      </c>
      <c r="CQ41" s="4">
        <v>40.613638851562499</v>
      </c>
      <c r="CR41" s="4">
        <v>19.935278374999999</v>
      </c>
      <c r="CS41" s="4">
        <v>16.550597875000001</v>
      </c>
      <c r="CT41" s="4">
        <v>70.688315000000003</v>
      </c>
      <c r="CU41" s="4">
        <v>68.291766125000009</v>
      </c>
      <c r="CV41" s="4">
        <v>37.221141125000003</v>
      </c>
      <c r="CW41" s="4">
        <v>40.850505874999996</v>
      </c>
      <c r="CX41" s="4">
        <v>39.662491875000001</v>
      </c>
      <c r="CY41" s="4">
        <v>45.720267749999998</v>
      </c>
      <c r="CZ41" s="4">
        <v>48.235352124999999</v>
      </c>
      <c r="DA41" s="4">
        <v>41.022427459205467</v>
      </c>
      <c r="DB41" s="4">
        <v>0.47456725</v>
      </c>
      <c r="DC41" s="4">
        <v>2792.6174999999998</v>
      </c>
      <c r="DE41" s="4">
        <v>1381.8500871164547</v>
      </c>
      <c r="DF41" s="4">
        <v>19.725580375</v>
      </c>
      <c r="DH41" s="4">
        <v>1201.1619149999999</v>
      </c>
      <c r="DI41" s="4">
        <v>16.032816</v>
      </c>
      <c r="DO41" s="4">
        <v>1234.7373045789477</v>
      </c>
      <c r="DP41" s="4">
        <v>36.513091375000002</v>
      </c>
      <c r="DQ41" s="4">
        <v>1201.1619149999999</v>
      </c>
      <c r="DR41" s="4">
        <v>40.455007000000002</v>
      </c>
      <c r="DS41" s="4">
        <v>1494.8140869051285</v>
      </c>
      <c r="DT41" s="4">
        <v>39.662491875000001</v>
      </c>
      <c r="DU41" s="4">
        <v>39.662491875000001</v>
      </c>
      <c r="DV41" s="4">
        <v>45.720267749999998</v>
      </c>
      <c r="DW41" s="4">
        <v>48.235352124999999</v>
      </c>
      <c r="DX41" s="4">
        <v>41.022427459205467</v>
      </c>
      <c r="DZ41" s="4">
        <v>1260.0277187203433</v>
      </c>
      <c r="EA41" s="4">
        <v>39.760914249999999</v>
      </c>
      <c r="EB41" s="4">
        <v>39.760914249999999</v>
      </c>
      <c r="EC41" s="4">
        <v>45.991334500000001</v>
      </c>
      <c r="ED41" s="4">
        <v>48.488704875000003</v>
      </c>
      <c r="EE41" s="4">
        <v>40.695802429687504</v>
      </c>
      <c r="EF41" s="4">
        <v>19.9016625</v>
      </c>
      <c r="EG41" s="4">
        <v>16.61251</v>
      </c>
      <c r="EH41" s="4">
        <v>72.766748749999991</v>
      </c>
      <c r="EI41" s="4">
        <v>70.092500000000001</v>
      </c>
      <c r="EJ41" s="4">
        <v>37.330586749999995</v>
      </c>
      <c r="EK41" s="4">
        <v>40.935445999999999</v>
      </c>
      <c r="EL41" s="4">
        <v>39.7225915</v>
      </c>
      <c r="EM41" s="4">
        <v>45.977784249999999</v>
      </c>
      <c r="EN41" s="4">
        <v>48.460860500000003</v>
      </c>
      <c r="EO41" s="4">
        <v>41.098667053081371</v>
      </c>
      <c r="EP41" s="4">
        <v>0.43009287499999999</v>
      </c>
      <c r="EQ41" s="4">
        <v>29088.050000000003</v>
      </c>
      <c r="ER41" s="4">
        <v>1181.6135605986351</v>
      </c>
      <c r="ES41" s="4">
        <v>19.740461124999999</v>
      </c>
      <c r="ET41" s="4">
        <v>1300.3142487153427</v>
      </c>
      <c r="EU41" s="4">
        <v>16.692996000000001</v>
      </c>
      <c r="EV41" s="7">
        <v>9254.5202489999992</v>
      </c>
      <c r="EW41" s="7">
        <v>93.204845000000006</v>
      </c>
      <c r="EX41" s="7">
        <v>19375.253669000002</v>
      </c>
      <c r="EY41" s="7">
        <v>93.585358999999997</v>
      </c>
      <c r="EZ41" s="7">
        <v>1300.3142487153427</v>
      </c>
      <c r="FA41" s="7">
        <v>37.438523750000002</v>
      </c>
      <c r="FB41" s="7">
        <v>1430.9391850204697</v>
      </c>
      <c r="FC41" s="7">
        <v>41.214533750000001</v>
      </c>
      <c r="FD41" s="4">
        <v>1574.6862369999999</v>
      </c>
      <c r="FE41" s="4">
        <v>40.237641000000004</v>
      </c>
      <c r="FF41" s="4">
        <v>40.237641000000004</v>
      </c>
      <c r="FG41" s="4">
        <v>46.446630999999996</v>
      </c>
      <c r="FH41" s="4">
        <v>49.137193000000003</v>
      </c>
      <c r="FI41" s="4">
        <v>41.616103019838356</v>
      </c>
      <c r="FK41" s="4">
        <v>1644.7257360000001</v>
      </c>
      <c r="FL41" s="4">
        <v>40.868917187500003</v>
      </c>
      <c r="FM41" s="4">
        <v>1494.8140869051285</v>
      </c>
      <c r="FN41" s="4">
        <v>41.022427459205467</v>
      </c>
      <c r="FP41" s="4">
        <v>1574.6862369999999</v>
      </c>
      <c r="FQ41" s="4">
        <v>41.210826875000002</v>
      </c>
      <c r="FR41" s="4">
        <v>1574.6862369999999</v>
      </c>
      <c r="FS41" s="4">
        <v>41.616103019838356</v>
      </c>
    </row>
    <row r="42" spans="1:175" ht="13" thickBot="1">
      <c r="CL42" s="4">
        <v>1644.7257360000001</v>
      </c>
      <c r="CM42" s="4">
        <v>39.959336</v>
      </c>
      <c r="CN42" s="4">
        <v>39.959336</v>
      </c>
      <c r="CO42" s="4">
        <v>45.942616999999998</v>
      </c>
      <c r="CP42" s="4">
        <v>48.529353999999998</v>
      </c>
      <c r="CQ42" s="4">
        <v>40.868917187500003</v>
      </c>
      <c r="CR42" s="4">
        <v>20.391659000000001</v>
      </c>
      <c r="CS42" s="4">
        <v>16.793832999999999</v>
      </c>
      <c r="CT42" s="4">
        <v>72.898132000000004</v>
      </c>
      <c r="CU42" s="4">
        <v>70.463362000000004</v>
      </c>
      <c r="CV42" s="4">
        <v>37.575166000000003</v>
      </c>
      <c r="CW42" s="4">
        <v>41.069766999999999</v>
      </c>
      <c r="CX42" s="4">
        <v>39.923729000000002</v>
      </c>
      <c r="CY42" s="4">
        <v>45.927416999999998</v>
      </c>
      <c r="CZ42" s="4">
        <v>48.503982000000001</v>
      </c>
      <c r="DA42" s="4">
        <v>41.280949557971482</v>
      </c>
      <c r="DB42" s="4">
        <v>0.47038099999999999</v>
      </c>
      <c r="DC42" s="4">
        <v>2898.47</v>
      </c>
      <c r="DE42" s="4">
        <v>1506.583263</v>
      </c>
      <c r="DF42" s="4">
        <v>20.127780999999999</v>
      </c>
      <c r="DH42" s="4">
        <v>1494.8140869051285</v>
      </c>
      <c r="DI42" s="4">
        <v>16.550597875000001</v>
      </c>
      <c r="DO42" s="4">
        <v>1358.5664196173409</v>
      </c>
      <c r="DP42" s="4">
        <v>36.867116250000002</v>
      </c>
      <c r="DQ42" s="4">
        <v>1312.6852415139333</v>
      </c>
      <c r="DR42" s="4">
        <v>40.616241000000002</v>
      </c>
      <c r="DS42" s="4">
        <v>1644.7257360000001</v>
      </c>
      <c r="DT42" s="4">
        <v>39.923729000000002</v>
      </c>
      <c r="DU42" s="4">
        <v>39.923729000000002</v>
      </c>
      <c r="DV42" s="4">
        <v>45.927416999999998</v>
      </c>
      <c r="DW42" s="4">
        <v>48.503982000000001</v>
      </c>
      <c r="DX42" s="4">
        <v>41.280949557971482</v>
      </c>
      <c r="DZ42" s="4">
        <v>1430.9391850204697</v>
      </c>
      <c r="EA42" s="4">
        <v>40.040623750000002</v>
      </c>
      <c r="EB42" s="4">
        <v>40.040623750000002</v>
      </c>
      <c r="EC42" s="4">
        <v>46.269159250000001</v>
      </c>
      <c r="ED42" s="4">
        <v>48.905087875</v>
      </c>
      <c r="EE42" s="4">
        <v>40.983936226562498</v>
      </c>
      <c r="EF42" s="4">
        <v>20.601994375</v>
      </c>
      <c r="EG42" s="4">
        <v>16.911849499999999</v>
      </c>
      <c r="EH42" s="4">
        <v>74.426282125</v>
      </c>
      <c r="EI42" s="4">
        <v>71.764859375</v>
      </c>
      <c r="EJ42" s="4">
        <v>37.765299874999997</v>
      </c>
      <c r="EK42" s="4">
        <v>41.214533750000001</v>
      </c>
      <c r="EL42" s="4">
        <v>40.007255750000006</v>
      </c>
      <c r="EM42" s="4">
        <v>46.256337875</v>
      </c>
      <c r="EN42" s="4">
        <v>48.879694875000006</v>
      </c>
      <c r="EO42" s="4">
        <v>41.387017295260165</v>
      </c>
      <c r="EP42" s="4">
        <v>0.43611100000000003</v>
      </c>
      <c r="EQ42" s="4">
        <v>22644.989999999998</v>
      </c>
      <c r="ER42" s="4">
        <v>1300.3142487153427</v>
      </c>
      <c r="ES42" s="4">
        <v>20.17122775</v>
      </c>
      <c r="ET42" s="4">
        <v>1430.9391850204697</v>
      </c>
      <c r="EU42" s="4">
        <v>16.911849499999999</v>
      </c>
      <c r="EV42" s="7">
        <v>19375.253669000002</v>
      </c>
      <c r="EW42" s="7">
        <v>95.483259000000004</v>
      </c>
      <c r="EX42" s="7"/>
      <c r="EY42" s="7"/>
      <c r="EZ42" s="7">
        <v>1430.9391850204697</v>
      </c>
      <c r="FA42" s="7">
        <v>37.765299874999997</v>
      </c>
      <c r="FB42" s="7">
        <v>1574.6862369999999</v>
      </c>
      <c r="FC42" s="7">
        <v>41.412717000000001</v>
      </c>
      <c r="FD42" s="4">
        <v>1730.4955204188079</v>
      </c>
      <c r="FE42" s="4">
        <v>40.390086500000002</v>
      </c>
      <c r="FF42" s="4">
        <v>40.390086500000002</v>
      </c>
      <c r="FG42" s="4">
        <v>46.573517249999995</v>
      </c>
      <c r="FH42" s="4">
        <v>49.318848250000002</v>
      </c>
      <c r="FI42" s="4">
        <v>41.767953409102077</v>
      </c>
      <c r="FK42" s="4">
        <v>1801.8549112467795</v>
      </c>
      <c r="FL42" s="4">
        <v>41.036314765625001</v>
      </c>
      <c r="FM42" s="4">
        <v>1644.7257360000001</v>
      </c>
      <c r="FN42" s="4">
        <v>41.280949557971482</v>
      </c>
      <c r="FP42" s="4">
        <v>1730.4955204188079</v>
      </c>
      <c r="FQ42" s="4">
        <v>41.361548500000005</v>
      </c>
      <c r="FR42" s="4">
        <v>1730.4955204188079</v>
      </c>
      <c r="FS42" s="4">
        <v>41.767953409102077</v>
      </c>
    </row>
    <row r="43" spans="1:175" ht="13">
      <c r="A43" s="273" t="s">
        <v>76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7"/>
      <c r="AJ43" s="97"/>
      <c r="AK43" s="97"/>
      <c r="AL43" s="98"/>
      <c r="CL43" s="4">
        <v>1801.8549112467795</v>
      </c>
      <c r="CM43" s="4">
        <v>40.125440875000002</v>
      </c>
      <c r="CN43" s="4">
        <v>40.125440875000002</v>
      </c>
      <c r="CO43" s="4">
        <v>46.092818749999999</v>
      </c>
      <c r="CP43" s="4">
        <v>48.732045249999999</v>
      </c>
      <c r="CQ43" s="4">
        <v>41.036314765625001</v>
      </c>
      <c r="CR43" s="4">
        <v>20.802356500000002</v>
      </c>
      <c r="CS43" s="4">
        <v>16.973505124999999</v>
      </c>
      <c r="CT43" s="4">
        <v>74.309432999999999</v>
      </c>
      <c r="CU43" s="4">
        <v>71.878579250000001</v>
      </c>
      <c r="CV43" s="4">
        <v>37.862304125000001</v>
      </c>
      <c r="CW43" s="4">
        <v>41.217419499999998</v>
      </c>
      <c r="CX43" s="4">
        <v>40.092251000000005</v>
      </c>
      <c r="CY43" s="4">
        <v>46.078113999999999</v>
      </c>
      <c r="CZ43" s="4">
        <v>48.707537250000001</v>
      </c>
      <c r="DA43" s="4">
        <v>41.44950724476422</v>
      </c>
      <c r="DB43" s="4">
        <v>0.465705125</v>
      </c>
      <c r="DC43" s="4">
        <v>3012.1374999999998</v>
      </c>
      <c r="DE43" s="4">
        <v>1872.392090657361</v>
      </c>
      <c r="DF43" s="4">
        <v>21.055572250000001</v>
      </c>
      <c r="DH43" s="4">
        <v>1644.7257360000001</v>
      </c>
      <c r="DI43" s="4">
        <v>16.793832999999999</v>
      </c>
      <c r="DO43" s="4">
        <v>1494.8140869051285</v>
      </c>
      <c r="DP43" s="4">
        <v>37.221141125000003</v>
      </c>
      <c r="DQ43" s="4">
        <v>1644.7257360000001</v>
      </c>
      <c r="DR43" s="4">
        <v>41.069766999999999</v>
      </c>
      <c r="DS43" s="4">
        <v>1801.8549112467795</v>
      </c>
      <c r="DT43" s="4">
        <v>40.092251000000005</v>
      </c>
      <c r="DU43" s="4">
        <v>40.092251000000005</v>
      </c>
      <c r="DV43" s="4">
        <v>46.078113999999999</v>
      </c>
      <c r="DW43" s="4">
        <v>48.707537250000001</v>
      </c>
      <c r="DX43" s="4">
        <v>41.44950724476422</v>
      </c>
      <c r="DZ43" s="4">
        <v>1574.6862369999999</v>
      </c>
      <c r="EA43" s="4">
        <v>40.268124</v>
      </c>
      <c r="EB43" s="4">
        <v>40.268124</v>
      </c>
      <c r="EC43" s="4">
        <v>46.458888999999999</v>
      </c>
      <c r="ED43" s="4">
        <v>49.160604999999997</v>
      </c>
      <c r="EE43" s="4">
        <v>41.210826875000002</v>
      </c>
      <c r="EF43" s="4">
        <v>21.032761000000001</v>
      </c>
      <c r="EG43" s="4">
        <v>17.130703</v>
      </c>
      <c r="EH43" s="4">
        <v>76.204725999999994</v>
      </c>
      <c r="EI43" s="4">
        <v>73.542518999999999</v>
      </c>
      <c r="EJ43" s="4">
        <v>38.092075999999999</v>
      </c>
      <c r="EK43" s="4">
        <v>41.412717000000001</v>
      </c>
      <c r="EL43" s="4">
        <v>40.237641000000004</v>
      </c>
      <c r="EM43" s="4">
        <v>46.446630999999996</v>
      </c>
      <c r="EN43" s="4">
        <v>49.137193000000003</v>
      </c>
      <c r="EO43" s="4">
        <v>41.616103019838356</v>
      </c>
      <c r="EP43" s="4">
        <v>0.427948</v>
      </c>
      <c r="EQ43" s="4">
        <v>23883.17</v>
      </c>
      <c r="ER43" s="4">
        <v>1430.9391850204697</v>
      </c>
      <c r="ES43" s="4">
        <v>20.601994375</v>
      </c>
      <c r="ET43" s="4">
        <v>1574.6862369999999</v>
      </c>
      <c r="EU43" s="4">
        <v>17.130703</v>
      </c>
      <c r="EV43" s="7"/>
      <c r="EW43" s="7"/>
      <c r="EX43" s="7"/>
      <c r="EY43" s="7"/>
      <c r="EZ43" s="7">
        <v>1574.6862369999999</v>
      </c>
      <c r="FA43" s="7">
        <v>38.092075999999999</v>
      </c>
      <c r="FB43" s="7">
        <v>1730.4955204188079</v>
      </c>
      <c r="FC43" s="7">
        <v>41.544425375000003</v>
      </c>
      <c r="FD43" s="4">
        <v>2050.9344295526935</v>
      </c>
      <c r="FE43" s="4">
        <v>40.693384000000002</v>
      </c>
      <c r="FF43" s="4">
        <v>40.693384000000002</v>
      </c>
      <c r="FG43" s="4">
        <v>46.820515499999999</v>
      </c>
      <c r="FH43" s="4">
        <v>49.608653000000004</v>
      </c>
      <c r="FI43" s="4">
        <v>42.067680712364655</v>
      </c>
      <c r="FK43" s="4">
        <v>1973.9954511079309</v>
      </c>
      <c r="FL43" s="4">
        <v>41.203712343749999</v>
      </c>
      <c r="FM43" s="4">
        <v>1801.8549112467795</v>
      </c>
      <c r="FN43" s="4">
        <v>41.44950724476422</v>
      </c>
      <c r="FP43" s="4">
        <v>2050.9344295526935</v>
      </c>
      <c r="FQ43" s="4">
        <v>41.658153015625004</v>
      </c>
      <c r="FR43" s="4">
        <v>2050.9344295526935</v>
      </c>
      <c r="FS43" s="4">
        <v>42.067680712364655</v>
      </c>
    </row>
    <row r="44" spans="1:175" ht="13">
      <c r="A44" s="275" t="s">
        <v>13</v>
      </c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94"/>
      <c r="N44" s="94"/>
      <c r="O44" s="94"/>
      <c r="P44" s="94"/>
      <c r="Q44" s="272" t="s">
        <v>1</v>
      </c>
      <c r="R44" s="272"/>
      <c r="S44" s="272" t="s">
        <v>22</v>
      </c>
      <c r="T44" s="272"/>
      <c r="U44" s="272" t="s">
        <v>0</v>
      </c>
      <c r="V44" s="272"/>
      <c r="W44" s="272" t="s">
        <v>49</v>
      </c>
      <c r="X44" s="272"/>
      <c r="Y44" s="262" t="s">
        <v>40</v>
      </c>
      <c r="Z44" s="262"/>
      <c r="AA44" s="262" t="s">
        <v>44</v>
      </c>
      <c r="AB44" s="262"/>
      <c r="AC44" s="262" t="s">
        <v>45</v>
      </c>
      <c r="AD44" s="262"/>
      <c r="AE44" s="262"/>
      <c r="AF44" s="262"/>
      <c r="AG44" s="262"/>
      <c r="AH44" s="262"/>
      <c r="AI44" s="255" t="s">
        <v>13</v>
      </c>
      <c r="AJ44" s="255"/>
      <c r="AK44" s="280" t="s">
        <v>42</v>
      </c>
      <c r="AL44" s="281"/>
      <c r="CL44" s="4">
        <v>1973.9954511079309</v>
      </c>
      <c r="CM44" s="4">
        <v>40.291545749999997</v>
      </c>
      <c r="CN44" s="4">
        <v>40.291545749999997</v>
      </c>
      <c r="CO44" s="4">
        <v>46.2430205</v>
      </c>
      <c r="CP44" s="4">
        <v>48.9347365</v>
      </c>
      <c r="CQ44" s="4">
        <v>41.203712343749999</v>
      </c>
      <c r="CR44" s="4">
        <v>21.213054</v>
      </c>
      <c r="CS44" s="4">
        <v>17.153177249999999</v>
      </c>
      <c r="CT44" s="4">
        <v>75.720734000000007</v>
      </c>
      <c r="CU44" s="4">
        <v>73.293796499999999</v>
      </c>
      <c r="CV44" s="4">
        <v>38.14944225</v>
      </c>
      <c r="CW44" s="4">
        <v>41.365071999999998</v>
      </c>
      <c r="CX44" s="4">
        <v>40.260773</v>
      </c>
      <c r="CY44" s="4">
        <v>46.228811</v>
      </c>
      <c r="CZ44" s="4">
        <v>48.911092500000002</v>
      </c>
      <c r="DA44" s="4">
        <v>41.618064931556951</v>
      </c>
      <c r="DB44" s="4">
        <v>0.46102925</v>
      </c>
      <c r="DC44" s="4">
        <v>3125.8049999999998</v>
      </c>
      <c r="DE44" s="4">
        <v>2046.2365922860063</v>
      </c>
      <c r="DF44" s="4">
        <v>21.469970500000002</v>
      </c>
      <c r="DH44" s="4">
        <v>1801.8549112467795</v>
      </c>
      <c r="DI44" s="4">
        <v>16.973505124999999</v>
      </c>
      <c r="DO44" s="4">
        <v>1644.7257360000001</v>
      </c>
      <c r="DP44" s="4">
        <v>37.575166000000003</v>
      </c>
      <c r="DQ44" s="4">
        <v>1801.8549112467795</v>
      </c>
      <c r="DR44" s="4">
        <v>41.217419499999998</v>
      </c>
      <c r="DS44" s="4">
        <v>1973.9954511079309</v>
      </c>
      <c r="DT44" s="4">
        <v>40.260773</v>
      </c>
      <c r="DU44" s="4">
        <v>40.260773</v>
      </c>
      <c r="DV44" s="4">
        <v>46.228811</v>
      </c>
      <c r="DW44" s="4">
        <v>48.911092500000002</v>
      </c>
      <c r="DX44" s="4">
        <v>41.618064931556951</v>
      </c>
      <c r="DZ44" s="4">
        <v>1730.4955204188079</v>
      </c>
      <c r="EA44" s="4">
        <v>40.418444624999999</v>
      </c>
      <c r="EB44" s="4">
        <v>40.418444624999999</v>
      </c>
      <c r="EC44" s="4">
        <v>46.585319999999996</v>
      </c>
      <c r="ED44" s="4">
        <v>49.34123125</v>
      </c>
      <c r="EE44" s="4">
        <v>41.361548500000005</v>
      </c>
      <c r="EF44" s="4">
        <v>21.428455124999999</v>
      </c>
      <c r="EG44" s="4">
        <v>17.296141375000001</v>
      </c>
      <c r="EH44" s="4">
        <v>77.405380749999992</v>
      </c>
      <c r="EI44" s="4">
        <v>74.770623999999998</v>
      </c>
      <c r="EJ44" s="4">
        <v>38.362759124999997</v>
      </c>
      <c r="EK44" s="4">
        <v>41.544425375000003</v>
      </c>
      <c r="EL44" s="4">
        <v>40.390086500000002</v>
      </c>
      <c r="EM44" s="4">
        <v>46.573517249999995</v>
      </c>
      <c r="EN44" s="4">
        <v>49.318848250000002</v>
      </c>
      <c r="EO44" s="4">
        <v>41.767953409102077</v>
      </c>
      <c r="EP44" s="4">
        <v>0.42347825</v>
      </c>
      <c r="EQ44" s="4">
        <v>26527.566249999996</v>
      </c>
      <c r="ER44" s="4">
        <v>1574.6862369999999</v>
      </c>
      <c r="ES44" s="4">
        <v>21.032761000000001</v>
      </c>
      <c r="ET44" s="4">
        <v>1730.4955204188079</v>
      </c>
      <c r="EU44" s="4">
        <v>17.296141375000001</v>
      </c>
      <c r="EV44" s="7"/>
      <c r="EW44" s="7"/>
      <c r="EX44" s="7"/>
      <c r="EY44" s="7"/>
      <c r="EZ44" s="7">
        <v>1730.4955204188079</v>
      </c>
      <c r="FA44" s="7">
        <v>38.362759124999997</v>
      </c>
      <c r="FB44" s="7">
        <v>1901.72154669665</v>
      </c>
      <c r="FC44" s="7">
        <v>41.676133749999998</v>
      </c>
      <c r="FD44" s="4">
        <v>2260.8206489280174</v>
      </c>
      <c r="FE44" s="4">
        <v>40.887542500000002</v>
      </c>
      <c r="FF44" s="4">
        <v>40.887542500000002</v>
      </c>
      <c r="FG44" s="4">
        <v>46.989061750000005</v>
      </c>
      <c r="FH44" s="4">
        <v>49.8382115</v>
      </c>
      <c r="FI44" s="4">
        <v>42.261483444221312</v>
      </c>
      <c r="FK44" s="4">
        <v>2585.3567969999999</v>
      </c>
      <c r="FL44" s="4">
        <v>41.759717374999994</v>
      </c>
      <c r="FM44" s="4">
        <v>1973.9954511079309</v>
      </c>
      <c r="FN44" s="4">
        <v>41.618064931556951</v>
      </c>
      <c r="FP44" s="4">
        <v>2260.8206489280174</v>
      </c>
      <c r="FQ44" s="4">
        <v>41.850623132812501</v>
      </c>
      <c r="FR44" s="4">
        <v>2260.8206489280174</v>
      </c>
      <c r="FS44" s="4">
        <v>42.261483444221312</v>
      </c>
    </row>
    <row r="45" spans="1:175" ht="13">
      <c r="A45" s="96"/>
      <c r="B45" s="94"/>
      <c r="C45" s="272" t="s">
        <v>13</v>
      </c>
      <c r="D45" s="272"/>
      <c r="E45" s="272"/>
      <c r="F45" s="272"/>
      <c r="G45" s="94"/>
      <c r="H45" s="94"/>
      <c r="I45" s="94"/>
      <c r="J45" s="94"/>
      <c r="K45" s="94"/>
      <c r="L45" s="94"/>
      <c r="M45" s="272" t="s">
        <v>42</v>
      </c>
      <c r="N45" s="272"/>
      <c r="O45" s="272"/>
      <c r="P45" s="272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9"/>
      <c r="AJ45" s="99"/>
      <c r="AK45" s="99"/>
      <c r="AL45" s="100"/>
      <c r="CL45" s="4">
        <v>2585.3567969999999</v>
      </c>
      <c r="CM45" s="4">
        <v>40.850045000000001</v>
      </c>
      <c r="CN45" s="4">
        <v>40.850045000000001</v>
      </c>
      <c r="CO45" s="4">
        <v>46.731290999999999</v>
      </c>
      <c r="CP45" s="4">
        <v>49.523556999999997</v>
      </c>
      <c r="CQ45" s="4">
        <v>41.759717374999994</v>
      </c>
      <c r="CR45" s="4">
        <v>22.298521000000001</v>
      </c>
      <c r="CS45" s="4">
        <v>17.708701000000001</v>
      </c>
      <c r="CT45" s="4">
        <v>80.567272000000003</v>
      </c>
      <c r="CU45" s="4">
        <v>78.276227000000006</v>
      </c>
      <c r="CV45" s="4">
        <v>39.041592999999999</v>
      </c>
      <c r="CW45" s="4">
        <v>41.827171</v>
      </c>
      <c r="CX45" s="4">
        <v>40.824973</v>
      </c>
      <c r="CY45" s="4">
        <v>46.719673</v>
      </c>
      <c r="CZ45" s="4">
        <v>49.502535999999999</v>
      </c>
      <c r="DA45" s="4">
        <v>42.178924423381936</v>
      </c>
      <c r="DB45" s="4">
        <v>0.41671799999999998</v>
      </c>
      <c r="DC45" s="4">
        <v>5760.15</v>
      </c>
      <c r="DE45" s="4">
        <v>2236.2218963124596</v>
      </c>
      <c r="DF45" s="4">
        <v>21.88436875</v>
      </c>
      <c r="DH45" s="4">
        <v>1973.9954511079309</v>
      </c>
      <c r="DI45" s="4">
        <v>17.153177249999999</v>
      </c>
      <c r="DO45" s="4">
        <v>1801.8549112467795</v>
      </c>
      <c r="DP45" s="4">
        <v>37.862304125000001</v>
      </c>
      <c r="DQ45" s="4">
        <v>1973.9954511079309</v>
      </c>
      <c r="DR45" s="4">
        <v>41.365071999999998</v>
      </c>
      <c r="DS45" s="4">
        <v>2585.3567969999999</v>
      </c>
      <c r="DT45" s="4">
        <v>40.824973</v>
      </c>
      <c r="DU45" s="4">
        <v>40.824973</v>
      </c>
      <c r="DV45" s="4">
        <v>46.719673</v>
      </c>
      <c r="DW45" s="4">
        <v>49.502535999999999</v>
      </c>
      <c r="DX45" s="4">
        <v>42.178924423381936</v>
      </c>
      <c r="DZ45" s="4">
        <v>2050.9344295526935</v>
      </c>
      <c r="EA45" s="4">
        <v>40.719300500000003</v>
      </c>
      <c r="EB45" s="4">
        <v>40.719300500000003</v>
      </c>
      <c r="EC45" s="4">
        <v>46.830652000000001</v>
      </c>
      <c r="ED45" s="4">
        <v>49.629589250000002</v>
      </c>
      <c r="EE45" s="4">
        <v>41.658153015625004</v>
      </c>
      <c r="EF45" s="4">
        <v>22.042495000000002</v>
      </c>
      <c r="EG45" s="4">
        <v>17.603160000000003</v>
      </c>
      <c r="EH45" s="4">
        <v>80.387237499999998</v>
      </c>
      <c r="EI45" s="4">
        <v>77.777145000000004</v>
      </c>
      <c r="EJ45" s="4">
        <v>38.891825499999996</v>
      </c>
      <c r="EK45" s="4">
        <v>41.777200999999998</v>
      </c>
      <c r="EL45" s="4">
        <v>40.693384000000002</v>
      </c>
      <c r="EM45" s="4">
        <v>46.820515499999999</v>
      </c>
      <c r="EN45" s="4">
        <v>49.608653000000004</v>
      </c>
      <c r="EO45" s="4">
        <v>42.067680712364655</v>
      </c>
      <c r="EP45" s="4">
        <v>0.40097225000000003</v>
      </c>
      <c r="EQ45" s="4">
        <v>43338.8</v>
      </c>
      <c r="ER45" s="4">
        <v>1730.4955204188079</v>
      </c>
      <c r="ES45" s="4">
        <v>21.428455124999999</v>
      </c>
      <c r="ET45" s="4">
        <v>1901.72154669665</v>
      </c>
      <c r="EU45" s="4">
        <v>17.461579749999999</v>
      </c>
      <c r="EV45" s="7"/>
      <c r="EW45" s="7"/>
      <c r="EX45" s="7"/>
      <c r="EY45" s="7"/>
      <c r="EZ45" s="7">
        <v>1860.5332697748881</v>
      </c>
      <c r="FA45" s="7">
        <v>38.579577749999999</v>
      </c>
      <c r="FB45" s="7">
        <v>2260.8206489280174</v>
      </c>
      <c r="FC45" s="7">
        <v>41.945551999999999</v>
      </c>
      <c r="FD45" s="4">
        <v>2492.1859679999998</v>
      </c>
      <c r="FE45" s="4">
        <v>41.081701000000002</v>
      </c>
      <c r="FF45" s="4">
        <v>41.081701000000002</v>
      </c>
      <c r="FG45" s="4">
        <v>47.157608000000003</v>
      </c>
      <c r="FH45" s="4">
        <v>50.067770000000003</v>
      </c>
      <c r="FI45" s="4">
        <v>42.455286176077969</v>
      </c>
      <c r="FK45" s="4">
        <v>3412.747253</v>
      </c>
      <c r="FL45" s="4">
        <v>42.2080978125</v>
      </c>
      <c r="FM45" s="4">
        <v>2585.3567969999999</v>
      </c>
      <c r="FN45" s="4">
        <v>42.178924423381936</v>
      </c>
      <c r="FP45" s="4">
        <v>2492.1859679999998</v>
      </c>
      <c r="FQ45" s="4">
        <v>42.043093249999998</v>
      </c>
      <c r="FR45" s="4">
        <v>2492.1859679999998</v>
      </c>
      <c r="FS45" s="4">
        <v>42.455286176077969</v>
      </c>
    </row>
    <row r="46" spans="1:175" ht="17" customHeight="1" thickBot="1">
      <c r="A46" s="276" t="s">
        <v>23</v>
      </c>
      <c r="B46" s="277"/>
      <c r="C46" s="118" t="s">
        <v>24</v>
      </c>
      <c r="D46" s="118" t="s">
        <v>25</v>
      </c>
      <c r="E46" s="118" t="s">
        <v>26</v>
      </c>
      <c r="F46" s="118" t="s">
        <v>38</v>
      </c>
      <c r="G46" s="118" t="s">
        <v>5</v>
      </c>
      <c r="H46" s="118" t="s">
        <v>22</v>
      </c>
      <c r="I46" s="118" t="s">
        <v>0</v>
      </c>
      <c r="J46" s="118" t="s">
        <v>39</v>
      </c>
      <c r="K46" s="118" t="s">
        <v>40</v>
      </c>
      <c r="L46" s="118" t="s">
        <v>41</v>
      </c>
      <c r="M46" s="118" t="s">
        <v>24</v>
      </c>
      <c r="N46" s="118" t="s">
        <v>25</v>
      </c>
      <c r="O46" s="118" t="s">
        <v>26</v>
      </c>
      <c r="P46" s="118" t="s">
        <v>38</v>
      </c>
      <c r="Q46" s="118" t="s">
        <v>23</v>
      </c>
      <c r="R46" s="118" t="s">
        <v>24</v>
      </c>
      <c r="S46" s="118" t="s">
        <v>23</v>
      </c>
      <c r="T46" s="118" t="s">
        <v>24</v>
      </c>
      <c r="U46" s="118" t="s">
        <v>23</v>
      </c>
      <c r="V46" s="118" t="s">
        <v>24</v>
      </c>
      <c r="W46" s="118" t="s">
        <v>23</v>
      </c>
      <c r="X46" s="118" t="s">
        <v>24</v>
      </c>
      <c r="Y46" s="118" t="s">
        <v>23</v>
      </c>
      <c r="Z46" s="118" t="s">
        <v>24</v>
      </c>
      <c r="AA46" s="118" t="s">
        <v>23</v>
      </c>
      <c r="AB46" s="118" t="s">
        <v>24</v>
      </c>
      <c r="AC46" s="118" t="s">
        <v>23</v>
      </c>
      <c r="AD46" s="118" t="s">
        <v>24</v>
      </c>
      <c r="AE46" s="118" t="s">
        <v>24</v>
      </c>
      <c r="AF46" s="118" t="s">
        <v>25</v>
      </c>
      <c r="AG46" s="118" t="s">
        <v>26</v>
      </c>
      <c r="AH46" s="118" t="s">
        <v>38</v>
      </c>
      <c r="AI46" s="256" t="s">
        <v>38</v>
      </c>
      <c r="AJ46" s="256"/>
      <c r="AK46" s="282" t="s">
        <v>38</v>
      </c>
      <c r="AL46" s="283"/>
      <c r="AM46" s="158"/>
      <c r="AN46" s="158" t="s">
        <v>141</v>
      </c>
      <c r="AO46" s="159"/>
      <c r="AP46" s="158" t="s">
        <v>142</v>
      </c>
      <c r="CL46" s="4">
        <v>3412.747253</v>
      </c>
      <c r="CM46" s="4">
        <v>41.288175000000003</v>
      </c>
      <c r="CN46" s="4">
        <v>41.288175000000003</v>
      </c>
      <c r="CO46" s="4">
        <v>47.144230999999998</v>
      </c>
      <c r="CP46" s="4">
        <v>50.150883999999998</v>
      </c>
      <c r="CQ46" s="4">
        <v>42.2080978125</v>
      </c>
      <c r="CR46" s="4">
        <v>23.677239</v>
      </c>
      <c r="CS46" s="4">
        <v>18.231210000000001</v>
      </c>
      <c r="CT46" s="4">
        <v>84.188540000000003</v>
      </c>
      <c r="CU46" s="4">
        <v>81.7851</v>
      </c>
      <c r="CV46" s="4">
        <v>39.872270999999998</v>
      </c>
      <c r="CW46" s="4">
        <v>42.250987000000002</v>
      </c>
      <c r="CX46" s="4">
        <v>41.271904999999997</v>
      </c>
      <c r="CY46" s="4">
        <v>47.132992999999999</v>
      </c>
      <c r="CZ46" s="4">
        <v>50.132424</v>
      </c>
      <c r="DA46" s="4">
        <v>42.629411052313358</v>
      </c>
      <c r="DB46" s="4">
        <v>0.43297400000000003</v>
      </c>
      <c r="DC46" s="4">
        <v>3807.81</v>
      </c>
      <c r="DE46" s="4">
        <v>2443.8466149999999</v>
      </c>
      <c r="DF46" s="4">
        <v>22.298767000000002</v>
      </c>
      <c r="DH46" s="4">
        <v>2162.5814690587567</v>
      </c>
      <c r="DI46" s="4">
        <v>17.332849374999999</v>
      </c>
      <c r="DO46" s="4">
        <v>1973.9954511079309</v>
      </c>
      <c r="DP46" s="4">
        <v>38.14944225</v>
      </c>
      <c r="DQ46" s="4">
        <v>2236.2218963124596</v>
      </c>
      <c r="DR46" s="4">
        <v>41.583644999999997</v>
      </c>
      <c r="DS46" s="4">
        <v>3412.747253</v>
      </c>
      <c r="DT46" s="4">
        <v>41.271904999999997</v>
      </c>
      <c r="DU46" s="4">
        <v>41.271904999999997</v>
      </c>
      <c r="DV46" s="4">
        <v>47.132992999999999</v>
      </c>
      <c r="DW46" s="4">
        <v>50.132424</v>
      </c>
      <c r="DX46" s="4">
        <v>42.629411052313358</v>
      </c>
      <c r="DZ46" s="4">
        <v>2260.8206489280174</v>
      </c>
      <c r="EA46" s="4">
        <v>40.910977750000001</v>
      </c>
      <c r="EB46" s="4">
        <v>40.910977750000001</v>
      </c>
      <c r="EC46" s="4">
        <v>46.998515499999996</v>
      </c>
      <c r="ED46" s="4">
        <v>49.857766124999998</v>
      </c>
      <c r="EE46" s="4">
        <v>41.850623132812501</v>
      </c>
      <c r="EF46" s="4">
        <v>22.470661500000002</v>
      </c>
      <c r="EG46" s="4">
        <v>17.801290000000002</v>
      </c>
      <c r="EH46" s="4">
        <v>81.911335250000008</v>
      </c>
      <c r="EI46" s="4">
        <v>79.314074000000005</v>
      </c>
      <c r="EJ46" s="4">
        <v>39.20407325</v>
      </c>
      <c r="EK46" s="4">
        <v>41.945551999999999</v>
      </c>
      <c r="EL46" s="4">
        <v>40.887542500000002</v>
      </c>
      <c r="EM46" s="4">
        <v>46.989061750000005</v>
      </c>
      <c r="EN46" s="4">
        <v>49.8382115</v>
      </c>
      <c r="EO46" s="4">
        <v>42.261483444221312</v>
      </c>
      <c r="EP46" s="4">
        <v>0.39514812500000002</v>
      </c>
      <c r="EQ46" s="4">
        <v>46188.95</v>
      </c>
      <c r="ER46" s="4">
        <v>1901.72154669665</v>
      </c>
      <c r="ES46" s="4">
        <v>21.824149250000001</v>
      </c>
      <c r="ET46" s="4">
        <v>2050.9344295526935</v>
      </c>
      <c r="EU46" s="4">
        <v>17.603160000000003</v>
      </c>
      <c r="EV46" s="7"/>
      <c r="EW46" s="7"/>
      <c r="EX46" s="7"/>
      <c r="EY46" s="7"/>
      <c r="EZ46" s="7">
        <v>2050.9344295526935</v>
      </c>
      <c r="FA46" s="7">
        <v>38.891825499999996</v>
      </c>
      <c r="FB46" s="7">
        <v>2492.1859679999998</v>
      </c>
      <c r="FC46" s="7">
        <v>42.113903000000001</v>
      </c>
      <c r="FD46" s="4">
        <v>3466.1658339999999</v>
      </c>
      <c r="FE46" s="4">
        <v>41.551817999999997</v>
      </c>
      <c r="FF46" s="4">
        <v>41.551817999999997</v>
      </c>
      <c r="FG46" s="4">
        <v>47.570836</v>
      </c>
      <c r="FH46" s="4">
        <v>50.617280000000001</v>
      </c>
      <c r="FI46" s="4">
        <v>42.924443181100756</v>
      </c>
      <c r="FK46" s="4">
        <v>3574.493199</v>
      </c>
      <c r="FL46" s="4">
        <v>42.265044750000001</v>
      </c>
      <c r="FM46" s="4">
        <v>3412.747253</v>
      </c>
      <c r="FN46" s="4">
        <v>42.629411052313358</v>
      </c>
      <c r="FP46" s="4">
        <v>3466.1658339999999</v>
      </c>
      <c r="FQ46" s="4">
        <v>42.509285937500003</v>
      </c>
      <c r="FR46" s="4">
        <v>3466.1658339999999</v>
      </c>
      <c r="FS46" s="4">
        <v>42.924443181100756</v>
      </c>
    </row>
    <row r="47" spans="1:175">
      <c r="A47" s="271" t="s">
        <v>27</v>
      </c>
      <c r="B47" s="192">
        <f>bdRateROI($CL5:$CL63,CM5:CM63,$DZ5:$DZ63,EA5:EA63,CJ11,CJ6,1, 0, TRUE)</f>
        <v>-0.16142441875686597</v>
      </c>
      <c r="C47" s="192">
        <f t="shared" ref="C47:H47" si="3">bdRateExtend($CL5:$CL63,CN5:CN63,$DZ5:$DZ63,EB5:EB63, "None", FALSE, 0, TRUE)</f>
        <v>-0.21543248727928832</v>
      </c>
      <c r="D47" s="192">
        <f t="shared" si="3"/>
        <v>-0.26615339849386133</v>
      </c>
      <c r="E47" s="192" t="e">
        <f t="shared" si="3"/>
        <v>#N/A</v>
      </c>
      <c r="F47" s="192">
        <f t="shared" si="3"/>
        <v>-0.22054396775668017</v>
      </c>
      <c r="G47" s="192" t="e">
        <f t="shared" si="3"/>
        <v>#N/A</v>
      </c>
      <c r="H47" s="192">
        <f t="shared" si="3"/>
        <v>-0.22187668766063684</v>
      </c>
      <c r="I47" s="192">
        <f>bdRateExtend($CL5:$CL63,CT5:CT63,$DZ5:$DZ63,EH5:EH63,"None", FALSE,2,TRUE)</f>
        <v>-0.29760552447556954</v>
      </c>
      <c r="J47" s="192">
        <f>bdRateExtend($CL5:$CL63,CU5:CU63,$DZ5:$DZ63,EI5:EI63,"None", FALSE,2,TRUE)</f>
        <v>-0.28780312372461314</v>
      </c>
      <c r="K47" s="192">
        <f t="shared" ref="K47:P47" si="4">bdRateExtend($CL5:$CL63,CV5:CV63,$DZ5:$DZ63,EJ5:EJ63, "None", FALSE, 0, TRUE)</f>
        <v>-0.21333310076103096</v>
      </c>
      <c r="L47" s="192">
        <f t="shared" si="4"/>
        <v>-0.22370442060305873</v>
      </c>
      <c r="M47" s="192">
        <f t="shared" si="4"/>
        <v>-0.21588735874257403</v>
      </c>
      <c r="N47" s="192">
        <f t="shared" si="4"/>
        <v>-0.26629318137150249</v>
      </c>
      <c r="O47" s="192" t="e">
        <f t="shared" si="4"/>
        <v>#N/A</v>
      </c>
      <c r="P47" s="192">
        <f t="shared" si="4"/>
        <v>-0.21920023930889521</v>
      </c>
      <c r="Q47" s="192">
        <f>bdRateROI($DE5:$DE63,DF5:DF63,$ER5:$ER63,ES5:ES63,CJ11,CJ6,1, 0, TRUE)</f>
        <v>-0.14892709847746155</v>
      </c>
      <c r="R47" s="192">
        <f>bdRateExtend($DE5:$DE63,DF5:DF63,$ER5:$ER63,ES5:ES63, "None", FALSE, 0, TRUE)</f>
        <v>-0.19086608138824657</v>
      </c>
      <c r="S47" s="192">
        <f>bdRateROI($DH5:$DH63,DI5:DI63,$ET5:$ET63,EU5:EU63,CJ11,CJ6,1, 0, TRUE)</f>
        <v>-0.16849917727225017</v>
      </c>
      <c r="T47" s="192">
        <f>bdRateExtend($DH5:$DH63,DI5:DI63,$ET5:$ET63,EU5:EU63, "None", FALSE, 0, TRUE)</f>
        <v>-0.22243838962097318</v>
      </c>
      <c r="U47" s="192">
        <f>bdRateROI($DK5:$DK63,DL5:DL63,$EV5:$EV63,EW5:EW63,$CJ11,$CJ6,1,2,TRUE)</f>
        <v>-0.21094509887017399</v>
      </c>
      <c r="V47" s="192">
        <f>bdRateExtend($DK5:$DK63,DL5:DL63,$EV5:$EV63,EW5:EW63,"None", FALSE,2,TRUE)</f>
        <v>-0.28680162789407482</v>
      </c>
      <c r="W47" s="192">
        <f>bdRateROI(DM5:DM63,DN5:DN63,EX5:EX63,EY5:EY63,$CJ11,$CJ6,1,2,TRUE)</f>
        <v>-0.19416801227078151</v>
      </c>
      <c r="X47" s="192">
        <f>bdRateExtend(DM5:DM63,DN5:DN63,EX5:EX63,EY5:EY63,"None", FALSE,2,TRUE)</f>
        <v>-0.27499196954173821</v>
      </c>
      <c r="Y47" s="192">
        <f>bdRateROI(DO5:DO63,DP5:DP63,EZ5:EZ63,FA5:FA63,$CJ11,$CJ6,1, 0, TRUE)</f>
        <v>-0.16534454115693697</v>
      </c>
      <c r="Z47" s="192">
        <f>bdRateExtend(DO5:DO63,DP5:DP63,EZ5:EZ63,FA5:FA63, "None", FALSE, 0, TRUE)</f>
        <v>-0.21297225844516798</v>
      </c>
      <c r="AA47" s="192">
        <f>bdRateROI(DQ5:DQ63,DR5:DR63,FB5:FB63,FC5:FC63,$CJ11,$CJ6,1, 0, TRUE)</f>
        <v>-0.20173382929741224</v>
      </c>
      <c r="AB47" s="192">
        <f>bdRateExtend(DQ5:DQ63,DR5:DR63,FB5:FB63,FC5:FC63, "None", FALSE, 0, TRUE)</f>
        <v>-0.22405369176806356</v>
      </c>
      <c r="AC47" s="192">
        <f>bdRateROI(DS5:DS63,DT5:DT63,FD5:FD63,FE5:FE63,$CJ11,$CJ6,1, 0, TRUE)</f>
        <v>-0.1646818232070496</v>
      </c>
      <c r="AD47" s="192">
        <f>bdRateExtend(DS5:DS63,DT5:DT63,FD5:FD63,FE5:FE63, "None", FALSE, 0, TRUE)</f>
        <v>-0.21644934695521745</v>
      </c>
      <c r="AE47" s="192">
        <f>bdRateExtend($DS5:$DS63,DU5:DU63,$FD5:$FD63,FF5:FF63, "None", FALSE, 0, TRUE)</f>
        <v>-0.21644934695521745</v>
      </c>
      <c r="AF47" s="192">
        <f>bdRateExtend($DS5:$DS63,DV5:DV63,$FD5:$FD63,FG5:FG63, "None", FALSE, 0, TRUE)</f>
        <v>-0.26696819402233019</v>
      </c>
      <c r="AG47" s="192" t="e">
        <f>bdRateExtend($DS5:$DS63,DW5:DW63,$FD5:$FD63,FH5:FH63, "None", FALSE, 0, TRUE)</f>
        <v>#N/A</v>
      </c>
      <c r="AH47" s="192">
        <f>bdRateExtend($DS5:$DS63,DX5:DX63,$FD5:$FD63,FI5:FI63, "None", FALSE, 0, TRUE)</f>
        <v>-0.21978695563655126</v>
      </c>
      <c r="AI47" s="192">
        <f>bdRateROI($FK5:$FK63,FL5:FL63,$FP5:$FP63,FQ5:FQ63,$CJ11,$CJ6,1, 0, TRUE)</f>
        <v>-0.18053016289607937</v>
      </c>
      <c r="AJ47" s="192">
        <f>bdRateExtend($FK5:$FK63,FL5:FL63,$FP5:$FP63,FQ5:FQ63, "None", FALSE, 0, TRUE)</f>
        <v>-0.22119603852651293</v>
      </c>
      <c r="AK47" s="192">
        <f>bdRateROI($FM5:$FM63,FN5:FN63,$FR5:$FR63,FS5:FS63,$CJ11,$CJ6,1, 0, TRUE)</f>
        <v>-0.17595948912617032</v>
      </c>
      <c r="AL47" s="194">
        <f>bdRateExtend($FM5:$FM63,FN5:FN63,$FR5:$FR63,FS5:FS63, "None", FALSE, 0, TRUE)</f>
        <v>-0.21975984028182882</v>
      </c>
      <c r="AM47" s="299"/>
      <c r="AN47" s="301" cm="1">
        <f t="array" ref="AN47">testVMAFRange($DK5:$DK501,DL5:DL501,$EV5:$EV501,EW5:EW501)</f>
        <v>0</v>
      </c>
      <c r="AO47" s="160"/>
      <c r="AP47" s="301" cm="1">
        <f t="array" ref="AP47">testVMAFRange(DM5:DM501,DN5:DN501,EX5:EX501,EY5:EY501)</f>
        <v>0</v>
      </c>
      <c r="CL47" s="4">
        <v>3574.493199</v>
      </c>
      <c r="CM47" s="4">
        <v>41.351961000000003</v>
      </c>
      <c r="CN47" s="4">
        <v>41.351961000000003</v>
      </c>
      <c r="CO47" s="4">
        <v>47.195847000000001</v>
      </c>
      <c r="CP47" s="4">
        <v>50.117415000000001</v>
      </c>
      <c r="CQ47" s="4">
        <v>42.265044750000001</v>
      </c>
      <c r="CR47" s="4">
        <v>23.589151999999999</v>
      </c>
      <c r="CS47" s="4">
        <v>18.260057</v>
      </c>
      <c r="CT47" s="4">
        <v>84.565906999999996</v>
      </c>
      <c r="CU47" s="4">
        <v>82.413403000000002</v>
      </c>
      <c r="CV47" s="4">
        <v>39.967281999999997</v>
      </c>
      <c r="CW47" s="4">
        <v>42.267947999999997</v>
      </c>
      <c r="CX47" s="4">
        <v>41.333213000000001</v>
      </c>
      <c r="CY47" s="4">
        <v>47.185920000000003</v>
      </c>
      <c r="CZ47" s="4">
        <v>50.100583999999998</v>
      </c>
      <c r="DA47" s="4">
        <v>42.687436005685448</v>
      </c>
      <c r="DB47" s="4">
        <v>0.35416199999999998</v>
      </c>
      <c r="DC47" s="4">
        <v>9835.42</v>
      </c>
      <c r="DE47" s="4">
        <v>3115.141625686455</v>
      </c>
      <c r="DF47" s="4">
        <v>23.266541499999999</v>
      </c>
      <c r="DH47" s="4">
        <v>2585.3567969999999</v>
      </c>
      <c r="DI47" s="4">
        <v>17.708701000000001</v>
      </c>
      <c r="DO47" s="4">
        <v>2162.5814690587567</v>
      </c>
      <c r="DP47" s="4">
        <v>38.436580374999998</v>
      </c>
      <c r="DQ47" s="4">
        <v>2443.8466149999999</v>
      </c>
      <c r="DR47" s="4">
        <v>41.744878999999997</v>
      </c>
      <c r="DS47" s="4">
        <v>3574.493199</v>
      </c>
      <c r="DT47" s="4">
        <v>41.333213000000001</v>
      </c>
      <c r="DU47" s="4">
        <v>41.333213000000001</v>
      </c>
      <c r="DV47" s="4">
        <v>47.185920000000003</v>
      </c>
      <c r="DW47" s="4">
        <v>50.100583999999998</v>
      </c>
      <c r="DX47" s="4">
        <v>42.687436005685448</v>
      </c>
      <c r="DZ47" s="4">
        <v>2492.1859679999998</v>
      </c>
      <c r="EA47" s="4">
        <v>41.102654999999999</v>
      </c>
      <c r="EB47" s="4">
        <v>41.102654999999999</v>
      </c>
      <c r="EC47" s="4">
        <v>47.166378999999999</v>
      </c>
      <c r="ED47" s="4">
        <v>50.085943</v>
      </c>
      <c r="EE47" s="4">
        <v>42.043093249999998</v>
      </c>
      <c r="EF47" s="4">
        <v>22.898828000000002</v>
      </c>
      <c r="EG47" s="4">
        <v>17.999420000000001</v>
      </c>
      <c r="EH47" s="4">
        <v>83.435433000000003</v>
      </c>
      <c r="EI47" s="4">
        <v>80.851003000000006</v>
      </c>
      <c r="EJ47" s="4">
        <v>39.516320999999998</v>
      </c>
      <c r="EK47" s="4">
        <v>42.113903000000001</v>
      </c>
      <c r="EL47" s="4">
        <v>41.081701000000002</v>
      </c>
      <c r="EM47" s="4">
        <v>47.157608000000003</v>
      </c>
      <c r="EN47" s="4">
        <v>50.067770000000003</v>
      </c>
      <c r="EO47" s="4">
        <v>42.455286176077969</v>
      </c>
      <c r="EP47" s="4">
        <v>0.389324</v>
      </c>
      <c r="EQ47" s="4">
        <v>49039.1</v>
      </c>
      <c r="ER47" s="4">
        <v>2089.889744583118</v>
      </c>
      <c r="ES47" s="4">
        <v>22.219843375</v>
      </c>
      <c r="ET47" s="4">
        <v>2260.8206489280174</v>
      </c>
      <c r="EU47" s="4">
        <v>17.801290000000002</v>
      </c>
      <c r="EV47" s="7"/>
      <c r="EW47" s="7"/>
      <c r="EX47" s="7"/>
      <c r="EY47" s="7"/>
      <c r="EZ47" s="7">
        <v>2260.8206489280174</v>
      </c>
      <c r="FA47" s="7">
        <v>39.20407325</v>
      </c>
      <c r="FB47" s="7">
        <v>3466.1658339999999</v>
      </c>
      <c r="FC47" s="7">
        <v>42.522916000000002</v>
      </c>
      <c r="FD47" s="4">
        <v>3918.8840025274339</v>
      </c>
      <c r="FE47" s="4">
        <v>41.654932375000001</v>
      </c>
      <c r="FF47" s="4">
        <v>41.654932375000001</v>
      </c>
      <c r="FG47" s="4">
        <v>47.67027075</v>
      </c>
      <c r="FH47" s="4">
        <v>50.757803500000001</v>
      </c>
      <c r="FI47" s="4">
        <v>43.02837192868104</v>
      </c>
      <c r="FK47" s="4">
        <v>4708.2656020775767</v>
      </c>
      <c r="FL47" s="4">
        <v>42.580741531250005</v>
      </c>
      <c r="FM47" s="4">
        <v>3574.493199</v>
      </c>
      <c r="FN47" s="4">
        <v>42.687436005685448</v>
      </c>
      <c r="FP47" s="4">
        <v>3918.8840025274339</v>
      </c>
      <c r="FQ47" s="4">
        <v>42.6142518515625</v>
      </c>
      <c r="FR47" s="4">
        <v>3918.8840025274339</v>
      </c>
      <c r="FS47" s="4">
        <v>43.02837192868104</v>
      </c>
    </row>
    <row r="48" spans="1:175">
      <c r="A48" s="261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8"/>
      <c r="AM48" s="300"/>
      <c r="AN48" s="301"/>
      <c r="AO48" s="160"/>
      <c r="AP48" s="301"/>
      <c r="CL48" s="4">
        <v>5202.9665290585199</v>
      </c>
      <c r="CM48" s="4">
        <v>41.791048000000004</v>
      </c>
      <c r="CN48" s="4">
        <v>41.791048000000004</v>
      </c>
      <c r="CO48" s="4">
        <v>47.640962000000002</v>
      </c>
      <c r="CP48" s="4">
        <v>50.765628249999999</v>
      </c>
      <c r="CQ48" s="4">
        <v>42.717578890625006</v>
      </c>
      <c r="CR48" s="4">
        <v>25.024792625</v>
      </c>
      <c r="CS48" s="4">
        <v>18.801826249999998</v>
      </c>
      <c r="CT48" s="4">
        <v>88.451861125000008</v>
      </c>
      <c r="CU48" s="4">
        <v>86.234423749999991</v>
      </c>
      <c r="CV48" s="4">
        <v>40.905958125000005</v>
      </c>
      <c r="CW48" s="4">
        <v>42.690143250000006</v>
      </c>
      <c r="CX48" s="4">
        <v>41.777910124999998</v>
      </c>
      <c r="CY48" s="4">
        <v>47.631438750000001</v>
      </c>
      <c r="CZ48" s="4">
        <v>50.750788249999999</v>
      </c>
      <c r="DA48" s="4">
        <v>43.138211940802123</v>
      </c>
      <c r="DB48" s="4">
        <v>0.39517025</v>
      </c>
      <c r="DC48" s="4">
        <v>5979.1887499999993</v>
      </c>
      <c r="DE48" s="4">
        <v>3412.747253</v>
      </c>
      <c r="DF48" s="4">
        <v>23.677239</v>
      </c>
      <c r="DH48" s="4">
        <v>3115.141625686455</v>
      </c>
      <c r="DI48" s="4">
        <v>18.051537875000001</v>
      </c>
      <c r="DO48" s="4">
        <v>2585.3567969999999</v>
      </c>
      <c r="DP48" s="4">
        <v>39.041592999999999</v>
      </c>
      <c r="DQ48" s="4">
        <v>2585.3567969999999</v>
      </c>
      <c r="DR48" s="4">
        <v>41.827171</v>
      </c>
      <c r="DS48" s="4">
        <v>5202.9665290585199</v>
      </c>
      <c r="DT48" s="4">
        <v>41.777910124999998</v>
      </c>
      <c r="DU48" s="4">
        <v>41.777910124999998</v>
      </c>
      <c r="DV48" s="4">
        <v>47.631438750000001</v>
      </c>
      <c r="DW48" s="4">
        <v>50.750788249999999</v>
      </c>
      <c r="DX48" s="4">
        <v>43.138211940802123</v>
      </c>
      <c r="DZ48" s="4">
        <v>3466.1658339999999</v>
      </c>
      <c r="EA48" s="4">
        <v>41.566958</v>
      </c>
      <c r="EB48" s="4">
        <v>41.566958</v>
      </c>
      <c r="EC48" s="4">
        <v>47.578795999999997</v>
      </c>
      <c r="ED48" s="4">
        <v>50.632367000000002</v>
      </c>
      <c r="EE48" s="4">
        <v>42.509285937500003</v>
      </c>
      <c r="EF48" s="4">
        <v>24.156927</v>
      </c>
      <c r="EG48" s="4">
        <v>18.520699</v>
      </c>
      <c r="EH48" s="4">
        <v>87.004369999999994</v>
      </c>
      <c r="EI48" s="4">
        <v>84.575083000000006</v>
      </c>
      <c r="EJ48" s="4">
        <v>40.404176999999997</v>
      </c>
      <c r="EK48" s="4">
        <v>42.522916000000002</v>
      </c>
      <c r="EL48" s="4">
        <v>41.551817999999997</v>
      </c>
      <c r="EM48" s="4">
        <v>47.570836</v>
      </c>
      <c r="EN48" s="4">
        <v>50.617280000000001</v>
      </c>
      <c r="EO48" s="4">
        <v>42.924443181100756</v>
      </c>
      <c r="EP48" s="4">
        <v>0.34153800000000001</v>
      </c>
      <c r="EQ48" s="4">
        <v>91782.95</v>
      </c>
      <c r="ER48" s="4">
        <v>2296.6764782680284</v>
      </c>
      <c r="ES48" s="4">
        <v>22.615537500000002</v>
      </c>
      <c r="ET48" s="4">
        <v>2492.1859679999998</v>
      </c>
      <c r="EU48" s="4">
        <v>17.999420000000001</v>
      </c>
      <c r="EV48" s="7"/>
      <c r="EW48" s="7"/>
      <c r="EX48" s="7"/>
      <c r="EY48" s="7"/>
      <c r="EZ48" s="7">
        <v>2492.1859679999998</v>
      </c>
      <c r="FA48" s="7">
        <v>39.516320999999998</v>
      </c>
      <c r="FB48" s="7">
        <v>3918.8840025274339</v>
      </c>
      <c r="FC48" s="7">
        <v>42.620021749999999</v>
      </c>
      <c r="FD48" s="4">
        <v>5281.2135826529047</v>
      </c>
      <c r="FE48" s="4">
        <v>41.941204750000004</v>
      </c>
      <c r="FF48" s="4">
        <v>41.941204750000004</v>
      </c>
      <c r="FG48" s="4">
        <v>47.93351775</v>
      </c>
      <c r="FH48" s="4">
        <v>51.171530875000002</v>
      </c>
      <c r="FI48" s="4">
        <v>43.316852105896835</v>
      </c>
      <c r="FK48" s="4">
        <v>5202.9665290585199</v>
      </c>
      <c r="FL48" s="4">
        <v>42.717578890625006</v>
      </c>
      <c r="FM48" s="4">
        <v>5202.9665290585199</v>
      </c>
      <c r="FN48" s="4">
        <v>43.138211940802123</v>
      </c>
      <c r="FP48" s="4">
        <v>5281.2135826529047</v>
      </c>
      <c r="FQ48" s="4">
        <v>42.904026968750003</v>
      </c>
      <c r="FR48" s="4">
        <v>5281.2135826529047</v>
      </c>
      <c r="FS48" s="4">
        <v>43.316852105896835</v>
      </c>
    </row>
    <row r="49" spans="1:175">
      <c r="A49" s="261" t="s">
        <v>28</v>
      </c>
      <c r="B49" s="177">
        <f>bdRateROI($CL5:$CL63,CM5:CM63,$DZ5:$DZ63,EA5:EA63,CJ10,CJ11,1, 0, TRUE)</f>
        <v>-0.20294778999385332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>
        <f>bdRateROI($DE5:$DE63,DF5:DF63,$ER5:$ER63,ES5:ES63,CJ10,CJ11,1, 0, TRUE)</f>
        <v>-0.18539922548495447</v>
      </c>
      <c r="R49" s="177"/>
      <c r="S49" s="177">
        <f>bdRateROI($DH5:$DH63,DI5:DI63,$ET5:$ET63,EU5:EU63,CJ10,CJ11,1, 0, TRUE)</f>
        <v>-0.216878566380168</v>
      </c>
      <c r="T49" s="177"/>
      <c r="U49" s="177">
        <f>bdRateROI($DK5:$DK63,DL5:DL63,$EV5:$EV63,EW5:EW63,$CJ$10,$CJ$11,1,2,TRUE)</f>
        <v>-0.31063147498777699</v>
      </c>
      <c r="V49" s="177"/>
      <c r="W49" s="177">
        <f>bdRateROI(DM5:DM63,DN5:DN63,EX5:EX63,EY5:EY63,$CJ$10,$CJ$11,1,2,TRUE)</f>
        <v>-0.3001785461328903</v>
      </c>
      <c r="X49" s="177"/>
      <c r="Y49" s="177">
        <f>bdRateROI(DO5:DO63,DP5:DP63,EZ5:EZ63,FA5:FA63,$CJ$10,$CJ$11,1, 0, TRUE)</f>
        <v>-0.21130516469485294</v>
      </c>
      <c r="Z49" s="177"/>
      <c r="AA49" s="177">
        <f>bdRateROI(DQ5:DQ63,DR5:DR63,FB5:FB63,FC5:FC63,$CJ$10,$CJ$11,1, 0, TRUE)</f>
        <v>-0.20361507598043993</v>
      </c>
      <c r="AB49" s="177"/>
      <c r="AC49" s="177">
        <f>bdRateROI(DS5:DS63,DT5:DT63,FD5:FD63,FE5:FE63,$CJ$10,$CJ$11,1, 0, TRUE)</f>
        <v>-0.20332144354576542</v>
      </c>
      <c r="AD49" s="177"/>
      <c r="AE49" s="177"/>
      <c r="AF49" s="177"/>
      <c r="AG49" s="177"/>
      <c r="AH49" s="177"/>
      <c r="AI49" s="177">
        <f>bdRateROI($FK5:$FK63,FL5:FL63,$FP5:$FP63,FQ5:FQ63,$CJ$10,$CJ$11,1, 0, TRUE)</f>
        <v>-0.20767874725058344</v>
      </c>
      <c r="AJ49" s="177"/>
      <c r="AK49" s="177">
        <f>bdRateROI($FM5:$FM63,FN5:FN63,$FR5:$FR63,FS5:FS63,$CJ$10,$CJ$11,1, 0, TRUE)</f>
        <v>-0.20593537068937562</v>
      </c>
      <c r="AL49" s="178"/>
      <c r="AM49" s="300"/>
      <c r="AN49" s="301"/>
      <c r="AO49" s="160"/>
      <c r="AP49" s="301"/>
      <c r="CL49" s="4">
        <v>5749.6460459999998</v>
      </c>
      <c r="CM49" s="4">
        <v>41.925477000000001</v>
      </c>
      <c r="CN49" s="4">
        <v>41.925477000000001</v>
      </c>
      <c r="CO49" s="4">
        <v>47.770915000000002</v>
      </c>
      <c r="CP49" s="4">
        <v>50.943066999999999</v>
      </c>
      <c r="CQ49" s="4">
        <v>42.854416250000007</v>
      </c>
      <c r="CR49" s="4">
        <v>25.414259999999999</v>
      </c>
      <c r="CS49" s="4">
        <v>18.957986999999999</v>
      </c>
      <c r="CT49" s="4">
        <v>89.578231000000002</v>
      </c>
      <c r="CU49" s="4">
        <v>87.371308999999997</v>
      </c>
      <c r="CV49" s="4">
        <v>41.172296000000003</v>
      </c>
      <c r="CW49" s="4">
        <v>42.813425000000002</v>
      </c>
      <c r="CX49" s="4">
        <v>41.914043999999997</v>
      </c>
      <c r="CY49" s="4">
        <v>47.761690999999999</v>
      </c>
      <c r="CZ49" s="4">
        <v>50.929110000000001</v>
      </c>
      <c r="DA49" s="4">
        <v>43.27525301471929</v>
      </c>
      <c r="DB49" s="4">
        <v>0.392092</v>
      </c>
      <c r="DC49" s="4">
        <v>6010.48</v>
      </c>
      <c r="DE49" s="4">
        <v>5202.9665290585199</v>
      </c>
      <c r="DF49" s="4">
        <v>25.024792625</v>
      </c>
      <c r="DH49" s="4">
        <v>3412.747253</v>
      </c>
      <c r="DI49" s="4">
        <v>18.231210000000001</v>
      </c>
      <c r="DO49" s="4">
        <v>3115.141625686455</v>
      </c>
      <c r="DP49" s="4">
        <v>39.585132874999999</v>
      </c>
      <c r="DQ49" s="4">
        <v>3115.141625686455</v>
      </c>
      <c r="DR49" s="4">
        <v>42.103334500000003</v>
      </c>
      <c r="DS49" s="4">
        <v>5749.6460459999998</v>
      </c>
      <c r="DT49" s="4">
        <v>41.914043999999997</v>
      </c>
      <c r="DU49" s="4">
        <v>41.914043999999997</v>
      </c>
      <c r="DV49" s="4">
        <v>47.761690999999999</v>
      </c>
      <c r="DW49" s="4">
        <v>50.929110000000001</v>
      </c>
      <c r="DX49" s="4">
        <v>43.27525301471929</v>
      </c>
      <c r="DZ49" s="4">
        <v>3918.8840025274339</v>
      </c>
      <c r="EA49" s="4">
        <v>41.669800875</v>
      </c>
      <c r="EB49" s="4">
        <v>41.669800875</v>
      </c>
      <c r="EC49" s="4">
        <v>47.678514499999999</v>
      </c>
      <c r="ED49" s="4">
        <v>50.772302875000001</v>
      </c>
      <c r="EE49" s="4">
        <v>42.6142518515625</v>
      </c>
      <c r="EF49" s="4">
        <v>24.5124335</v>
      </c>
      <c r="EG49" s="4">
        <v>18.650012625000002</v>
      </c>
      <c r="EH49" s="4">
        <v>87.779429374999992</v>
      </c>
      <c r="EI49" s="4">
        <v>85.390618000000003</v>
      </c>
      <c r="EJ49" s="4">
        <v>40.634929749999998</v>
      </c>
      <c r="EK49" s="4">
        <v>42.620021749999999</v>
      </c>
      <c r="EL49" s="4">
        <v>41.654932375000001</v>
      </c>
      <c r="EM49" s="4">
        <v>47.67027075</v>
      </c>
      <c r="EN49" s="4">
        <v>50.757803500000001</v>
      </c>
      <c r="EO49" s="4">
        <v>43.02837192868104</v>
      </c>
      <c r="EP49" s="4">
        <v>0.34058087500000001</v>
      </c>
      <c r="EQ49" s="4">
        <v>103293.94749999999</v>
      </c>
      <c r="ER49" s="4">
        <v>2473.547376</v>
      </c>
      <c r="ES49" s="4">
        <v>22.937138999999998</v>
      </c>
      <c r="ET49" s="4">
        <v>3466.1658339999999</v>
      </c>
      <c r="EU49" s="4">
        <v>18.520699</v>
      </c>
      <c r="EV49" s="7"/>
      <c r="EW49" s="7"/>
      <c r="EX49" s="7"/>
      <c r="EY49" s="7"/>
      <c r="EZ49" s="7">
        <v>3140.3164007191149</v>
      </c>
      <c r="FA49" s="7">
        <v>40.108635124999999</v>
      </c>
      <c r="FB49" s="7">
        <v>5281.2135826529047</v>
      </c>
      <c r="FC49" s="7">
        <v>42.888468750000001</v>
      </c>
      <c r="FD49" s="4">
        <v>5879.31945</v>
      </c>
      <c r="FE49" s="4">
        <v>42.063991000000001</v>
      </c>
      <c r="FF49" s="4">
        <v>42.063991000000001</v>
      </c>
      <c r="FG49" s="4">
        <v>48.044362</v>
      </c>
      <c r="FH49" s="4">
        <v>51.329211000000001</v>
      </c>
      <c r="FI49" s="4">
        <v>43.439932953013816</v>
      </c>
      <c r="FK49" s="4">
        <v>5749.6460459999998</v>
      </c>
      <c r="FL49" s="4">
        <v>42.854416250000007</v>
      </c>
      <c r="FM49" s="4">
        <v>5749.6460459999998</v>
      </c>
      <c r="FN49" s="4">
        <v>43.27525301471929</v>
      </c>
      <c r="FP49" s="4">
        <v>5879.31945</v>
      </c>
      <c r="FQ49" s="4">
        <v>43.027017499999999</v>
      </c>
      <c r="FR49" s="4">
        <v>5879.31945</v>
      </c>
      <c r="FS49" s="4">
        <v>43.439932953013816</v>
      </c>
    </row>
    <row r="50" spans="1:175">
      <c r="A50" s="261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8"/>
      <c r="AM50" s="300"/>
      <c r="AN50" s="301"/>
      <c r="AO50" s="160"/>
      <c r="AP50" s="301"/>
      <c r="CL50" s="4">
        <v>8928.9774839999991</v>
      </c>
      <c r="CM50" s="4">
        <v>42.266750999999999</v>
      </c>
      <c r="CN50" s="4">
        <v>42.266750999999999</v>
      </c>
      <c r="CO50" s="4">
        <v>48.124211000000003</v>
      </c>
      <c r="CP50" s="4">
        <v>51.405045000000001</v>
      </c>
      <c r="CQ50" s="4">
        <v>43.203985625000001</v>
      </c>
      <c r="CR50" s="4">
        <v>26.552320999999999</v>
      </c>
      <c r="CS50" s="4">
        <v>19.387336999999999</v>
      </c>
      <c r="CT50" s="4">
        <v>92.067043999999996</v>
      </c>
      <c r="CU50" s="4">
        <v>90.051692000000003</v>
      </c>
      <c r="CV50" s="4">
        <v>41.946803000000003</v>
      </c>
      <c r="CW50" s="4">
        <v>43.135475999999997</v>
      </c>
      <c r="CX50" s="4">
        <v>42.254131999999998</v>
      </c>
      <c r="CY50" s="4">
        <v>48.113925999999999</v>
      </c>
      <c r="CZ50" s="4">
        <v>51.393549</v>
      </c>
      <c r="DA50" s="4">
        <v>43.619569420962577</v>
      </c>
      <c r="DB50" s="4">
        <v>0.345607</v>
      </c>
      <c r="DC50" s="4">
        <v>10574.32</v>
      </c>
      <c r="DE50" s="4">
        <v>5749.6460459999998</v>
      </c>
      <c r="DF50" s="4">
        <v>25.414259999999999</v>
      </c>
      <c r="DH50" s="4">
        <v>4708.2656020775767</v>
      </c>
      <c r="DI50" s="4">
        <v>18.6456655</v>
      </c>
      <c r="DO50" s="4">
        <v>3412.747253</v>
      </c>
      <c r="DP50" s="4">
        <v>39.872270999999998</v>
      </c>
      <c r="DQ50" s="4">
        <v>3412.747253</v>
      </c>
      <c r="DR50" s="4">
        <v>42.250987000000002</v>
      </c>
      <c r="DS50" s="4">
        <v>8928.9774839999991</v>
      </c>
      <c r="DT50" s="4">
        <v>42.254131999999998</v>
      </c>
      <c r="DU50" s="4">
        <v>42.254131999999998</v>
      </c>
      <c r="DV50" s="4">
        <v>48.113925999999999</v>
      </c>
      <c r="DW50" s="4">
        <v>51.393549</v>
      </c>
      <c r="DX50" s="4">
        <v>43.619569420962577</v>
      </c>
      <c r="DZ50" s="4">
        <v>5281.2135826529047</v>
      </c>
      <c r="EA50" s="4">
        <v>41.952845249999996</v>
      </c>
      <c r="EB50" s="4">
        <v>41.952845249999996</v>
      </c>
      <c r="EC50" s="4">
        <v>47.940970125</v>
      </c>
      <c r="ED50" s="4">
        <v>51.183627874999999</v>
      </c>
      <c r="EE50" s="4">
        <v>42.904026968750003</v>
      </c>
      <c r="EF50" s="4">
        <v>25.53489325</v>
      </c>
      <c r="EG50" s="4">
        <v>19.009449125000003</v>
      </c>
      <c r="EH50" s="4">
        <v>89.995902999999998</v>
      </c>
      <c r="EI50" s="4">
        <v>87.673694749999996</v>
      </c>
      <c r="EJ50" s="4">
        <v>41.270175375000001</v>
      </c>
      <c r="EK50" s="4">
        <v>42.888468750000001</v>
      </c>
      <c r="EL50" s="4">
        <v>41.941204750000004</v>
      </c>
      <c r="EM50" s="4">
        <v>47.93351775</v>
      </c>
      <c r="EN50" s="4">
        <v>51.171530875000002</v>
      </c>
      <c r="EO50" s="4">
        <v>43.316852105896835</v>
      </c>
      <c r="EP50" s="4">
        <v>0.367064</v>
      </c>
      <c r="EQ50" s="4">
        <v>85925.319999999992</v>
      </c>
      <c r="ER50" s="4">
        <v>2773.656771671956</v>
      </c>
      <c r="ES50" s="4">
        <v>23.406925749999999</v>
      </c>
      <c r="ET50" s="4">
        <v>3918.8840025274339</v>
      </c>
      <c r="EU50" s="4">
        <v>18.650012625000002</v>
      </c>
      <c r="EV50" s="7"/>
      <c r="EW50" s="7"/>
      <c r="EX50" s="7"/>
      <c r="EY50" s="7"/>
      <c r="EZ50" s="7">
        <v>3466.1658339999999</v>
      </c>
      <c r="FA50" s="7">
        <v>40.404176999999997</v>
      </c>
      <c r="FB50" s="7">
        <v>5879.31945</v>
      </c>
      <c r="FC50" s="7">
        <v>42.999121000000002</v>
      </c>
      <c r="FD50" s="4">
        <v>9254.5202489999992</v>
      </c>
      <c r="FE50" s="4">
        <v>42.376733000000002</v>
      </c>
      <c r="FF50" s="4">
        <v>42.376733000000002</v>
      </c>
      <c r="FG50" s="4">
        <v>48.366314000000003</v>
      </c>
      <c r="FH50" s="4">
        <v>51.741467999999998</v>
      </c>
      <c r="FI50" s="4">
        <v>43.755873161743054</v>
      </c>
      <c r="FK50" s="4">
        <v>8928.9774839999991</v>
      </c>
      <c r="FL50" s="4">
        <v>43.203985625000001</v>
      </c>
      <c r="FM50" s="4">
        <v>8928.9774839999991</v>
      </c>
      <c r="FN50" s="4">
        <v>43.619569420962577</v>
      </c>
      <c r="FP50" s="4">
        <v>9254.5202489999992</v>
      </c>
      <c r="FQ50" s="4">
        <v>43.349013249999999</v>
      </c>
      <c r="FR50" s="4">
        <v>9254.5202489999992</v>
      </c>
      <c r="FS50" s="4">
        <v>43.755873161743054</v>
      </c>
    </row>
    <row r="51" spans="1:175">
      <c r="A51" s="261" t="s">
        <v>29</v>
      </c>
      <c r="B51" s="177">
        <f>bdRateROI($CL5:$CL63,CM5:CM63,$DZ5:$DZ63,EA5:EA63,CJ5,CJ10,1, 0, TRUE)</f>
        <v>-0.26999799371144262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>
        <f>bdRateROI($DE5:$DE63,DF5:DF63,$ER5:$ER63,ES5:ES63,CJ5,CJ10,1, 0, TRUE)</f>
        <v>-0.28613365806544822</v>
      </c>
      <c r="R51" s="177"/>
      <c r="S51" s="177">
        <f>bdRateROI($DH5:$DH63,DI5:DI63,$ET5:$ET63,EU5:EU63,CJ5,CJ10,1, 0, TRUE)</f>
        <v>-0.29506816060286045</v>
      </c>
      <c r="T51" s="177"/>
      <c r="U51" s="177">
        <f>bdRateROI($DK5:$DK63,DL5:DL63,$EV5:$EV63,EW5:EW63,$CJ$5,$CJ$10,1,2,TRUE)</f>
        <v>-0.31555703356738329</v>
      </c>
      <c r="V51" s="177"/>
      <c r="W51" s="177">
        <f>bdRateROI(DM5:DM63,DN5:DN63,EX5:EX63,EY5:EY63,$CJ$5,$CJ$10,1,2,TRUE)</f>
        <v>-0.31143500709406169</v>
      </c>
      <c r="X51" s="177"/>
      <c r="Y51" s="177">
        <f>bdRateROI(DO5:DO63,DP5:DP63,EZ5:EZ63,FA5:FA63,$CJ$5,$CJ$10,1, 0, TRUE)</f>
        <v>-0.27303221066728756</v>
      </c>
      <c r="Z51" s="177"/>
      <c r="AA51" s="177">
        <f>bdRateROI(DQ5:DQ63,DR5:DR63,FB5:FB63,FC5:FC63,$CJ$5,$CJ$10,1, 0, TRUE)</f>
        <v>-0.26969666230272338</v>
      </c>
      <c r="AB51" s="177"/>
      <c r="AC51" s="177">
        <f>bdRateROI(DS5:DS63,DT5:DT63,FD5:FD63,FE5:FE63,$CJ$5,$CJ$10,1, 0, TRUE)</f>
        <v>-0.27072852681484283</v>
      </c>
      <c r="AD51" s="177"/>
      <c r="AE51" s="177"/>
      <c r="AF51" s="177"/>
      <c r="AG51" s="177"/>
      <c r="AH51" s="177"/>
      <c r="AI51" s="177">
        <f>bdRateROI($FK5:$FK63,FL5:FL63,$FP5:$FP63,FQ5:FQ63,$CJ$5,$CJ$10,1, 0, TRUE)</f>
        <v>-0.26989351996510014</v>
      </c>
      <c r="AJ51" s="177"/>
      <c r="AK51" s="177">
        <f>bdRateROI($FM5:$FM63,FN5:FN63,$FR5:$FR63,FS5:FS63,$CJ$5,$CJ$10,1, 0, TRUE)</f>
        <v>-0.27081611966154762</v>
      </c>
      <c r="AL51" s="178"/>
      <c r="AM51" s="300"/>
      <c r="AN51" s="301"/>
      <c r="AO51" s="160"/>
      <c r="AP51" s="301"/>
      <c r="CL51" s="4">
        <v>16135.777718206167</v>
      </c>
      <c r="CM51" s="4">
        <v>42.582588125000001</v>
      </c>
      <c r="CN51" s="4">
        <v>42.582588125000001</v>
      </c>
      <c r="CO51" s="4">
        <v>48.448701999999997</v>
      </c>
      <c r="CP51" s="4">
        <v>51.817218124999997</v>
      </c>
      <c r="CQ51" s="4">
        <v>43.526384617187503</v>
      </c>
      <c r="CR51" s="4">
        <v>27.62971125</v>
      </c>
      <c r="CS51" s="4">
        <v>19.784523374999999</v>
      </c>
      <c r="CT51" s="4">
        <v>93.852969999999999</v>
      </c>
      <c r="CU51" s="4">
        <v>92.058441625</v>
      </c>
      <c r="CV51" s="4">
        <v>42.654993875000002</v>
      </c>
      <c r="CW51" s="4">
        <v>43.443108374999994</v>
      </c>
      <c r="CX51" s="4">
        <v>42.542701000000001</v>
      </c>
      <c r="CY51" s="4">
        <v>48.432575749999998</v>
      </c>
      <c r="CZ51" s="4">
        <v>51.803537375000005</v>
      </c>
      <c r="DA51" s="4">
        <v>43.913192331404389</v>
      </c>
      <c r="DB51" s="4">
        <v>0.31850000000000001</v>
      </c>
      <c r="DC51" s="4">
        <v>26164.383750000001</v>
      </c>
      <c r="DE51" s="4">
        <v>8928.9774839999991</v>
      </c>
      <c r="DF51" s="4">
        <v>26.552320999999999</v>
      </c>
      <c r="DH51" s="4">
        <v>5202.9665290585199</v>
      </c>
      <c r="DI51" s="4">
        <v>18.801826249999998</v>
      </c>
      <c r="DO51" s="4">
        <v>4708.2656020775767</v>
      </c>
      <c r="DP51" s="4">
        <v>40.63962025</v>
      </c>
      <c r="DQ51" s="4">
        <v>5202.9665290585199</v>
      </c>
      <c r="DR51" s="4">
        <v>42.690143250000006</v>
      </c>
      <c r="DS51" s="4">
        <v>16135.777718206167</v>
      </c>
      <c r="DT51" s="4">
        <v>42.542701000000001</v>
      </c>
      <c r="DU51" s="4">
        <v>42.542701000000001</v>
      </c>
      <c r="DV51" s="4">
        <v>48.432575749999998</v>
      </c>
      <c r="DW51" s="4">
        <v>51.803537375000005</v>
      </c>
      <c r="DX51" s="4">
        <v>43.913192331404389</v>
      </c>
      <c r="DZ51" s="4">
        <v>5879.31945</v>
      </c>
      <c r="EA51" s="4">
        <v>42.074300999999998</v>
      </c>
      <c r="EB51" s="4">
        <v>42.074300999999998</v>
      </c>
      <c r="EC51" s="4">
        <v>48.051625999999999</v>
      </c>
      <c r="ED51" s="4">
        <v>51.340440000000001</v>
      </c>
      <c r="EE51" s="4">
        <v>43.027017499999999</v>
      </c>
      <c r="EF51" s="4">
        <v>25.911473999999998</v>
      </c>
      <c r="EG51" s="4">
        <v>19.153739000000002</v>
      </c>
      <c r="EH51" s="4">
        <v>90.933113000000006</v>
      </c>
      <c r="EI51" s="4">
        <v>88.648364999999998</v>
      </c>
      <c r="EJ51" s="4">
        <v>41.520726000000003</v>
      </c>
      <c r="EK51" s="4">
        <v>42.999121000000002</v>
      </c>
      <c r="EL51" s="4">
        <v>42.063991000000001</v>
      </c>
      <c r="EM51" s="4">
        <v>48.044362</v>
      </c>
      <c r="EN51" s="4">
        <v>51.329211000000001</v>
      </c>
      <c r="EO51" s="4">
        <v>43.439932953013816</v>
      </c>
      <c r="EP51" s="4">
        <v>0.36388399999999999</v>
      </c>
      <c r="EQ51" s="4">
        <v>91194.78</v>
      </c>
      <c r="ER51" s="4">
        <v>3048.0996821956874</v>
      </c>
      <c r="ES51" s="4">
        <v>23.802619875000001</v>
      </c>
      <c r="ET51" s="4">
        <v>5281.2135826529047</v>
      </c>
      <c r="EU51" s="4">
        <v>19.009449125000003</v>
      </c>
      <c r="EV51" s="7"/>
      <c r="EW51" s="7"/>
      <c r="EX51" s="7"/>
      <c r="EY51" s="7"/>
      <c r="EZ51" s="7">
        <v>3918.8840025274339</v>
      </c>
      <c r="FA51" s="7">
        <v>40.634929749999998</v>
      </c>
      <c r="FB51" s="7">
        <v>9254.5202489999992</v>
      </c>
      <c r="FC51" s="7">
        <v>43.299762000000001</v>
      </c>
      <c r="FD51" s="4">
        <v>16838.516668473312</v>
      </c>
      <c r="FE51" s="4">
        <v>42.647646124999994</v>
      </c>
      <c r="FF51" s="4">
        <v>42.647646124999994</v>
      </c>
      <c r="FG51" s="4">
        <v>48.651669124999998</v>
      </c>
      <c r="FH51" s="4">
        <v>52.100795000000005</v>
      </c>
      <c r="FI51" s="4">
        <v>44.029904726755092</v>
      </c>
      <c r="FK51" s="4">
        <v>16135.777718206167</v>
      </c>
      <c r="FL51" s="4">
        <v>43.526384617187503</v>
      </c>
      <c r="FM51" s="4">
        <v>16135.777718206167</v>
      </c>
      <c r="FN51" s="4">
        <v>43.913192331404389</v>
      </c>
      <c r="FP51" s="4">
        <v>16838.516668473312</v>
      </c>
      <c r="FQ51" s="4">
        <v>43.655063679687501</v>
      </c>
      <c r="FR51" s="4">
        <v>16838.516668473312</v>
      </c>
      <c r="FS51" s="4">
        <v>44.029904726755092</v>
      </c>
    </row>
    <row r="52" spans="1:175" ht="13" thickBot="1">
      <c r="A52" s="270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5"/>
      <c r="AM52" s="302"/>
      <c r="AN52" s="301"/>
      <c r="AO52" s="160"/>
      <c r="AP52" s="301"/>
      <c r="CL52" s="4">
        <v>18570.544532</v>
      </c>
      <c r="CM52" s="4">
        <v>42.677529</v>
      </c>
      <c r="CN52" s="4">
        <v>42.677529</v>
      </c>
      <c r="CO52" s="4">
        <v>48.550384999999999</v>
      </c>
      <c r="CP52" s="4">
        <v>51.957991</v>
      </c>
      <c r="CQ52" s="4">
        <v>43.624611375000001</v>
      </c>
      <c r="CR52" s="4">
        <v>27.968409000000001</v>
      </c>
      <c r="CS52" s="4">
        <v>19.907046999999999</v>
      </c>
      <c r="CT52" s="4">
        <v>94.574140999999997</v>
      </c>
      <c r="CU52" s="4">
        <v>92.789141000000001</v>
      </c>
      <c r="CV52" s="4">
        <v>42.872489999999999</v>
      </c>
      <c r="CW52" s="4">
        <v>43.537408999999997</v>
      </c>
      <c r="CX52" s="4">
        <v>42.633792</v>
      </c>
      <c r="CY52" s="4">
        <v>48.533166000000001</v>
      </c>
      <c r="CZ52" s="4">
        <v>51.944101000000003</v>
      </c>
      <c r="DA52" s="4">
        <v>44.006230941988456</v>
      </c>
      <c r="DB52" s="4">
        <v>0.32009300000000002</v>
      </c>
      <c r="DC52" s="4">
        <v>26476.89</v>
      </c>
      <c r="DE52" s="4">
        <v>16135.777718206167</v>
      </c>
      <c r="DF52" s="4">
        <v>27.62971125</v>
      </c>
      <c r="DH52" s="4">
        <v>5749.6460459999998</v>
      </c>
      <c r="DI52" s="4">
        <v>18.957986999999999</v>
      </c>
      <c r="DO52" s="4">
        <v>5202.9665290585199</v>
      </c>
      <c r="DP52" s="4">
        <v>40.905958125000005</v>
      </c>
      <c r="DQ52" s="4">
        <v>5749.6460459999998</v>
      </c>
      <c r="DR52" s="4">
        <v>42.813425000000002</v>
      </c>
      <c r="DS52" s="4">
        <v>18570.544532</v>
      </c>
      <c r="DT52" s="4">
        <v>42.633792</v>
      </c>
      <c r="DU52" s="4">
        <v>42.633792</v>
      </c>
      <c r="DV52" s="4">
        <v>48.533166000000001</v>
      </c>
      <c r="DW52" s="4">
        <v>51.944101000000003</v>
      </c>
      <c r="DX52" s="4">
        <v>44.006230941988456</v>
      </c>
      <c r="DZ52" s="4">
        <v>9254.5202489999992</v>
      </c>
      <c r="EA52" s="4">
        <v>42.389701000000002</v>
      </c>
      <c r="EB52" s="4">
        <v>42.389701000000002</v>
      </c>
      <c r="EC52" s="4">
        <v>48.376544000000003</v>
      </c>
      <c r="ED52" s="4">
        <v>51.751854000000002</v>
      </c>
      <c r="EE52" s="4">
        <v>43.349013249999999</v>
      </c>
      <c r="EF52" s="4">
        <v>27.000979000000001</v>
      </c>
      <c r="EG52" s="4">
        <v>19.555208</v>
      </c>
      <c r="EH52" s="4">
        <v>93.204845000000006</v>
      </c>
      <c r="EI52" s="4">
        <v>91.099362999999997</v>
      </c>
      <c r="EJ52" s="4">
        <v>42.250199000000002</v>
      </c>
      <c r="EK52" s="4">
        <v>43.299762000000001</v>
      </c>
      <c r="EL52" s="4">
        <v>42.376733000000002</v>
      </c>
      <c r="EM52" s="4">
        <v>48.366314000000003</v>
      </c>
      <c r="EN52" s="4">
        <v>51.741467999999998</v>
      </c>
      <c r="EO52" s="4">
        <v>43.755873161743054</v>
      </c>
      <c r="EP52" s="4">
        <v>0.33388099999999998</v>
      </c>
      <c r="EQ52" s="4">
        <v>183870.93</v>
      </c>
      <c r="ER52" s="4">
        <v>3349.6976869999999</v>
      </c>
      <c r="ES52" s="4">
        <v>24.198314</v>
      </c>
      <c r="ET52" s="4">
        <v>5879.31945</v>
      </c>
      <c r="EU52" s="4">
        <v>19.153739000000002</v>
      </c>
      <c r="EV52" s="7"/>
      <c r="EW52" s="7"/>
      <c r="EX52" s="7"/>
      <c r="EY52" s="7"/>
      <c r="EZ52" s="7">
        <v>5281.2135826529047</v>
      </c>
      <c r="FA52" s="7">
        <v>41.270175375000001</v>
      </c>
      <c r="FB52" s="7">
        <v>16838.516668473312</v>
      </c>
      <c r="FC52" s="7">
        <v>43.589800874999995</v>
      </c>
      <c r="FD52" s="4">
        <v>19375.253669000002</v>
      </c>
      <c r="FE52" s="4">
        <v>42.729630999999998</v>
      </c>
      <c r="FF52" s="4">
        <v>42.729630999999998</v>
      </c>
      <c r="FG52" s="4">
        <v>48.739159000000001</v>
      </c>
      <c r="FH52" s="4">
        <v>52.222433000000002</v>
      </c>
      <c r="FI52" s="4">
        <v>44.113265367411394</v>
      </c>
      <c r="FK52" s="4">
        <v>18570.544532</v>
      </c>
      <c r="FL52" s="4">
        <v>43.624611375000001</v>
      </c>
      <c r="FM52" s="4">
        <v>18570.544532</v>
      </c>
      <c r="FN52" s="4">
        <v>44.006230941988456</v>
      </c>
      <c r="FP52" s="4">
        <v>19375.253669000002</v>
      </c>
      <c r="FQ52" s="4">
        <v>43.744040187499998</v>
      </c>
      <c r="FR52" s="4">
        <v>19375.253669000002</v>
      </c>
      <c r="FS52" s="4">
        <v>44.113265367411394</v>
      </c>
    </row>
    <row r="53" spans="1:175">
      <c r="DE53" s="4">
        <v>18570.544532</v>
      </c>
      <c r="DF53" s="4">
        <v>27.968409000000001</v>
      </c>
      <c r="DH53" s="4">
        <v>8928.9774839999991</v>
      </c>
      <c r="DI53" s="4">
        <v>19.387336999999999</v>
      </c>
      <c r="DO53" s="4">
        <v>5749.6460459999998</v>
      </c>
      <c r="DP53" s="4">
        <v>41.172296000000003</v>
      </c>
      <c r="DQ53" s="4">
        <v>8928.9774839999991</v>
      </c>
      <c r="DR53" s="4">
        <v>43.135475999999997</v>
      </c>
      <c r="DZ53" s="4">
        <v>14633.906138122202</v>
      </c>
      <c r="EA53" s="4">
        <v>42.606022750000001</v>
      </c>
      <c r="EB53" s="4">
        <v>42.606022750000001</v>
      </c>
      <c r="EC53" s="4">
        <v>48.580895750000003</v>
      </c>
      <c r="ED53" s="4">
        <v>51.992180500000003</v>
      </c>
      <c r="EE53" s="4">
        <v>43.566087171874997</v>
      </c>
      <c r="EF53" s="4">
        <v>27.723271</v>
      </c>
      <c r="EG53" s="4">
        <v>19.819396749999999</v>
      </c>
      <c r="EH53" s="4">
        <v>94.289909500000007</v>
      </c>
      <c r="EI53" s="4">
        <v>92.324478249999999</v>
      </c>
      <c r="EJ53" s="4">
        <v>42.714742999999999</v>
      </c>
      <c r="EK53" s="4">
        <v>43.504418749999999</v>
      </c>
      <c r="EL53" s="4">
        <v>42.565661249999998</v>
      </c>
      <c r="EM53" s="4">
        <v>48.564179250000002</v>
      </c>
      <c r="EN53" s="4">
        <v>51.979157000000001</v>
      </c>
      <c r="EO53" s="4">
        <v>43.946544086098783</v>
      </c>
      <c r="EP53" s="4">
        <v>0.31676500000000002</v>
      </c>
      <c r="EQ53" s="4">
        <v>491036.32250000001</v>
      </c>
      <c r="ER53" s="4">
        <v>5281.2135826529047</v>
      </c>
      <c r="ES53" s="4">
        <v>25.53489325</v>
      </c>
      <c r="ET53" s="4">
        <v>9254.5202489999992</v>
      </c>
      <c r="EU53" s="4">
        <v>19.555208</v>
      </c>
      <c r="EV53" s="7"/>
      <c r="EW53" s="7"/>
      <c r="EX53" s="7"/>
      <c r="EY53" s="7"/>
      <c r="EZ53" s="7">
        <v>5879.31945</v>
      </c>
      <c r="FA53" s="7">
        <v>41.520726000000003</v>
      </c>
      <c r="FB53" s="7">
        <v>19375.253669000002</v>
      </c>
      <c r="FC53" s="7">
        <v>43.675182999999997</v>
      </c>
    </row>
    <row r="54" spans="1:175">
      <c r="AP54" s="9"/>
      <c r="DH54" s="4">
        <v>16135.777718206167</v>
      </c>
      <c r="DI54" s="4">
        <v>19.784523374999999</v>
      </c>
      <c r="DO54" s="4">
        <v>8928.9774839999991</v>
      </c>
      <c r="DP54" s="4">
        <v>41.946803000000003</v>
      </c>
      <c r="DQ54" s="4">
        <v>16135.777718206167</v>
      </c>
      <c r="DR54" s="4">
        <v>43.443108374999994</v>
      </c>
      <c r="DZ54" s="4">
        <v>16838.516668473312</v>
      </c>
      <c r="EA54" s="4">
        <v>42.692631375000005</v>
      </c>
      <c r="EB54" s="4">
        <v>42.692631375000005</v>
      </c>
      <c r="EC54" s="4">
        <v>48.669929375000002</v>
      </c>
      <c r="ED54" s="4">
        <v>52.114250249999998</v>
      </c>
      <c r="EE54" s="4">
        <v>43.655063679687501</v>
      </c>
      <c r="EF54" s="4">
        <v>28.050002499999998</v>
      </c>
      <c r="EG54" s="4">
        <v>19.932269374999997</v>
      </c>
      <c r="EH54" s="4">
        <v>94.886584249999999</v>
      </c>
      <c r="EI54" s="4">
        <v>92.954918625000005</v>
      </c>
      <c r="EJ54" s="4">
        <v>42.916495999999995</v>
      </c>
      <c r="EK54" s="4">
        <v>43.589800874999995</v>
      </c>
      <c r="EL54" s="4">
        <v>42.647646124999994</v>
      </c>
      <c r="EM54" s="4">
        <v>48.651669124999998</v>
      </c>
      <c r="EN54" s="4">
        <v>52.100795000000005</v>
      </c>
      <c r="EO54" s="4">
        <v>44.029904726755092</v>
      </c>
      <c r="EP54" s="4">
        <v>0.31788650000000002</v>
      </c>
      <c r="EQ54" s="4">
        <v>535313.46624999994</v>
      </c>
      <c r="ER54" s="4">
        <v>5879.31945</v>
      </c>
      <c r="ES54" s="4">
        <v>25.911473999999998</v>
      </c>
      <c r="ET54" s="4">
        <v>16838.516668473312</v>
      </c>
      <c r="EU54" s="4">
        <v>19.932269374999997</v>
      </c>
      <c r="EV54" s="7"/>
      <c r="EW54" s="7"/>
      <c r="EX54" s="7"/>
      <c r="EY54" s="7"/>
      <c r="EZ54" s="7">
        <v>8185.4175516440064</v>
      </c>
      <c r="FA54" s="7">
        <v>42.019446250000001</v>
      </c>
      <c r="FB54" s="7"/>
      <c r="FC54" s="7"/>
    </row>
    <row r="55" spans="1:175">
      <c r="AP55" s="9"/>
      <c r="DH55" s="4">
        <v>18570.544532</v>
      </c>
      <c r="DI55" s="4">
        <v>19.907046999999999</v>
      </c>
      <c r="DO55" s="4">
        <v>16135.777718206167</v>
      </c>
      <c r="DP55" s="4">
        <v>42.654993875000002</v>
      </c>
      <c r="DQ55" s="4">
        <v>18570.544532</v>
      </c>
      <c r="DR55" s="4">
        <v>43.537408999999997</v>
      </c>
      <c r="DZ55" s="4">
        <v>19375.253669000002</v>
      </c>
      <c r="EA55" s="4">
        <v>42.779240000000001</v>
      </c>
      <c r="EB55" s="4">
        <v>42.779240000000001</v>
      </c>
      <c r="EC55" s="4">
        <v>48.758963000000001</v>
      </c>
      <c r="ED55" s="4">
        <v>52.236319999999999</v>
      </c>
      <c r="EE55" s="4">
        <v>43.744040187499998</v>
      </c>
      <c r="EF55" s="4">
        <v>28.376733999999999</v>
      </c>
      <c r="EG55" s="4">
        <v>20.045141999999998</v>
      </c>
      <c r="EH55" s="4">
        <v>95.483259000000004</v>
      </c>
      <c r="EI55" s="4">
        <v>93.585358999999997</v>
      </c>
      <c r="EJ55" s="4">
        <v>43.118248999999999</v>
      </c>
      <c r="EK55" s="4">
        <v>43.675182999999997</v>
      </c>
      <c r="EL55" s="4">
        <v>42.729630999999998</v>
      </c>
      <c r="EM55" s="4">
        <v>48.739159000000001</v>
      </c>
      <c r="EN55" s="4">
        <v>52.222433000000002</v>
      </c>
      <c r="EO55" s="4">
        <v>44.113265367411394</v>
      </c>
      <c r="EP55" s="4">
        <v>0.31900800000000001</v>
      </c>
      <c r="EQ55" s="4">
        <v>579590.61</v>
      </c>
      <c r="ER55" s="4">
        <v>9254.5202489999992</v>
      </c>
      <c r="ES55" s="4">
        <v>27.000979000000001</v>
      </c>
      <c r="ET55" s="4">
        <v>19375.253669000002</v>
      </c>
      <c r="EU55" s="4">
        <v>20.045141999999998</v>
      </c>
      <c r="EV55" s="7"/>
      <c r="EW55" s="7"/>
      <c r="EX55" s="7"/>
      <c r="EY55" s="7"/>
      <c r="EZ55" s="7">
        <v>9254.5202489999992</v>
      </c>
      <c r="FA55" s="7">
        <v>42.250199000000002</v>
      </c>
      <c r="FB55" s="7"/>
      <c r="FC55" s="7"/>
    </row>
    <row r="56" spans="1:17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DO56" s="4">
        <v>18570.544532</v>
      </c>
      <c r="DP56" s="4">
        <v>42.872489999999999</v>
      </c>
      <c r="ER56" s="4">
        <v>16838.516668473312</v>
      </c>
      <c r="ES56" s="4">
        <v>28.050002499999998</v>
      </c>
      <c r="EV56" s="7"/>
      <c r="EW56" s="7"/>
      <c r="EX56" s="7"/>
      <c r="EY56" s="7"/>
      <c r="EZ56" s="7">
        <v>16838.516668473312</v>
      </c>
      <c r="FA56" s="7">
        <v>42.916495999999995</v>
      </c>
      <c r="FB56" s="7"/>
      <c r="FC56" s="7"/>
    </row>
    <row r="57" spans="1:175">
      <c r="R57" s="1">
        <f>GEOMEAN(R5:R40)</f>
        <v>0.52043114128531154</v>
      </c>
      <c r="S57" s="1">
        <f>GEOMEAN(S5:S40)</f>
        <v>2273.5689926373543</v>
      </c>
      <c r="AJ57" s="1">
        <f>GEOMEAN(AJ5:AJ40)</f>
        <v>0.49176923031897168</v>
      </c>
      <c r="AK57" s="1">
        <f>GEOMEAN(AK5:AK40)</f>
        <v>17179.615267048644</v>
      </c>
      <c r="AL57" s="1">
        <f>GEOMEAN(AL5:AL40)</f>
        <v>0.94492660278638718</v>
      </c>
      <c r="AM57" s="1">
        <f>GEOMEAN(AM5:AM40)</f>
        <v>7.556232215816852</v>
      </c>
      <c r="ER57" s="4">
        <v>19375.253669000002</v>
      </c>
      <c r="ES57" s="4">
        <v>28.376733999999999</v>
      </c>
      <c r="EV57" s="7"/>
      <c r="EW57" s="7"/>
      <c r="EX57" s="7"/>
      <c r="EY57" s="7"/>
      <c r="EZ57" s="7">
        <v>19375.253669000002</v>
      </c>
      <c r="FA57" s="7">
        <v>43.118248999999999</v>
      </c>
      <c r="FB57" s="7"/>
      <c r="FC57" s="7"/>
    </row>
    <row r="58" spans="1:175">
      <c r="R58" s="1">
        <f>SUM(R5:R40)</f>
        <v>20.005134000000005</v>
      </c>
      <c r="S58" s="1">
        <f>SUM(S5:S40)</f>
        <v>157351.79999999999</v>
      </c>
      <c r="AJ58" s="1">
        <f>SUM(AJ5:AJ40)</f>
        <v>18.933132999999994</v>
      </c>
      <c r="AK58" s="1">
        <f>SUM(AK5:AK40)</f>
        <v>1735407.1400000001</v>
      </c>
      <c r="AL58" s="1">
        <f>AVERAGE(AL5:AL40)</f>
        <v>0.94956879364939817</v>
      </c>
      <c r="AM58" s="1">
        <f>AVERAGE(AM5:AM40)</f>
        <v>8.1621837099037169</v>
      </c>
      <c r="EV58" s="7"/>
      <c r="EW58" s="7"/>
      <c r="EX58" s="7"/>
      <c r="EY58" s="7"/>
      <c r="EZ58" s="7"/>
      <c r="FA58" s="7"/>
      <c r="FB58" s="7"/>
      <c r="FC58" s="7"/>
    </row>
    <row r="59" spans="1:175">
      <c r="R59" s="1">
        <f>MAX(R5:R40)</f>
        <v>1.1065179999999999</v>
      </c>
      <c r="S59" s="1">
        <f>MAX(S5:S40)</f>
        <v>26476.89</v>
      </c>
      <c r="AJ59" s="1">
        <f>MAX(AJ5:AJ40)</f>
        <v>1.160787</v>
      </c>
      <c r="AK59" s="1">
        <f>MAX(AK5:AK40)</f>
        <v>579590.61</v>
      </c>
      <c r="AL59" s="1">
        <f>MAX(AL5:AL40)</f>
        <v>1.1827343689072591</v>
      </c>
      <c r="AM59" s="1">
        <f>MAX(AM5:AM40)</f>
        <v>21.890433884040007</v>
      </c>
      <c r="EV59" s="7"/>
      <c r="EW59" s="7"/>
      <c r="EX59" s="7"/>
      <c r="EY59" s="7"/>
      <c r="EZ59" s="7"/>
      <c r="FA59" s="7"/>
      <c r="FB59" s="7"/>
      <c r="FC59" s="7"/>
    </row>
    <row r="60" spans="1:175">
      <c r="R60" s="1">
        <f>MIN(R5:R40)</f>
        <v>0.28209800000000002</v>
      </c>
      <c r="S60" s="1">
        <f>MIN(S5:S40)</f>
        <v>202.5</v>
      </c>
      <c r="AJ60" s="1">
        <f>MIN(AJ5:AJ40)</f>
        <v>0.31003599999999998</v>
      </c>
      <c r="AK60" s="1">
        <f>MIN(AK5:AK40)</f>
        <v>1861.04</v>
      </c>
      <c r="AL60" s="1">
        <f>MIN(AL5:AL40)</f>
        <v>0.63781210254141596</v>
      </c>
      <c r="AM60" s="1">
        <f>MIN(AM5:AM40)</f>
        <v>3.47323815446159</v>
      </c>
      <c r="EV60" s="7"/>
      <c r="EW60" s="7"/>
      <c r="EX60" s="7"/>
      <c r="EY60" s="7"/>
      <c r="EZ60" s="7"/>
      <c r="FA60" s="7"/>
      <c r="FB60" s="7"/>
      <c r="FC60" s="7"/>
    </row>
    <row r="61" spans="1:175">
      <c r="AJ61" s="1">
        <f>AJ57/R57</f>
        <v>0.94492660278638707</v>
      </c>
      <c r="AK61" s="1">
        <f>AK57/S57</f>
        <v>7.556232215816852</v>
      </c>
      <c r="EV61" s="7"/>
      <c r="EW61" s="7"/>
      <c r="EX61" s="7"/>
      <c r="EY61" s="7"/>
      <c r="EZ61" s="7"/>
      <c r="FA61" s="7"/>
      <c r="FB61" s="7"/>
      <c r="FC61" s="7"/>
    </row>
    <row r="62" spans="1:175">
      <c r="EV62" s="7"/>
      <c r="EW62" s="7"/>
      <c r="EX62" s="7"/>
      <c r="EY62" s="7"/>
      <c r="EZ62" s="7"/>
      <c r="FA62" s="7"/>
      <c r="FB62" s="7"/>
      <c r="FC62" s="7"/>
    </row>
    <row r="63" spans="1:175">
      <c r="EV63" s="7"/>
      <c r="EW63" s="7"/>
      <c r="EX63" s="7"/>
      <c r="EY63" s="7"/>
      <c r="EZ63" s="7"/>
      <c r="FA63" s="7"/>
      <c r="FB63" s="7"/>
      <c r="FC63" s="7"/>
    </row>
    <row r="64" spans="1:175">
      <c r="EV64" s="7"/>
      <c r="EW64" s="7"/>
      <c r="EX64" s="7"/>
      <c r="EY64" s="7"/>
      <c r="EZ64" s="7"/>
      <c r="FA64" s="7"/>
      <c r="FB64" s="7"/>
      <c r="FC64" s="7"/>
    </row>
    <row r="65" spans="152:159">
      <c r="EV65" s="7"/>
      <c r="EW65" s="7"/>
      <c r="EX65" s="7"/>
      <c r="EY65" s="7"/>
      <c r="EZ65" s="7"/>
      <c r="FA65" s="7"/>
      <c r="FB65" s="7"/>
      <c r="FC65" s="7"/>
    </row>
    <row r="66" spans="152:159">
      <c r="EV66" s="7"/>
      <c r="EW66" s="7"/>
      <c r="EX66" s="7"/>
      <c r="EY66" s="7"/>
      <c r="EZ66" s="7"/>
      <c r="FA66" s="7"/>
      <c r="FB66" s="7"/>
      <c r="FC66" s="7"/>
    </row>
    <row r="67" spans="152:159">
      <c r="EV67" s="7"/>
      <c r="EW67" s="7"/>
      <c r="EX67" s="7"/>
      <c r="EY67" s="7"/>
      <c r="EZ67" s="7"/>
      <c r="FA67" s="7"/>
      <c r="FB67" s="7"/>
      <c r="FC67" s="7"/>
    </row>
    <row r="68" spans="152:159">
      <c r="EV68" s="7"/>
      <c r="EW68" s="7"/>
      <c r="EX68" s="7"/>
      <c r="EY68" s="7"/>
      <c r="EZ68" s="7"/>
      <c r="FA68" s="7"/>
      <c r="FB68" s="7"/>
      <c r="FC68" s="7"/>
    </row>
    <row r="69" spans="152:159">
      <c r="EV69" s="7"/>
      <c r="EW69" s="7"/>
      <c r="EX69" s="7"/>
      <c r="EY69" s="7"/>
      <c r="EZ69" s="7"/>
      <c r="FA69" s="7"/>
      <c r="FB69" s="7"/>
      <c r="FC69" s="7"/>
    </row>
    <row r="70" spans="152:159">
      <c r="EV70" s="7"/>
      <c r="EW70" s="7"/>
      <c r="EX70" s="7"/>
      <c r="EY70" s="7"/>
      <c r="EZ70" s="7"/>
      <c r="FA70" s="7"/>
      <c r="FB70" s="7"/>
      <c r="FC70" s="7"/>
    </row>
    <row r="71" spans="152:159">
      <c r="EV71" s="7"/>
      <c r="EW71" s="7"/>
      <c r="EX71" s="7"/>
      <c r="EY71" s="7"/>
      <c r="EZ71" s="7"/>
      <c r="FA71" s="7"/>
      <c r="FB71" s="7"/>
      <c r="FC71" s="7"/>
    </row>
    <row r="72" spans="152:159">
      <c r="EV72" s="7"/>
      <c r="EW72" s="7"/>
      <c r="EX72" s="7"/>
      <c r="EY72" s="7"/>
      <c r="EZ72" s="7"/>
      <c r="FA72" s="7"/>
      <c r="FB72" s="7"/>
      <c r="FC72" s="7"/>
    </row>
    <row r="73" spans="152:159">
      <c r="EV73" s="7"/>
      <c r="EW73" s="7"/>
      <c r="EX73" s="7"/>
      <c r="EY73" s="7"/>
      <c r="EZ73" s="7"/>
      <c r="FA73" s="7"/>
      <c r="FB73" s="7"/>
      <c r="FC73" s="7"/>
    </row>
    <row r="74" spans="152:159">
      <c r="EV74" s="7"/>
      <c r="EW74" s="7"/>
      <c r="EX74" s="7"/>
      <c r="EY74" s="7"/>
      <c r="EZ74" s="7"/>
      <c r="FA74" s="7"/>
      <c r="FB74" s="7"/>
      <c r="FC74" s="7"/>
    </row>
    <row r="75" spans="152:159">
      <c r="EV75" s="7"/>
      <c r="EW75" s="7"/>
      <c r="EX75" s="7"/>
      <c r="EY75" s="7"/>
      <c r="EZ75" s="7"/>
      <c r="FA75" s="7"/>
      <c r="FB75" s="7"/>
      <c r="FC75" s="7"/>
    </row>
    <row r="76" spans="152:159">
      <c r="EV76" s="7"/>
      <c r="EW76" s="7"/>
      <c r="EX76" s="7"/>
      <c r="EY76" s="7"/>
      <c r="EZ76" s="7"/>
      <c r="FA76" s="7"/>
      <c r="FB76" s="7"/>
      <c r="FC76" s="7"/>
    </row>
    <row r="77" spans="152:159">
      <c r="EV77" s="7"/>
      <c r="EW77" s="7"/>
      <c r="EX77" s="7"/>
      <c r="EY77" s="7"/>
      <c r="EZ77" s="7"/>
      <c r="FA77" s="7"/>
      <c r="FB77" s="7"/>
      <c r="FC77" s="7"/>
    </row>
    <row r="78" spans="152:159">
      <c r="EV78" s="7"/>
      <c r="EW78" s="7"/>
      <c r="EX78" s="7"/>
      <c r="EY78" s="7"/>
      <c r="EZ78" s="7"/>
      <c r="FA78" s="7"/>
      <c r="FB78" s="7"/>
      <c r="FC78" s="7"/>
    </row>
    <row r="79" spans="152:159">
      <c r="EV79" s="7"/>
      <c r="EW79" s="7"/>
      <c r="EX79" s="7"/>
      <c r="EY79" s="7"/>
      <c r="EZ79" s="7"/>
      <c r="FA79" s="7"/>
      <c r="FB79" s="7"/>
      <c r="FC79" s="7"/>
    </row>
    <row r="80" spans="152:159">
      <c r="EV80" s="7"/>
      <c r="EW80" s="7"/>
      <c r="EX80" s="7"/>
      <c r="EY80" s="7"/>
      <c r="EZ80" s="7"/>
      <c r="FA80" s="7"/>
      <c r="FB80" s="7"/>
      <c r="FC80" s="7"/>
    </row>
    <row r="81" spans="152:159">
      <c r="EV81" s="7"/>
      <c r="EW81" s="7"/>
      <c r="EX81" s="7"/>
      <c r="EY81" s="7"/>
      <c r="EZ81" s="7"/>
      <c r="FA81" s="7"/>
      <c r="FB81" s="7"/>
      <c r="FC81" s="7"/>
    </row>
    <row r="82" spans="152:159">
      <c r="EV82" s="7"/>
      <c r="EW82" s="7"/>
      <c r="EX82" s="7"/>
      <c r="EY82" s="7"/>
      <c r="EZ82" s="7"/>
      <c r="FA82" s="7"/>
      <c r="FB82" s="7"/>
      <c r="FC82" s="7"/>
    </row>
    <row r="83" spans="152:159">
      <c r="EV83" s="7"/>
      <c r="EW83" s="7"/>
      <c r="EX83" s="7"/>
      <c r="EY83" s="7"/>
      <c r="EZ83" s="7"/>
      <c r="FA83" s="7"/>
      <c r="FB83" s="7"/>
      <c r="FC83" s="7"/>
    </row>
    <row r="84" spans="152:159">
      <c r="EV84" s="7"/>
      <c r="EW84" s="7"/>
      <c r="EX84" s="7"/>
      <c r="EY84" s="7"/>
      <c r="EZ84" s="7"/>
      <c r="FA84" s="7"/>
      <c r="FB84" s="7"/>
      <c r="FC84" s="7"/>
    </row>
    <row r="85" spans="152:159">
      <c r="EV85" s="7"/>
      <c r="EW85" s="7"/>
      <c r="EX85" s="7"/>
      <c r="EY85" s="7"/>
      <c r="EZ85" s="7"/>
      <c r="FA85" s="7"/>
      <c r="FB85" s="7"/>
      <c r="FC85" s="7"/>
    </row>
    <row r="86" spans="152:159">
      <c r="EV86" s="7"/>
      <c r="EW86" s="7"/>
      <c r="EX86" s="7"/>
      <c r="EY86" s="7"/>
      <c r="EZ86" s="7"/>
      <c r="FA86" s="7"/>
      <c r="FB86" s="7"/>
      <c r="FC86" s="7"/>
    </row>
    <row r="87" spans="152:159">
      <c r="EV87" s="7"/>
      <c r="EW87" s="7"/>
      <c r="EX87" s="7"/>
      <c r="EY87" s="7"/>
      <c r="EZ87" s="7"/>
      <c r="FA87" s="7"/>
      <c r="FB87" s="7"/>
      <c r="FC87" s="7"/>
    </row>
    <row r="88" spans="152:159">
      <c r="EV88" s="7"/>
      <c r="EW88" s="7"/>
      <c r="EX88" s="7"/>
      <c r="EY88" s="7"/>
      <c r="EZ88" s="7"/>
      <c r="FA88" s="7"/>
      <c r="FB88" s="7"/>
      <c r="FC88" s="7"/>
    </row>
    <row r="89" spans="152:159">
      <c r="EV89" s="7"/>
      <c r="EW89" s="7"/>
      <c r="EX89" s="7"/>
      <c r="EY89" s="7"/>
      <c r="EZ89" s="7"/>
      <c r="FA89" s="7"/>
      <c r="FB89" s="7"/>
      <c r="FC89" s="7"/>
    </row>
    <row r="90" spans="152:159">
      <c r="EV90" s="7"/>
      <c r="EW90" s="7"/>
      <c r="EX90" s="7"/>
      <c r="EY90" s="7"/>
      <c r="EZ90" s="7"/>
      <c r="FA90" s="7"/>
      <c r="FB90" s="7"/>
      <c r="FC90" s="7"/>
    </row>
    <row r="91" spans="152:159">
      <c r="EV91" s="7"/>
      <c r="EW91" s="7"/>
      <c r="EX91" s="7"/>
      <c r="EY91" s="7"/>
      <c r="EZ91" s="7"/>
      <c r="FA91" s="7"/>
      <c r="FB91" s="7"/>
      <c r="FC91" s="7"/>
    </row>
    <row r="92" spans="152:159">
      <c r="EV92" s="7"/>
      <c r="EW92" s="7"/>
      <c r="EX92" s="7"/>
      <c r="EY92" s="7"/>
      <c r="EZ92" s="7"/>
      <c r="FA92" s="7"/>
      <c r="FB92" s="7"/>
      <c r="FC92" s="7"/>
    </row>
    <row r="93" spans="152:159">
      <c r="EV93" s="7"/>
      <c r="EW93" s="7"/>
      <c r="EX93" s="7"/>
      <c r="EY93" s="7"/>
      <c r="EZ93" s="7"/>
      <c r="FA93" s="7"/>
      <c r="FB93" s="7"/>
      <c r="FC93" s="7"/>
    </row>
    <row r="94" spans="152:159">
      <c r="EV94" s="7"/>
      <c r="EW94" s="7"/>
      <c r="EX94" s="7"/>
      <c r="EY94" s="7"/>
      <c r="EZ94" s="7"/>
      <c r="FA94" s="7"/>
      <c r="FB94" s="7"/>
      <c r="FC94" s="7"/>
    </row>
    <row r="95" spans="152:159">
      <c r="EV95" s="7"/>
      <c r="EW95" s="7"/>
      <c r="EX95" s="7"/>
      <c r="EY95" s="7"/>
      <c r="EZ95" s="7"/>
      <c r="FA95" s="7"/>
      <c r="FB95" s="7"/>
      <c r="FC95" s="7"/>
    </row>
    <row r="96" spans="152:159">
      <c r="EV96" s="7"/>
      <c r="EW96" s="7"/>
      <c r="EX96" s="7"/>
      <c r="EY96" s="7"/>
      <c r="EZ96" s="7"/>
      <c r="FA96" s="7"/>
      <c r="FB96" s="7"/>
      <c r="FC96" s="7"/>
    </row>
    <row r="97" spans="152:159">
      <c r="EV97" s="7"/>
      <c r="EW97" s="7"/>
      <c r="EX97" s="7"/>
      <c r="EY97" s="7"/>
      <c r="EZ97" s="7"/>
      <c r="FA97" s="7"/>
      <c r="FB97" s="7"/>
      <c r="FC97" s="7"/>
    </row>
    <row r="98" spans="152:159">
      <c r="EV98" s="7"/>
      <c r="EW98" s="7"/>
      <c r="EX98" s="7"/>
      <c r="EY98" s="7"/>
      <c r="EZ98" s="7"/>
      <c r="FA98" s="7"/>
      <c r="FB98" s="7"/>
      <c r="FC98" s="7"/>
    </row>
    <row r="99" spans="152:159">
      <c r="EV99" s="7"/>
      <c r="EW99" s="7"/>
      <c r="EX99" s="7"/>
      <c r="EY99" s="7"/>
      <c r="EZ99" s="7"/>
      <c r="FA99" s="7"/>
      <c r="FB99" s="7"/>
      <c r="FC99" s="7"/>
    </row>
    <row r="100" spans="152:159">
      <c r="EV100" s="7"/>
      <c r="EW100" s="7"/>
      <c r="EX100" s="7"/>
      <c r="EY100" s="7"/>
      <c r="EZ100" s="7"/>
      <c r="FA100" s="7"/>
      <c r="FB100" s="7"/>
      <c r="FC100" s="7"/>
    </row>
    <row r="101" spans="152:159">
      <c r="EV101" s="7"/>
      <c r="EW101" s="7"/>
      <c r="EX101" s="7"/>
      <c r="EY101" s="7"/>
      <c r="EZ101" s="7"/>
      <c r="FA101" s="7"/>
      <c r="FB101" s="7"/>
      <c r="FC101" s="7"/>
    </row>
    <row r="102" spans="152:159">
      <c r="EV102" s="7"/>
      <c r="EW102" s="7"/>
      <c r="EX102" s="7"/>
      <c r="EY102" s="7"/>
      <c r="EZ102" s="7"/>
      <c r="FA102" s="7"/>
      <c r="FB102" s="7"/>
      <c r="FC102" s="7"/>
    </row>
    <row r="103" spans="152:159">
      <c r="EV103" s="7"/>
      <c r="EW103" s="7"/>
      <c r="EX103" s="7"/>
      <c r="EY103" s="7"/>
      <c r="EZ103" s="7"/>
      <c r="FA103" s="7"/>
      <c r="FB103" s="7"/>
      <c r="FC103" s="7"/>
    </row>
    <row r="104" spans="152:159">
      <c r="EV104" s="7"/>
      <c r="EW104" s="7"/>
      <c r="EX104" s="7"/>
      <c r="EY104" s="7"/>
      <c r="EZ104" s="7"/>
      <c r="FA104" s="7"/>
      <c r="FB104" s="7"/>
      <c r="FC104" s="7"/>
    </row>
    <row r="105" spans="152:159">
      <c r="EV105" s="7"/>
      <c r="EW105" s="7"/>
      <c r="EX105" s="7"/>
      <c r="EY105" s="7"/>
      <c r="EZ105" s="7"/>
      <c r="FA105" s="7"/>
      <c r="FB105" s="7"/>
      <c r="FC105" s="7"/>
    </row>
    <row r="106" spans="152:159">
      <c r="EV106" s="7"/>
      <c r="EW106" s="7"/>
      <c r="EX106" s="7"/>
      <c r="EY106" s="7"/>
      <c r="EZ106" s="7"/>
      <c r="FA106" s="7"/>
      <c r="FB106" s="7"/>
      <c r="FC106" s="7"/>
    </row>
    <row r="107" spans="152:159">
      <c r="EV107" s="7"/>
      <c r="EW107" s="7"/>
      <c r="EX107" s="7"/>
      <c r="EY107" s="7"/>
      <c r="EZ107" s="7"/>
      <c r="FA107" s="7"/>
      <c r="FB107" s="7"/>
      <c r="FC107" s="7"/>
    </row>
    <row r="108" spans="152:159">
      <c r="EV108" s="7"/>
      <c r="EW108" s="7"/>
      <c r="EX108" s="7"/>
      <c r="EY108" s="7"/>
      <c r="EZ108" s="7"/>
      <c r="FA108" s="7"/>
      <c r="FB108" s="7"/>
      <c r="FC108" s="7"/>
    </row>
    <row r="109" spans="152:159">
      <c r="EV109" s="7"/>
      <c r="EW109" s="7"/>
      <c r="EX109" s="7"/>
      <c r="EY109" s="7"/>
      <c r="EZ109" s="7"/>
      <c r="FA109" s="7"/>
      <c r="FB109" s="7"/>
      <c r="FC109" s="7"/>
    </row>
    <row r="110" spans="152:159">
      <c r="EV110" s="7"/>
      <c r="EW110" s="7"/>
      <c r="EX110" s="7"/>
      <c r="EY110" s="7"/>
      <c r="EZ110" s="7"/>
      <c r="FA110" s="7"/>
      <c r="FB110" s="7"/>
      <c r="FC110" s="7"/>
    </row>
    <row r="111" spans="152:159">
      <c r="EV111" s="7"/>
      <c r="EW111" s="7"/>
      <c r="EX111" s="7"/>
      <c r="EY111" s="7"/>
      <c r="EZ111" s="7"/>
      <c r="FA111" s="7"/>
      <c r="FB111" s="7"/>
      <c r="FC111" s="7"/>
    </row>
    <row r="112" spans="152:159">
      <c r="EV112" s="7"/>
      <c r="EW112" s="7"/>
      <c r="EX112" s="7"/>
      <c r="EY112" s="7"/>
      <c r="EZ112" s="7"/>
      <c r="FA112" s="7"/>
      <c r="FB112" s="7"/>
      <c r="FC112" s="7"/>
    </row>
    <row r="113" spans="152:159">
      <c r="EV113" s="7"/>
      <c r="EW113" s="7"/>
      <c r="EX113" s="7"/>
      <c r="EY113" s="7"/>
      <c r="EZ113" s="7"/>
      <c r="FA113" s="7"/>
      <c r="FB113" s="7"/>
      <c r="FC113" s="7"/>
    </row>
    <row r="114" spans="152:159">
      <c r="EV114" s="7"/>
      <c r="EW114" s="7"/>
      <c r="EX114" s="7"/>
      <c r="EY114" s="7"/>
      <c r="EZ114" s="7"/>
      <c r="FA114" s="7"/>
      <c r="FB114" s="7"/>
      <c r="FC114" s="7"/>
    </row>
    <row r="115" spans="152:159">
      <c r="EV115" s="7"/>
      <c r="EW115" s="7"/>
      <c r="EX115" s="7"/>
      <c r="EY115" s="7"/>
      <c r="EZ115" s="7"/>
      <c r="FA115" s="7"/>
      <c r="FB115" s="7"/>
      <c r="FC115" s="7"/>
    </row>
    <row r="116" spans="152:159">
      <c r="EV116" s="7"/>
      <c r="EW116" s="7"/>
      <c r="EX116" s="7"/>
      <c r="EY116" s="7"/>
      <c r="EZ116" s="7"/>
      <c r="FA116" s="7"/>
      <c r="FB116" s="7"/>
      <c r="FC116" s="7"/>
    </row>
    <row r="117" spans="152:159">
      <c r="EV117" s="7"/>
      <c r="EW117" s="7"/>
      <c r="EX117" s="7"/>
      <c r="EY117" s="7"/>
      <c r="EZ117" s="7"/>
      <c r="FA117" s="7"/>
      <c r="FB117" s="7"/>
      <c r="FC117" s="7"/>
    </row>
    <row r="118" spans="152:159">
      <c r="EV118" s="7"/>
      <c r="EW118" s="7"/>
      <c r="EX118" s="7"/>
      <c r="EY118" s="7"/>
      <c r="EZ118" s="7"/>
      <c r="FA118" s="7"/>
      <c r="FB118" s="7"/>
      <c r="FC118" s="7"/>
    </row>
    <row r="119" spans="152:159">
      <c r="EV119" s="7"/>
      <c r="EW119" s="7"/>
      <c r="EX119" s="7"/>
      <c r="EY119" s="7"/>
      <c r="EZ119" s="7"/>
      <c r="FA119" s="7"/>
      <c r="FB119" s="7"/>
      <c r="FC119" s="7"/>
    </row>
    <row r="120" spans="152:159">
      <c r="EV120" s="7"/>
      <c r="EW120" s="7"/>
      <c r="EX120" s="7"/>
      <c r="EY120" s="7"/>
      <c r="EZ120" s="7"/>
      <c r="FA120" s="7"/>
      <c r="FB120" s="7"/>
      <c r="FC120" s="7"/>
    </row>
    <row r="121" spans="152:159">
      <c r="EV121" s="7"/>
      <c r="EW121" s="7"/>
      <c r="EX121" s="7"/>
      <c r="EY121" s="7"/>
      <c r="EZ121" s="7"/>
      <c r="FA121" s="7"/>
      <c r="FB121" s="7"/>
      <c r="FC121" s="7"/>
    </row>
    <row r="122" spans="152:159">
      <c r="EV122" s="7"/>
      <c r="EW122" s="7"/>
      <c r="EX122" s="7"/>
      <c r="EY122" s="7"/>
      <c r="EZ122" s="7"/>
      <c r="FA122" s="7"/>
      <c r="FB122" s="7"/>
      <c r="FC122" s="7"/>
    </row>
    <row r="123" spans="152:159">
      <c r="EV123" s="7"/>
      <c r="EW123" s="7"/>
      <c r="EX123" s="7"/>
      <c r="EY123" s="7"/>
      <c r="EZ123" s="7"/>
      <c r="FA123" s="7"/>
      <c r="FB123" s="7"/>
      <c r="FC123" s="7"/>
    </row>
    <row r="124" spans="152:159">
      <c r="EV124" s="7"/>
      <c r="EW124" s="7"/>
      <c r="EX124" s="7"/>
      <c r="EY124" s="7"/>
      <c r="EZ124" s="7"/>
      <c r="FA124" s="7"/>
      <c r="FB124" s="7"/>
      <c r="FC124" s="7"/>
    </row>
    <row r="125" spans="152:159">
      <c r="EV125" s="7"/>
      <c r="EW125" s="7"/>
      <c r="EX125" s="7"/>
      <c r="EY125" s="7"/>
      <c r="EZ125" s="7"/>
      <c r="FA125" s="7"/>
      <c r="FB125" s="7"/>
      <c r="FC125" s="7"/>
    </row>
    <row r="126" spans="152:159">
      <c r="EV126" s="7"/>
      <c r="EW126" s="7"/>
      <c r="EX126" s="7"/>
      <c r="EY126" s="7"/>
      <c r="EZ126" s="7"/>
      <c r="FA126" s="7"/>
      <c r="FB126" s="7"/>
      <c r="FC126" s="7"/>
    </row>
    <row r="127" spans="152:159">
      <c r="EV127" s="7"/>
      <c r="EW127" s="7"/>
      <c r="EX127" s="7"/>
      <c r="EY127" s="7"/>
      <c r="EZ127" s="7"/>
      <c r="FA127" s="7"/>
      <c r="FB127" s="7"/>
      <c r="FC127" s="7"/>
    </row>
    <row r="128" spans="152:159">
      <c r="EV128" s="7"/>
      <c r="EW128" s="7"/>
      <c r="EX128" s="7"/>
      <c r="EY128" s="7"/>
      <c r="EZ128" s="7"/>
      <c r="FA128" s="7"/>
      <c r="FB128" s="7"/>
      <c r="FC128" s="7"/>
    </row>
    <row r="129" spans="152:159">
      <c r="EV129" s="7"/>
      <c r="EW129" s="7"/>
      <c r="EX129" s="7"/>
      <c r="EY129" s="7"/>
      <c r="EZ129" s="7"/>
      <c r="FA129" s="7"/>
      <c r="FB129" s="7"/>
      <c r="FC129" s="7"/>
    </row>
    <row r="130" spans="152:159">
      <c r="EV130" s="7"/>
      <c r="EW130" s="7"/>
      <c r="EX130" s="7"/>
      <c r="EY130" s="7"/>
      <c r="EZ130" s="7"/>
      <c r="FA130" s="7"/>
      <c r="FB130" s="7"/>
      <c r="FC130" s="7"/>
    </row>
    <row r="131" spans="152:159">
      <c r="EV131" s="7"/>
      <c r="EW131" s="7"/>
      <c r="EX131" s="7"/>
      <c r="EY131" s="7"/>
      <c r="EZ131" s="7"/>
      <c r="FA131" s="7"/>
      <c r="FB131" s="7"/>
      <c r="FC131" s="7"/>
    </row>
    <row r="132" spans="152:159">
      <c r="EV132" s="7"/>
      <c r="EW132" s="7"/>
      <c r="EX132" s="7"/>
      <c r="EY132" s="7"/>
      <c r="EZ132" s="7"/>
      <c r="FA132" s="7"/>
      <c r="FB132" s="7"/>
      <c r="FC132" s="7"/>
    </row>
    <row r="133" spans="152:159">
      <c r="EV133" s="7"/>
      <c r="EW133" s="7"/>
      <c r="EX133" s="7"/>
      <c r="EY133" s="7"/>
      <c r="EZ133" s="7"/>
      <c r="FA133" s="7"/>
      <c r="FB133" s="7"/>
      <c r="FC133" s="7"/>
    </row>
    <row r="134" spans="152:159">
      <c r="EV134" s="7"/>
      <c r="EW134" s="7"/>
      <c r="EX134" s="7"/>
      <c r="EY134" s="7"/>
      <c r="EZ134" s="7"/>
      <c r="FA134" s="7"/>
      <c r="FB134" s="7"/>
      <c r="FC134" s="7"/>
    </row>
    <row r="135" spans="152:159">
      <c r="EV135" s="7"/>
      <c r="EW135" s="7"/>
      <c r="EX135" s="7"/>
      <c r="EY135" s="7"/>
      <c r="EZ135" s="7"/>
      <c r="FA135" s="7"/>
      <c r="FB135" s="7"/>
      <c r="FC135" s="7"/>
    </row>
    <row r="136" spans="152:159">
      <c r="EV136" s="7"/>
      <c r="EW136" s="7"/>
      <c r="EX136" s="7"/>
      <c r="EY136" s="7"/>
      <c r="EZ136" s="7"/>
      <c r="FA136" s="7"/>
      <c r="FB136" s="7"/>
      <c r="FC136" s="7"/>
    </row>
    <row r="137" spans="152:159">
      <c r="EV137" s="7"/>
      <c r="EW137" s="7"/>
      <c r="EX137" s="7"/>
      <c r="EY137" s="7"/>
      <c r="EZ137" s="7"/>
      <c r="FA137" s="7"/>
      <c r="FB137" s="7"/>
      <c r="FC137" s="7"/>
    </row>
    <row r="138" spans="152:159">
      <c r="EV138" s="7"/>
      <c r="EW138" s="7"/>
      <c r="EX138" s="7"/>
      <c r="EY138" s="7"/>
      <c r="EZ138" s="7"/>
      <c r="FA138" s="7"/>
      <c r="FB138" s="7"/>
      <c r="FC138" s="7"/>
    </row>
    <row r="139" spans="152:159">
      <c r="EV139" s="7"/>
      <c r="EW139" s="7"/>
      <c r="EX139" s="7"/>
      <c r="EY139" s="7"/>
      <c r="EZ139" s="7"/>
      <c r="FA139" s="7"/>
      <c r="FB139" s="7"/>
      <c r="FC139" s="7"/>
    </row>
    <row r="140" spans="152:159">
      <c r="EV140" s="7"/>
      <c r="EW140" s="7"/>
      <c r="EX140" s="7"/>
      <c r="EY140" s="7"/>
      <c r="EZ140" s="7"/>
      <c r="FA140" s="7"/>
      <c r="FB140" s="7"/>
      <c r="FC140" s="7"/>
    </row>
    <row r="141" spans="152:159">
      <c r="EV141" s="7"/>
      <c r="EW141" s="7"/>
      <c r="EX141" s="7"/>
      <c r="EY141" s="7"/>
      <c r="EZ141" s="7"/>
      <c r="FA141" s="7"/>
      <c r="FB141" s="7"/>
      <c r="FC141" s="7"/>
    </row>
    <row r="142" spans="152:159">
      <c r="EV142" s="7"/>
      <c r="EW142" s="7"/>
      <c r="EX142" s="7"/>
      <c r="EY142" s="7"/>
      <c r="EZ142" s="7"/>
      <c r="FA142" s="7"/>
      <c r="FB142" s="7"/>
      <c r="FC142" s="7"/>
    </row>
    <row r="143" spans="152:159">
      <c r="EV143" s="7"/>
      <c r="EW143" s="7"/>
      <c r="EX143" s="7"/>
      <c r="EY143" s="7"/>
      <c r="EZ143" s="7"/>
      <c r="FA143" s="7"/>
      <c r="FB143" s="7"/>
      <c r="FC143" s="7"/>
    </row>
    <row r="144" spans="152:159">
      <c r="EV144" s="7"/>
      <c r="EW144" s="7"/>
      <c r="EX144" s="7"/>
      <c r="EY144" s="7"/>
      <c r="EZ144" s="7"/>
      <c r="FA144" s="7"/>
      <c r="FB144" s="7"/>
      <c r="FC144" s="7"/>
    </row>
    <row r="145" spans="152:159">
      <c r="EV145" s="7"/>
      <c r="EW145" s="7"/>
      <c r="EX145" s="7"/>
      <c r="EY145" s="7"/>
      <c r="EZ145" s="7"/>
      <c r="FA145" s="7"/>
      <c r="FB145" s="7"/>
      <c r="FC145" s="7"/>
    </row>
    <row r="146" spans="152:159">
      <c r="EV146" s="7"/>
      <c r="EW146" s="7"/>
      <c r="EX146" s="7"/>
      <c r="EY146" s="7"/>
      <c r="EZ146" s="7"/>
      <c r="FA146" s="7"/>
      <c r="FB146" s="7"/>
      <c r="FC146" s="7"/>
    </row>
    <row r="147" spans="152:159">
      <c r="EV147" s="7"/>
      <c r="EW147" s="7"/>
      <c r="EX147" s="7"/>
      <c r="EY147" s="7"/>
      <c r="EZ147" s="7"/>
      <c r="FA147" s="7"/>
      <c r="FB147" s="7"/>
      <c r="FC147" s="7"/>
    </row>
    <row r="148" spans="152:159">
      <c r="EV148" s="7"/>
      <c r="EW148" s="7"/>
      <c r="EX148" s="7"/>
      <c r="EY148" s="7"/>
      <c r="EZ148" s="7"/>
      <c r="FA148" s="7"/>
      <c r="FB148" s="7"/>
      <c r="FC148" s="7"/>
    </row>
    <row r="149" spans="152:159">
      <c r="EV149" s="7"/>
      <c r="EW149" s="7"/>
      <c r="EX149" s="7"/>
      <c r="EY149" s="7"/>
      <c r="EZ149" s="7"/>
      <c r="FA149" s="7"/>
      <c r="FB149" s="7"/>
      <c r="FC149" s="7"/>
    </row>
    <row r="150" spans="152:159">
      <c r="EV150" s="7"/>
      <c r="EW150" s="7"/>
      <c r="EX150" s="7"/>
      <c r="EY150" s="7"/>
      <c r="EZ150" s="7"/>
      <c r="FA150" s="7"/>
      <c r="FB150" s="7"/>
      <c r="FC150" s="7"/>
    </row>
    <row r="151" spans="152:159">
      <c r="EV151" s="7"/>
      <c r="EW151" s="7"/>
      <c r="EX151" s="7"/>
      <c r="EY151" s="7"/>
      <c r="EZ151" s="7"/>
      <c r="FA151" s="7"/>
      <c r="FB151" s="7"/>
      <c r="FC151" s="7"/>
    </row>
    <row r="152" spans="152:159">
      <c r="EV152" s="7"/>
      <c r="EW152" s="7"/>
      <c r="EX152" s="7"/>
      <c r="EY152" s="7"/>
      <c r="EZ152" s="7"/>
      <c r="FA152" s="7"/>
      <c r="FB152" s="7"/>
      <c r="FC152" s="7"/>
    </row>
    <row r="153" spans="152:159">
      <c r="EV153" s="7"/>
      <c r="EW153" s="7"/>
      <c r="EX153" s="7"/>
      <c r="EY153" s="7"/>
      <c r="EZ153" s="7"/>
      <c r="FA153" s="7"/>
      <c r="FB153" s="7"/>
      <c r="FC153" s="7"/>
    </row>
    <row r="154" spans="152:159">
      <c r="EV154" s="7"/>
      <c r="EW154" s="7"/>
      <c r="EX154" s="7"/>
      <c r="EY154" s="7"/>
      <c r="EZ154" s="7"/>
      <c r="FA154" s="7"/>
      <c r="FB154" s="7"/>
      <c r="FC154" s="7"/>
    </row>
    <row r="155" spans="152:159">
      <c r="EV155" s="7"/>
      <c r="EW155" s="7"/>
      <c r="EX155" s="7"/>
      <c r="EY155" s="7"/>
      <c r="EZ155" s="7"/>
      <c r="FA155" s="7"/>
      <c r="FB155" s="7"/>
      <c r="FC155" s="7"/>
    </row>
    <row r="156" spans="152:159">
      <c r="EV156" s="7"/>
      <c r="EW156" s="7"/>
      <c r="EX156" s="7"/>
      <c r="EY156" s="7"/>
      <c r="EZ156" s="7"/>
      <c r="FA156" s="7"/>
      <c r="FB156" s="7"/>
      <c r="FC156" s="7"/>
    </row>
    <row r="157" spans="152:159">
      <c r="EV157" s="7"/>
      <c r="EW157" s="7"/>
      <c r="EX157" s="7"/>
      <c r="EY157" s="7"/>
      <c r="EZ157" s="7"/>
      <c r="FA157" s="7"/>
      <c r="FB157" s="7"/>
      <c r="FC157" s="7"/>
    </row>
    <row r="158" spans="152:159">
      <c r="EV158" s="7"/>
      <c r="EW158" s="7"/>
      <c r="EX158" s="7"/>
      <c r="EY158" s="7"/>
      <c r="EZ158" s="7"/>
      <c r="FA158" s="7"/>
      <c r="FB158" s="7"/>
      <c r="FC158" s="7"/>
    </row>
    <row r="159" spans="152:159">
      <c r="EV159" s="7"/>
      <c r="EW159" s="7"/>
      <c r="EX159" s="7"/>
      <c r="EY159" s="7"/>
      <c r="EZ159" s="7"/>
      <c r="FA159" s="7"/>
      <c r="FB159" s="7"/>
      <c r="FC159" s="7"/>
    </row>
    <row r="160" spans="152:159">
      <c r="EV160" s="7"/>
      <c r="EW160" s="7"/>
      <c r="EX160" s="7"/>
      <c r="EY160" s="7"/>
      <c r="EZ160" s="7"/>
      <c r="FA160" s="7"/>
      <c r="FB160" s="7"/>
      <c r="FC160" s="7"/>
    </row>
    <row r="161" spans="152:159">
      <c r="EV161" s="7"/>
      <c r="EW161" s="7"/>
      <c r="EX161" s="7"/>
      <c r="EY161" s="7"/>
      <c r="EZ161" s="7"/>
      <c r="FA161" s="7"/>
      <c r="FB161" s="7"/>
      <c r="FC161" s="7"/>
    </row>
    <row r="162" spans="152:159">
      <c r="EV162" s="7"/>
      <c r="EW162" s="7"/>
      <c r="EX162" s="7"/>
      <c r="EY162" s="7"/>
      <c r="EZ162" s="7"/>
      <c r="FA162" s="7"/>
      <c r="FB162" s="7"/>
      <c r="FC162" s="7"/>
    </row>
    <row r="163" spans="152:159">
      <c r="EV163" s="7"/>
      <c r="EW163" s="7"/>
      <c r="EX163" s="7"/>
      <c r="EY163" s="7"/>
      <c r="EZ163" s="7"/>
      <c r="FA163" s="7"/>
      <c r="FB163" s="7"/>
      <c r="FC163" s="7"/>
    </row>
    <row r="164" spans="152:159">
      <c r="EV164" s="7"/>
      <c r="EW164" s="7"/>
      <c r="EX164" s="7"/>
      <c r="EY164" s="7"/>
      <c r="EZ164" s="7"/>
      <c r="FA164" s="7"/>
      <c r="FB164" s="7"/>
      <c r="FC164" s="7"/>
    </row>
    <row r="165" spans="152:159">
      <c r="EV165" s="7"/>
      <c r="EW165" s="7"/>
      <c r="EX165" s="7"/>
      <c r="EY165" s="7"/>
      <c r="EZ165" s="7"/>
      <c r="FA165" s="7"/>
      <c r="FB165" s="7"/>
      <c r="FC165" s="7"/>
    </row>
    <row r="166" spans="152:159">
      <c r="EV166" s="7"/>
      <c r="EW166" s="7"/>
      <c r="EX166" s="7"/>
      <c r="EY166" s="7"/>
      <c r="EZ166" s="7"/>
      <c r="FA166" s="7"/>
      <c r="FB166" s="7"/>
      <c r="FC166" s="7"/>
    </row>
    <row r="167" spans="152:159">
      <c r="EV167" s="7"/>
      <c r="EW167" s="7"/>
      <c r="EX167" s="7"/>
      <c r="EY167" s="7"/>
      <c r="EZ167" s="7"/>
      <c r="FA167" s="7"/>
      <c r="FB167" s="7"/>
      <c r="FC167" s="7"/>
    </row>
    <row r="168" spans="152:159">
      <c r="EV168" s="7"/>
      <c r="EW168" s="7"/>
      <c r="EX168" s="7"/>
      <c r="EY168" s="7"/>
      <c r="EZ168" s="7"/>
      <c r="FA168" s="7"/>
      <c r="FB168" s="7"/>
      <c r="FC168" s="7"/>
    </row>
    <row r="169" spans="152:159">
      <c r="EV169" s="7"/>
      <c r="EW169" s="7"/>
      <c r="EX169" s="7"/>
      <c r="EY169" s="7"/>
      <c r="EZ169" s="7"/>
      <c r="FA169" s="7"/>
      <c r="FB169" s="7"/>
      <c r="FC169" s="7"/>
    </row>
    <row r="170" spans="152:159">
      <c r="EV170" s="7"/>
      <c r="EW170" s="7"/>
      <c r="EX170" s="7"/>
      <c r="EY170" s="7"/>
      <c r="EZ170" s="7"/>
      <c r="FA170" s="7"/>
      <c r="FB170" s="7"/>
      <c r="FC170" s="7"/>
    </row>
    <row r="171" spans="152:159">
      <c r="EV171" s="7"/>
      <c r="EW171" s="7"/>
      <c r="EX171" s="7"/>
      <c r="EY171" s="7"/>
      <c r="EZ171" s="7"/>
      <c r="FA171" s="7"/>
      <c r="FB171" s="7"/>
      <c r="FC171" s="7"/>
    </row>
    <row r="172" spans="152:159">
      <c r="EV172" s="7"/>
      <c r="EW172" s="7"/>
      <c r="EX172" s="7"/>
      <c r="EY172" s="7"/>
      <c r="EZ172" s="7"/>
      <c r="FA172" s="7"/>
      <c r="FB172" s="7"/>
      <c r="FC172" s="7"/>
    </row>
    <row r="173" spans="152:159">
      <c r="EV173" s="7"/>
      <c r="EW173" s="7"/>
      <c r="EX173" s="7"/>
      <c r="EY173" s="7"/>
      <c r="EZ173" s="7"/>
      <c r="FA173" s="7"/>
      <c r="FB173" s="7"/>
      <c r="FC173" s="7"/>
    </row>
    <row r="174" spans="152:159">
      <c r="EV174" s="7"/>
      <c r="EW174" s="7"/>
      <c r="EX174" s="7"/>
      <c r="EY174" s="7"/>
      <c r="EZ174" s="7"/>
      <c r="FA174" s="7"/>
      <c r="FB174" s="7"/>
      <c r="FC174" s="7"/>
    </row>
    <row r="175" spans="152:159">
      <c r="EV175" s="7"/>
      <c r="EW175" s="7"/>
      <c r="EX175" s="7"/>
      <c r="EY175" s="7"/>
      <c r="EZ175" s="7"/>
      <c r="FA175" s="7"/>
      <c r="FB175" s="7"/>
      <c r="FC175" s="7"/>
    </row>
    <row r="176" spans="152:159">
      <c r="EV176" s="7"/>
      <c r="EW176" s="7"/>
      <c r="EX176" s="7"/>
      <c r="EY176" s="7"/>
      <c r="EZ176" s="7"/>
      <c r="FA176" s="7"/>
      <c r="FB176" s="7"/>
      <c r="FC176" s="7"/>
    </row>
    <row r="177" spans="152:159">
      <c r="EV177" s="7"/>
      <c r="EW177" s="7"/>
      <c r="EX177" s="7"/>
      <c r="EY177" s="7"/>
      <c r="EZ177" s="7"/>
      <c r="FA177" s="7"/>
      <c r="FB177" s="7"/>
      <c r="FC177" s="7"/>
    </row>
    <row r="178" spans="152:159">
      <c r="EV178" s="7"/>
      <c r="EW178" s="7"/>
      <c r="EX178" s="7"/>
      <c r="EY178" s="7"/>
      <c r="EZ178" s="7"/>
      <c r="FA178" s="7"/>
      <c r="FB178" s="7"/>
      <c r="FC178" s="7"/>
    </row>
    <row r="179" spans="152:159">
      <c r="EV179" s="7"/>
      <c r="EW179" s="7"/>
      <c r="EX179" s="7"/>
      <c r="EY179" s="7"/>
      <c r="EZ179" s="7"/>
      <c r="FA179" s="7"/>
      <c r="FB179" s="7"/>
      <c r="FC179" s="7"/>
    </row>
    <row r="180" spans="152:159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5">
    <mergeCell ref="AM47:AM48"/>
    <mergeCell ref="AN47:AN52"/>
    <mergeCell ref="AP47:AP52"/>
    <mergeCell ref="AM49:AM50"/>
    <mergeCell ref="AM51:AM5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P39:AP40"/>
    <mergeCell ref="AY29:AY34"/>
    <mergeCell ref="AP27:AP28"/>
    <mergeCell ref="AT27:AT28"/>
    <mergeCell ref="AV27:AV28"/>
    <mergeCell ref="AX27:AX28"/>
    <mergeCell ref="AY23:AY28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Y35:AY40"/>
    <mergeCell ref="AT37:AT38"/>
    <mergeCell ref="AV37:AV38"/>
    <mergeCell ref="AX37:AX38"/>
    <mergeCell ref="AT39:AT40"/>
    <mergeCell ref="AV39:AV40"/>
    <mergeCell ref="AX39:AX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V31:AV32"/>
    <mergeCell ref="AX31:AX32"/>
    <mergeCell ref="AO33:AO34"/>
    <mergeCell ref="AP33:AP34"/>
    <mergeCell ref="AT33:AT34"/>
    <mergeCell ref="AV33:AV34"/>
    <mergeCell ref="AX33:AX34"/>
    <mergeCell ref="AC44:AH44"/>
    <mergeCell ref="AT35:AT36"/>
    <mergeCell ref="AU35:AU40"/>
    <mergeCell ref="AV35:AV36"/>
    <mergeCell ref="AW35:AW40"/>
    <mergeCell ref="AX35:AX36"/>
    <mergeCell ref="A29:A34"/>
    <mergeCell ref="AO29:AO30"/>
    <mergeCell ref="AP29:AP30"/>
    <mergeCell ref="AQ29:AQ34"/>
    <mergeCell ref="AR29:AR34"/>
    <mergeCell ref="AS29:AS34"/>
    <mergeCell ref="AT29:AT30"/>
    <mergeCell ref="AU29:AU34"/>
    <mergeCell ref="AO31:AO32"/>
    <mergeCell ref="AP31:AP32"/>
    <mergeCell ref="AT31:AT32"/>
    <mergeCell ref="AX23:AX24"/>
    <mergeCell ref="AO25:AO26"/>
    <mergeCell ref="AP25:AP26"/>
    <mergeCell ref="AT25:AT26"/>
    <mergeCell ref="AV25:AV26"/>
    <mergeCell ref="AX25:AX26"/>
    <mergeCell ref="AO27:AO28"/>
    <mergeCell ref="AR23:AR28"/>
    <mergeCell ref="AS23:AS28"/>
    <mergeCell ref="AT23:AT24"/>
    <mergeCell ref="AU23:AU28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V23:AV24"/>
    <mergeCell ref="AW23:AW2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3095" priority="665" stopIfTrue="1" operator="greaterThan">
      <formula>0.03</formula>
    </cfRule>
    <cfRule type="cellIs" dxfId="3094" priority="666" stopIfTrue="1" operator="lessThan">
      <formula>-0.03</formula>
    </cfRule>
  </conditionalFormatting>
  <conditionalFormatting sqref="AQ5">
    <cfRule type="cellIs" dxfId="3093" priority="683" stopIfTrue="1" operator="greaterThan">
      <formula>0.03</formula>
    </cfRule>
    <cfRule type="cellIs" dxfId="3092" priority="684" stopIfTrue="1" operator="lessThan">
      <formula>-0.03</formula>
    </cfRule>
  </conditionalFormatting>
  <conditionalFormatting sqref="CH5">
    <cfRule type="cellIs" dxfId="3091" priority="685" stopIfTrue="1" operator="greaterThan">
      <formula>0.03</formula>
    </cfRule>
    <cfRule type="cellIs" dxfId="3090" priority="686" stopIfTrue="1" operator="lessThan">
      <formula>-0.03</formula>
    </cfRule>
  </conditionalFormatting>
  <conditionalFormatting sqref="AQ5:AQ10">
    <cfRule type="cellIs" dxfId="3089" priority="687" stopIfTrue="1" operator="greaterThan">
      <formula>0</formula>
    </cfRule>
    <cfRule type="cellIs" dxfId="3088" priority="688" stopIfTrue="1" operator="lessThan">
      <formula>0</formula>
    </cfRule>
  </conditionalFormatting>
  <conditionalFormatting sqref="AR5:AS5">
    <cfRule type="cellIs" dxfId="3087" priority="679" stopIfTrue="1" operator="greaterThan">
      <formula>0.03</formula>
    </cfRule>
    <cfRule type="cellIs" dxfId="3086" priority="680" stopIfTrue="1" operator="lessThan">
      <formula>-0.03</formula>
    </cfRule>
  </conditionalFormatting>
  <conditionalFormatting sqref="AR5:AS10">
    <cfRule type="cellIs" dxfId="3085" priority="681" stopIfTrue="1" operator="greaterThan">
      <formula>0</formula>
    </cfRule>
    <cfRule type="cellIs" dxfId="3084" priority="682" stopIfTrue="1" operator="lessThan">
      <formula>0</formula>
    </cfRule>
  </conditionalFormatting>
  <conditionalFormatting sqref="AU5">
    <cfRule type="cellIs" dxfId="3083" priority="675" stopIfTrue="1" operator="greaterThan">
      <formula>0.03</formula>
    </cfRule>
    <cfRule type="cellIs" dxfId="3082" priority="676" stopIfTrue="1" operator="lessThan">
      <formula>-0.03</formula>
    </cfRule>
  </conditionalFormatting>
  <conditionalFormatting sqref="AU5:AU10">
    <cfRule type="cellIs" dxfId="3081" priority="677" stopIfTrue="1" operator="greaterThan">
      <formula>0</formula>
    </cfRule>
    <cfRule type="cellIs" dxfId="3080" priority="678" stopIfTrue="1" operator="lessThan">
      <formula>0</formula>
    </cfRule>
  </conditionalFormatting>
  <conditionalFormatting sqref="AW5">
    <cfRule type="cellIs" dxfId="3079" priority="671" stopIfTrue="1" operator="greaterThan">
      <formula>0.03</formula>
    </cfRule>
    <cfRule type="cellIs" dxfId="3078" priority="672" stopIfTrue="1" operator="lessThan">
      <formula>-0.03</formula>
    </cfRule>
  </conditionalFormatting>
  <conditionalFormatting sqref="AW5:AW10">
    <cfRule type="cellIs" dxfId="3077" priority="673" stopIfTrue="1" operator="greaterThan">
      <formula>0</formula>
    </cfRule>
    <cfRule type="cellIs" dxfId="3076" priority="674" stopIfTrue="1" operator="lessThan">
      <formula>0</formula>
    </cfRule>
  </conditionalFormatting>
  <conditionalFormatting sqref="AY5">
    <cfRule type="cellIs" dxfId="3075" priority="667" stopIfTrue="1" operator="greaterThan">
      <formula>0.03</formula>
    </cfRule>
    <cfRule type="cellIs" dxfId="3074" priority="668" stopIfTrue="1" operator="lessThan">
      <formula>-0.03</formula>
    </cfRule>
  </conditionalFormatting>
  <conditionalFormatting sqref="AY5:AY10">
    <cfRule type="cellIs" dxfId="3073" priority="669" stopIfTrue="1" operator="greaterThan">
      <formula>0</formula>
    </cfRule>
    <cfRule type="cellIs" dxfId="3072" priority="670" stopIfTrue="1" operator="lessThan">
      <formula>0</formula>
    </cfRule>
  </conditionalFormatting>
  <conditionalFormatting sqref="AP5:AP6">
    <cfRule type="cellIs" dxfId="3071" priority="689" stopIfTrue="1" operator="greaterThan">
      <formula>0</formula>
    </cfRule>
    <cfRule type="cellIs" dxfId="3070" priority="690" operator="lessThan">
      <formula>0</formula>
    </cfRule>
  </conditionalFormatting>
  <conditionalFormatting sqref="AP7">
    <cfRule type="cellIs" dxfId="3069" priority="661" stopIfTrue="1" operator="greaterThan">
      <formula>0.03</formula>
    </cfRule>
    <cfRule type="cellIs" dxfId="3068" priority="662" stopIfTrue="1" operator="lessThan">
      <formula>-0.03</formula>
    </cfRule>
  </conditionalFormatting>
  <conditionalFormatting sqref="AP7:AP8">
    <cfRule type="cellIs" dxfId="3067" priority="663" stopIfTrue="1" operator="greaterThan">
      <formula>0</formula>
    </cfRule>
    <cfRule type="cellIs" dxfId="3066" priority="664" operator="lessThan">
      <formula>0</formula>
    </cfRule>
  </conditionalFormatting>
  <conditionalFormatting sqref="AP9">
    <cfRule type="cellIs" dxfId="3065" priority="657" stopIfTrue="1" operator="greaterThan">
      <formula>0.03</formula>
    </cfRule>
    <cfRule type="cellIs" dxfId="3064" priority="658" stopIfTrue="1" operator="lessThan">
      <formula>-0.03</formula>
    </cfRule>
  </conditionalFormatting>
  <conditionalFormatting sqref="AP9:AP10">
    <cfRule type="cellIs" dxfId="3063" priority="659" stopIfTrue="1" operator="greaterThan">
      <formula>0</formula>
    </cfRule>
    <cfRule type="cellIs" dxfId="3062" priority="660" operator="lessThan">
      <formula>0</formula>
    </cfRule>
  </conditionalFormatting>
  <conditionalFormatting sqref="AT5">
    <cfRule type="cellIs" dxfId="3061" priority="653" stopIfTrue="1" operator="greaterThan">
      <formula>0.03</formula>
    </cfRule>
    <cfRule type="cellIs" dxfId="3060" priority="654" stopIfTrue="1" operator="lessThan">
      <formula>-0.03</formula>
    </cfRule>
  </conditionalFormatting>
  <conditionalFormatting sqref="AT5:AT6">
    <cfRule type="cellIs" dxfId="3059" priority="655" stopIfTrue="1" operator="greaterThan">
      <formula>0</formula>
    </cfRule>
    <cfRule type="cellIs" dxfId="3058" priority="656" operator="lessThan">
      <formula>0</formula>
    </cfRule>
  </conditionalFormatting>
  <conditionalFormatting sqref="AT7">
    <cfRule type="cellIs" dxfId="3057" priority="649" stopIfTrue="1" operator="greaterThan">
      <formula>0.03</formula>
    </cfRule>
    <cfRule type="cellIs" dxfId="3056" priority="650" stopIfTrue="1" operator="lessThan">
      <formula>-0.03</formula>
    </cfRule>
  </conditionalFormatting>
  <conditionalFormatting sqref="AT7:AT8">
    <cfRule type="cellIs" dxfId="3055" priority="651" stopIfTrue="1" operator="greaterThan">
      <formula>0</formula>
    </cfRule>
    <cfRule type="cellIs" dxfId="3054" priority="652" operator="lessThan">
      <formula>0</formula>
    </cfRule>
  </conditionalFormatting>
  <conditionalFormatting sqref="AT9">
    <cfRule type="cellIs" dxfId="3053" priority="645" stopIfTrue="1" operator="greaterThan">
      <formula>0.03</formula>
    </cfRule>
    <cfRule type="cellIs" dxfId="3052" priority="646" stopIfTrue="1" operator="lessThan">
      <formula>-0.03</formula>
    </cfRule>
  </conditionalFormatting>
  <conditionalFormatting sqref="AT9:AT10">
    <cfRule type="cellIs" dxfId="3051" priority="647" stopIfTrue="1" operator="greaterThan">
      <formula>0</formula>
    </cfRule>
    <cfRule type="cellIs" dxfId="3050" priority="648" operator="lessThan">
      <formula>0</formula>
    </cfRule>
  </conditionalFormatting>
  <conditionalFormatting sqref="AV5">
    <cfRule type="cellIs" dxfId="3049" priority="641" stopIfTrue="1" operator="greaterThan">
      <formula>0.03</formula>
    </cfRule>
    <cfRule type="cellIs" dxfId="3048" priority="642" stopIfTrue="1" operator="lessThan">
      <formula>-0.03</formula>
    </cfRule>
  </conditionalFormatting>
  <conditionalFormatting sqref="AV5:AV6">
    <cfRule type="cellIs" dxfId="3047" priority="643" stopIfTrue="1" operator="greaterThan">
      <formula>0</formula>
    </cfRule>
    <cfRule type="cellIs" dxfId="3046" priority="644" operator="lessThan">
      <formula>0</formula>
    </cfRule>
  </conditionalFormatting>
  <conditionalFormatting sqref="AV7">
    <cfRule type="cellIs" dxfId="3045" priority="637" stopIfTrue="1" operator="greaterThan">
      <formula>0.03</formula>
    </cfRule>
    <cfRule type="cellIs" dxfId="3044" priority="638" stopIfTrue="1" operator="lessThan">
      <formula>-0.03</formula>
    </cfRule>
  </conditionalFormatting>
  <conditionalFormatting sqref="AV7:AV8">
    <cfRule type="cellIs" dxfId="3043" priority="639" stopIfTrue="1" operator="greaterThan">
      <formula>0</formula>
    </cfRule>
    <cfRule type="cellIs" dxfId="3042" priority="640" operator="lessThan">
      <formula>0</formula>
    </cfRule>
  </conditionalFormatting>
  <conditionalFormatting sqref="AV9">
    <cfRule type="cellIs" dxfId="3041" priority="633" stopIfTrue="1" operator="greaterThan">
      <formula>0.03</formula>
    </cfRule>
    <cfRule type="cellIs" dxfId="3040" priority="634" stopIfTrue="1" operator="lessThan">
      <formula>-0.03</formula>
    </cfRule>
  </conditionalFormatting>
  <conditionalFormatting sqref="AV9:AV10">
    <cfRule type="cellIs" dxfId="3039" priority="635" stopIfTrue="1" operator="greaterThan">
      <formula>0</formula>
    </cfRule>
    <cfRule type="cellIs" dxfId="3038" priority="636" operator="lessThan">
      <formula>0</formula>
    </cfRule>
  </conditionalFormatting>
  <conditionalFormatting sqref="AX5">
    <cfRule type="cellIs" dxfId="3037" priority="629" stopIfTrue="1" operator="greaterThan">
      <formula>0.03</formula>
    </cfRule>
    <cfRule type="cellIs" dxfId="3036" priority="630" stopIfTrue="1" operator="lessThan">
      <formula>-0.03</formula>
    </cfRule>
  </conditionalFormatting>
  <conditionalFormatting sqref="AX5:AX6">
    <cfRule type="cellIs" dxfId="3035" priority="631" stopIfTrue="1" operator="greaterThan">
      <formula>0</formula>
    </cfRule>
    <cfRule type="cellIs" dxfId="3034" priority="632" operator="lessThan">
      <formula>0</formula>
    </cfRule>
  </conditionalFormatting>
  <conditionalFormatting sqref="AX7">
    <cfRule type="cellIs" dxfId="3033" priority="625" stopIfTrue="1" operator="greaterThan">
      <formula>0.03</formula>
    </cfRule>
    <cfRule type="cellIs" dxfId="3032" priority="626" stopIfTrue="1" operator="lessThan">
      <formula>-0.03</formula>
    </cfRule>
  </conditionalFormatting>
  <conditionalFormatting sqref="AX7:AX8">
    <cfRule type="cellIs" dxfId="3031" priority="627" stopIfTrue="1" operator="greaterThan">
      <formula>0</formula>
    </cfRule>
    <cfRule type="cellIs" dxfId="3030" priority="628" operator="lessThan">
      <formula>0</formula>
    </cfRule>
  </conditionalFormatting>
  <conditionalFormatting sqref="AX9">
    <cfRule type="cellIs" dxfId="3029" priority="621" stopIfTrue="1" operator="greaterThan">
      <formula>0.03</formula>
    </cfRule>
    <cfRule type="cellIs" dxfId="3028" priority="622" stopIfTrue="1" operator="lessThan">
      <formula>-0.03</formula>
    </cfRule>
  </conditionalFormatting>
  <conditionalFormatting sqref="AX9:AX10">
    <cfRule type="cellIs" dxfId="3027" priority="623" stopIfTrue="1" operator="greaterThan">
      <formula>0</formula>
    </cfRule>
    <cfRule type="cellIs" dxfId="3026" priority="624" operator="lessThan">
      <formula>0</formula>
    </cfRule>
  </conditionalFormatting>
  <conditionalFormatting sqref="AP11">
    <cfRule type="cellIs" dxfId="3025" priority="597" stopIfTrue="1" operator="greaterThan">
      <formula>0.03</formula>
    </cfRule>
    <cfRule type="cellIs" dxfId="3024" priority="598" stopIfTrue="1" operator="lessThan">
      <formula>-0.03</formula>
    </cfRule>
  </conditionalFormatting>
  <conditionalFormatting sqref="AQ11">
    <cfRule type="cellIs" dxfId="3023" priority="615" stopIfTrue="1" operator="greaterThan">
      <formula>0.03</formula>
    </cfRule>
    <cfRule type="cellIs" dxfId="3022" priority="616" stopIfTrue="1" operator="lessThan">
      <formula>-0.03</formula>
    </cfRule>
  </conditionalFormatting>
  <conditionalFormatting sqref="AQ11:AQ16">
    <cfRule type="cellIs" dxfId="3021" priority="617" stopIfTrue="1" operator="greaterThan">
      <formula>0</formula>
    </cfRule>
    <cfRule type="cellIs" dxfId="3020" priority="618" stopIfTrue="1" operator="lessThan">
      <formula>0</formula>
    </cfRule>
  </conditionalFormatting>
  <conditionalFormatting sqref="AR11:AS11">
    <cfRule type="cellIs" dxfId="3019" priority="611" stopIfTrue="1" operator="greaterThan">
      <formula>0.03</formula>
    </cfRule>
    <cfRule type="cellIs" dxfId="3018" priority="612" stopIfTrue="1" operator="lessThan">
      <formula>-0.03</formula>
    </cfRule>
  </conditionalFormatting>
  <conditionalFormatting sqref="AR11:AS16">
    <cfRule type="cellIs" dxfId="3017" priority="613" stopIfTrue="1" operator="greaterThan">
      <formula>0</formula>
    </cfRule>
    <cfRule type="cellIs" dxfId="3016" priority="614" stopIfTrue="1" operator="lessThan">
      <formula>0</formula>
    </cfRule>
  </conditionalFormatting>
  <conditionalFormatting sqref="AU11">
    <cfRule type="cellIs" dxfId="3015" priority="607" stopIfTrue="1" operator="greaterThan">
      <formula>0.03</formula>
    </cfRule>
    <cfRule type="cellIs" dxfId="3014" priority="608" stopIfTrue="1" operator="lessThan">
      <formula>-0.03</formula>
    </cfRule>
  </conditionalFormatting>
  <conditionalFormatting sqref="AU11:AU16">
    <cfRule type="cellIs" dxfId="3013" priority="609" stopIfTrue="1" operator="greaterThan">
      <formula>0</formula>
    </cfRule>
    <cfRule type="cellIs" dxfId="3012" priority="610" stopIfTrue="1" operator="lessThan">
      <formula>0</formula>
    </cfRule>
  </conditionalFormatting>
  <conditionalFormatting sqref="AW11">
    <cfRule type="cellIs" dxfId="3011" priority="603" stopIfTrue="1" operator="greaterThan">
      <formula>0.03</formula>
    </cfRule>
    <cfRule type="cellIs" dxfId="3010" priority="604" stopIfTrue="1" operator="lessThan">
      <formula>-0.03</formula>
    </cfRule>
  </conditionalFormatting>
  <conditionalFormatting sqref="AW11:AW16">
    <cfRule type="cellIs" dxfId="3009" priority="605" stopIfTrue="1" operator="greaterThan">
      <formula>0</formula>
    </cfRule>
    <cfRule type="cellIs" dxfId="3008" priority="606" stopIfTrue="1" operator="lessThan">
      <formula>0</formula>
    </cfRule>
  </conditionalFormatting>
  <conditionalFormatting sqref="AY11">
    <cfRule type="cellIs" dxfId="3007" priority="599" stopIfTrue="1" operator="greaterThan">
      <formula>0.03</formula>
    </cfRule>
    <cfRule type="cellIs" dxfId="3006" priority="600" stopIfTrue="1" operator="lessThan">
      <formula>-0.03</formula>
    </cfRule>
  </conditionalFormatting>
  <conditionalFormatting sqref="AY11:AY16">
    <cfRule type="cellIs" dxfId="3005" priority="601" stopIfTrue="1" operator="greaterThan">
      <formula>0</formula>
    </cfRule>
    <cfRule type="cellIs" dxfId="3004" priority="602" stopIfTrue="1" operator="lessThan">
      <formula>0</formula>
    </cfRule>
  </conditionalFormatting>
  <conditionalFormatting sqref="AP11:AP12">
    <cfRule type="cellIs" dxfId="3003" priority="619" stopIfTrue="1" operator="greaterThan">
      <formula>0</formula>
    </cfRule>
    <cfRule type="cellIs" dxfId="3002" priority="620" operator="lessThan">
      <formula>0</formula>
    </cfRule>
  </conditionalFormatting>
  <conditionalFormatting sqref="AP13">
    <cfRule type="cellIs" dxfId="3001" priority="593" stopIfTrue="1" operator="greaterThan">
      <formula>0.03</formula>
    </cfRule>
    <cfRule type="cellIs" dxfId="3000" priority="594" stopIfTrue="1" operator="lessThan">
      <formula>-0.03</formula>
    </cfRule>
  </conditionalFormatting>
  <conditionalFormatting sqref="AP13:AP14">
    <cfRule type="cellIs" dxfId="2999" priority="595" stopIfTrue="1" operator="greaterThan">
      <formula>0</formula>
    </cfRule>
    <cfRule type="cellIs" dxfId="2998" priority="596" operator="lessThan">
      <formula>0</formula>
    </cfRule>
  </conditionalFormatting>
  <conditionalFormatting sqref="AP15">
    <cfRule type="cellIs" dxfId="2997" priority="589" stopIfTrue="1" operator="greaterThan">
      <formula>0.03</formula>
    </cfRule>
    <cfRule type="cellIs" dxfId="2996" priority="590" stopIfTrue="1" operator="lessThan">
      <formula>-0.03</formula>
    </cfRule>
  </conditionalFormatting>
  <conditionalFormatting sqref="AP15:AP16">
    <cfRule type="cellIs" dxfId="2995" priority="591" stopIfTrue="1" operator="greaterThan">
      <formula>0</formula>
    </cfRule>
    <cfRule type="cellIs" dxfId="2994" priority="592" operator="lessThan">
      <formula>0</formula>
    </cfRule>
  </conditionalFormatting>
  <conditionalFormatting sqref="AT11">
    <cfRule type="cellIs" dxfId="2993" priority="585" stopIfTrue="1" operator="greaterThan">
      <formula>0.03</formula>
    </cfRule>
    <cfRule type="cellIs" dxfId="2992" priority="586" stopIfTrue="1" operator="lessThan">
      <formula>-0.03</formula>
    </cfRule>
  </conditionalFormatting>
  <conditionalFormatting sqref="AT11:AT12">
    <cfRule type="cellIs" dxfId="2991" priority="587" stopIfTrue="1" operator="greaterThan">
      <formula>0</formula>
    </cfRule>
    <cfRule type="cellIs" dxfId="2990" priority="588" operator="lessThan">
      <formula>0</formula>
    </cfRule>
  </conditionalFormatting>
  <conditionalFormatting sqref="AT13">
    <cfRule type="cellIs" dxfId="2989" priority="581" stopIfTrue="1" operator="greaterThan">
      <formula>0.03</formula>
    </cfRule>
    <cfRule type="cellIs" dxfId="2988" priority="582" stopIfTrue="1" operator="lessThan">
      <formula>-0.03</formula>
    </cfRule>
  </conditionalFormatting>
  <conditionalFormatting sqref="AT13:AT14">
    <cfRule type="cellIs" dxfId="2987" priority="583" stopIfTrue="1" operator="greaterThan">
      <formula>0</formula>
    </cfRule>
    <cfRule type="cellIs" dxfId="2986" priority="584" operator="lessThan">
      <formula>0</formula>
    </cfRule>
  </conditionalFormatting>
  <conditionalFormatting sqref="AT15">
    <cfRule type="cellIs" dxfId="2985" priority="577" stopIfTrue="1" operator="greaterThan">
      <formula>0.03</formula>
    </cfRule>
    <cfRule type="cellIs" dxfId="2984" priority="578" stopIfTrue="1" operator="lessThan">
      <formula>-0.03</formula>
    </cfRule>
  </conditionalFormatting>
  <conditionalFormatting sqref="AT15:AT16">
    <cfRule type="cellIs" dxfId="2983" priority="579" stopIfTrue="1" operator="greaterThan">
      <formula>0</formula>
    </cfRule>
    <cfRule type="cellIs" dxfId="2982" priority="580" operator="lessThan">
      <formula>0</formula>
    </cfRule>
  </conditionalFormatting>
  <conditionalFormatting sqref="AV11">
    <cfRule type="cellIs" dxfId="2981" priority="573" stopIfTrue="1" operator="greaterThan">
      <formula>0.03</formula>
    </cfRule>
    <cfRule type="cellIs" dxfId="2980" priority="574" stopIfTrue="1" operator="lessThan">
      <formula>-0.03</formula>
    </cfRule>
  </conditionalFormatting>
  <conditionalFormatting sqref="AV11:AV12">
    <cfRule type="cellIs" dxfId="2979" priority="575" stopIfTrue="1" operator="greaterThan">
      <formula>0</formula>
    </cfRule>
    <cfRule type="cellIs" dxfId="2978" priority="576" operator="lessThan">
      <formula>0</formula>
    </cfRule>
  </conditionalFormatting>
  <conditionalFormatting sqref="AV13">
    <cfRule type="cellIs" dxfId="2977" priority="569" stopIfTrue="1" operator="greaterThan">
      <formula>0.03</formula>
    </cfRule>
    <cfRule type="cellIs" dxfId="2976" priority="570" stopIfTrue="1" operator="lessThan">
      <formula>-0.03</formula>
    </cfRule>
  </conditionalFormatting>
  <conditionalFormatting sqref="AV13:AV14">
    <cfRule type="cellIs" dxfId="2975" priority="571" stopIfTrue="1" operator="greaterThan">
      <formula>0</formula>
    </cfRule>
    <cfRule type="cellIs" dxfId="2974" priority="572" operator="lessThan">
      <formula>0</formula>
    </cfRule>
  </conditionalFormatting>
  <conditionalFormatting sqref="AV15">
    <cfRule type="cellIs" dxfId="2973" priority="565" stopIfTrue="1" operator="greaterThan">
      <formula>0.03</formula>
    </cfRule>
    <cfRule type="cellIs" dxfId="2972" priority="566" stopIfTrue="1" operator="lessThan">
      <formula>-0.03</formula>
    </cfRule>
  </conditionalFormatting>
  <conditionalFormatting sqref="AV15:AV16">
    <cfRule type="cellIs" dxfId="2971" priority="567" stopIfTrue="1" operator="greaterThan">
      <formula>0</formula>
    </cfRule>
    <cfRule type="cellIs" dxfId="2970" priority="568" operator="lessThan">
      <formula>0</formula>
    </cfRule>
  </conditionalFormatting>
  <conditionalFormatting sqref="AP17 AP23 AP29 AP35">
    <cfRule type="cellIs" dxfId="2969" priority="545" stopIfTrue="1" operator="greaterThan">
      <formula>0.03</formula>
    </cfRule>
    <cfRule type="cellIs" dxfId="2968" priority="546" stopIfTrue="1" operator="lessThan">
      <formula>-0.03</formula>
    </cfRule>
  </conditionalFormatting>
  <conditionalFormatting sqref="AQ17 AQ23 AQ29 AQ35">
    <cfRule type="cellIs" dxfId="2967" priority="559" stopIfTrue="1" operator="greaterThan">
      <formula>0.03</formula>
    </cfRule>
    <cfRule type="cellIs" dxfId="2966" priority="560" stopIfTrue="1" operator="lessThan">
      <formula>-0.03</formula>
    </cfRule>
  </conditionalFormatting>
  <conditionalFormatting sqref="AQ17:AQ40">
    <cfRule type="cellIs" dxfId="2965" priority="561" stopIfTrue="1" operator="greaterThan">
      <formula>0</formula>
    </cfRule>
    <cfRule type="cellIs" dxfId="2964" priority="562" stopIfTrue="1" operator="lessThan">
      <formula>0</formula>
    </cfRule>
  </conditionalFormatting>
  <conditionalFormatting sqref="AR17:AS17 AR23:AS23 AR29:AS29 AR35:AS35">
    <cfRule type="cellIs" dxfId="2963" priority="555" stopIfTrue="1" operator="greaterThan">
      <formula>0.03</formula>
    </cfRule>
    <cfRule type="cellIs" dxfId="2962" priority="556" stopIfTrue="1" operator="lessThan">
      <formula>-0.03</formula>
    </cfRule>
  </conditionalFormatting>
  <conditionalFormatting sqref="AR17:AS40">
    <cfRule type="cellIs" dxfId="2961" priority="557" stopIfTrue="1" operator="greaterThan">
      <formula>0</formula>
    </cfRule>
    <cfRule type="cellIs" dxfId="2960" priority="558" stopIfTrue="1" operator="lessThan">
      <formula>0</formula>
    </cfRule>
  </conditionalFormatting>
  <conditionalFormatting sqref="AU17 AU23 AU29 AU35">
    <cfRule type="cellIs" dxfId="2959" priority="551" stopIfTrue="1" operator="greaterThan">
      <formula>0.03</formula>
    </cfRule>
    <cfRule type="cellIs" dxfId="2958" priority="552" stopIfTrue="1" operator="lessThan">
      <formula>-0.03</formula>
    </cfRule>
  </conditionalFormatting>
  <conditionalFormatting sqref="AU17:AU40">
    <cfRule type="cellIs" dxfId="2957" priority="553" stopIfTrue="1" operator="greaterThan">
      <formula>0</formula>
    </cfRule>
    <cfRule type="cellIs" dxfId="2956" priority="554" stopIfTrue="1" operator="lessThan">
      <formula>0</formula>
    </cfRule>
  </conditionalFormatting>
  <conditionalFormatting sqref="AW17 AW23 AW29 AW35">
    <cfRule type="cellIs" dxfId="2955" priority="547" stopIfTrue="1" operator="greaterThan">
      <formula>0.03</formula>
    </cfRule>
    <cfRule type="cellIs" dxfId="2954" priority="548" stopIfTrue="1" operator="lessThan">
      <formula>-0.03</formula>
    </cfRule>
  </conditionalFormatting>
  <conditionalFormatting sqref="AW17:AW40">
    <cfRule type="cellIs" dxfId="2953" priority="549" stopIfTrue="1" operator="greaterThan">
      <formula>0</formula>
    </cfRule>
    <cfRule type="cellIs" dxfId="2952" priority="550" stopIfTrue="1" operator="lessThan">
      <formula>0</formula>
    </cfRule>
  </conditionalFormatting>
  <conditionalFormatting sqref="AP17:AP18 AP23:AP24 AP29:AP30 AP35:AP36">
    <cfRule type="cellIs" dxfId="2951" priority="563" stopIfTrue="1" operator="greaterThan">
      <formula>0</formula>
    </cfRule>
    <cfRule type="cellIs" dxfId="2950" priority="564" operator="lessThan">
      <formula>0</formula>
    </cfRule>
  </conditionalFormatting>
  <conditionalFormatting sqref="AP19 AP25 AP31 AP37">
    <cfRule type="cellIs" dxfId="2949" priority="541" stopIfTrue="1" operator="greaterThan">
      <formula>0.03</formula>
    </cfRule>
    <cfRule type="cellIs" dxfId="2948" priority="542" stopIfTrue="1" operator="lessThan">
      <formula>-0.03</formula>
    </cfRule>
  </conditionalFormatting>
  <conditionalFormatting sqref="AP19:AP20 AP25:AP26 AP31:AP32 AP37:AP38">
    <cfRule type="cellIs" dxfId="2947" priority="543" stopIfTrue="1" operator="greaterThan">
      <formula>0</formula>
    </cfRule>
    <cfRule type="cellIs" dxfId="2946" priority="544" operator="lessThan">
      <formula>0</formula>
    </cfRule>
  </conditionalFormatting>
  <conditionalFormatting sqref="AP21 AP27 AP33 AP39">
    <cfRule type="cellIs" dxfId="2945" priority="537" stopIfTrue="1" operator="greaterThan">
      <formula>0.03</formula>
    </cfRule>
    <cfRule type="cellIs" dxfId="2944" priority="538" stopIfTrue="1" operator="lessThan">
      <formula>-0.03</formula>
    </cfRule>
  </conditionalFormatting>
  <conditionalFormatting sqref="AP21:AP22 AP27:AP28 AP33:AP34 AP39:AP40">
    <cfRule type="cellIs" dxfId="2943" priority="539" stopIfTrue="1" operator="greaterThan">
      <formula>0</formula>
    </cfRule>
    <cfRule type="cellIs" dxfId="2942" priority="540" operator="lessThan">
      <formula>0</formula>
    </cfRule>
  </conditionalFormatting>
  <conditionalFormatting sqref="AT17 AT23 AT29 AT35">
    <cfRule type="cellIs" dxfId="2941" priority="533" stopIfTrue="1" operator="greaterThan">
      <formula>0.03</formula>
    </cfRule>
    <cfRule type="cellIs" dxfId="2940" priority="534" stopIfTrue="1" operator="lessThan">
      <formula>-0.03</formula>
    </cfRule>
  </conditionalFormatting>
  <conditionalFormatting sqref="AT17:AT18 AT23:AT24 AT29:AT30 AT35:AT36">
    <cfRule type="cellIs" dxfId="2939" priority="535" stopIfTrue="1" operator="greaterThan">
      <formula>0</formula>
    </cfRule>
    <cfRule type="cellIs" dxfId="2938" priority="536" operator="lessThan">
      <formula>0</formula>
    </cfRule>
  </conditionalFormatting>
  <conditionalFormatting sqref="AT19 AT25 AT31 AT37">
    <cfRule type="cellIs" dxfId="2937" priority="529" stopIfTrue="1" operator="greaterThan">
      <formula>0.03</formula>
    </cfRule>
    <cfRule type="cellIs" dxfId="2936" priority="530" stopIfTrue="1" operator="lessThan">
      <formula>-0.03</formula>
    </cfRule>
  </conditionalFormatting>
  <conditionalFormatting sqref="AT19:AT20 AT25:AT26 AT31:AT32 AT37:AT38">
    <cfRule type="cellIs" dxfId="2935" priority="531" stopIfTrue="1" operator="greaterThan">
      <formula>0</formula>
    </cfRule>
    <cfRule type="cellIs" dxfId="2934" priority="532" operator="lessThan">
      <formula>0</formula>
    </cfRule>
  </conditionalFormatting>
  <conditionalFormatting sqref="AT21 AT27 AT33 AT39">
    <cfRule type="cellIs" dxfId="2933" priority="525" stopIfTrue="1" operator="greaterThan">
      <formula>0.03</formula>
    </cfRule>
    <cfRule type="cellIs" dxfId="2932" priority="526" stopIfTrue="1" operator="lessThan">
      <formula>-0.03</formula>
    </cfRule>
  </conditionalFormatting>
  <conditionalFormatting sqref="AT21:AT22 AT27:AT28 AT33:AT34 AT39:AT40">
    <cfRule type="cellIs" dxfId="2931" priority="527" stopIfTrue="1" operator="greaterThan">
      <formula>0</formula>
    </cfRule>
    <cfRule type="cellIs" dxfId="2930" priority="528" operator="lessThan">
      <formula>0</formula>
    </cfRule>
  </conditionalFormatting>
  <conditionalFormatting sqref="AV17 AV23 AV29 AV35">
    <cfRule type="cellIs" dxfId="2929" priority="521" stopIfTrue="1" operator="greaterThan">
      <formula>0.03</formula>
    </cfRule>
    <cfRule type="cellIs" dxfId="2928" priority="522" stopIfTrue="1" operator="lessThan">
      <formula>-0.03</formula>
    </cfRule>
  </conditionalFormatting>
  <conditionalFormatting sqref="AV17:AV18 AV23:AV24 AV29:AV30 AV35:AV36">
    <cfRule type="cellIs" dxfId="2927" priority="523" stopIfTrue="1" operator="greaterThan">
      <formula>0</formula>
    </cfRule>
    <cfRule type="cellIs" dxfId="2926" priority="524" operator="lessThan">
      <formula>0</formula>
    </cfRule>
  </conditionalFormatting>
  <conditionalFormatting sqref="AV19 AV25 AV31 AV37">
    <cfRule type="cellIs" dxfId="2925" priority="517" stopIfTrue="1" operator="greaterThan">
      <formula>0.03</formula>
    </cfRule>
    <cfRule type="cellIs" dxfId="2924" priority="518" stopIfTrue="1" operator="lessThan">
      <formula>-0.03</formula>
    </cfRule>
  </conditionalFormatting>
  <conditionalFormatting sqref="AV19:AV20 AV25:AV26 AV31:AV32 AV37:AV38">
    <cfRule type="cellIs" dxfId="2923" priority="519" stopIfTrue="1" operator="greaterThan">
      <formula>0</formula>
    </cfRule>
    <cfRule type="cellIs" dxfId="2922" priority="520" operator="lessThan">
      <formula>0</formula>
    </cfRule>
  </conditionalFormatting>
  <conditionalFormatting sqref="AV21 AV27 AV33 AV39">
    <cfRule type="cellIs" dxfId="2921" priority="513" stopIfTrue="1" operator="greaterThan">
      <formula>0.03</formula>
    </cfRule>
    <cfRule type="cellIs" dxfId="2920" priority="514" stopIfTrue="1" operator="lessThan">
      <formula>-0.03</formula>
    </cfRule>
  </conditionalFormatting>
  <conditionalFormatting sqref="AV21:AV22 AV27:AV28 AV33:AV34 AV39:AV40">
    <cfRule type="cellIs" dxfId="2919" priority="515" stopIfTrue="1" operator="greaterThan">
      <formula>0</formula>
    </cfRule>
    <cfRule type="cellIs" dxfId="2918" priority="516" operator="lessThan">
      <formula>0</formula>
    </cfRule>
  </conditionalFormatting>
  <conditionalFormatting sqref="BA11">
    <cfRule type="cellIs" dxfId="2917" priority="345" stopIfTrue="1" operator="greaterThan">
      <formula>0.03</formula>
    </cfRule>
    <cfRule type="cellIs" dxfId="2916" priority="346" stopIfTrue="1" operator="lessThan">
      <formula>-0.03</formula>
    </cfRule>
  </conditionalFormatting>
  <conditionalFormatting sqref="BA11:BA16">
    <cfRule type="cellIs" dxfId="2915" priority="347" stopIfTrue="1" operator="greaterThan">
      <formula>0</formula>
    </cfRule>
    <cfRule type="cellIs" dxfId="2914" priority="348" stopIfTrue="1" operator="lessThan">
      <formula>0</formula>
    </cfRule>
  </conditionalFormatting>
  <conditionalFormatting sqref="AZ11">
    <cfRule type="cellIs" dxfId="2913" priority="341" stopIfTrue="1" operator="greaterThan">
      <formula>0.03</formula>
    </cfRule>
    <cfRule type="cellIs" dxfId="2912" priority="342" stopIfTrue="1" operator="lessThan">
      <formula>-0.03</formula>
    </cfRule>
  </conditionalFormatting>
  <conditionalFormatting sqref="AZ11:AZ12">
    <cfRule type="cellIs" dxfId="2911" priority="343" stopIfTrue="1" operator="greaterThan">
      <formula>0</formula>
    </cfRule>
    <cfRule type="cellIs" dxfId="2910" priority="344" operator="lessThan">
      <formula>0</formula>
    </cfRule>
  </conditionalFormatting>
  <conditionalFormatting sqref="AZ13">
    <cfRule type="cellIs" dxfId="2909" priority="337" stopIfTrue="1" operator="greaterThan">
      <formula>0.03</formula>
    </cfRule>
    <cfRule type="cellIs" dxfId="2908" priority="338" stopIfTrue="1" operator="lessThan">
      <formula>-0.03</formula>
    </cfRule>
  </conditionalFormatting>
  <conditionalFormatting sqref="AZ13:AZ14">
    <cfRule type="cellIs" dxfId="2907" priority="339" stopIfTrue="1" operator="greaterThan">
      <formula>0</formula>
    </cfRule>
    <cfRule type="cellIs" dxfId="2906" priority="340" operator="lessThan">
      <formula>0</formula>
    </cfRule>
  </conditionalFormatting>
  <conditionalFormatting sqref="AZ15">
    <cfRule type="cellIs" dxfId="2905" priority="333" stopIfTrue="1" operator="greaterThan">
      <formula>0.03</formula>
    </cfRule>
    <cfRule type="cellIs" dxfId="2904" priority="334" stopIfTrue="1" operator="lessThan">
      <formula>-0.03</formula>
    </cfRule>
  </conditionalFormatting>
  <conditionalFormatting sqref="AZ15:AZ16">
    <cfRule type="cellIs" dxfId="2903" priority="335" stopIfTrue="1" operator="greaterThan">
      <formula>0</formula>
    </cfRule>
    <cfRule type="cellIs" dxfId="2902" priority="336" operator="lessThan">
      <formula>0</formula>
    </cfRule>
  </conditionalFormatting>
  <conditionalFormatting sqref="BA5">
    <cfRule type="cellIs" dxfId="2901" priority="329" stopIfTrue="1" operator="greaterThan">
      <formula>0.03</formula>
    </cfRule>
    <cfRule type="cellIs" dxfId="2900" priority="330" stopIfTrue="1" operator="lessThan">
      <formula>-0.03</formula>
    </cfRule>
  </conditionalFormatting>
  <conditionalFormatting sqref="BA5:BA10">
    <cfRule type="cellIs" dxfId="2899" priority="331" stopIfTrue="1" operator="greaterThan">
      <formula>0</formula>
    </cfRule>
    <cfRule type="cellIs" dxfId="2898" priority="332" stopIfTrue="1" operator="lessThan">
      <formula>0</formula>
    </cfRule>
  </conditionalFormatting>
  <conditionalFormatting sqref="AZ5">
    <cfRule type="cellIs" dxfId="2897" priority="325" stopIfTrue="1" operator="greaterThan">
      <formula>0.03</formula>
    </cfRule>
    <cfRule type="cellIs" dxfId="2896" priority="326" stopIfTrue="1" operator="lessThan">
      <formula>-0.03</formula>
    </cfRule>
  </conditionalFormatting>
  <conditionalFormatting sqref="AZ5:AZ6">
    <cfRule type="cellIs" dxfId="2895" priority="327" stopIfTrue="1" operator="greaterThan">
      <formula>0</formula>
    </cfRule>
    <cfRule type="cellIs" dxfId="2894" priority="328" operator="lessThan">
      <formula>0</formula>
    </cfRule>
  </conditionalFormatting>
  <conditionalFormatting sqref="AZ7">
    <cfRule type="cellIs" dxfId="2893" priority="321" stopIfTrue="1" operator="greaterThan">
      <formula>0.03</formula>
    </cfRule>
    <cfRule type="cellIs" dxfId="2892" priority="322" stopIfTrue="1" operator="lessThan">
      <formula>-0.03</formula>
    </cfRule>
  </conditionalFormatting>
  <conditionalFormatting sqref="AZ7:AZ8">
    <cfRule type="cellIs" dxfId="2891" priority="323" stopIfTrue="1" operator="greaterThan">
      <formula>0</formula>
    </cfRule>
    <cfRule type="cellIs" dxfId="2890" priority="324" operator="lessThan">
      <formula>0</formula>
    </cfRule>
  </conditionalFormatting>
  <conditionalFormatting sqref="AZ9">
    <cfRule type="cellIs" dxfId="2889" priority="317" stopIfTrue="1" operator="greaterThan">
      <formula>0.03</formula>
    </cfRule>
    <cfRule type="cellIs" dxfId="2888" priority="318" stopIfTrue="1" operator="lessThan">
      <formula>-0.03</formula>
    </cfRule>
  </conditionalFormatting>
  <conditionalFormatting sqref="AZ9:AZ10">
    <cfRule type="cellIs" dxfId="2887" priority="319" stopIfTrue="1" operator="greaterThan">
      <formula>0</formula>
    </cfRule>
    <cfRule type="cellIs" dxfId="2886" priority="320" operator="lessThan">
      <formula>0</formula>
    </cfRule>
  </conditionalFormatting>
  <conditionalFormatting sqref="BA17">
    <cfRule type="cellIs" dxfId="2885" priority="313" stopIfTrue="1" operator="greaterThan">
      <formula>0.03</formula>
    </cfRule>
    <cfRule type="cellIs" dxfId="2884" priority="314" stopIfTrue="1" operator="lessThan">
      <formula>-0.03</formula>
    </cfRule>
  </conditionalFormatting>
  <conditionalFormatting sqref="BA17:BA22">
    <cfRule type="cellIs" dxfId="2883" priority="315" stopIfTrue="1" operator="greaterThan">
      <formula>0</formula>
    </cfRule>
    <cfRule type="cellIs" dxfId="2882" priority="316" stopIfTrue="1" operator="lessThan">
      <formula>0</formula>
    </cfRule>
  </conditionalFormatting>
  <conditionalFormatting sqref="AZ17">
    <cfRule type="cellIs" dxfId="2881" priority="309" stopIfTrue="1" operator="greaterThan">
      <formula>0.03</formula>
    </cfRule>
    <cfRule type="cellIs" dxfId="2880" priority="310" stopIfTrue="1" operator="lessThan">
      <formula>-0.03</formula>
    </cfRule>
  </conditionalFormatting>
  <conditionalFormatting sqref="AZ17:AZ18">
    <cfRule type="cellIs" dxfId="2879" priority="311" stopIfTrue="1" operator="greaterThan">
      <formula>0</formula>
    </cfRule>
    <cfRule type="cellIs" dxfId="2878" priority="312" operator="lessThan">
      <formula>0</formula>
    </cfRule>
  </conditionalFormatting>
  <conditionalFormatting sqref="AZ19">
    <cfRule type="cellIs" dxfId="2877" priority="305" stopIfTrue="1" operator="greaterThan">
      <formula>0.03</formula>
    </cfRule>
    <cfRule type="cellIs" dxfId="2876" priority="306" stopIfTrue="1" operator="lessThan">
      <formula>-0.03</formula>
    </cfRule>
  </conditionalFormatting>
  <conditionalFormatting sqref="AZ19:AZ20">
    <cfRule type="cellIs" dxfId="2875" priority="307" stopIfTrue="1" operator="greaterThan">
      <formula>0</formula>
    </cfRule>
    <cfRule type="cellIs" dxfId="2874" priority="308" operator="lessThan">
      <formula>0</formula>
    </cfRule>
  </conditionalFormatting>
  <conditionalFormatting sqref="AZ21">
    <cfRule type="cellIs" dxfId="2873" priority="301" stopIfTrue="1" operator="greaterThan">
      <formula>0.03</formula>
    </cfRule>
    <cfRule type="cellIs" dxfId="2872" priority="302" stopIfTrue="1" operator="lessThan">
      <formula>-0.03</formula>
    </cfRule>
  </conditionalFormatting>
  <conditionalFormatting sqref="AZ21:AZ22">
    <cfRule type="cellIs" dxfId="2871" priority="303" stopIfTrue="1" operator="greaterThan">
      <formula>0</formula>
    </cfRule>
    <cfRule type="cellIs" dxfId="2870" priority="304" operator="lessThan">
      <formula>0</formula>
    </cfRule>
  </conditionalFormatting>
  <conditionalFormatting sqref="BA29">
    <cfRule type="cellIs" dxfId="2869" priority="297" stopIfTrue="1" operator="greaterThan">
      <formula>0.03</formula>
    </cfRule>
    <cfRule type="cellIs" dxfId="2868" priority="298" stopIfTrue="1" operator="lessThan">
      <formula>-0.03</formula>
    </cfRule>
  </conditionalFormatting>
  <conditionalFormatting sqref="BA29:BA34">
    <cfRule type="cellIs" dxfId="2867" priority="299" stopIfTrue="1" operator="greaterThan">
      <formula>0</formula>
    </cfRule>
    <cfRule type="cellIs" dxfId="2866" priority="300" stopIfTrue="1" operator="lessThan">
      <formula>0</formula>
    </cfRule>
  </conditionalFormatting>
  <conditionalFormatting sqref="AZ29">
    <cfRule type="cellIs" dxfId="2865" priority="293" stopIfTrue="1" operator="greaterThan">
      <formula>0.03</formula>
    </cfRule>
    <cfRule type="cellIs" dxfId="2864" priority="294" stopIfTrue="1" operator="lessThan">
      <formula>-0.03</formula>
    </cfRule>
  </conditionalFormatting>
  <conditionalFormatting sqref="AZ29:AZ30">
    <cfRule type="cellIs" dxfId="2863" priority="295" stopIfTrue="1" operator="greaterThan">
      <formula>0</formula>
    </cfRule>
    <cfRule type="cellIs" dxfId="2862" priority="296" operator="lessThan">
      <formula>0</formula>
    </cfRule>
  </conditionalFormatting>
  <conditionalFormatting sqref="AZ31">
    <cfRule type="cellIs" dxfId="2861" priority="289" stopIfTrue="1" operator="greaterThan">
      <formula>0.03</formula>
    </cfRule>
    <cfRule type="cellIs" dxfId="2860" priority="290" stopIfTrue="1" operator="lessThan">
      <formula>-0.03</formula>
    </cfRule>
  </conditionalFormatting>
  <conditionalFormatting sqref="AZ31:AZ32">
    <cfRule type="cellIs" dxfId="2859" priority="291" stopIfTrue="1" operator="greaterThan">
      <formula>0</formula>
    </cfRule>
    <cfRule type="cellIs" dxfId="2858" priority="292" operator="lessThan">
      <formula>0</formula>
    </cfRule>
  </conditionalFormatting>
  <conditionalFormatting sqref="AZ33">
    <cfRule type="cellIs" dxfId="2857" priority="285" stopIfTrue="1" operator="greaterThan">
      <formula>0.03</formula>
    </cfRule>
    <cfRule type="cellIs" dxfId="2856" priority="286" stopIfTrue="1" operator="lessThan">
      <formula>-0.03</formula>
    </cfRule>
  </conditionalFormatting>
  <conditionalFormatting sqref="AZ33:AZ34">
    <cfRule type="cellIs" dxfId="2855" priority="287" stopIfTrue="1" operator="greaterThan">
      <formula>0</formula>
    </cfRule>
    <cfRule type="cellIs" dxfId="2854" priority="288" operator="lessThan">
      <formula>0</formula>
    </cfRule>
  </conditionalFormatting>
  <conditionalFormatting sqref="BA23">
    <cfRule type="cellIs" dxfId="2853" priority="281" stopIfTrue="1" operator="greaterThan">
      <formula>0.03</formula>
    </cfRule>
    <cfRule type="cellIs" dxfId="2852" priority="282" stopIfTrue="1" operator="lessThan">
      <formula>-0.03</formula>
    </cfRule>
  </conditionalFormatting>
  <conditionalFormatting sqref="BA23:BA28">
    <cfRule type="cellIs" dxfId="2851" priority="283" stopIfTrue="1" operator="greaterThan">
      <formula>0</formula>
    </cfRule>
    <cfRule type="cellIs" dxfId="2850" priority="284" stopIfTrue="1" operator="lessThan">
      <formula>0</formula>
    </cfRule>
  </conditionalFormatting>
  <conditionalFormatting sqref="AZ23">
    <cfRule type="cellIs" dxfId="2849" priority="277" stopIfTrue="1" operator="greaterThan">
      <formula>0.03</formula>
    </cfRule>
    <cfRule type="cellIs" dxfId="2848" priority="278" stopIfTrue="1" operator="lessThan">
      <formula>-0.03</formula>
    </cfRule>
  </conditionalFormatting>
  <conditionalFormatting sqref="AZ23:AZ24">
    <cfRule type="cellIs" dxfId="2847" priority="279" stopIfTrue="1" operator="greaterThan">
      <formula>0</formula>
    </cfRule>
    <cfRule type="cellIs" dxfId="2846" priority="280" operator="lessThan">
      <formula>0</formula>
    </cfRule>
  </conditionalFormatting>
  <conditionalFormatting sqref="AZ25">
    <cfRule type="cellIs" dxfId="2845" priority="273" stopIfTrue="1" operator="greaterThan">
      <formula>0.03</formula>
    </cfRule>
    <cfRule type="cellIs" dxfId="2844" priority="274" stopIfTrue="1" operator="lessThan">
      <formula>-0.03</formula>
    </cfRule>
  </conditionalFormatting>
  <conditionalFormatting sqref="AZ25:AZ26">
    <cfRule type="cellIs" dxfId="2843" priority="275" stopIfTrue="1" operator="greaterThan">
      <formula>0</formula>
    </cfRule>
    <cfRule type="cellIs" dxfId="2842" priority="276" operator="lessThan">
      <formula>0</formula>
    </cfRule>
  </conditionalFormatting>
  <conditionalFormatting sqref="AZ27">
    <cfRule type="cellIs" dxfId="2841" priority="269" stopIfTrue="1" operator="greaterThan">
      <formula>0.03</formula>
    </cfRule>
    <cfRule type="cellIs" dxfId="2840" priority="270" stopIfTrue="1" operator="lessThan">
      <formula>-0.03</formula>
    </cfRule>
  </conditionalFormatting>
  <conditionalFormatting sqref="AZ27:AZ28">
    <cfRule type="cellIs" dxfId="2839" priority="271" stopIfTrue="1" operator="greaterThan">
      <formula>0</formula>
    </cfRule>
    <cfRule type="cellIs" dxfId="2838" priority="272" operator="lessThan">
      <formula>0</formula>
    </cfRule>
  </conditionalFormatting>
  <conditionalFormatting sqref="BA35">
    <cfRule type="cellIs" dxfId="2837" priority="265" stopIfTrue="1" operator="greaterThan">
      <formula>0.03</formula>
    </cfRule>
    <cfRule type="cellIs" dxfId="2836" priority="266" stopIfTrue="1" operator="lessThan">
      <formula>-0.03</formula>
    </cfRule>
  </conditionalFormatting>
  <conditionalFormatting sqref="BA35:BA40">
    <cfRule type="cellIs" dxfId="2835" priority="267" stopIfTrue="1" operator="greaterThan">
      <formula>0</formula>
    </cfRule>
    <cfRule type="cellIs" dxfId="2834" priority="268" stopIfTrue="1" operator="lessThan">
      <formula>0</formula>
    </cfRule>
  </conditionalFormatting>
  <conditionalFormatting sqref="AZ35">
    <cfRule type="cellIs" dxfId="2833" priority="261" stopIfTrue="1" operator="greaterThan">
      <formula>0.03</formula>
    </cfRule>
    <cfRule type="cellIs" dxfId="2832" priority="262" stopIfTrue="1" operator="lessThan">
      <formula>-0.03</formula>
    </cfRule>
  </conditionalFormatting>
  <conditionalFormatting sqref="AZ35:AZ36">
    <cfRule type="cellIs" dxfId="2831" priority="263" stopIfTrue="1" operator="greaterThan">
      <formula>0</formula>
    </cfRule>
    <cfRule type="cellIs" dxfId="2830" priority="264" operator="lessThan">
      <formula>0</formula>
    </cfRule>
  </conditionalFormatting>
  <conditionalFormatting sqref="AZ37">
    <cfRule type="cellIs" dxfId="2829" priority="257" stopIfTrue="1" operator="greaterThan">
      <formula>0.03</formula>
    </cfRule>
    <cfRule type="cellIs" dxfId="2828" priority="258" stopIfTrue="1" operator="lessThan">
      <formula>-0.03</formula>
    </cfRule>
  </conditionalFormatting>
  <conditionalFormatting sqref="AZ37:AZ38">
    <cfRule type="cellIs" dxfId="2827" priority="259" stopIfTrue="1" operator="greaterThan">
      <formula>0</formula>
    </cfRule>
    <cfRule type="cellIs" dxfId="2826" priority="260" operator="lessThan">
      <formula>0</formula>
    </cfRule>
  </conditionalFormatting>
  <conditionalFormatting sqref="AZ39">
    <cfRule type="cellIs" dxfId="2825" priority="253" stopIfTrue="1" operator="greaterThan">
      <formula>0.03</formula>
    </cfRule>
    <cfRule type="cellIs" dxfId="2824" priority="254" stopIfTrue="1" operator="lessThan">
      <formula>-0.03</formula>
    </cfRule>
  </conditionalFormatting>
  <conditionalFormatting sqref="AZ39:AZ40">
    <cfRule type="cellIs" dxfId="2823" priority="255" stopIfTrue="1" operator="greaterThan">
      <formula>0</formula>
    </cfRule>
    <cfRule type="cellIs" dxfId="2822" priority="256" operator="lessThan">
      <formula>0</formula>
    </cfRule>
  </conditionalFormatting>
  <conditionalFormatting sqref="AX11">
    <cfRule type="cellIs" dxfId="2821" priority="249" stopIfTrue="1" operator="greaterThan">
      <formula>0.03</formula>
    </cfRule>
    <cfRule type="cellIs" dxfId="2820" priority="250" stopIfTrue="1" operator="lessThan">
      <formula>-0.03</formula>
    </cfRule>
  </conditionalFormatting>
  <conditionalFormatting sqref="AX11:AX12">
    <cfRule type="cellIs" dxfId="2819" priority="251" stopIfTrue="1" operator="greaterThan">
      <formula>0</formula>
    </cfRule>
    <cfRule type="cellIs" dxfId="2818" priority="252" operator="lessThan">
      <formula>0</formula>
    </cfRule>
  </conditionalFormatting>
  <conditionalFormatting sqref="AX13">
    <cfRule type="cellIs" dxfId="2817" priority="245" stopIfTrue="1" operator="greaterThan">
      <formula>0.03</formula>
    </cfRule>
    <cfRule type="cellIs" dxfId="2816" priority="246" stopIfTrue="1" operator="lessThan">
      <formula>-0.03</formula>
    </cfRule>
  </conditionalFormatting>
  <conditionalFormatting sqref="AX13:AX14">
    <cfRule type="cellIs" dxfId="2815" priority="247" stopIfTrue="1" operator="greaterThan">
      <formula>0</formula>
    </cfRule>
    <cfRule type="cellIs" dxfId="2814" priority="248" operator="lessThan">
      <formula>0</formula>
    </cfRule>
  </conditionalFormatting>
  <conditionalFormatting sqref="AX15">
    <cfRule type="cellIs" dxfId="2813" priority="241" stopIfTrue="1" operator="greaterThan">
      <formula>0.03</formula>
    </cfRule>
    <cfRule type="cellIs" dxfId="2812" priority="242" stopIfTrue="1" operator="lessThan">
      <formula>-0.03</formula>
    </cfRule>
  </conditionalFormatting>
  <conditionalFormatting sqref="AX15:AX16">
    <cfRule type="cellIs" dxfId="2811" priority="243" stopIfTrue="1" operator="greaterThan">
      <formula>0</formula>
    </cfRule>
    <cfRule type="cellIs" dxfId="2810" priority="244" operator="lessThan">
      <formula>0</formula>
    </cfRule>
  </conditionalFormatting>
  <conditionalFormatting sqref="AY17">
    <cfRule type="cellIs" dxfId="2809" priority="237" stopIfTrue="1" operator="greaterThan">
      <formula>0.03</formula>
    </cfRule>
    <cfRule type="cellIs" dxfId="2808" priority="238" stopIfTrue="1" operator="lessThan">
      <formula>-0.03</formula>
    </cfRule>
  </conditionalFormatting>
  <conditionalFormatting sqref="AY17:AY22">
    <cfRule type="cellIs" dxfId="2807" priority="239" stopIfTrue="1" operator="greaterThan">
      <formula>0</formula>
    </cfRule>
    <cfRule type="cellIs" dxfId="2806" priority="240" stopIfTrue="1" operator="lessThan">
      <formula>0</formula>
    </cfRule>
  </conditionalFormatting>
  <conditionalFormatting sqref="AX17">
    <cfRule type="cellIs" dxfId="2805" priority="233" stopIfTrue="1" operator="greaterThan">
      <formula>0.03</formula>
    </cfRule>
    <cfRule type="cellIs" dxfId="2804" priority="234" stopIfTrue="1" operator="lessThan">
      <formula>-0.03</formula>
    </cfRule>
  </conditionalFormatting>
  <conditionalFormatting sqref="AX17:AX18">
    <cfRule type="cellIs" dxfId="2803" priority="235" stopIfTrue="1" operator="greaterThan">
      <formula>0</formula>
    </cfRule>
    <cfRule type="cellIs" dxfId="2802" priority="236" operator="lessThan">
      <formula>0</formula>
    </cfRule>
  </conditionalFormatting>
  <conditionalFormatting sqref="AX19">
    <cfRule type="cellIs" dxfId="2801" priority="229" stopIfTrue="1" operator="greaterThan">
      <formula>0.03</formula>
    </cfRule>
    <cfRule type="cellIs" dxfId="2800" priority="230" stopIfTrue="1" operator="lessThan">
      <formula>-0.03</formula>
    </cfRule>
  </conditionalFormatting>
  <conditionalFormatting sqref="AX19:AX20">
    <cfRule type="cellIs" dxfId="2799" priority="231" stopIfTrue="1" operator="greaterThan">
      <formula>0</formula>
    </cfRule>
    <cfRule type="cellIs" dxfId="2798" priority="232" operator="lessThan">
      <formula>0</formula>
    </cfRule>
  </conditionalFormatting>
  <conditionalFormatting sqref="AX21">
    <cfRule type="cellIs" dxfId="2797" priority="225" stopIfTrue="1" operator="greaterThan">
      <formula>0.03</formula>
    </cfRule>
    <cfRule type="cellIs" dxfId="2796" priority="226" stopIfTrue="1" operator="lessThan">
      <formula>-0.03</formula>
    </cfRule>
  </conditionalFormatting>
  <conditionalFormatting sqref="AX21:AX22">
    <cfRule type="cellIs" dxfId="2795" priority="227" stopIfTrue="1" operator="greaterThan">
      <formula>0</formula>
    </cfRule>
    <cfRule type="cellIs" dxfId="2794" priority="228" operator="lessThan">
      <formula>0</formula>
    </cfRule>
  </conditionalFormatting>
  <conditionalFormatting sqref="AY23">
    <cfRule type="cellIs" dxfId="2793" priority="221" stopIfTrue="1" operator="greaterThan">
      <formula>0.03</formula>
    </cfRule>
    <cfRule type="cellIs" dxfId="2792" priority="222" stopIfTrue="1" operator="lessThan">
      <formula>-0.03</formula>
    </cfRule>
  </conditionalFormatting>
  <conditionalFormatting sqref="AY23:AY28">
    <cfRule type="cellIs" dxfId="2791" priority="223" stopIfTrue="1" operator="greaterThan">
      <formula>0</formula>
    </cfRule>
    <cfRule type="cellIs" dxfId="2790" priority="224" stopIfTrue="1" operator="lessThan">
      <formula>0</formula>
    </cfRule>
  </conditionalFormatting>
  <conditionalFormatting sqref="AX23">
    <cfRule type="cellIs" dxfId="2789" priority="217" stopIfTrue="1" operator="greaterThan">
      <formula>0.03</formula>
    </cfRule>
    <cfRule type="cellIs" dxfId="2788" priority="218" stopIfTrue="1" operator="lessThan">
      <formula>-0.03</formula>
    </cfRule>
  </conditionalFormatting>
  <conditionalFormatting sqref="AX23:AX24">
    <cfRule type="cellIs" dxfId="2787" priority="219" stopIfTrue="1" operator="greaterThan">
      <formula>0</formula>
    </cfRule>
    <cfRule type="cellIs" dxfId="2786" priority="220" operator="lessThan">
      <formula>0</formula>
    </cfRule>
  </conditionalFormatting>
  <conditionalFormatting sqref="AX25">
    <cfRule type="cellIs" dxfId="2785" priority="213" stopIfTrue="1" operator="greaterThan">
      <formula>0.03</formula>
    </cfRule>
    <cfRule type="cellIs" dxfId="2784" priority="214" stopIfTrue="1" operator="lessThan">
      <formula>-0.03</formula>
    </cfRule>
  </conditionalFormatting>
  <conditionalFormatting sqref="AX25:AX26">
    <cfRule type="cellIs" dxfId="2783" priority="215" stopIfTrue="1" operator="greaterThan">
      <formula>0</formula>
    </cfRule>
    <cfRule type="cellIs" dxfId="2782" priority="216" operator="lessThan">
      <formula>0</formula>
    </cfRule>
  </conditionalFormatting>
  <conditionalFormatting sqref="AX27">
    <cfRule type="cellIs" dxfId="2781" priority="209" stopIfTrue="1" operator="greaterThan">
      <formula>0.03</formula>
    </cfRule>
    <cfRule type="cellIs" dxfId="2780" priority="210" stopIfTrue="1" operator="lessThan">
      <formula>-0.03</formula>
    </cfRule>
  </conditionalFormatting>
  <conditionalFormatting sqref="AX27:AX28">
    <cfRule type="cellIs" dxfId="2779" priority="211" stopIfTrue="1" operator="greaterThan">
      <formula>0</formula>
    </cfRule>
    <cfRule type="cellIs" dxfId="2778" priority="212" operator="lessThan">
      <formula>0</formula>
    </cfRule>
  </conditionalFormatting>
  <conditionalFormatting sqref="AY29">
    <cfRule type="cellIs" dxfId="2777" priority="205" stopIfTrue="1" operator="greaterThan">
      <formula>0.03</formula>
    </cfRule>
    <cfRule type="cellIs" dxfId="2776" priority="206" stopIfTrue="1" operator="lessThan">
      <formula>-0.03</formula>
    </cfRule>
  </conditionalFormatting>
  <conditionalFormatting sqref="AY29:AY34">
    <cfRule type="cellIs" dxfId="2775" priority="207" stopIfTrue="1" operator="greaterThan">
      <formula>0</formula>
    </cfRule>
    <cfRule type="cellIs" dxfId="2774" priority="208" stopIfTrue="1" operator="lessThan">
      <formula>0</formula>
    </cfRule>
  </conditionalFormatting>
  <conditionalFormatting sqref="AX29">
    <cfRule type="cellIs" dxfId="2773" priority="201" stopIfTrue="1" operator="greaterThan">
      <formula>0.03</formula>
    </cfRule>
    <cfRule type="cellIs" dxfId="2772" priority="202" stopIfTrue="1" operator="lessThan">
      <formula>-0.03</formula>
    </cfRule>
  </conditionalFormatting>
  <conditionalFormatting sqref="AX29:AX30">
    <cfRule type="cellIs" dxfId="2771" priority="203" stopIfTrue="1" operator="greaterThan">
      <formula>0</formula>
    </cfRule>
    <cfRule type="cellIs" dxfId="2770" priority="204" operator="lessThan">
      <formula>0</formula>
    </cfRule>
  </conditionalFormatting>
  <conditionalFormatting sqref="AX31">
    <cfRule type="cellIs" dxfId="2769" priority="197" stopIfTrue="1" operator="greaterThan">
      <formula>0.03</formula>
    </cfRule>
    <cfRule type="cellIs" dxfId="2768" priority="198" stopIfTrue="1" operator="lessThan">
      <formula>-0.03</formula>
    </cfRule>
  </conditionalFormatting>
  <conditionalFormatting sqref="AX31:AX32">
    <cfRule type="cellIs" dxfId="2767" priority="199" stopIfTrue="1" operator="greaterThan">
      <formula>0</formula>
    </cfRule>
    <cfRule type="cellIs" dxfId="2766" priority="200" operator="lessThan">
      <formula>0</formula>
    </cfRule>
  </conditionalFormatting>
  <conditionalFormatting sqref="AX33">
    <cfRule type="cellIs" dxfId="2765" priority="193" stopIfTrue="1" operator="greaterThan">
      <formula>0.03</formula>
    </cfRule>
    <cfRule type="cellIs" dxfId="2764" priority="194" stopIfTrue="1" operator="lessThan">
      <formula>-0.03</formula>
    </cfRule>
  </conditionalFormatting>
  <conditionalFormatting sqref="AX33:AX34">
    <cfRule type="cellIs" dxfId="2763" priority="195" stopIfTrue="1" operator="greaterThan">
      <formula>0</formula>
    </cfRule>
    <cfRule type="cellIs" dxfId="2762" priority="196" operator="lessThan">
      <formula>0</formula>
    </cfRule>
  </conditionalFormatting>
  <conditionalFormatting sqref="AY35">
    <cfRule type="cellIs" dxfId="2761" priority="189" stopIfTrue="1" operator="greaterThan">
      <formula>0.03</formula>
    </cfRule>
    <cfRule type="cellIs" dxfId="2760" priority="190" stopIfTrue="1" operator="lessThan">
      <formula>-0.03</formula>
    </cfRule>
  </conditionalFormatting>
  <conditionalFormatting sqref="AY35:AY40">
    <cfRule type="cellIs" dxfId="2759" priority="191" stopIfTrue="1" operator="greaterThan">
      <formula>0</formula>
    </cfRule>
    <cfRule type="cellIs" dxfId="2758" priority="192" stopIfTrue="1" operator="lessThan">
      <formula>0</formula>
    </cfRule>
  </conditionalFormatting>
  <conditionalFormatting sqref="AX35">
    <cfRule type="cellIs" dxfId="2757" priority="185" stopIfTrue="1" operator="greaterThan">
      <formula>0.03</formula>
    </cfRule>
    <cfRule type="cellIs" dxfId="2756" priority="186" stopIfTrue="1" operator="lessThan">
      <formula>-0.03</formula>
    </cfRule>
  </conditionalFormatting>
  <conditionalFormatting sqref="AX35:AX36">
    <cfRule type="cellIs" dxfId="2755" priority="187" stopIfTrue="1" operator="greaterThan">
      <formula>0</formula>
    </cfRule>
    <cfRule type="cellIs" dxfId="2754" priority="188" operator="lessThan">
      <formula>0</formula>
    </cfRule>
  </conditionalFormatting>
  <conditionalFormatting sqref="AX37">
    <cfRule type="cellIs" dxfId="2753" priority="181" stopIfTrue="1" operator="greaterThan">
      <formula>0.03</formula>
    </cfRule>
    <cfRule type="cellIs" dxfId="2752" priority="182" stopIfTrue="1" operator="lessThan">
      <formula>-0.03</formula>
    </cfRule>
  </conditionalFormatting>
  <conditionalFormatting sqref="AX37:AX38">
    <cfRule type="cellIs" dxfId="2751" priority="183" stopIfTrue="1" operator="greaterThan">
      <formula>0</formula>
    </cfRule>
    <cfRule type="cellIs" dxfId="2750" priority="184" operator="lessThan">
      <formula>0</formula>
    </cfRule>
  </conditionalFormatting>
  <conditionalFormatting sqref="AX39">
    <cfRule type="cellIs" dxfId="2749" priority="177" stopIfTrue="1" operator="greaterThan">
      <formula>0.03</formula>
    </cfRule>
    <cfRule type="cellIs" dxfId="2748" priority="178" stopIfTrue="1" operator="lessThan">
      <formula>-0.03</formula>
    </cfRule>
  </conditionalFormatting>
  <conditionalFormatting sqref="AX39:AX40">
    <cfRule type="cellIs" dxfId="2747" priority="179" stopIfTrue="1" operator="greaterThan">
      <formula>0</formula>
    </cfRule>
    <cfRule type="cellIs" dxfId="2746" priority="180" operator="lessThan">
      <formula>0</formula>
    </cfRule>
  </conditionalFormatting>
  <conditionalFormatting sqref="AM47">
    <cfRule type="cellIs" dxfId="2745" priority="173" stopIfTrue="1" operator="greaterThan">
      <formula>0.03</formula>
    </cfRule>
    <cfRule type="cellIs" dxfId="2744" priority="174" stopIfTrue="1" operator="lessThan">
      <formula>-0.03</formula>
    </cfRule>
  </conditionalFormatting>
  <conditionalFormatting sqref="AM47:AM48">
    <cfRule type="cellIs" dxfId="2743" priority="175" stopIfTrue="1" operator="greaterThan">
      <formula>0</formula>
    </cfRule>
    <cfRule type="cellIs" dxfId="2742" priority="176" operator="lessThan">
      <formula>0</formula>
    </cfRule>
  </conditionalFormatting>
  <conditionalFormatting sqref="AM49">
    <cfRule type="cellIs" dxfId="2741" priority="169" stopIfTrue="1" operator="greaterThan">
      <formula>0.03</formula>
    </cfRule>
    <cfRule type="cellIs" dxfId="2740" priority="170" stopIfTrue="1" operator="lessThan">
      <formula>-0.03</formula>
    </cfRule>
  </conditionalFormatting>
  <conditionalFormatting sqref="AM49:AM50">
    <cfRule type="cellIs" dxfId="2739" priority="171" stopIfTrue="1" operator="greaterThan">
      <formula>0</formula>
    </cfRule>
    <cfRule type="cellIs" dxfId="2738" priority="172" operator="lessThan">
      <formula>0</formula>
    </cfRule>
  </conditionalFormatting>
  <conditionalFormatting sqref="AM51">
    <cfRule type="cellIs" dxfId="2737" priority="165" stopIfTrue="1" operator="greaterThan">
      <formula>0.03</formula>
    </cfRule>
    <cfRule type="cellIs" dxfId="2736" priority="166" stopIfTrue="1" operator="lessThan">
      <formula>-0.03</formula>
    </cfRule>
  </conditionalFormatting>
  <conditionalFormatting sqref="AM51:AM52">
    <cfRule type="cellIs" dxfId="2735" priority="167" stopIfTrue="1" operator="greaterThan">
      <formula>0</formula>
    </cfRule>
    <cfRule type="cellIs" dxfId="2734" priority="168" operator="lessThan">
      <formula>0</formula>
    </cfRule>
  </conditionalFormatting>
  <conditionalFormatting sqref="B47">
    <cfRule type="cellIs" dxfId="2733" priority="157" stopIfTrue="1" operator="greaterThan">
      <formula>0.03</formula>
    </cfRule>
    <cfRule type="cellIs" dxfId="2732" priority="158" stopIfTrue="1" operator="lessThan">
      <formula>-0.03</formula>
    </cfRule>
  </conditionalFormatting>
  <conditionalFormatting sqref="C47">
    <cfRule type="cellIs" dxfId="2731" priority="159" stopIfTrue="1" operator="greaterThan">
      <formula>0.03</formula>
    </cfRule>
    <cfRule type="cellIs" dxfId="2730" priority="160" stopIfTrue="1" operator="lessThan">
      <formula>-0.03</formula>
    </cfRule>
  </conditionalFormatting>
  <conditionalFormatting sqref="C47:C52">
    <cfRule type="cellIs" dxfId="2729" priority="161" stopIfTrue="1" operator="greaterThan">
      <formula>0</formula>
    </cfRule>
    <cfRule type="cellIs" dxfId="2728" priority="162" stopIfTrue="1" operator="lessThan">
      <formula>0</formula>
    </cfRule>
  </conditionalFormatting>
  <conditionalFormatting sqref="B47:B48">
    <cfRule type="cellIs" dxfId="2727" priority="163" stopIfTrue="1" operator="greaterThan">
      <formula>0</formula>
    </cfRule>
    <cfRule type="cellIs" dxfId="2726" priority="164" operator="lessThan">
      <formula>0</formula>
    </cfRule>
  </conditionalFormatting>
  <conditionalFormatting sqref="B49">
    <cfRule type="cellIs" dxfId="2725" priority="153" stopIfTrue="1" operator="greaterThan">
      <formula>0.03</formula>
    </cfRule>
    <cfRule type="cellIs" dxfId="2724" priority="154" stopIfTrue="1" operator="lessThan">
      <formula>-0.03</formula>
    </cfRule>
  </conditionalFormatting>
  <conditionalFormatting sqref="B49:B50">
    <cfRule type="cellIs" dxfId="2723" priority="155" stopIfTrue="1" operator="greaterThan">
      <formula>0</formula>
    </cfRule>
    <cfRule type="cellIs" dxfId="2722" priority="156" operator="lessThan">
      <formula>0</formula>
    </cfRule>
  </conditionalFormatting>
  <conditionalFormatting sqref="B51">
    <cfRule type="cellIs" dxfId="2721" priority="149" stopIfTrue="1" operator="greaterThan">
      <formula>0.03</formula>
    </cfRule>
    <cfRule type="cellIs" dxfId="2720" priority="150" stopIfTrue="1" operator="lessThan">
      <formula>-0.03</formula>
    </cfRule>
  </conditionalFormatting>
  <conditionalFormatting sqref="B51:B52">
    <cfRule type="cellIs" dxfId="2719" priority="151" stopIfTrue="1" operator="greaterThan">
      <formula>0</formula>
    </cfRule>
    <cfRule type="cellIs" dxfId="2718" priority="152" operator="lessThan">
      <formula>0</formula>
    </cfRule>
  </conditionalFormatting>
  <conditionalFormatting sqref="D47:P47">
    <cfRule type="cellIs" dxfId="2717" priority="145" stopIfTrue="1" operator="greaterThan">
      <formula>0.03</formula>
    </cfRule>
    <cfRule type="cellIs" dxfId="2716" priority="146" stopIfTrue="1" operator="lessThan">
      <formula>-0.03</formula>
    </cfRule>
  </conditionalFormatting>
  <conditionalFormatting sqref="D47:P52">
    <cfRule type="cellIs" dxfId="2715" priority="147" stopIfTrue="1" operator="greaterThan">
      <formula>0</formula>
    </cfRule>
    <cfRule type="cellIs" dxfId="2714" priority="148" stopIfTrue="1" operator="lessThan">
      <formula>0</formula>
    </cfRule>
  </conditionalFormatting>
  <conditionalFormatting sqref="Q47">
    <cfRule type="cellIs" dxfId="2713" priority="137" stopIfTrue="1" operator="greaterThan">
      <formula>0.03</formula>
    </cfRule>
    <cfRule type="cellIs" dxfId="2712" priority="138" stopIfTrue="1" operator="lessThan">
      <formula>-0.03</formula>
    </cfRule>
  </conditionalFormatting>
  <conditionalFormatting sqref="R47">
    <cfRule type="cellIs" dxfId="2711" priority="139" stopIfTrue="1" operator="greaterThan">
      <formula>0.03</formula>
    </cfRule>
    <cfRule type="cellIs" dxfId="2710" priority="140" stopIfTrue="1" operator="lessThan">
      <formula>-0.03</formula>
    </cfRule>
  </conditionalFormatting>
  <conditionalFormatting sqref="R47:R52">
    <cfRule type="cellIs" dxfId="2709" priority="141" stopIfTrue="1" operator="greaterThan">
      <formula>0</formula>
    </cfRule>
    <cfRule type="cellIs" dxfId="2708" priority="142" stopIfTrue="1" operator="lessThan">
      <formula>0</formula>
    </cfRule>
  </conditionalFormatting>
  <conditionalFormatting sqref="Q47:Q48">
    <cfRule type="cellIs" dxfId="2707" priority="143" stopIfTrue="1" operator="greaterThan">
      <formula>0</formula>
    </cfRule>
    <cfRule type="cellIs" dxfId="2706" priority="144" operator="lessThan">
      <formula>0</formula>
    </cfRule>
  </conditionalFormatting>
  <conditionalFormatting sqref="Q49">
    <cfRule type="cellIs" dxfId="2705" priority="133" stopIfTrue="1" operator="greaterThan">
      <formula>0.03</formula>
    </cfRule>
    <cfRule type="cellIs" dxfId="2704" priority="134" stopIfTrue="1" operator="lessThan">
      <formula>-0.03</formula>
    </cfRule>
  </conditionalFormatting>
  <conditionalFormatting sqref="Q49:Q50">
    <cfRule type="cellIs" dxfId="2703" priority="135" stopIfTrue="1" operator="greaterThan">
      <formula>0</formula>
    </cfRule>
    <cfRule type="cellIs" dxfId="2702" priority="136" operator="lessThan">
      <formula>0</formula>
    </cfRule>
  </conditionalFormatting>
  <conditionalFormatting sqref="Q51">
    <cfRule type="cellIs" dxfId="2701" priority="129" stopIfTrue="1" operator="greaterThan">
      <formula>0.03</formula>
    </cfRule>
    <cfRule type="cellIs" dxfId="2700" priority="130" stopIfTrue="1" operator="lessThan">
      <formula>-0.03</formula>
    </cfRule>
  </conditionalFormatting>
  <conditionalFormatting sqref="Q51:Q52">
    <cfRule type="cellIs" dxfId="2699" priority="131" stopIfTrue="1" operator="greaterThan">
      <formula>0</formula>
    </cfRule>
    <cfRule type="cellIs" dxfId="2698" priority="132" operator="lessThan">
      <formula>0</formula>
    </cfRule>
  </conditionalFormatting>
  <conditionalFormatting sqref="S47">
    <cfRule type="cellIs" dxfId="2697" priority="121" stopIfTrue="1" operator="greaterThan">
      <formula>0.03</formula>
    </cfRule>
    <cfRule type="cellIs" dxfId="2696" priority="122" stopIfTrue="1" operator="lessThan">
      <formula>-0.03</formula>
    </cfRule>
  </conditionalFormatting>
  <conditionalFormatting sqref="T47">
    <cfRule type="cellIs" dxfId="2695" priority="123" stopIfTrue="1" operator="greaterThan">
      <formula>0.03</formula>
    </cfRule>
    <cfRule type="cellIs" dxfId="2694" priority="124" stopIfTrue="1" operator="lessThan">
      <formula>-0.03</formula>
    </cfRule>
  </conditionalFormatting>
  <conditionalFormatting sqref="T47:T52">
    <cfRule type="cellIs" dxfId="2693" priority="125" stopIfTrue="1" operator="greaterThan">
      <formula>0</formula>
    </cfRule>
    <cfRule type="cellIs" dxfId="2692" priority="126" stopIfTrue="1" operator="lessThan">
      <formula>0</formula>
    </cfRule>
  </conditionalFormatting>
  <conditionalFormatting sqref="S47:S48">
    <cfRule type="cellIs" dxfId="2691" priority="127" stopIfTrue="1" operator="greaterThan">
      <formula>0</formula>
    </cfRule>
    <cfRule type="cellIs" dxfId="2690" priority="128" operator="lessThan">
      <formula>0</formula>
    </cfRule>
  </conditionalFormatting>
  <conditionalFormatting sqref="S49">
    <cfRule type="cellIs" dxfId="2689" priority="117" stopIfTrue="1" operator="greaterThan">
      <formula>0.03</formula>
    </cfRule>
    <cfRule type="cellIs" dxfId="2688" priority="118" stopIfTrue="1" operator="lessThan">
      <formula>-0.03</formula>
    </cfRule>
  </conditionalFormatting>
  <conditionalFormatting sqref="S49:S50">
    <cfRule type="cellIs" dxfId="2687" priority="119" stopIfTrue="1" operator="greaterThan">
      <formula>0</formula>
    </cfRule>
    <cfRule type="cellIs" dxfId="2686" priority="120" operator="lessThan">
      <formula>0</formula>
    </cfRule>
  </conditionalFormatting>
  <conditionalFormatting sqref="S51">
    <cfRule type="cellIs" dxfId="2685" priority="113" stopIfTrue="1" operator="greaterThan">
      <formula>0.03</formula>
    </cfRule>
    <cfRule type="cellIs" dxfId="2684" priority="114" stopIfTrue="1" operator="lessThan">
      <formula>-0.03</formula>
    </cfRule>
  </conditionalFormatting>
  <conditionalFormatting sqref="S51:S52">
    <cfRule type="cellIs" dxfId="2683" priority="115" stopIfTrue="1" operator="greaterThan">
      <formula>0</formula>
    </cfRule>
    <cfRule type="cellIs" dxfId="2682" priority="116" operator="lessThan">
      <formula>0</formula>
    </cfRule>
  </conditionalFormatting>
  <conditionalFormatting sqref="U47">
    <cfRule type="cellIs" dxfId="2681" priority="105" stopIfTrue="1" operator="greaterThan">
      <formula>0.03</formula>
    </cfRule>
    <cfRule type="cellIs" dxfId="2680" priority="106" stopIfTrue="1" operator="lessThan">
      <formula>-0.03</formula>
    </cfRule>
  </conditionalFormatting>
  <conditionalFormatting sqref="V47">
    <cfRule type="cellIs" dxfId="2679" priority="107" stopIfTrue="1" operator="greaterThan">
      <formula>0.03</formula>
    </cfRule>
    <cfRule type="cellIs" dxfId="2678" priority="108" stopIfTrue="1" operator="lessThan">
      <formula>-0.03</formula>
    </cfRule>
  </conditionalFormatting>
  <conditionalFormatting sqref="V47:V52">
    <cfRule type="cellIs" dxfId="2677" priority="109" stopIfTrue="1" operator="greaterThan">
      <formula>0</formula>
    </cfRule>
    <cfRule type="cellIs" dxfId="2676" priority="110" stopIfTrue="1" operator="lessThan">
      <formula>0</formula>
    </cfRule>
  </conditionalFormatting>
  <conditionalFormatting sqref="U47:U48">
    <cfRule type="cellIs" dxfId="2675" priority="111" stopIfTrue="1" operator="greaterThan">
      <formula>0</formula>
    </cfRule>
    <cfRule type="cellIs" dxfId="2674" priority="112" operator="lessThan">
      <formula>0</formula>
    </cfRule>
  </conditionalFormatting>
  <conditionalFormatting sqref="U49">
    <cfRule type="cellIs" dxfId="2673" priority="101" stopIfTrue="1" operator="greaterThan">
      <formula>0.03</formula>
    </cfRule>
    <cfRule type="cellIs" dxfId="2672" priority="102" stopIfTrue="1" operator="lessThan">
      <formula>-0.03</formula>
    </cfRule>
  </conditionalFormatting>
  <conditionalFormatting sqref="U49:U50">
    <cfRule type="cellIs" dxfId="2671" priority="103" stopIfTrue="1" operator="greaterThan">
      <formula>0</formula>
    </cfRule>
    <cfRule type="cellIs" dxfId="2670" priority="104" operator="lessThan">
      <formula>0</formula>
    </cfRule>
  </conditionalFormatting>
  <conditionalFormatting sqref="U51">
    <cfRule type="cellIs" dxfId="2669" priority="97" stopIfTrue="1" operator="greaterThan">
      <formula>0.03</formula>
    </cfRule>
    <cfRule type="cellIs" dxfId="2668" priority="98" stopIfTrue="1" operator="lessThan">
      <formula>-0.03</formula>
    </cfRule>
  </conditionalFormatting>
  <conditionalFormatting sqref="U51:U52">
    <cfRule type="cellIs" dxfId="2667" priority="99" stopIfTrue="1" operator="greaterThan">
      <formula>0</formula>
    </cfRule>
    <cfRule type="cellIs" dxfId="2666" priority="100" operator="lessThan">
      <formula>0</formula>
    </cfRule>
  </conditionalFormatting>
  <conditionalFormatting sqref="W47">
    <cfRule type="cellIs" dxfId="2665" priority="89" stopIfTrue="1" operator="greaterThan">
      <formula>0.03</formula>
    </cfRule>
    <cfRule type="cellIs" dxfId="2664" priority="90" stopIfTrue="1" operator="lessThan">
      <formula>-0.03</formula>
    </cfRule>
  </conditionalFormatting>
  <conditionalFormatting sqref="X47">
    <cfRule type="cellIs" dxfId="2663" priority="91" stopIfTrue="1" operator="greaterThan">
      <formula>0.03</formula>
    </cfRule>
    <cfRule type="cellIs" dxfId="2662" priority="92" stopIfTrue="1" operator="lessThan">
      <formula>-0.03</formula>
    </cfRule>
  </conditionalFormatting>
  <conditionalFormatting sqref="X47:X52">
    <cfRule type="cellIs" dxfId="2661" priority="93" stopIfTrue="1" operator="greaterThan">
      <formula>0</formula>
    </cfRule>
    <cfRule type="cellIs" dxfId="2660" priority="94" stopIfTrue="1" operator="lessThan">
      <formula>0</formula>
    </cfRule>
  </conditionalFormatting>
  <conditionalFormatting sqref="W47:W48">
    <cfRule type="cellIs" dxfId="2659" priority="95" stopIfTrue="1" operator="greaterThan">
      <formula>0</formula>
    </cfRule>
    <cfRule type="cellIs" dxfId="2658" priority="96" operator="lessThan">
      <formula>0</formula>
    </cfRule>
  </conditionalFormatting>
  <conditionalFormatting sqref="W49">
    <cfRule type="cellIs" dxfId="2657" priority="85" stopIfTrue="1" operator="greaterThan">
      <formula>0.03</formula>
    </cfRule>
    <cfRule type="cellIs" dxfId="2656" priority="86" stopIfTrue="1" operator="lessThan">
      <formula>-0.03</formula>
    </cfRule>
  </conditionalFormatting>
  <conditionalFormatting sqref="W49:W50">
    <cfRule type="cellIs" dxfId="2655" priority="87" stopIfTrue="1" operator="greaterThan">
      <formula>0</formula>
    </cfRule>
    <cfRule type="cellIs" dxfId="2654" priority="88" operator="lessThan">
      <formula>0</formula>
    </cfRule>
  </conditionalFormatting>
  <conditionalFormatting sqref="W51">
    <cfRule type="cellIs" dxfId="2653" priority="81" stopIfTrue="1" operator="greaterThan">
      <formula>0.03</formula>
    </cfRule>
    <cfRule type="cellIs" dxfId="2652" priority="82" stopIfTrue="1" operator="lessThan">
      <formula>-0.03</formula>
    </cfRule>
  </conditionalFormatting>
  <conditionalFormatting sqref="W51:W52">
    <cfRule type="cellIs" dxfId="2651" priority="83" stopIfTrue="1" operator="greaterThan">
      <formula>0</formula>
    </cfRule>
    <cfRule type="cellIs" dxfId="2650" priority="84" operator="lessThan">
      <formula>0</formula>
    </cfRule>
  </conditionalFormatting>
  <conditionalFormatting sqref="Y47">
    <cfRule type="cellIs" dxfId="2649" priority="73" stopIfTrue="1" operator="greaterThan">
      <formula>0.03</formula>
    </cfRule>
    <cfRule type="cellIs" dxfId="2648" priority="74" stopIfTrue="1" operator="lessThan">
      <formula>-0.03</formula>
    </cfRule>
  </conditionalFormatting>
  <conditionalFormatting sqref="Z47">
    <cfRule type="cellIs" dxfId="2647" priority="75" stopIfTrue="1" operator="greaterThan">
      <formula>0.03</formula>
    </cfRule>
    <cfRule type="cellIs" dxfId="2646" priority="76" stopIfTrue="1" operator="lessThan">
      <formula>-0.03</formula>
    </cfRule>
  </conditionalFormatting>
  <conditionalFormatting sqref="Z47:Z52">
    <cfRule type="cellIs" dxfId="2645" priority="77" stopIfTrue="1" operator="greaterThan">
      <formula>0</formula>
    </cfRule>
    <cfRule type="cellIs" dxfId="2644" priority="78" stopIfTrue="1" operator="lessThan">
      <formula>0</formula>
    </cfRule>
  </conditionalFormatting>
  <conditionalFormatting sqref="Y47:Y48">
    <cfRule type="cellIs" dxfId="2643" priority="79" stopIfTrue="1" operator="greaterThan">
      <formula>0</formula>
    </cfRule>
    <cfRule type="cellIs" dxfId="2642" priority="80" operator="lessThan">
      <formula>0</formula>
    </cfRule>
  </conditionalFormatting>
  <conditionalFormatting sqref="Y49">
    <cfRule type="cellIs" dxfId="2641" priority="69" stopIfTrue="1" operator="greaterThan">
      <formula>0.03</formula>
    </cfRule>
    <cfRule type="cellIs" dxfId="2640" priority="70" stopIfTrue="1" operator="lessThan">
      <formula>-0.03</formula>
    </cfRule>
  </conditionalFormatting>
  <conditionalFormatting sqref="Y49:Y50">
    <cfRule type="cellIs" dxfId="2639" priority="71" stopIfTrue="1" operator="greaterThan">
      <formula>0</formula>
    </cfRule>
    <cfRule type="cellIs" dxfId="2638" priority="72" operator="lessThan">
      <formula>0</formula>
    </cfRule>
  </conditionalFormatting>
  <conditionalFormatting sqref="Y51">
    <cfRule type="cellIs" dxfId="2637" priority="65" stopIfTrue="1" operator="greaterThan">
      <formula>0.03</formula>
    </cfRule>
    <cfRule type="cellIs" dxfId="2636" priority="66" stopIfTrue="1" operator="lessThan">
      <formula>-0.03</formula>
    </cfRule>
  </conditionalFormatting>
  <conditionalFormatting sqref="Y51:Y52">
    <cfRule type="cellIs" dxfId="2635" priority="67" stopIfTrue="1" operator="greaterThan">
      <formula>0</formula>
    </cfRule>
    <cfRule type="cellIs" dxfId="2634" priority="68" operator="lessThan">
      <formula>0</formula>
    </cfRule>
  </conditionalFormatting>
  <conditionalFormatting sqref="AA47">
    <cfRule type="cellIs" dxfId="2633" priority="57" stopIfTrue="1" operator="greaterThan">
      <formula>0.03</formula>
    </cfRule>
    <cfRule type="cellIs" dxfId="2632" priority="58" stopIfTrue="1" operator="lessThan">
      <formula>-0.03</formula>
    </cfRule>
  </conditionalFormatting>
  <conditionalFormatting sqref="AB47">
    <cfRule type="cellIs" dxfId="2631" priority="59" stopIfTrue="1" operator="greaterThan">
      <formula>0.03</formula>
    </cfRule>
    <cfRule type="cellIs" dxfId="2630" priority="60" stopIfTrue="1" operator="lessThan">
      <formula>-0.03</formula>
    </cfRule>
  </conditionalFormatting>
  <conditionalFormatting sqref="AB47:AB52">
    <cfRule type="cellIs" dxfId="2629" priority="61" stopIfTrue="1" operator="greaterThan">
      <formula>0</formula>
    </cfRule>
    <cfRule type="cellIs" dxfId="2628" priority="62" stopIfTrue="1" operator="lessThan">
      <formula>0</formula>
    </cfRule>
  </conditionalFormatting>
  <conditionalFormatting sqref="AA47:AA48">
    <cfRule type="cellIs" dxfId="2627" priority="63" stopIfTrue="1" operator="greaterThan">
      <formula>0</formula>
    </cfRule>
    <cfRule type="cellIs" dxfId="2626" priority="64" operator="lessThan">
      <formula>0</formula>
    </cfRule>
  </conditionalFormatting>
  <conditionalFormatting sqref="AA49">
    <cfRule type="cellIs" dxfId="2625" priority="53" stopIfTrue="1" operator="greaterThan">
      <formula>0.03</formula>
    </cfRule>
    <cfRule type="cellIs" dxfId="2624" priority="54" stopIfTrue="1" operator="lessThan">
      <formula>-0.03</formula>
    </cfRule>
  </conditionalFormatting>
  <conditionalFormatting sqref="AA49:AA50">
    <cfRule type="cellIs" dxfId="2623" priority="55" stopIfTrue="1" operator="greaterThan">
      <formula>0</formula>
    </cfRule>
    <cfRule type="cellIs" dxfId="2622" priority="56" operator="lessThan">
      <formula>0</formula>
    </cfRule>
  </conditionalFormatting>
  <conditionalFormatting sqref="AA51">
    <cfRule type="cellIs" dxfId="2621" priority="49" stopIfTrue="1" operator="greaterThan">
      <formula>0.03</formula>
    </cfRule>
    <cfRule type="cellIs" dxfId="2620" priority="50" stopIfTrue="1" operator="lessThan">
      <formula>-0.03</formula>
    </cfRule>
  </conditionalFormatting>
  <conditionalFormatting sqref="AA51:AA52">
    <cfRule type="cellIs" dxfId="2619" priority="51" stopIfTrue="1" operator="greaterThan">
      <formula>0</formula>
    </cfRule>
    <cfRule type="cellIs" dxfId="2618" priority="52" operator="lessThan">
      <formula>0</formula>
    </cfRule>
  </conditionalFormatting>
  <conditionalFormatting sqref="AC47">
    <cfRule type="cellIs" dxfId="2617" priority="45" stopIfTrue="1" operator="greaterThan">
      <formula>0.03</formula>
    </cfRule>
    <cfRule type="cellIs" dxfId="2616" priority="46" stopIfTrue="1" operator="lessThan">
      <formula>-0.03</formula>
    </cfRule>
  </conditionalFormatting>
  <conditionalFormatting sqref="AC47:AC48">
    <cfRule type="cellIs" dxfId="2615" priority="47" stopIfTrue="1" operator="greaterThan">
      <formula>0</formula>
    </cfRule>
    <cfRule type="cellIs" dxfId="2614" priority="48" operator="lessThan">
      <formula>0</formula>
    </cfRule>
  </conditionalFormatting>
  <conditionalFormatting sqref="AC49">
    <cfRule type="cellIs" dxfId="2613" priority="41" stopIfTrue="1" operator="greaterThan">
      <formula>0.03</formula>
    </cfRule>
    <cfRule type="cellIs" dxfId="2612" priority="42" stopIfTrue="1" operator="lessThan">
      <formula>-0.03</formula>
    </cfRule>
  </conditionalFormatting>
  <conditionalFormatting sqref="AC49:AC50">
    <cfRule type="cellIs" dxfId="2611" priority="43" stopIfTrue="1" operator="greaterThan">
      <formula>0</formula>
    </cfRule>
    <cfRule type="cellIs" dxfId="2610" priority="44" operator="lessThan">
      <formula>0</formula>
    </cfRule>
  </conditionalFormatting>
  <conditionalFormatting sqref="AC51">
    <cfRule type="cellIs" dxfId="2609" priority="37" stopIfTrue="1" operator="greaterThan">
      <formula>0.03</formula>
    </cfRule>
    <cfRule type="cellIs" dxfId="2608" priority="38" stopIfTrue="1" operator="lessThan">
      <formula>-0.03</formula>
    </cfRule>
  </conditionalFormatting>
  <conditionalFormatting sqref="AC51:AC52">
    <cfRule type="cellIs" dxfId="2607" priority="39" stopIfTrue="1" operator="greaterThan">
      <formula>0</formula>
    </cfRule>
    <cfRule type="cellIs" dxfId="2606" priority="40" operator="lessThan">
      <formula>0</formula>
    </cfRule>
  </conditionalFormatting>
  <conditionalFormatting sqref="AI47">
    <cfRule type="cellIs" dxfId="2605" priority="29" stopIfTrue="1" operator="greaterThan">
      <formula>0.03</formula>
    </cfRule>
    <cfRule type="cellIs" dxfId="2604" priority="30" stopIfTrue="1" operator="lessThan">
      <formula>-0.03</formula>
    </cfRule>
  </conditionalFormatting>
  <conditionalFormatting sqref="AJ47">
    <cfRule type="cellIs" dxfId="2603" priority="31" stopIfTrue="1" operator="greaterThan">
      <formula>0.03</formula>
    </cfRule>
    <cfRule type="cellIs" dxfId="2602" priority="32" stopIfTrue="1" operator="lessThan">
      <formula>-0.03</formula>
    </cfRule>
  </conditionalFormatting>
  <conditionalFormatting sqref="AJ47:AJ52">
    <cfRule type="cellIs" dxfId="2601" priority="33" stopIfTrue="1" operator="greaterThan">
      <formula>0</formula>
    </cfRule>
    <cfRule type="cellIs" dxfId="2600" priority="34" stopIfTrue="1" operator="lessThan">
      <formula>0</formula>
    </cfRule>
  </conditionalFormatting>
  <conditionalFormatting sqref="AI47:AI48">
    <cfRule type="cellIs" dxfId="2599" priority="35" stopIfTrue="1" operator="greaterThan">
      <formula>0</formula>
    </cfRule>
    <cfRule type="cellIs" dxfId="2598" priority="36" operator="lessThan">
      <formula>0</formula>
    </cfRule>
  </conditionalFormatting>
  <conditionalFormatting sqref="AI49">
    <cfRule type="cellIs" dxfId="2597" priority="25" stopIfTrue="1" operator="greaterThan">
      <formula>0.03</formula>
    </cfRule>
    <cfRule type="cellIs" dxfId="2596" priority="26" stopIfTrue="1" operator="lessThan">
      <formula>-0.03</formula>
    </cfRule>
  </conditionalFormatting>
  <conditionalFormatting sqref="AI49:AI50">
    <cfRule type="cellIs" dxfId="2595" priority="27" stopIfTrue="1" operator="greaterThan">
      <formula>0</formula>
    </cfRule>
    <cfRule type="cellIs" dxfId="2594" priority="28" operator="lessThan">
      <formula>0</formula>
    </cfRule>
  </conditionalFormatting>
  <conditionalFormatting sqref="AI51">
    <cfRule type="cellIs" dxfId="2593" priority="21" stopIfTrue="1" operator="greaterThan">
      <formula>0.03</formula>
    </cfRule>
    <cfRule type="cellIs" dxfId="2592" priority="22" stopIfTrue="1" operator="lessThan">
      <formula>-0.03</formula>
    </cfRule>
  </conditionalFormatting>
  <conditionalFormatting sqref="AI51:AI52">
    <cfRule type="cellIs" dxfId="2591" priority="23" stopIfTrue="1" operator="greaterThan">
      <formula>0</formula>
    </cfRule>
    <cfRule type="cellIs" dxfId="2590" priority="24" operator="lessThan">
      <formula>0</formula>
    </cfRule>
  </conditionalFormatting>
  <conditionalFormatting sqref="AK47">
    <cfRule type="cellIs" dxfId="2589" priority="13" stopIfTrue="1" operator="greaterThan">
      <formula>0.03</formula>
    </cfRule>
    <cfRule type="cellIs" dxfId="2588" priority="14" stopIfTrue="1" operator="lessThan">
      <formula>-0.03</formula>
    </cfRule>
  </conditionalFormatting>
  <conditionalFormatting sqref="AL47">
    <cfRule type="cellIs" dxfId="2587" priority="15" stopIfTrue="1" operator="greaterThan">
      <formula>0.03</formula>
    </cfRule>
    <cfRule type="cellIs" dxfId="2586" priority="16" stopIfTrue="1" operator="lessThan">
      <formula>-0.03</formula>
    </cfRule>
  </conditionalFormatting>
  <conditionalFormatting sqref="AL47:AL52">
    <cfRule type="cellIs" dxfId="2585" priority="17" stopIfTrue="1" operator="greaterThan">
      <formula>0</formula>
    </cfRule>
    <cfRule type="cellIs" dxfId="2584" priority="18" stopIfTrue="1" operator="lessThan">
      <formula>0</formula>
    </cfRule>
  </conditionalFormatting>
  <conditionalFormatting sqref="AK47:AK48">
    <cfRule type="cellIs" dxfId="2583" priority="19" stopIfTrue="1" operator="greaterThan">
      <formula>0</formula>
    </cfRule>
    <cfRule type="cellIs" dxfId="2582" priority="20" operator="lessThan">
      <formula>0</formula>
    </cfRule>
  </conditionalFormatting>
  <conditionalFormatting sqref="AK49">
    <cfRule type="cellIs" dxfId="2581" priority="9" stopIfTrue="1" operator="greaterThan">
      <formula>0.03</formula>
    </cfRule>
    <cfRule type="cellIs" dxfId="2580" priority="10" stopIfTrue="1" operator="lessThan">
      <formula>-0.03</formula>
    </cfRule>
  </conditionalFormatting>
  <conditionalFormatting sqref="AK49:AK50">
    <cfRule type="cellIs" dxfId="2579" priority="11" stopIfTrue="1" operator="greaterThan">
      <formula>0</formula>
    </cfRule>
    <cfRule type="cellIs" dxfId="2578" priority="12" operator="lessThan">
      <formula>0</formula>
    </cfRule>
  </conditionalFormatting>
  <conditionalFormatting sqref="AK51">
    <cfRule type="cellIs" dxfId="2577" priority="5" stopIfTrue="1" operator="greaterThan">
      <formula>0.03</formula>
    </cfRule>
    <cfRule type="cellIs" dxfId="2576" priority="6" stopIfTrue="1" operator="lessThan">
      <formula>-0.03</formula>
    </cfRule>
  </conditionalFormatting>
  <conditionalFormatting sqref="AK51:AK52">
    <cfRule type="cellIs" dxfId="2575" priority="7" stopIfTrue="1" operator="greaterThan">
      <formula>0</formula>
    </cfRule>
    <cfRule type="cellIs" dxfId="2574" priority="8" operator="lessThan">
      <formula>0</formula>
    </cfRule>
  </conditionalFormatting>
  <conditionalFormatting sqref="AD47:AH47">
    <cfRule type="cellIs" dxfId="2573" priority="1" stopIfTrue="1" operator="greaterThan">
      <formula>0.03</formula>
    </cfRule>
    <cfRule type="cellIs" dxfId="2572" priority="2" stopIfTrue="1" operator="lessThan">
      <formula>-0.03</formula>
    </cfRule>
  </conditionalFormatting>
  <conditionalFormatting sqref="AD47:AH52">
    <cfRule type="cellIs" dxfId="2571" priority="3" stopIfTrue="1" operator="greaterThan">
      <formula>0</formula>
    </cfRule>
    <cfRule type="cellIs" dxfId="2570" priority="4" stopIfTrue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BFF32-18CC-B64A-BD31-B4522F403286}">
  <sheetPr codeName="Sheet24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1.83203125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ht="13">
      <c r="C1" s="263" t="s">
        <v>10</v>
      </c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"/>
      <c r="U1" s="263" t="s">
        <v>11</v>
      </c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  <c r="AI1" s="263"/>
      <c r="AJ1" s="263"/>
      <c r="AK1" s="263"/>
      <c r="AL1" s="12"/>
      <c r="AM1" s="12"/>
      <c r="AN1" s="2"/>
      <c r="AO1" s="267" t="s">
        <v>21</v>
      </c>
      <c r="AP1" s="268"/>
      <c r="AQ1" s="268"/>
      <c r="AR1" s="268"/>
      <c r="AS1" s="268"/>
      <c r="AT1" s="268"/>
      <c r="AU1" s="268"/>
      <c r="AV1" s="268"/>
      <c r="AW1" s="268"/>
      <c r="AX1" s="268"/>
      <c r="AY1" s="268"/>
      <c r="CH1" s="19"/>
      <c r="CK1" s="18"/>
      <c r="CL1" s="254" t="s">
        <v>12</v>
      </c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4" t="s">
        <v>48</v>
      </c>
      <c r="EA1" s="254"/>
      <c r="EB1" s="254"/>
      <c r="EC1" s="254"/>
      <c r="ED1" s="254"/>
      <c r="EE1" s="254"/>
      <c r="EF1" s="254"/>
      <c r="EG1" s="254"/>
      <c r="EH1" s="254"/>
      <c r="EI1" s="254"/>
      <c r="EJ1" s="254"/>
      <c r="EK1" s="254"/>
      <c r="EL1" s="254"/>
      <c r="EM1" s="254"/>
      <c r="EN1" s="254"/>
      <c r="EO1" s="254"/>
      <c r="EP1" s="254"/>
      <c r="EQ1" s="254"/>
      <c r="ER1" s="254"/>
      <c r="ES1" s="254"/>
      <c r="ET1" s="254"/>
      <c r="EU1" s="254"/>
      <c r="EV1" s="254"/>
      <c r="EW1" s="25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3"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12"/>
      <c r="AM2" s="12"/>
      <c r="AN2" s="2"/>
      <c r="AO2" s="269" t="s">
        <v>13</v>
      </c>
      <c r="AP2" s="266"/>
      <c r="AQ2" s="266"/>
      <c r="AR2" s="266"/>
      <c r="AS2" s="266"/>
      <c r="AT2" s="266" t="s">
        <v>1</v>
      </c>
      <c r="AU2" s="266"/>
      <c r="AV2" s="266" t="s">
        <v>22</v>
      </c>
      <c r="AW2" s="266"/>
      <c r="AX2" s="266" t="s">
        <v>0</v>
      </c>
      <c r="AY2" s="266"/>
      <c r="CH2" s="20"/>
      <c r="CI2" s="20"/>
      <c r="CJ2" s="20"/>
      <c r="CK2" s="18"/>
      <c r="CL2" s="258" t="s">
        <v>13</v>
      </c>
      <c r="CM2" s="259"/>
      <c r="CN2" s="259"/>
      <c r="CO2" s="259"/>
      <c r="CP2" s="259"/>
      <c r="CQ2" s="259"/>
      <c r="CR2" s="259"/>
      <c r="CS2" s="259"/>
      <c r="CT2" s="259"/>
      <c r="CU2" s="259"/>
      <c r="CV2" s="259"/>
      <c r="CW2" s="259"/>
      <c r="CX2" s="259"/>
      <c r="CY2" s="259"/>
      <c r="CZ2" s="259"/>
      <c r="DA2" s="259"/>
      <c r="DB2" s="259"/>
      <c r="DC2" s="260"/>
      <c r="DD2" s="3"/>
      <c r="DE2" s="254" t="s">
        <v>14</v>
      </c>
      <c r="DF2" s="254"/>
      <c r="DG2" s="3"/>
      <c r="DH2" s="254" t="s">
        <v>30</v>
      </c>
      <c r="DI2" s="254"/>
      <c r="DJ2" s="3"/>
      <c r="DK2" s="254" t="s">
        <v>15</v>
      </c>
      <c r="DL2" s="254"/>
      <c r="DM2" s="254" t="s">
        <v>43</v>
      </c>
      <c r="DN2" s="254"/>
      <c r="DO2" s="254" t="s">
        <v>40</v>
      </c>
      <c r="DP2" s="254"/>
      <c r="DQ2" s="254" t="s">
        <v>44</v>
      </c>
      <c r="DR2" s="254"/>
      <c r="DS2" s="258" t="s">
        <v>45</v>
      </c>
      <c r="DT2" s="259"/>
      <c r="DU2" s="259"/>
      <c r="DV2" s="259"/>
      <c r="DW2" s="259"/>
      <c r="DX2" s="260"/>
      <c r="DY2" s="2"/>
      <c r="DZ2" s="258" t="s">
        <v>13</v>
      </c>
      <c r="EA2" s="259"/>
      <c r="EB2" s="259"/>
      <c r="EC2" s="259"/>
      <c r="ED2" s="259"/>
      <c r="EE2" s="259"/>
      <c r="EF2" s="259"/>
      <c r="EG2" s="259"/>
      <c r="EH2" s="259"/>
      <c r="EI2" s="259"/>
      <c r="EJ2" s="259"/>
      <c r="EK2" s="259"/>
      <c r="EL2" s="259"/>
      <c r="EM2" s="259"/>
      <c r="EN2" s="259"/>
      <c r="EO2" s="259"/>
      <c r="EP2" s="259"/>
      <c r="EQ2" s="260"/>
      <c r="ER2" s="254" t="s">
        <v>14</v>
      </c>
      <c r="ES2" s="254"/>
      <c r="ET2" s="254" t="s">
        <v>30</v>
      </c>
      <c r="EU2" s="254"/>
      <c r="EV2" s="257" t="s">
        <v>15</v>
      </c>
      <c r="EW2" s="257"/>
      <c r="EX2" s="257" t="s">
        <v>46</v>
      </c>
      <c r="EY2" s="257"/>
      <c r="EZ2" s="257" t="s">
        <v>47</v>
      </c>
      <c r="FA2" s="257"/>
      <c r="FB2" s="257" t="s">
        <v>41</v>
      </c>
      <c r="FC2" s="257"/>
      <c r="FD2" s="258" t="s">
        <v>45</v>
      </c>
      <c r="FE2" s="259"/>
      <c r="FF2" s="259"/>
      <c r="FG2" s="259"/>
      <c r="FH2" s="259"/>
      <c r="FI2" s="260"/>
      <c r="FK2" s="254" t="s">
        <v>106</v>
      </c>
      <c r="FL2" s="254"/>
      <c r="FM2" s="254" t="s">
        <v>107</v>
      </c>
      <c r="FN2" s="254"/>
      <c r="FP2" s="254" t="s">
        <v>105</v>
      </c>
      <c r="FQ2" s="254"/>
      <c r="FR2" s="254" t="s">
        <v>108</v>
      </c>
      <c r="FS2" s="254"/>
    </row>
    <row r="3" spans="1:175" ht="13">
      <c r="C3" s="12"/>
      <c r="D3" s="263" t="s">
        <v>13</v>
      </c>
      <c r="E3" s="263"/>
      <c r="F3" s="263"/>
      <c r="G3" s="263"/>
      <c r="H3" s="12"/>
      <c r="I3" s="12"/>
      <c r="J3" s="12"/>
      <c r="K3" s="12"/>
      <c r="L3" s="12"/>
      <c r="M3" s="12"/>
      <c r="N3" s="265" t="s">
        <v>42</v>
      </c>
      <c r="O3" s="265"/>
      <c r="P3" s="265"/>
      <c r="Q3" s="265"/>
      <c r="R3" s="12"/>
      <c r="S3" s="12"/>
      <c r="T3" s="2"/>
      <c r="U3" s="12"/>
      <c r="V3" s="263" t="s">
        <v>13</v>
      </c>
      <c r="W3" s="263"/>
      <c r="X3" s="263"/>
      <c r="Y3" s="263"/>
      <c r="Z3" s="12"/>
      <c r="AA3" s="12"/>
      <c r="AB3" s="12"/>
      <c r="AC3" s="12"/>
      <c r="AD3" s="12"/>
      <c r="AE3" s="12"/>
      <c r="AF3" s="264" t="s">
        <v>42</v>
      </c>
      <c r="AG3" s="264"/>
      <c r="AH3" s="264"/>
      <c r="AI3" s="26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8" t="s">
        <v>13</v>
      </c>
      <c r="CO3" s="259"/>
      <c r="CP3" s="259"/>
      <c r="CQ3" s="260"/>
      <c r="CR3" s="3"/>
      <c r="CS3" s="3"/>
      <c r="CT3" s="3"/>
      <c r="CU3" s="3"/>
      <c r="CV3" s="3"/>
      <c r="CW3" s="3"/>
      <c r="CX3" s="258" t="s">
        <v>42</v>
      </c>
      <c r="CY3" s="259"/>
      <c r="CZ3" s="259"/>
      <c r="DA3" s="26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8" t="s">
        <v>13</v>
      </c>
      <c r="EC3" s="259"/>
      <c r="ED3" s="259"/>
      <c r="EE3" s="260"/>
      <c r="EF3" s="3"/>
      <c r="EG3" s="3"/>
      <c r="EH3" s="3"/>
      <c r="EI3" s="3"/>
      <c r="EJ3" s="3"/>
      <c r="EK3" s="3"/>
      <c r="EL3" s="258" t="s">
        <v>42</v>
      </c>
      <c r="EM3" s="259"/>
      <c r="EN3" s="259"/>
      <c r="EO3" s="26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3" thickBot="1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8" t="s">
        <v>23</v>
      </c>
      <c r="AP4" s="279"/>
      <c r="AQ4" s="117" t="s">
        <v>24</v>
      </c>
      <c r="AR4" s="117" t="s">
        <v>25</v>
      </c>
      <c r="AS4" s="117" t="s">
        <v>26</v>
      </c>
      <c r="AT4" s="117" t="s">
        <v>23</v>
      </c>
      <c r="AU4" s="117" t="s">
        <v>24</v>
      </c>
      <c r="AV4" s="117" t="s">
        <v>23</v>
      </c>
      <c r="AW4" s="117" t="s">
        <v>24</v>
      </c>
      <c r="AX4" s="117" t="s">
        <v>23</v>
      </c>
      <c r="AY4" s="117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>
      <c r="A5" s="249" t="s">
        <v>17</v>
      </c>
      <c r="B5" s="38">
        <v>110</v>
      </c>
      <c r="C5" s="130">
        <f>Anchor!L74</f>
        <v>27121.622992000001</v>
      </c>
      <c r="D5" s="130">
        <f>Anchor!M74</f>
        <v>42.906162999999999</v>
      </c>
      <c r="E5" s="130">
        <f>Anchor!N74</f>
        <v>48.477775999999999</v>
      </c>
      <c r="F5" s="130">
        <f>Anchor!O74</f>
        <v>48.607225999999997</v>
      </c>
      <c r="G5" s="131">
        <f>('Summary (Full)'!$B$34*D5+'Summary (Full)'!$B$35*E5+'Summary (Full)'!$B$36*F5)/'Summary (Full)'!$B$37</f>
        <v>43.610705249999995</v>
      </c>
      <c r="H5" s="130">
        <f>Anchor!P74</f>
        <v>31.785658000000002</v>
      </c>
      <c r="I5" s="130">
        <f>Anchor!Q74</f>
        <v>22.555209999999999</v>
      </c>
      <c r="J5" s="130">
        <f>Anchor!R74</f>
        <v>99.971039000000005</v>
      </c>
      <c r="K5" s="130">
        <f>Anchor!S74</f>
        <v>99.962596000000005</v>
      </c>
      <c r="L5" s="130">
        <f>Anchor!T74</f>
        <v>44.164746999999998</v>
      </c>
      <c r="M5" s="130">
        <f>Anchor!U74</f>
        <v>43.801614000000001</v>
      </c>
      <c r="N5" s="130">
        <f>Anchor!V74</f>
        <v>42.813097999999997</v>
      </c>
      <c r="O5" s="130">
        <f>Anchor!W74</f>
        <v>48.388596</v>
      </c>
      <c r="P5" s="130">
        <f>Anchor!X74</f>
        <v>48.508510999999999</v>
      </c>
      <c r="Q5" s="132">
        <f>10*LOG10(1/(('Summary (Full)'!$B$41/10^(N5/10)+'Summary (Full)'!$B$42/10^(O5/10)+'Summary (Full)'!$B$43/10^(P5/10))/'Summary (Full)'!$B$44))</f>
        <v>44.017915875666482</v>
      </c>
      <c r="R5" s="130">
        <f>Anchor!Y74</f>
        <v>1.6636999999999999E-2</v>
      </c>
      <c r="S5" s="130">
        <f>Anchor!Z74</f>
        <v>28272.560000000001</v>
      </c>
      <c r="T5" s="133"/>
      <c r="U5" s="130">
        <f>Test!L74</f>
        <v>27235.623453</v>
      </c>
      <c r="V5" s="130">
        <f>Test!M74</f>
        <v>43.142305</v>
      </c>
      <c r="W5" s="130">
        <f>Test!N74</f>
        <v>48.975028999999999</v>
      </c>
      <c r="X5" s="130">
        <f>Test!O74</f>
        <v>49.172637000000002</v>
      </c>
      <c r="Y5" s="130">
        <f>('Summary (Full)'!$B$34*V5+'Summary (Full)'!$B$35*W5+'Summary (Full)'!$B$36*X5)/'Summary (Full)'!$B$37</f>
        <v>43.883745999999995</v>
      </c>
      <c r="Z5" s="130">
        <f>Test!P74</f>
        <v>32.228614</v>
      </c>
      <c r="AA5" s="130">
        <f>Test!Q74</f>
        <v>22.843969000000001</v>
      </c>
      <c r="AB5" s="130">
        <f>Test!R74</f>
        <v>99.971541999999999</v>
      </c>
      <c r="AC5" s="130">
        <f>Test!S74</f>
        <v>99.963447000000002</v>
      </c>
      <c r="AD5" s="130">
        <f>Test!T74</f>
        <v>44.648687000000002</v>
      </c>
      <c r="AE5" s="130">
        <f>Test!U74</f>
        <v>44.123449000000001</v>
      </c>
      <c r="AF5" s="130">
        <f>Test!V74</f>
        <v>43.041038</v>
      </c>
      <c r="AG5" s="130">
        <f>Test!W74</f>
        <v>48.884833</v>
      </c>
      <c r="AH5" s="130">
        <f>Test!X74</f>
        <v>49.076641000000002</v>
      </c>
      <c r="AI5" s="130">
        <f>10*LOG10(1/(('Summary (Full)'!$B$41/10^(AF5/10)+'Summary (Full)'!$B$42/10^(AG5/10)+'Summary (Full)'!$B$43/10^(AH5/10))/'Summary (Full)'!$B$44))</f>
        <v>44.281241971818744</v>
      </c>
      <c r="AJ5" s="130">
        <f>Test!Y74</f>
        <v>1.0022E-2</v>
      </c>
      <c r="AK5" s="130">
        <f>Test!Z74</f>
        <v>481965.52</v>
      </c>
      <c r="AL5" s="130">
        <f>AJ5/R5</f>
        <v>0.60239225821963094</v>
      </c>
      <c r="AM5" s="130">
        <f>AK5/S5</f>
        <v>17.047112818931147</v>
      </c>
      <c r="AO5" s="271" t="s">
        <v>27</v>
      </c>
      <c r="AP5" s="192" cm="1">
        <f t="array" ref="AP5">bdRateExtend($C5:$C8,D5:D8,$U5:$U8,V5:V8)</f>
        <v>-0.20176277554959698</v>
      </c>
      <c r="AQ5" s="192" cm="1">
        <f t="array" ref="AQ5">bdRateExtend($C5:$C10,D5:D10,$U5:$U10,V5:V10)</f>
        <v>-0.23786158110792344</v>
      </c>
      <c r="AR5" s="192" cm="1">
        <f t="array" ref="AR5">bdRateExtend($C5:$C10,E5:E10,$U5:$U10,W5:W10)</f>
        <v>-0.30555802997879933</v>
      </c>
      <c r="AS5" s="192" cm="1">
        <f t="array" ref="AS5">bdRateExtend($C5:$C10,F5:F10,$U5:$U10,X5:X10)</f>
        <v>-0.26967707822155151</v>
      </c>
      <c r="AT5" s="192" cm="1">
        <f t="array" ref="AT5">bdRateExtend($C5:$C8,H5:H8,$U5:$U8,Z5:Z8)</f>
        <v>-0.1728901842001902</v>
      </c>
      <c r="AU5" s="192" cm="1">
        <f t="array" ref="AU5">bdRateExtend($C5:$C10,H5:H10,$U5:$U10,Z5:Z10)</f>
        <v>-0.20932392087929641</v>
      </c>
      <c r="AV5" s="192" cm="1">
        <f t="array" ref="AV5">bdRateExtend($C5:$C8,I5:I8,$U5:$U8,AA5:AA8)</f>
        <v>-0.19681755906146481</v>
      </c>
      <c r="AW5" s="192" cm="1">
        <f t="array" ref="AW5">bdRateExtend($C5:$C10,I5:I10,$U5:$U10,AA5:AA10)</f>
        <v>-0.23312950081377803</v>
      </c>
      <c r="AX5" s="192" cm="1">
        <f t="array" ref="AX5">bdRateExtend($C5:$C8,J5:J8,$U5:$U8,AB5:AB8,"None", FALSE,1)</f>
        <v>-0.31024617722084835</v>
      </c>
      <c r="AY5" s="194" cm="1">
        <f t="array" ref="AY5">bdRateExtend($C5:$C10,J5:J10,$U5:$U10,AB5:AB10,"None", FALSE,1)</f>
        <v>-0.33040361056475309</v>
      </c>
      <c r="AZ5" s="251" cm="1">
        <f t="array" ref="AZ5">testVMAFRange($C5:$C8,J5:J8,$U5:$U8,AB5:AB8)</f>
        <v>0</v>
      </c>
      <c r="BA5" s="170" cm="1">
        <f t="array" ref="BA5">testVMAFRange($C5:$C10,J5:J10,$U5:$U10,AB5:AB10)</f>
        <v>0</v>
      </c>
      <c r="CH5" s="5"/>
      <c r="CI5" s="11" t="s">
        <v>31</v>
      </c>
      <c r="CJ5" s="10" cm="1">
        <f t="array" ref="CJ5">MIN(IF(CL1:CL201&gt;0,CL1:CL201))</f>
        <v>47.048335999999999</v>
      </c>
      <c r="CK5" s="5"/>
      <c r="CL5" s="4" cm="1">
        <f t="array" ref="CL5:DC60">ConvexHullInterpolate(C5:C40,D5:D40,TRUE,6,'Summary (Full)'!B30,D5:S40)</f>
        <v>47.048335999999999</v>
      </c>
      <c r="CM5" s="4">
        <v>22.717464</v>
      </c>
      <c r="CN5" s="4">
        <v>22.717464</v>
      </c>
      <c r="CO5" s="4">
        <v>32.149129000000002</v>
      </c>
      <c r="CP5" s="4">
        <v>31.528178</v>
      </c>
      <c r="CQ5" s="4">
        <v>23.857612687500001</v>
      </c>
      <c r="CR5" s="4">
        <v>3.8423720000000001</v>
      </c>
      <c r="CS5" s="4">
        <v>3.9046799999999999</v>
      </c>
      <c r="CT5" s="4">
        <v>4.1544759999999998</v>
      </c>
      <c r="CU5" s="4">
        <v>4.3231830000000002</v>
      </c>
      <c r="CV5" s="4">
        <v>18.717703</v>
      </c>
      <c r="CW5" s="4">
        <v>25.301086000000002</v>
      </c>
      <c r="CX5" s="4">
        <v>22.638770000000001</v>
      </c>
      <c r="CY5" s="4">
        <v>32.061213000000002</v>
      </c>
      <c r="CZ5" s="4">
        <v>31.450666999999999</v>
      </c>
      <c r="DA5" s="4">
        <v>24.140801118027216</v>
      </c>
      <c r="DB5" s="4">
        <v>0.402254</v>
      </c>
      <c r="DC5" s="4">
        <v>381.9</v>
      </c>
      <c r="DE5" s="4" cm="1">
        <f t="array" ref="DE5:DF60">ConvexHullInterpolate(C5:C40,H5:H40,TRUE,6,'Summary (Full)'!B30)</f>
        <v>47.048335999999999</v>
      </c>
      <c r="DF5" s="4">
        <v>3.8423720000000001</v>
      </c>
      <c r="DH5" s="4" cm="1">
        <f t="array" ref="DH5:DI59">ConvexHullInterpolate($C5:$C40,I5:I40,TRUE,6,'Summary (Full)'!B30)</f>
        <v>47.048335999999999</v>
      </c>
      <c r="DI5" s="4">
        <v>3.9046799999999999</v>
      </c>
      <c r="DK5" s="4" cm="1">
        <f t="array" ref="DK5:DL42">ConvexHullInterpolate($C5:$C40,J5:J40,TRUE,6,'Summary (Full)'!B30)</f>
        <v>47.048335999999999</v>
      </c>
      <c r="DL5" s="4">
        <v>4.1544759999999998</v>
      </c>
      <c r="DM5" s="4" cm="1">
        <f t="array" ref="DM5:DN46">ConvexHullInterpolate($C5:$C40,K5:K40,TRUE,6,'Summary (Full)'!B30)</f>
        <v>47.048335999999999</v>
      </c>
      <c r="DN5" s="4">
        <v>4.3231830000000002</v>
      </c>
      <c r="DO5" s="4" cm="1">
        <f t="array" ref="DO5:DP60">ConvexHullInterpolate($C5:$C40,L5:L40,TRUE,6,'Summary (Full)'!B30)</f>
        <v>47.048335999999999</v>
      </c>
      <c r="DP5" s="4">
        <v>18.717703</v>
      </c>
      <c r="DQ5" s="4" cm="1">
        <f t="array" ref="DQ5:DR61">ConvexHullInterpolate($C5:$C40,M5:M40,TRUE,6,'Summary (Full)'!B30)</f>
        <v>47.048335999999999</v>
      </c>
      <c r="DR5" s="4">
        <v>25.301086000000002</v>
      </c>
      <c r="DS5" s="4" cm="1">
        <f t="array" ref="DS5:DX59">ConvexHullInterpolate($C5:$C40,N5:N40,TRUE,6,'Summary (Full)'!B30, N5:Q40)</f>
        <v>47.048335999999999</v>
      </c>
      <c r="DT5" s="4">
        <v>22.638770000000001</v>
      </c>
      <c r="DU5" s="4">
        <v>22.638770000000001</v>
      </c>
      <c r="DV5" s="4">
        <v>32.061213000000002</v>
      </c>
      <c r="DW5" s="4">
        <v>31.450666999999999</v>
      </c>
      <c r="DX5" s="4">
        <v>24.140801118027216</v>
      </c>
      <c r="DZ5" s="4" cm="1">
        <f t="array" ref="DZ5:EQ60">ConvexHullInterpolate(U5:U40,V5:V40,TRUE,6,'Summary (Full)'!B30,V5:AK40)</f>
        <v>43.533082</v>
      </c>
      <c r="EA5" s="4">
        <v>23.442812</v>
      </c>
      <c r="EB5" s="4">
        <v>23.442812</v>
      </c>
      <c r="EC5" s="4">
        <v>32.677689000000001</v>
      </c>
      <c r="ED5" s="4">
        <v>32.122053999999999</v>
      </c>
      <c r="EE5" s="4">
        <v>24.562444437499998</v>
      </c>
      <c r="EF5" s="4">
        <v>4.4837980000000002</v>
      </c>
      <c r="EG5" s="4">
        <v>4.3357320000000001</v>
      </c>
      <c r="EH5" s="4">
        <v>8.0424019999999992</v>
      </c>
      <c r="EI5" s="4">
        <v>8.1214250000000003</v>
      </c>
      <c r="EJ5" s="4">
        <v>19.389417999999999</v>
      </c>
      <c r="EK5" s="4">
        <v>26.048660999999999</v>
      </c>
      <c r="EL5" s="4">
        <v>23.353999999999999</v>
      </c>
      <c r="EM5" s="4">
        <v>32.577209000000003</v>
      </c>
      <c r="EN5" s="4">
        <v>32.023260999999998</v>
      </c>
      <c r="EO5" s="4">
        <v>24.846067667720042</v>
      </c>
      <c r="EP5" s="4">
        <v>0.415742</v>
      </c>
      <c r="EQ5" s="4">
        <v>3462.48</v>
      </c>
      <c r="ER5" s="4" cm="1">
        <f t="array" ref="ER5:ES62">ConvexHullInterpolate($U5:$U40,Z5:Z40,TRUE,6,'Summary (Full)'!B30)</f>
        <v>43.533082</v>
      </c>
      <c r="ES5" s="4">
        <v>4.4837980000000002</v>
      </c>
      <c r="ET5" s="4" cm="1">
        <f t="array" ref="ET5:EU58">ConvexHullInterpolate($U5:$U40,AA5:AA40,TRUE,6,'Summary (Full)'!B30)</f>
        <v>43.533082</v>
      </c>
      <c r="EU5" s="4">
        <v>4.3357320000000001</v>
      </c>
      <c r="EV5" s="7" cm="1">
        <f t="array" ref="EV5:EW46">ConvexHullInterpolate($U5:$U40,AB5:AB40,TRUE,6,'Summary (Full)'!B30)</f>
        <v>43.533082</v>
      </c>
      <c r="EW5" s="7">
        <v>8.0424019999999992</v>
      </c>
      <c r="EX5" s="7" cm="1">
        <f t="array" ref="EX5:EY47">ConvexHullInterpolate($U5:$U40,AC5:AC40,TRUE,6,'Summary (Full)'!B30)</f>
        <v>43.533082</v>
      </c>
      <c r="EY5" s="7">
        <v>8.1214250000000003</v>
      </c>
      <c r="EZ5" s="7" cm="1">
        <f t="array" ref="EZ5:FA59">ConvexHullInterpolate($U5:$U40,AD5:AD40,TRUE,6,'Summary (Full)'!B30)</f>
        <v>43.533082</v>
      </c>
      <c r="FA5" s="7">
        <v>19.389417999999999</v>
      </c>
      <c r="FB5" s="7" cm="1">
        <f t="array" ref="FB5:FC62">ConvexHullInterpolate($U5:$U40,AE5:AE40,TRUE,6,'Summary (Full)'!B30)</f>
        <v>43.533082</v>
      </c>
      <c r="FC5" s="7">
        <v>26.048660999999999</v>
      </c>
      <c r="FD5" s="4" cm="1">
        <f t="array" ref="FD5:FI63">ConvexHullInterpolate($U5:$U40,AF5:AF40,TRUE,6,'Summary (Full)'!B30, AF5:AI40)</f>
        <v>43.533082</v>
      </c>
      <c r="FE5" s="4">
        <v>23.353999999999999</v>
      </c>
      <c r="FF5" s="4">
        <v>23.353999999999999</v>
      </c>
      <c r="FG5" s="4">
        <v>32.577209000000003</v>
      </c>
      <c r="FH5" s="4">
        <v>32.023260999999998</v>
      </c>
      <c r="FI5" s="4">
        <v>24.846067667720042</v>
      </c>
      <c r="FK5" s="4" cm="1">
        <f t="array" ref="FK5:FL61">ConvexHullInterpolate($C5:$C40,G5:G40,TRUE,6,'Summary (Full)'!B30)</f>
        <v>47.048335999999999</v>
      </c>
      <c r="FL5" s="4">
        <v>23.857612687500001</v>
      </c>
      <c r="FM5" s="4" cm="1">
        <f t="array" ref="FM5:FN59">ConvexHullInterpolate($C5:$C40,Q5:Q40,TRUE,6,'Summary (Full)'!B30)</f>
        <v>47.048335999999999</v>
      </c>
      <c r="FN5" s="4">
        <v>24.140801118027216</v>
      </c>
      <c r="FP5" s="4" cm="1">
        <f t="array" ref="FP5:FQ62">ConvexHullInterpolate($U5:$U40,Y5:Y40,TRUE,6,'Summary (Full)'!B30)</f>
        <v>43.533082</v>
      </c>
      <c r="FQ5" s="4">
        <v>24.562444437499998</v>
      </c>
      <c r="FR5" s="4" cm="1">
        <f t="array" ref="FR5:FS62">ConvexHullInterpolate($U5:$U40,AI5:AI40,TRUE,6,'Summary (Full)'!B30)</f>
        <v>43.533082</v>
      </c>
      <c r="FS5" s="4">
        <v>24.846067667720042</v>
      </c>
    </row>
    <row r="6" spans="1:175">
      <c r="A6" s="249"/>
      <c r="B6" s="38">
        <v>135</v>
      </c>
      <c r="C6" s="130">
        <f>Anchor!L75</f>
        <v>12200.487512</v>
      </c>
      <c r="D6" s="130">
        <f>Anchor!M75</f>
        <v>41.296579000000001</v>
      </c>
      <c r="E6" s="130">
        <f>Anchor!N75</f>
        <v>46.310388000000003</v>
      </c>
      <c r="F6" s="130">
        <f>Anchor!O75</f>
        <v>46.533864000000001</v>
      </c>
      <c r="G6" s="131">
        <f>('Summary (Full)'!$B$34*D6+'Summary (Full)'!$B$35*E6+'Summary (Full)'!$B$36*F6)/'Summary (Full)'!$B$37</f>
        <v>41.937272374999999</v>
      </c>
      <c r="H6" s="130">
        <f>Anchor!P75</f>
        <v>28.403029</v>
      </c>
      <c r="I6" s="130">
        <f>Anchor!Q75</f>
        <v>20.551189000000001</v>
      </c>
      <c r="J6" s="130">
        <f>Anchor!R75</f>
        <v>99.956528000000006</v>
      </c>
      <c r="K6" s="130">
        <f>Anchor!S75</f>
        <v>99.945239000000001</v>
      </c>
      <c r="L6" s="130">
        <f>Anchor!T75</f>
        <v>40.804822000000001</v>
      </c>
      <c r="M6" s="130">
        <f>Anchor!U75</f>
        <v>42.077973999999998</v>
      </c>
      <c r="N6" s="130">
        <f>Anchor!V75</f>
        <v>41.230663</v>
      </c>
      <c r="O6" s="130">
        <f>Anchor!W75</f>
        <v>46.227640000000001</v>
      </c>
      <c r="P6" s="130">
        <f>Anchor!X75</f>
        <v>46.438462999999999</v>
      </c>
      <c r="Q6" s="132">
        <f>10*LOG10(1/(('Summary (Full)'!$B$41/10^(N6/10)+'Summary (Full)'!$B$42/10^(O6/10)+'Summary (Full)'!$B$43/10^(P6/10))/'Summary (Full)'!$B$44))</f>
        <v>42.367729105829106</v>
      </c>
      <c r="R6" s="130">
        <f>Anchor!Y75</f>
        <v>1.6603E-2</v>
      </c>
      <c r="S6" s="130">
        <f>Anchor!Z75</f>
        <v>27836.22</v>
      </c>
      <c r="T6" s="133"/>
      <c r="U6" s="130">
        <f>Test!L75</f>
        <v>11777.299623000001</v>
      </c>
      <c r="V6" s="130">
        <f>Test!M75</f>
        <v>41.698509000000001</v>
      </c>
      <c r="W6" s="130">
        <f>Test!N75</f>
        <v>47.089129999999997</v>
      </c>
      <c r="X6" s="130">
        <f>Test!O75</f>
        <v>47.260863999999998</v>
      </c>
      <c r="Y6" s="130">
        <f>('Summary (Full)'!$B$34*V6+'Summary (Full)'!$B$35*W6+'Summary (Full)'!$B$36*X6)/'Summary (Full)'!$B$37</f>
        <v>42.383069999999996</v>
      </c>
      <c r="Z6" s="130">
        <f>Test!P75</f>
        <v>29.038423999999999</v>
      </c>
      <c r="AA6" s="130">
        <f>Test!Q75</f>
        <v>21.022434000000001</v>
      </c>
      <c r="AB6" s="130">
        <f>Test!R75</f>
        <v>99.959703000000005</v>
      </c>
      <c r="AC6" s="130">
        <f>Test!S75</f>
        <v>99.947759000000005</v>
      </c>
      <c r="AD6" s="130">
        <f>Test!T75</f>
        <v>41.521278000000002</v>
      </c>
      <c r="AE6" s="130">
        <f>Test!U75</f>
        <v>42.585717000000002</v>
      </c>
      <c r="AF6" s="130">
        <f>Test!V75</f>
        <v>41.628841000000001</v>
      </c>
      <c r="AG6" s="130">
        <f>Test!W75</f>
        <v>47.011344000000001</v>
      </c>
      <c r="AH6" s="130">
        <f>Test!X75</f>
        <v>47.167161</v>
      </c>
      <c r="AI6" s="130">
        <f>10*LOG10(1/(('Summary (Full)'!$B$41/10^(AF6/10)+'Summary (Full)'!$B$42/10^(AG6/10)+'Summary (Full)'!$B$43/10^(AH6/10))/'Summary (Full)'!$B$44))</f>
        <v>42.812208600751511</v>
      </c>
      <c r="AJ6" s="130">
        <f>Test!Y75</f>
        <v>1.0232E-2</v>
      </c>
      <c r="AK6" s="130">
        <f>Test!Z75</f>
        <v>246715.96</v>
      </c>
      <c r="AL6" s="130">
        <f t="shared" ref="AL6:AM40" si="2">AJ6/R6</f>
        <v>0.61627416731915918</v>
      </c>
      <c r="AM6" s="130">
        <f t="shared" si="2"/>
        <v>8.8631272493176159</v>
      </c>
      <c r="AO6" s="261"/>
      <c r="AP6" s="177"/>
      <c r="AQ6" s="177"/>
      <c r="AR6" s="177"/>
      <c r="AS6" s="177"/>
      <c r="AT6" s="177"/>
      <c r="AU6" s="177"/>
      <c r="AV6" s="177"/>
      <c r="AW6" s="177"/>
      <c r="AX6" s="177"/>
      <c r="AY6" s="178"/>
      <c r="AZ6" s="252"/>
      <c r="BA6" s="171"/>
      <c r="CH6" s="5"/>
      <c r="CI6" s="11" t="s">
        <v>32</v>
      </c>
      <c r="CJ6" s="10">
        <f>MAX(CL1:CL201)</f>
        <v>27121.622992000001</v>
      </c>
      <c r="CK6" s="5"/>
      <c r="CL6" s="4">
        <v>52.550974890039789</v>
      </c>
      <c r="CM6" s="4">
        <v>23.014845999999999</v>
      </c>
      <c r="CN6" s="4">
        <v>23.014845999999999</v>
      </c>
      <c r="CO6" s="4">
        <v>32.364859750000001</v>
      </c>
      <c r="CP6" s="4">
        <v>31.771594499999999</v>
      </c>
      <c r="CQ6" s="4">
        <v>24.146518640625001</v>
      </c>
      <c r="CR6" s="4">
        <v>4.1213316249999998</v>
      </c>
      <c r="CS6" s="4">
        <v>4.0830020000000005</v>
      </c>
      <c r="CT6" s="4">
        <v>4.6530436250000005</v>
      </c>
      <c r="CU6" s="4">
        <v>4.8127292500000003</v>
      </c>
      <c r="CV6" s="4">
        <v>18.9885755</v>
      </c>
      <c r="CW6" s="4">
        <v>25.590246</v>
      </c>
      <c r="CX6" s="4">
        <v>22.934932625000002</v>
      </c>
      <c r="CY6" s="4">
        <v>32.276361999999999</v>
      </c>
      <c r="CZ6" s="4">
        <v>31.690854999999999</v>
      </c>
      <c r="DA6" s="4">
        <v>24.432803425060921</v>
      </c>
      <c r="DB6" s="4">
        <v>0.39462724999999998</v>
      </c>
      <c r="DC6" s="4">
        <v>414.65249999999997</v>
      </c>
      <c r="DE6" s="4">
        <v>52.550974890039789</v>
      </c>
      <c r="DF6" s="4">
        <v>4.1213316249999998</v>
      </c>
      <c r="DH6" s="4">
        <v>52.550974890039789</v>
      </c>
      <c r="DI6" s="4">
        <v>4.0830020000000005</v>
      </c>
      <c r="DK6" s="4">
        <v>143.31055424211957</v>
      </c>
      <c r="DL6" s="4">
        <v>12.983563500000001</v>
      </c>
      <c r="DM6" s="4">
        <v>110.46175461730165</v>
      </c>
      <c r="DN6" s="4">
        <v>9.9789591249999994</v>
      </c>
      <c r="DO6" s="4">
        <v>52.550974890039789</v>
      </c>
      <c r="DP6" s="4">
        <v>18.9885755</v>
      </c>
      <c r="DQ6" s="4">
        <v>52.550974890039789</v>
      </c>
      <c r="DR6" s="4">
        <v>25.590246</v>
      </c>
      <c r="DS6" s="4">
        <v>52.550974890039789</v>
      </c>
      <c r="DT6" s="4">
        <v>22.934932625000002</v>
      </c>
      <c r="DU6" s="4">
        <v>22.934932625000002</v>
      </c>
      <c r="DV6" s="4">
        <v>32.276361999999999</v>
      </c>
      <c r="DW6" s="4">
        <v>31.690854999999999</v>
      </c>
      <c r="DX6" s="4">
        <v>24.432803425060921</v>
      </c>
      <c r="DZ6" s="4">
        <v>49.143420142599844</v>
      </c>
      <c r="EA6" s="4">
        <v>23.748142375</v>
      </c>
      <c r="EB6" s="4">
        <v>23.748142375</v>
      </c>
      <c r="EC6" s="4">
        <v>32.917133749999998</v>
      </c>
      <c r="ED6" s="4">
        <v>32.374551875000002</v>
      </c>
      <c r="EE6" s="4">
        <v>24.860354929687499</v>
      </c>
      <c r="EF6" s="4">
        <v>4.7972456250000004</v>
      </c>
      <c r="EG6" s="4">
        <v>4.5357928750000003</v>
      </c>
      <c r="EH6" s="4">
        <v>8.6841224999999991</v>
      </c>
      <c r="EI6" s="4">
        <v>8.7442708749999998</v>
      </c>
      <c r="EJ6" s="4">
        <v>19.670541374999999</v>
      </c>
      <c r="EK6" s="4">
        <v>26.349664375</v>
      </c>
      <c r="EL6" s="4">
        <v>23.657070125000001</v>
      </c>
      <c r="EM6" s="4">
        <v>32.815741625000001</v>
      </c>
      <c r="EN6" s="4">
        <v>32.270711749999997</v>
      </c>
      <c r="EO6" s="4">
        <v>25.145355380802474</v>
      </c>
      <c r="EP6" s="4">
        <v>0.405213875</v>
      </c>
      <c r="EQ6" s="4">
        <v>3679.1812500000001</v>
      </c>
      <c r="ER6" s="4">
        <v>49.143420142599844</v>
      </c>
      <c r="ES6" s="4">
        <v>4.7972456250000004</v>
      </c>
      <c r="ET6" s="4">
        <v>49.143420142599844</v>
      </c>
      <c r="EU6" s="4">
        <v>4.5357928750000003</v>
      </c>
      <c r="EV6" s="7">
        <v>106.962576</v>
      </c>
      <c r="EW6" s="7">
        <v>16.717921</v>
      </c>
      <c r="EX6" s="7">
        <v>106.962576</v>
      </c>
      <c r="EY6" s="7">
        <v>16.512319000000002</v>
      </c>
      <c r="EZ6" s="7">
        <v>49.143420142599844</v>
      </c>
      <c r="FA6" s="7">
        <v>19.670541374999999</v>
      </c>
      <c r="FB6" s="7">
        <v>49.143420142599844</v>
      </c>
      <c r="FC6" s="7">
        <v>26.349664375</v>
      </c>
      <c r="FD6" s="4">
        <v>49.143420142599844</v>
      </c>
      <c r="FE6" s="4">
        <v>23.657070125000001</v>
      </c>
      <c r="FF6" s="4">
        <v>23.657070125000001</v>
      </c>
      <c r="FG6" s="4">
        <v>32.815741625000001</v>
      </c>
      <c r="FH6" s="4">
        <v>32.270711749999997</v>
      </c>
      <c r="FI6" s="4">
        <v>25.145355380802474</v>
      </c>
      <c r="FK6" s="4">
        <v>52.550974890039789</v>
      </c>
      <c r="FL6" s="4">
        <v>24.146518640625001</v>
      </c>
      <c r="FM6" s="4">
        <v>52.550974890039789</v>
      </c>
      <c r="FN6" s="4">
        <v>24.432803425060921</v>
      </c>
      <c r="FP6" s="4">
        <v>49.143420142599844</v>
      </c>
      <c r="FQ6" s="4">
        <v>24.860354929687499</v>
      </c>
      <c r="FR6" s="4">
        <v>49.143420142599844</v>
      </c>
      <c r="FS6" s="4">
        <v>25.145355380802474</v>
      </c>
    </row>
    <row r="7" spans="1:175" ht="13" customHeight="1">
      <c r="A7" s="249"/>
      <c r="B7" s="38">
        <v>160</v>
      </c>
      <c r="C7" s="130">
        <f>Anchor!L76</f>
        <v>5684.7374159999999</v>
      </c>
      <c r="D7" s="130">
        <f>Anchor!M76</f>
        <v>38.730516999999999</v>
      </c>
      <c r="E7" s="130">
        <f>Anchor!N76</f>
        <v>43.658002000000003</v>
      </c>
      <c r="F7" s="130">
        <f>Anchor!O76</f>
        <v>44.008277</v>
      </c>
      <c r="G7" s="131">
        <f>('Summary (Full)'!$B$34*D7+'Summary (Full)'!$B$35*E7+'Summary (Full)'!$B$36*F7)/'Summary (Full)'!$B$37</f>
        <v>39.368344812499998</v>
      </c>
      <c r="H7" s="130">
        <f>Anchor!P76</f>
        <v>23.931777</v>
      </c>
      <c r="I7" s="130">
        <f>Anchor!Q76</f>
        <v>17.653655000000001</v>
      </c>
      <c r="J7" s="130">
        <f>Anchor!R76</f>
        <v>95.251530000000002</v>
      </c>
      <c r="K7" s="130">
        <f>Anchor!S76</f>
        <v>93.258238000000006</v>
      </c>
      <c r="L7" s="130">
        <f>Anchor!T76</f>
        <v>36.513613999999997</v>
      </c>
      <c r="M7" s="130">
        <f>Anchor!U76</f>
        <v>39.644939999999998</v>
      </c>
      <c r="N7" s="130">
        <f>Anchor!V76</f>
        <v>38.655585000000002</v>
      </c>
      <c r="O7" s="130">
        <f>Anchor!W76</f>
        <v>43.574032000000003</v>
      </c>
      <c r="P7" s="130">
        <f>Anchor!X76</f>
        <v>43.912728000000001</v>
      </c>
      <c r="Q7" s="132">
        <f>10*LOG10(1/(('Summary (Full)'!$B$41/10^(N7/10)+'Summary (Full)'!$B$42/10^(O7/10)+'Summary (Full)'!$B$43/10^(P7/10))/'Summary (Full)'!$B$44))</f>
        <v>39.790424200008871</v>
      </c>
      <c r="R7" s="130">
        <f>Anchor!Y76</f>
        <v>1.8454000000000002E-2</v>
      </c>
      <c r="S7" s="130">
        <f>Anchor!Z76</f>
        <v>18925.32</v>
      </c>
      <c r="T7" s="133"/>
      <c r="U7" s="130">
        <f>Test!L76</f>
        <v>5381.7358029999996</v>
      </c>
      <c r="V7" s="130">
        <f>Test!M76</f>
        <v>39.390633999999999</v>
      </c>
      <c r="W7" s="130">
        <f>Test!N76</f>
        <v>44.734107999999999</v>
      </c>
      <c r="X7" s="130">
        <f>Test!O76</f>
        <v>44.881265999999997</v>
      </c>
      <c r="Y7" s="130">
        <f>('Summary (Full)'!$B$34*V7+'Summary (Full)'!$B$35*W7+'Summary (Full)'!$B$36*X7)/'Summary (Full)'!$B$37</f>
        <v>40.067765625</v>
      </c>
      <c r="Z7" s="130">
        <f>Test!P76</f>
        <v>24.829032999999999</v>
      </c>
      <c r="AA7" s="130">
        <f>Test!Q76</f>
        <v>18.360265999999999</v>
      </c>
      <c r="AB7" s="130">
        <f>Test!R76</f>
        <v>98.828598999999997</v>
      </c>
      <c r="AC7" s="130">
        <f>Test!S76</f>
        <v>96.548011000000002</v>
      </c>
      <c r="AD7" s="130">
        <f>Test!T76</f>
        <v>37.471150999999999</v>
      </c>
      <c r="AE7" s="130">
        <f>Test!U76</f>
        <v>40.389373999999997</v>
      </c>
      <c r="AF7" s="130">
        <f>Test!V76</f>
        <v>39.313422000000003</v>
      </c>
      <c r="AG7" s="130">
        <f>Test!W76</f>
        <v>44.657622000000003</v>
      </c>
      <c r="AH7" s="130">
        <f>Test!X76</f>
        <v>44.778627999999998</v>
      </c>
      <c r="AI7" s="130">
        <f>10*LOG10(1/(('Summary (Full)'!$B$41/10^(AF7/10)+'Summary (Full)'!$B$42/10^(AG7/10)+'Summary (Full)'!$B$43/10^(AH7/10))/'Summary (Full)'!$B$44))</f>
        <v>40.4898485433894</v>
      </c>
      <c r="AJ7" s="130">
        <f>Test!Y76</f>
        <v>1.3084999999999999E-2</v>
      </c>
      <c r="AK7" s="130">
        <f>Test!Z76</f>
        <v>135453.64000000001</v>
      </c>
      <c r="AL7" s="130">
        <f t="shared" si="2"/>
        <v>0.70906036631624569</v>
      </c>
      <c r="AM7" s="130">
        <f t="shared" si="2"/>
        <v>7.157270788552057</v>
      </c>
      <c r="AO7" s="261" t="s">
        <v>28</v>
      </c>
      <c r="AP7" s="177" cm="1">
        <f t="array" ref="AP7">bdRateExtend($C6:$C9,D6:D9,$U6:$U9,V6:V9)</f>
        <v>-0.22921282193764303</v>
      </c>
      <c r="AQ7" s="177"/>
      <c r="AR7" s="177"/>
      <c r="AS7" s="177"/>
      <c r="AT7" s="177" cm="1">
        <f t="array" ref="AT7">bdRateExtend($C6:$C9,H6:H9,$U6:$U9,Z6:Z9)</f>
        <v>-0.20437169005266009</v>
      </c>
      <c r="AU7" s="177"/>
      <c r="AV7" s="177" cm="1">
        <f t="array" ref="AV7">bdRateExtend($C6:$C9,I6:I9,$U6:$U9,AA6:AA9)</f>
        <v>-0.22697159396419153</v>
      </c>
      <c r="AW7" s="177"/>
      <c r="AX7" s="177" cm="1">
        <f t="array" ref="AX7">bdRateExtend($C6:$C9,J6:J9,$U6:$U9,AB6:AB9,"None", FALSE,1)</f>
        <v>-0.31439990866300704</v>
      </c>
      <c r="AY7" s="178"/>
      <c r="AZ7" s="252" cm="1">
        <f t="array" ref="AZ7">testVMAFRange($C6:$C9,J6:J9,$U6:$U9,AB6:AB9)</f>
        <v>0</v>
      </c>
      <c r="BA7" s="171"/>
      <c r="CH7" s="5"/>
      <c r="CI7" s="11" t="s">
        <v>33</v>
      </c>
      <c r="CJ7" s="10">
        <f>CJ6-CJ5</f>
        <v>27074.574656000001</v>
      </c>
      <c r="CK7" s="5"/>
      <c r="CL7" s="4">
        <v>58.697186695265742</v>
      </c>
      <c r="CM7" s="4">
        <v>23.312228000000001</v>
      </c>
      <c r="CN7" s="4">
        <v>23.312228000000001</v>
      </c>
      <c r="CO7" s="4">
        <v>32.5805905</v>
      </c>
      <c r="CP7" s="4">
        <v>32.015011000000001</v>
      </c>
      <c r="CQ7" s="4">
        <v>24.43542459375</v>
      </c>
      <c r="CR7" s="4">
        <v>4.4002912500000004</v>
      </c>
      <c r="CS7" s="4">
        <v>4.2613240000000001</v>
      </c>
      <c r="CT7" s="4">
        <v>5.1516112500000002</v>
      </c>
      <c r="CU7" s="4">
        <v>5.3022755000000004</v>
      </c>
      <c r="CV7" s="4">
        <v>19.259447999999999</v>
      </c>
      <c r="CW7" s="4">
        <v>25.879406000000003</v>
      </c>
      <c r="CX7" s="4">
        <v>23.231095250000003</v>
      </c>
      <c r="CY7" s="4">
        <v>32.491511000000003</v>
      </c>
      <c r="CZ7" s="4">
        <v>31.931042999999999</v>
      </c>
      <c r="DA7" s="4">
        <v>24.72480573209463</v>
      </c>
      <c r="DB7" s="4">
        <v>0.38700049999999997</v>
      </c>
      <c r="DC7" s="4">
        <v>447.40499999999997</v>
      </c>
      <c r="DE7" s="4">
        <v>58.697186695265742</v>
      </c>
      <c r="DF7" s="4">
        <v>4.4002912500000004</v>
      </c>
      <c r="DH7" s="4">
        <v>58.697186695265742</v>
      </c>
      <c r="DI7" s="4">
        <v>4.2613240000000001</v>
      </c>
      <c r="DK7" s="4">
        <v>161.23211152616889</v>
      </c>
      <c r="DL7" s="4">
        <v>14.54672025</v>
      </c>
      <c r="DM7" s="4">
        <v>143.31055424211957</v>
      </c>
      <c r="DN7" s="4">
        <v>12.8943505</v>
      </c>
      <c r="DO7" s="4">
        <v>58.697186695265742</v>
      </c>
      <c r="DP7" s="4">
        <v>19.259447999999999</v>
      </c>
      <c r="DQ7" s="4">
        <v>58.697186695265742</v>
      </c>
      <c r="DR7" s="4">
        <v>25.879406000000003</v>
      </c>
      <c r="DS7" s="4">
        <v>58.697186695265742</v>
      </c>
      <c r="DT7" s="4">
        <v>23.231095250000003</v>
      </c>
      <c r="DU7" s="4">
        <v>23.231095250000003</v>
      </c>
      <c r="DV7" s="4">
        <v>32.491511000000003</v>
      </c>
      <c r="DW7" s="4">
        <v>31.931042999999999</v>
      </c>
      <c r="DX7" s="4">
        <v>24.72480573209463</v>
      </c>
      <c r="DZ7" s="4">
        <v>55.476792185586305</v>
      </c>
      <c r="EA7" s="4">
        <v>24.053472750000001</v>
      </c>
      <c r="EB7" s="4">
        <v>24.053472750000001</v>
      </c>
      <c r="EC7" s="4">
        <v>33.156578500000002</v>
      </c>
      <c r="ED7" s="4">
        <v>32.627049749999998</v>
      </c>
      <c r="EE7" s="4">
        <v>25.158265421875001</v>
      </c>
      <c r="EF7" s="4">
        <v>5.1106932500000006</v>
      </c>
      <c r="EG7" s="4">
        <v>4.7358537500000004</v>
      </c>
      <c r="EH7" s="4">
        <v>9.325842999999999</v>
      </c>
      <c r="EI7" s="4">
        <v>9.367116750000001</v>
      </c>
      <c r="EJ7" s="4">
        <v>19.951664749999999</v>
      </c>
      <c r="EK7" s="4">
        <v>26.65066775</v>
      </c>
      <c r="EL7" s="4">
        <v>23.960140249999998</v>
      </c>
      <c r="EM7" s="4">
        <v>33.054274250000006</v>
      </c>
      <c r="EN7" s="4">
        <v>32.518162500000003</v>
      </c>
      <c r="EO7" s="4">
        <v>25.444643093884906</v>
      </c>
      <c r="EP7" s="4">
        <v>0.39468575</v>
      </c>
      <c r="EQ7" s="4">
        <v>3895.8825000000002</v>
      </c>
      <c r="ER7" s="4">
        <v>55.476792185586305</v>
      </c>
      <c r="ES7" s="4">
        <v>5.1106932500000006</v>
      </c>
      <c r="ET7" s="4">
        <v>55.476792185586305</v>
      </c>
      <c r="EU7" s="4">
        <v>4.7358537500000004</v>
      </c>
      <c r="EV7" s="7">
        <v>120.73914377156284</v>
      </c>
      <c r="EW7" s="7">
        <v>18.451550624999999</v>
      </c>
      <c r="EX7" s="7">
        <v>120.73914377156284</v>
      </c>
      <c r="EY7" s="7">
        <v>18.162455000000001</v>
      </c>
      <c r="EZ7" s="7">
        <v>55.476792185586305</v>
      </c>
      <c r="FA7" s="7">
        <v>19.951664749999999</v>
      </c>
      <c r="FB7" s="7">
        <v>55.476792185586305</v>
      </c>
      <c r="FC7" s="7">
        <v>26.65066775</v>
      </c>
      <c r="FD7" s="4">
        <v>55.476792185586305</v>
      </c>
      <c r="FE7" s="4">
        <v>23.960140249999998</v>
      </c>
      <c r="FF7" s="4">
        <v>23.960140249999998</v>
      </c>
      <c r="FG7" s="4">
        <v>33.054274250000006</v>
      </c>
      <c r="FH7" s="4">
        <v>32.518162500000003</v>
      </c>
      <c r="FI7" s="4">
        <v>25.444643093884906</v>
      </c>
      <c r="FK7" s="4">
        <v>58.697186695265742</v>
      </c>
      <c r="FL7" s="4">
        <v>24.43542459375</v>
      </c>
      <c r="FM7" s="4">
        <v>58.697186695265742</v>
      </c>
      <c r="FN7" s="4">
        <v>24.72480573209463</v>
      </c>
      <c r="FP7" s="4">
        <v>55.476792185586305</v>
      </c>
      <c r="FQ7" s="4">
        <v>25.158265421875001</v>
      </c>
      <c r="FR7" s="4">
        <v>55.476792185586305</v>
      </c>
      <c r="FS7" s="4">
        <v>25.444643093884906</v>
      </c>
    </row>
    <row r="8" spans="1:175">
      <c r="A8" s="249"/>
      <c r="B8" s="38">
        <v>185</v>
      </c>
      <c r="C8" s="130">
        <f>Anchor!L77</f>
        <v>2697.8891880000001</v>
      </c>
      <c r="D8" s="130">
        <f>Anchor!M77</f>
        <v>35.6081</v>
      </c>
      <c r="E8" s="130">
        <f>Anchor!N77</f>
        <v>41.021892999999999</v>
      </c>
      <c r="F8" s="130">
        <f>Anchor!O77</f>
        <v>41.379086000000001</v>
      </c>
      <c r="G8" s="131">
        <f>('Summary (Full)'!$B$34*D8+'Summary (Full)'!$B$35*E8+'Summary (Full)'!$B$36*F8)/'Summary (Full)'!$B$37</f>
        <v>36.307148687500003</v>
      </c>
      <c r="H8" s="130">
        <f>Anchor!P77</f>
        <v>19.217026000000001</v>
      </c>
      <c r="I8" s="130">
        <f>Anchor!Q77</f>
        <v>14.390643000000001</v>
      </c>
      <c r="J8" s="130">
        <f>Anchor!R77</f>
        <v>77.310257000000007</v>
      </c>
      <c r="K8" s="130">
        <f>Anchor!S77</f>
        <v>75.631005000000002</v>
      </c>
      <c r="L8" s="130">
        <f>Anchor!T77</f>
        <v>32.223272999999999</v>
      </c>
      <c r="M8" s="130">
        <f>Anchor!U77</f>
        <v>36.873778999999999</v>
      </c>
      <c r="N8" s="130">
        <f>Anchor!V77</f>
        <v>35.527009999999997</v>
      </c>
      <c r="O8" s="130">
        <f>Anchor!W77</f>
        <v>40.938958</v>
      </c>
      <c r="P8" s="130">
        <f>Anchor!X77</f>
        <v>41.282491999999998</v>
      </c>
      <c r="Q8" s="132">
        <f>10*LOG10(1/(('Summary (Full)'!$B$41/10^(N8/10)+'Summary (Full)'!$B$42/10^(O8/10)+'Summary (Full)'!$B$43/10^(P8/10))/'Summary (Full)'!$B$44))</f>
        <v>36.725214386057182</v>
      </c>
      <c r="R8" s="130">
        <f>Anchor!Y77</f>
        <v>2.1332E-2</v>
      </c>
      <c r="S8" s="130">
        <f>Anchor!Z77</f>
        <v>13129.24</v>
      </c>
      <c r="T8" s="133"/>
      <c r="U8" s="130">
        <f>Test!L77</f>
        <v>2505.583032</v>
      </c>
      <c r="V8" s="130">
        <f>Test!M77</f>
        <v>36.463006999999998</v>
      </c>
      <c r="W8" s="130">
        <f>Test!N77</f>
        <v>42.080025999999997</v>
      </c>
      <c r="X8" s="130">
        <f>Test!O77</f>
        <v>42.236466999999998</v>
      </c>
      <c r="Y8" s="130">
        <f>('Summary (Full)'!$B$34*V8+'Summary (Full)'!$B$35*W8+'Summary (Full)'!$B$36*X8)/'Summary (Full)'!$B$37</f>
        <v>37.174911937499992</v>
      </c>
      <c r="Z8" s="130">
        <f>Test!P77</f>
        <v>20.296918999999999</v>
      </c>
      <c r="AA8" s="130">
        <f>Test!Q77</f>
        <v>15.264333000000001</v>
      </c>
      <c r="AB8" s="130">
        <f>Test!R77</f>
        <v>84.596626999999998</v>
      </c>
      <c r="AC8" s="130">
        <f>Test!S77</f>
        <v>82.087624000000005</v>
      </c>
      <c r="AD8" s="130">
        <f>Test!T77</f>
        <v>33.295842</v>
      </c>
      <c r="AE8" s="130">
        <f>Test!U77</f>
        <v>37.706729000000003</v>
      </c>
      <c r="AF8" s="130">
        <f>Test!V77</f>
        <v>36.375787000000003</v>
      </c>
      <c r="AG8" s="130">
        <f>Test!W77</f>
        <v>42.003458999999999</v>
      </c>
      <c r="AH8" s="130">
        <f>Test!X77</f>
        <v>42.129260000000002</v>
      </c>
      <c r="AI8" s="130">
        <f>10*LOG10(1/(('Summary (Full)'!$B$41/10^(AF8/10)+'Summary (Full)'!$B$42/10^(AG8/10)+'Summary (Full)'!$B$43/10^(AH8/10))/'Summary (Full)'!$B$44))</f>
        <v>37.587187393750064</v>
      </c>
      <c r="AJ8" s="130">
        <f>Test!Y77</f>
        <v>1.2423999999999999E-2</v>
      </c>
      <c r="AK8" s="130">
        <f>Test!Z77</f>
        <v>83652.759999999995</v>
      </c>
      <c r="AL8" s="130">
        <f t="shared" si="2"/>
        <v>0.58241140071254449</v>
      </c>
      <c r="AM8" s="130">
        <f t="shared" si="2"/>
        <v>6.3714853258832953</v>
      </c>
      <c r="AO8" s="261"/>
      <c r="AP8" s="177"/>
      <c r="AQ8" s="177"/>
      <c r="AR8" s="177"/>
      <c r="AS8" s="177"/>
      <c r="AT8" s="177"/>
      <c r="AU8" s="177"/>
      <c r="AV8" s="177"/>
      <c r="AW8" s="177"/>
      <c r="AX8" s="177"/>
      <c r="AY8" s="178"/>
      <c r="AZ8" s="252"/>
      <c r="BA8" s="171"/>
      <c r="CH8" s="5"/>
      <c r="CI8" s="11" t="s">
        <v>34</v>
      </c>
      <c r="CJ8" s="10">
        <f>CJ7^(3/4)</f>
        <v>2110.6743475956328</v>
      </c>
      <c r="CK8" s="5"/>
      <c r="CL8" s="4">
        <v>65.562241864173217</v>
      </c>
      <c r="CM8" s="4">
        <v>23.60961</v>
      </c>
      <c r="CN8" s="4">
        <v>23.60961</v>
      </c>
      <c r="CO8" s="4">
        <v>32.796321249999998</v>
      </c>
      <c r="CP8" s="4">
        <v>32.258427500000003</v>
      </c>
      <c r="CQ8" s="4">
        <v>24.724330546875002</v>
      </c>
      <c r="CR8" s="4">
        <v>4.6792508750000001</v>
      </c>
      <c r="CS8" s="4">
        <v>4.4396459999999998</v>
      </c>
      <c r="CT8" s="4">
        <v>5.6501788749999999</v>
      </c>
      <c r="CU8" s="4">
        <v>5.7918217500000004</v>
      </c>
      <c r="CV8" s="4">
        <v>19.530320499999998</v>
      </c>
      <c r="CW8" s="4">
        <v>26.168566000000002</v>
      </c>
      <c r="CX8" s="4">
        <v>23.527257875</v>
      </c>
      <c r="CY8" s="4">
        <v>32.706659999999999</v>
      </c>
      <c r="CZ8" s="4">
        <v>32.171230999999999</v>
      </c>
      <c r="DA8" s="4">
        <v>25.016808039128335</v>
      </c>
      <c r="DB8" s="4">
        <v>0.37937375000000001</v>
      </c>
      <c r="DC8" s="4">
        <v>480.15749999999997</v>
      </c>
      <c r="DE8" s="4">
        <v>65.562241864173217</v>
      </c>
      <c r="DF8" s="4">
        <v>4.6792508750000001</v>
      </c>
      <c r="DH8" s="4">
        <v>65.562241864173217</v>
      </c>
      <c r="DI8" s="4">
        <v>4.4396459999999998</v>
      </c>
      <c r="DK8" s="4">
        <v>181.39483113900857</v>
      </c>
      <c r="DL8" s="4">
        <v>16.109877000000001</v>
      </c>
      <c r="DM8" s="4">
        <v>161.23211152616889</v>
      </c>
      <c r="DN8" s="4">
        <v>14.401786749999999</v>
      </c>
      <c r="DO8" s="4">
        <v>65.562241864173217</v>
      </c>
      <c r="DP8" s="4">
        <v>19.530320499999998</v>
      </c>
      <c r="DQ8" s="4">
        <v>65.562241864173217</v>
      </c>
      <c r="DR8" s="4">
        <v>26.168566000000002</v>
      </c>
      <c r="DS8" s="4">
        <v>65.562241864173217</v>
      </c>
      <c r="DT8" s="4">
        <v>23.527257875</v>
      </c>
      <c r="DU8" s="4">
        <v>23.527257875</v>
      </c>
      <c r="DV8" s="4">
        <v>32.706659999999999</v>
      </c>
      <c r="DW8" s="4">
        <v>32.171230999999999</v>
      </c>
      <c r="DX8" s="4">
        <v>25.016808039128335</v>
      </c>
      <c r="DZ8" s="4">
        <v>62.62637932549702</v>
      </c>
      <c r="EA8" s="4">
        <v>24.358803125000001</v>
      </c>
      <c r="EB8" s="4">
        <v>24.358803125000001</v>
      </c>
      <c r="EC8" s="4">
        <v>33.396023249999999</v>
      </c>
      <c r="ED8" s="4">
        <v>32.879547625000001</v>
      </c>
      <c r="EE8" s="4">
        <v>25.456175914062499</v>
      </c>
      <c r="EF8" s="4">
        <v>5.424140875</v>
      </c>
      <c r="EG8" s="4">
        <v>4.9359146250000006</v>
      </c>
      <c r="EH8" s="4">
        <v>9.9675635000000007</v>
      </c>
      <c r="EI8" s="4">
        <v>9.9899626250000004</v>
      </c>
      <c r="EJ8" s="4">
        <v>20.232788124999999</v>
      </c>
      <c r="EK8" s="4">
        <v>26.951671125000001</v>
      </c>
      <c r="EL8" s="4">
        <v>24.263210375</v>
      </c>
      <c r="EM8" s="4">
        <v>33.292806875000004</v>
      </c>
      <c r="EN8" s="4">
        <v>32.765613250000001</v>
      </c>
      <c r="EO8" s="4">
        <v>25.743930806967334</v>
      </c>
      <c r="EP8" s="4">
        <v>0.384157625</v>
      </c>
      <c r="EQ8" s="4">
        <v>4112.5837499999998</v>
      </c>
      <c r="ER8" s="4">
        <v>62.62637932549702</v>
      </c>
      <c r="ES8" s="4">
        <v>5.424140875</v>
      </c>
      <c r="ET8" s="4">
        <v>62.62637932549702</v>
      </c>
      <c r="EU8" s="4">
        <v>4.9359146250000006</v>
      </c>
      <c r="EV8" s="7">
        <v>136.29010616470325</v>
      </c>
      <c r="EW8" s="7">
        <v>20.185180250000002</v>
      </c>
      <c r="EX8" s="7">
        <v>136.29010616470325</v>
      </c>
      <c r="EY8" s="7">
        <v>19.812591000000001</v>
      </c>
      <c r="EZ8" s="7">
        <v>62.62637932549702</v>
      </c>
      <c r="FA8" s="7">
        <v>20.232788124999999</v>
      </c>
      <c r="FB8" s="7">
        <v>62.62637932549702</v>
      </c>
      <c r="FC8" s="7">
        <v>26.951671125000001</v>
      </c>
      <c r="FD8" s="4">
        <v>62.62637932549702</v>
      </c>
      <c r="FE8" s="4">
        <v>24.263210375</v>
      </c>
      <c r="FF8" s="4">
        <v>24.263210375</v>
      </c>
      <c r="FG8" s="4">
        <v>33.292806875000004</v>
      </c>
      <c r="FH8" s="4">
        <v>32.765613250000001</v>
      </c>
      <c r="FI8" s="4">
        <v>25.743930806967334</v>
      </c>
      <c r="FK8" s="4">
        <v>65.562241864173217</v>
      </c>
      <c r="FL8" s="4">
        <v>24.724330546875002</v>
      </c>
      <c r="FM8" s="4">
        <v>65.562241864173217</v>
      </c>
      <c r="FN8" s="4">
        <v>25.016808039128335</v>
      </c>
      <c r="FP8" s="4">
        <v>62.62637932549702</v>
      </c>
      <c r="FQ8" s="4">
        <v>25.456175914062499</v>
      </c>
      <c r="FR8" s="4">
        <v>62.62637932549702</v>
      </c>
      <c r="FS8" s="4">
        <v>25.743930806967334</v>
      </c>
    </row>
    <row r="9" spans="1:175" ht="13" customHeight="1">
      <c r="A9" s="249"/>
      <c r="B9" s="38">
        <v>210</v>
      </c>
      <c r="C9" s="130">
        <f>Anchor!L78</f>
        <v>1215.031123</v>
      </c>
      <c r="D9" s="130">
        <f>Anchor!M78</f>
        <v>32.160130000000002</v>
      </c>
      <c r="E9" s="130">
        <f>Anchor!N78</f>
        <v>38.441116999999998</v>
      </c>
      <c r="F9" s="130">
        <f>Anchor!O78</f>
        <v>38.708581000000002</v>
      </c>
      <c r="G9" s="131">
        <f>('Summary (Full)'!$B$34*D9+'Summary (Full)'!$B$35*E9+'Summary (Full)'!$B$36*F9)/'Summary (Full)'!$B$37</f>
        <v>32.961969875000001</v>
      </c>
      <c r="H9" s="130">
        <f>Anchor!P78</f>
        <v>14.545705</v>
      </c>
      <c r="I9" s="130">
        <f>Anchor!Q78</f>
        <v>11.087840999999999</v>
      </c>
      <c r="J9" s="130">
        <f>Anchor!R78</f>
        <v>51.503112999999999</v>
      </c>
      <c r="K9" s="130">
        <f>Anchor!S78</f>
        <v>50.420853000000001</v>
      </c>
      <c r="L9" s="130">
        <f>Anchor!T78</f>
        <v>28.113067000000001</v>
      </c>
      <c r="M9" s="130">
        <f>Anchor!U78</f>
        <v>33.854256999999997</v>
      </c>
      <c r="N9" s="130">
        <f>Anchor!V78</f>
        <v>32.074471000000003</v>
      </c>
      <c r="O9" s="130">
        <f>Anchor!W78</f>
        <v>38.362149000000002</v>
      </c>
      <c r="P9" s="130">
        <f>Anchor!X78</f>
        <v>38.609664000000002</v>
      </c>
      <c r="Q9" s="132">
        <f>10*LOG10(1/(('Summary (Full)'!$B$41/10^(N9/10)+'Summary (Full)'!$B$42/10^(O9/10)+'Summary (Full)'!$B$43/10^(P9/10))/'Summary (Full)'!$B$44))</f>
        <v>33.365406871844328</v>
      </c>
      <c r="R9" s="130">
        <f>Anchor!Y78</f>
        <v>4.5427000000000002E-2</v>
      </c>
      <c r="S9" s="130">
        <f>Anchor!Z78</f>
        <v>8605.32</v>
      </c>
      <c r="T9" s="133"/>
      <c r="U9" s="130">
        <f>Test!L78</f>
        <v>1132.0482589999999</v>
      </c>
      <c r="V9" s="130">
        <f>Test!M78</f>
        <v>33.215279000000002</v>
      </c>
      <c r="W9" s="130">
        <f>Test!N78</f>
        <v>39.518771999999998</v>
      </c>
      <c r="X9" s="130">
        <f>Test!O78</f>
        <v>39.557819000000002</v>
      </c>
      <c r="Y9" s="130">
        <f>('Summary (Full)'!$B$34*V9+'Summary (Full)'!$B$35*W9+'Summary (Full)'!$B$36*X9)/'Summary (Full)'!$B$37</f>
        <v>34.005656062500002</v>
      </c>
      <c r="Z9" s="130">
        <f>Test!P78</f>
        <v>15.799536</v>
      </c>
      <c r="AA9" s="130">
        <f>Test!Q78</f>
        <v>12.082871000000001</v>
      </c>
      <c r="AB9" s="130">
        <f>Test!R78</f>
        <v>62.688986999999997</v>
      </c>
      <c r="AC9" s="130">
        <f>Test!S78</f>
        <v>60.788030999999997</v>
      </c>
      <c r="AD9" s="130">
        <f>Test!T78</f>
        <v>29.308799</v>
      </c>
      <c r="AE9" s="130">
        <f>Test!U78</f>
        <v>34.830621000000001</v>
      </c>
      <c r="AF9" s="130">
        <f>Test!V78</f>
        <v>33.122987999999999</v>
      </c>
      <c r="AG9" s="130">
        <f>Test!W78</f>
        <v>39.447296999999999</v>
      </c>
      <c r="AH9" s="130">
        <f>Test!X78</f>
        <v>39.449516000000003</v>
      </c>
      <c r="AI9" s="130">
        <f>10*LOG10(1/(('Summary (Full)'!$B$41/10^(AF9/10)+'Summary (Full)'!$B$42/10^(AG9/10)+'Summary (Full)'!$B$43/10^(AH9/10))/'Summary (Full)'!$B$44))</f>
        <v>34.405206620714921</v>
      </c>
      <c r="AJ9" s="130">
        <f>Test!Y78</f>
        <v>2.4053000000000001E-2</v>
      </c>
      <c r="AK9" s="130">
        <f>Test!Z78</f>
        <v>54128.35</v>
      </c>
      <c r="AL9" s="130">
        <f t="shared" si="2"/>
        <v>0.52948686904263986</v>
      </c>
      <c r="AM9" s="130">
        <f t="shared" si="2"/>
        <v>6.2901030990131686</v>
      </c>
      <c r="AO9" s="261" t="s">
        <v>29</v>
      </c>
      <c r="AP9" s="177" cm="1">
        <f t="array" ref="AP9">bdRateExtend($C7:$C10,D7:D10,$U7:$U10,V7:V10)</f>
        <v>-0.26093337864764199</v>
      </c>
      <c r="AQ9" s="177"/>
      <c r="AR9" s="177"/>
      <c r="AS9" s="177"/>
      <c r="AT9" s="177" cm="1">
        <f t="array" ref="AT9">bdRateExtend($C7:$C10,H7:H10,$U7:$U10,Z7:Z10)</f>
        <v>-0.24062783965634216</v>
      </c>
      <c r="AU9" s="177"/>
      <c r="AV9" s="177" cm="1">
        <f t="array" ref="AV9">bdRateExtend($C7:$C10,I7:I10,$U7:$U10,AA7:AA10)</f>
        <v>-0.26120229958373276</v>
      </c>
      <c r="AW9" s="177"/>
      <c r="AX9" s="177" cm="1">
        <f t="array" ref="AX9">bdRateExtend($C7:$C10,J7:J10,$U7:$U10,AB7:AB10,"None", FALSE,1)</f>
        <v>-0.33063613090697919</v>
      </c>
      <c r="AY9" s="178"/>
      <c r="AZ9" s="252" cm="1">
        <f t="array" ref="AZ9">testVMAFRange($C7:$C10,J7:J10,$U7:$U10,AB7:AB10)</f>
        <v>0</v>
      </c>
      <c r="BA9" s="171"/>
      <c r="CH9" s="5"/>
      <c r="CI9" s="11" t="s">
        <v>35</v>
      </c>
      <c r="CJ9" s="10">
        <f>CJ7^(1/2)</f>
        <v>164.54353422726766</v>
      </c>
      <c r="CK9" s="5"/>
      <c r="CL9" s="4">
        <v>73.230214261751613</v>
      </c>
      <c r="CM9" s="4">
        <v>23.906992000000002</v>
      </c>
      <c r="CN9" s="4">
        <v>23.906992000000002</v>
      </c>
      <c r="CO9" s="4">
        <v>33.012051999999997</v>
      </c>
      <c r="CP9" s="4">
        <v>32.501843999999998</v>
      </c>
      <c r="CQ9" s="4">
        <v>25.013236500000001</v>
      </c>
      <c r="CR9" s="4">
        <v>4.9582104999999999</v>
      </c>
      <c r="CS9" s="4">
        <v>4.6179679999999994</v>
      </c>
      <c r="CT9" s="4">
        <v>6.1487464999999997</v>
      </c>
      <c r="CU9" s="4">
        <v>6.2813680000000005</v>
      </c>
      <c r="CV9" s="4">
        <v>19.801192999999998</v>
      </c>
      <c r="CW9" s="4">
        <v>26.457726000000001</v>
      </c>
      <c r="CX9" s="4">
        <v>23.823420500000001</v>
      </c>
      <c r="CY9" s="4">
        <v>32.921808999999996</v>
      </c>
      <c r="CZ9" s="4">
        <v>32.411419000000002</v>
      </c>
      <c r="DA9" s="4">
        <v>25.308810346162041</v>
      </c>
      <c r="DB9" s="4">
        <v>0.37174699999999999</v>
      </c>
      <c r="DC9" s="4">
        <v>512.91</v>
      </c>
      <c r="DE9" s="4">
        <v>73.230214261751613</v>
      </c>
      <c r="DF9" s="4">
        <v>4.9582104999999999</v>
      </c>
      <c r="DH9" s="4">
        <v>73.230214261751613</v>
      </c>
      <c r="DI9" s="4">
        <v>4.6179679999999994</v>
      </c>
      <c r="DK9" s="4">
        <v>204.07897938252154</v>
      </c>
      <c r="DL9" s="4">
        <v>17.673033750000002</v>
      </c>
      <c r="DM9" s="4">
        <v>181.39483113900857</v>
      </c>
      <c r="DN9" s="4">
        <v>15.909223000000001</v>
      </c>
      <c r="DO9" s="4">
        <v>73.230214261751613</v>
      </c>
      <c r="DP9" s="4">
        <v>19.801192999999998</v>
      </c>
      <c r="DQ9" s="4">
        <v>73.230214261751613</v>
      </c>
      <c r="DR9" s="4">
        <v>26.457726000000001</v>
      </c>
      <c r="DS9" s="4">
        <v>73.230214261751613</v>
      </c>
      <c r="DT9" s="4">
        <v>23.823420500000001</v>
      </c>
      <c r="DU9" s="4">
        <v>23.823420500000001</v>
      </c>
      <c r="DV9" s="4">
        <v>32.921808999999996</v>
      </c>
      <c r="DW9" s="4">
        <v>32.411419000000002</v>
      </c>
      <c r="DX9" s="4">
        <v>25.308810346162041</v>
      </c>
      <c r="DZ9" s="4">
        <v>70.697371511686896</v>
      </c>
      <c r="EA9" s="4">
        <v>24.664133499999998</v>
      </c>
      <c r="EB9" s="4">
        <v>24.664133499999998</v>
      </c>
      <c r="EC9" s="4">
        <v>33.635468000000003</v>
      </c>
      <c r="ED9" s="4">
        <v>33.132045500000004</v>
      </c>
      <c r="EE9" s="4">
        <v>25.75408640625</v>
      </c>
      <c r="EF9" s="4">
        <v>5.7375885000000002</v>
      </c>
      <c r="EG9" s="4">
        <v>5.1359755000000007</v>
      </c>
      <c r="EH9" s="4">
        <v>10.609283999999999</v>
      </c>
      <c r="EI9" s="4">
        <v>10.6128085</v>
      </c>
      <c r="EJ9" s="4">
        <v>20.513911499999999</v>
      </c>
      <c r="EK9" s="4">
        <v>27.252674499999998</v>
      </c>
      <c r="EL9" s="4">
        <v>24.566280499999998</v>
      </c>
      <c r="EM9" s="4">
        <v>33.531339500000001</v>
      </c>
      <c r="EN9" s="4">
        <v>33.013064</v>
      </c>
      <c r="EO9" s="4">
        <v>26.043218520049766</v>
      </c>
      <c r="EP9" s="4">
        <v>0.3736295</v>
      </c>
      <c r="EQ9" s="4">
        <v>4329.2849999999999</v>
      </c>
      <c r="ER9" s="4">
        <v>70.697371511686896</v>
      </c>
      <c r="ES9" s="4">
        <v>5.7375885000000002</v>
      </c>
      <c r="ET9" s="4">
        <v>70.697371511686896</v>
      </c>
      <c r="EU9" s="4">
        <v>5.1359755000000007</v>
      </c>
      <c r="EV9" s="7">
        <v>153.84400168954113</v>
      </c>
      <c r="EW9" s="7">
        <v>21.918809875000001</v>
      </c>
      <c r="EX9" s="7">
        <v>153.84400168954113</v>
      </c>
      <c r="EY9" s="7">
        <v>21.462727000000001</v>
      </c>
      <c r="EZ9" s="7">
        <v>70.697371511686896</v>
      </c>
      <c r="FA9" s="7">
        <v>20.513911499999999</v>
      </c>
      <c r="FB9" s="7">
        <v>70.697371511686896</v>
      </c>
      <c r="FC9" s="7">
        <v>27.252674499999998</v>
      </c>
      <c r="FD9" s="4">
        <v>70.697371511686896</v>
      </c>
      <c r="FE9" s="4">
        <v>24.566280499999998</v>
      </c>
      <c r="FF9" s="4">
        <v>24.566280499999998</v>
      </c>
      <c r="FG9" s="4">
        <v>33.531339500000001</v>
      </c>
      <c r="FH9" s="4">
        <v>33.013064</v>
      </c>
      <c r="FI9" s="4">
        <v>26.043218520049766</v>
      </c>
      <c r="FK9" s="4">
        <v>73.230214261751613</v>
      </c>
      <c r="FL9" s="4">
        <v>25.013236500000001</v>
      </c>
      <c r="FM9" s="4">
        <v>73.230214261751613</v>
      </c>
      <c r="FN9" s="4">
        <v>25.308810346162041</v>
      </c>
      <c r="FP9" s="4">
        <v>70.697371511686896</v>
      </c>
      <c r="FQ9" s="4">
        <v>25.75408640625</v>
      </c>
      <c r="FR9" s="4">
        <v>70.697371511686896</v>
      </c>
      <c r="FS9" s="4">
        <v>26.043218520049766</v>
      </c>
    </row>
    <row r="10" spans="1:175" ht="13" thickBot="1">
      <c r="A10" s="249"/>
      <c r="B10" s="38">
        <v>235</v>
      </c>
      <c r="C10" s="130">
        <f>Anchor!L79</f>
        <v>533.55874900000003</v>
      </c>
      <c r="D10" s="130">
        <f>Anchor!M79</f>
        <v>28.886859000000001</v>
      </c>
      <c r="E10" s="130">
        <f>Anchor!N79</f>
        <v>35.920285</v>
      </c>
      <c r="F10" s="130">
        <f>Anchor!O79</f>
        <v>35.960630000000002</v>
      </c>
      <c r="G10" s="131">
        <f>('Summary (Full)'!$B$34*D10+'Summary (Full)'!$B$35*E10+'Summary (Full)'!$B$36*F10)/'Summary (Full)'!$B$37</f>
        <v>29.768558812499997</v>
      </c>
      <c r="H10" s="130">
        <f>Anchor!P79</f>
        <v>10.465254</v>
      </c>
      <c r="I10" s="130">
        <f>Anchor!Q79</f>
        <v>8.2172689999999999</v>
      </c>
      <c r="J10" s="130">
        <f>Anchor!R79</f>
        <v>28.626836999999998</v>
      </c>
      <c r="K10" s="130">
        <f>Anchor!S79</f>
        <v>28.076284000000001</v>
      </c>
      <c r="L10" s="130">
        <f>Anchor!T79</f>
        <v>24.56953</v>
      </c>
      <c r="M10" s="130">
        <f>Anchor!U79</f>
        <v>30.830995000000001</v>
      </c>
      <c r="N10" s="130">
        <f>Anchor!V79</f>
        <v>28.797878000000001</v>
      </c>
      <c r="O10" s="130">
        <f>Anchor!W79</f>
        <v>35.837429999999998</v>
      </c>
      <c r="P10" s="130">
        <f>Anchor!X79</f>
        <v>35.859492000000003</v>
      </c>
      <c r="Q10" s="132">
        <f>10*LOG10(1/(('Summary (Full)'!$B$41/10^(N10/10)+'Summary (Full)'!$B$42/10^(O10/10)+'Summary (Full)'!$B$43/10^(P10/10))/'Summary (Full)'!$B$44))</f>
        <v>30.150362161445035</v>
      </c>
      <c r="R10" s="130">
        <f>Anchor!Y79</f>
        <v>0.13298699999999999</v>
      </c>
      <c r="S10" s="130">
        <f>Anchor!Z79</f>
        <v>5618.1</v>
      </c>
      <c r="T10" s="133"/>
      <c r="U10" s="130">
        <f>Test!L79</f>
        <v>488.007992</v>
      </c>
      <c r="V10" s="130">
        <f>Test!M79</f>
        <v>29.926781999999999</v>
      </c>
      <c r="W10" s="130">
        <f>Test!N79</f>
        <v>36.887698</v>
      </c>
      <c r="X10" s="130">
        <f>Test!O79</f>
        <v>36.824092</v>
      </c>
      <c r="Y10" s="130">
        <f>('Summary (Full)'!$B$34*V10+'Summary (Full)'!$B$35*W10+'Summary (Full)'!$B$36*X10)/'Summary (Full)'!$B$37</f>
        <v>30.792921124999999</v>
      </c>
      <c r="Z10" s="130">
        <f>Test!P79</f>
        <v>11.653839</v>
      </c>
      <c r="AA10" s="130">
        <f>Test!Q79</f>
        <v>9.1212929999999997</v>
      </c>
      <c r="AB10" s="130">
        <f>Test!R79</f>
        <v>39.234116</v>
      </c>
      <c r="AC10" s="130">
        <f>Test!S79</f>
        <v>38.171335999999997</v>
      </c>
      <c r="AD10" s="130">
        <f>Test!T79</f>
        <v>25.674709</v>
      </c>
      <c r="AE10" s="130">
        <f>Test!U79</f>
        <v>31.845932999999999</v>
      </c>
      <c r="AF10" s="130">
        <f>Test!V79</f>
        <v>29.83323</v>
      </c>
      <c r="AG10" s="130">
        <f>Test!W79</f>
        <v>36.809303999999997</v>
      </c>
      <c r="AH10" s="130">
        <f>Test!X79</f>
        <v>36.707836999999998</v>
      </c>
      <c r="AI10" s="130">
        <f>10*LOG10(1/(('Summary (Full)'!$B$41/10^(AF10/10)+'Summary (Full)'!$B$42/10^(AG10/10)+'Summary (Full)'!$B$43/10^(AH10/10))/'Summary (Full)'!$B$44))</f>
        <v>31.174297995516532</v>
      </c>
      <c r="AJ10" s="130">
        <f>Test!Y79</f>
        <v>5.2385000000000001E-2</v>
      </c>
      <c r="AK10" s="130">
        <f>Test!Z79</f>
        <v>27536.18</v>
      </c>
      <c r="AL10" s="130">
        <f t="shared" si="2"/>
        <v>0.39391068299909016</v>
      </c>
      <c r="AM10" s="130">
        <f t="shared" si="2"/>
        <v>4.9013331909364375</v>
      </c>
      <c r="AO10" s="270"/>
      <c r="AP10" s="193"/>
      <c r="AQ10" s="193"/>
      <c r="AR10" s="193"/>
      <c r="AS10" s="193"/>
      <c r="AT10" s="193"/>
      <c r="AU10" s="193"/>
      <c r="AV10" s="193"/>
      <c r="AW10" s="193"/>
      <c r="AX10" s="193"/>
      <c r="AY10" s="195"/>
      <c r="AZ10" s="253"/>
      <c r="BA10" s="221"/>
      <c r="CH10" s="5"/>
      <c r="CI10" s="11" t="s">
        <v>36</v>
      </c>
      <c r="CJ10" s="10">
        <f>CJ5+CJ9</f>
        <v>211.59187022726766</v>
      </c>
      <c r="CK10" s="5"/>
      <c r="CL10" s="4">
        <v>81.795010791912858</v>
      </c>
      <c r="CM10" s="4">
        <v>24.204374000000001</v>
      </c>
      <c r="CN10" s="4">
        <v>24.204374000000001</v>
      </c>
      <c r="CO10" s="4">
        <v>33.227782750000003</v>
      </c>
      <c r="CP10" s="4">
        <v>32.745260500000001</v>
      </c>
      <c r="CQ10" s="4">
        <v>25.302142453125001</v>
      </c>
      <c r="CR10" s="4">
        <v>5.2371701249999996</v>
      </c>
      <c r="CS10" s="4">
        <v>4.7962899999999999</v>
      </c>
      <c r="CT10" s="4">
        <v>6.6473141250000003</v>
      </c>
      <c r="CU10" s="4">
        <v>6.7709142500000006</v>
      </c>
      <c r="CV10" s="4">
        <v>20.072065500000001</v>
      </c>
      <c r="CW10" s="4">
        <v>26.746886</v>
      </c>
      <c r="CX10" s="4">
        <v>24.119583125000002</v>
      </c>
      <c r="CY10" s="4">
        <v>33.136958</v>
      </c>
      <c r="CZ10" s="4">
        <v>32.651606999999998</v>
      </c>
      <c r="DA10" s="4">
        <v>25.600812653195749</v>
      </c>
      <c r="DB10" s="4">
        <v>0.36412024999999998</v>
      </c>
      <c r="DC10" s="4">
        <v>545.66249999999991</v>
      </c>
      <c r="DE10" s="4">
        <v>81.795010791912858</v>
      </c>
      <c r="DF10" s="4">
        <v>5.2371701249999996</v>
      </c>
      <c r="DH10" s="4">
        <v>81.795010791912858</v>
      </c>
      <c r="DI10" s="4">
        <v>4.7962899999999999</v>
      </c>
      <c r="DK10" s="4">
        <v>365.47034769121831</v>
      </c>
      <c r="DL10" s="4">
        <v>27.579862250000001</v>
      </c>
      <c r="DM10" s="4">
        <v>204.07897938252154</v>
      </c>
      <c r="DN10" s="4">
        <v>17.416659249999999</v>
      </c>
      <c r="DO10" s="4">
        <v>81.795010791912858</v>
      </c>
      <c r="DP10" s="4">
        <v>20.072065500000001</v>
      </c>
      <c r="DQ10" s="4">
        <v>81.795010791912858</v>
      </c>
      <c r="DR10" s="4">
        <v>26.746886</v>
      </c>
      <c r="DS10" s="4">
        <v>81.795010791912858</v>
      </c>
      <c r="DT10" s="4">
        <v>24.119583125000002</v>
      </c>
      <c r="DU10" s="4">
        <v>24.119583125000002</v>
      </c>
      <c r="DV10" s="4">
        <v>33.136958</v>
      </c>
      <c r="DW10" s="4">
        <v>32.651606999999998</v>
      </c>
      <c r="DX10" s="4">
        <v>25.600812653195749</v>
      </c>
      <c r="DZ10" s="4">
        <v>79.808515077712542</v>
      </c>
      <c r="EA10" s="4">
        <v>24.969463874999999</v>
      </c>
      <c r="EB10" s="4">
        <v>24.969463874999999</v>
      </c>
      <c r="EC10" s="4">
        <v>33.87491275</v>
      </c>
      <c r="ED10" s="4">
        <v>33.384543375</v>
      </c>
      <c r="EE10" s="4">
        <v>26.051996898437501</v>
      </c>
      <c r="EF10" s="4">
        <v>6.0510361250000004</v>
      </c>
      <c r="EG10" s="4">
        <v>5.3360363749999999</v>
      </c>
      <c r="EH10" s="4">
        <v>11.251004500000001</v>
      </c>
      <c r="EI10" s="4">
        <v>11.235654374999999</v>
      </c>
      <c r="EJ10" s="4">
        <v>20.795034874999999</v>
      </c>
      <c r="EK10" s="4">
        <v>27.553677874999998</v>
      </c>
      <c r="EL10" s="4">
        <v>24.869350624999999</v>
      </c>
      <c r="EM10" s="4">
        <v>33.769872124999999</v>
      </c>
      <c r="EN10" s="4">
        <v>33.260514749999999</v>
      </c>
      <c r="EO10" s="4">
        <v>26.342506233132198</v>
      </c>
      <c r="EP10" s="4">
        <v>0.363101375</v>
      </c>
      <c r="EQ10" s="4">
        <v>4545.9862499999999</v>
      </c>
      <c r="ER10" s="4">
        <v>79.808515077712542</v>
      </c>
      <c r="ES10" s="4">
        <v>6.0510361250000004</v>
      </c>
      <c r="ET10" s="4">
        <v>79.808515077712542</v>
      </c>
      <c r="EU10" s="4">
        <v>5.3360363749999999</v>
      </c>
      <c r="EV10" s="7">
        <v>173.65880416329978</v>
      </c>
      <c r="EW10" s="7">
        <v>23.6524395</v>
      </c>
      <c r="EX10" s="7">
        <v>173.65880416329978</v>
      </c>
      <c r="EY10" s="7">
        <v>23.112863000000001</v>
      </c>
      <c r="EZ10" s="7">
        <v>79.808515077712542</v>
      </c>
      <c r="FA10" s="7">
        <v>20.795034874999999</v>
      </c>
      <c r="FB10" s="7">
        <v>79.808515077712542</v>
      </c>
      <c r="FC10" s="7">
        <v>27.553677874999998</v>
      </c>
      <c r="FD10" s="4">
        <v>79.808515077712542</v>
      </c>
      <c r="FE10" s="4">
        <v>24.869350624999999</v>
      </c>
      <c r="FF10" s="4">
        <v>24.869350624999999</v>
      </c>
      <c r="FG10" s="4">
        <v>33.769872124999999</v>
      </c>
      <c r="FH10" s="4">
        <v>33.260514749999999</v>
      </c>
      <c r="FI10" s="4">
        <v>26.342506233132198</v>
      </c>
      <c r="FK10" s="4">
        <v>81.795010791912858</v>
      </c>
      <c r="FL10" s="4">
        <v>25.302142453125001</v>
      </c>
      <c r="FM10" s="4">
        <v>81.795010791912858</v>
      </c>
      <c r="FN10" s="4">
        <v>25.600812653195749</v>
      </c>
      <c r="FP10" s="4">
        <v>79.808515077712542</v>
      </c>
      <c r="FQ10" s="4">
        <v>26.051996898437501</v>
      </c>
      <c r="FR10" s="4">
        <v>79.808515077712542</v>
      </c>
      <c r="FS10" s="4">
        <v>26.342506233132198</v>
      </c>
    </row>
    <row r="11" spans="1:175" ht="13" customHeight="1">
      <c r="A11" s="249" t="s">
        <v>18</v>
      </c>
      <c r="B11" s="38">
        <v>110</v>
      </c>
      <c r="C11" s="130">
        <f>Anchor!L80</f>
        <v>16237.913471</v>
      </c>
      <c r="D11" s="130">
        <f>Anchor!M80</f>
        <v>41.968401999999998</v>
      </c>
      <c r="E11" s="130">
        <f>Anchor!N80</f>
        <v>47.090488000000001</v>
      </c>
      <c r="F11" s="130">
        <f>Anchor!O80</f>
        <v>47.196429999999999</v>
      </c>
      <c r="G11" s="131">
        <f>('Summary (Full)'!$B$34*D11+'Summary (Full)'!$B$35*E11+'Summary (Full)'!$B$36*F11)/'Summary (Full)'!$B$37</f>
        <v>42.615284125000002</v>
      </c>
      <c r="H11" s="130">
        <f>Anchor!P80</f>
        <v>29.993034000000002</v>
      </c>
      <c r="I11" s="130">
        <f>Anchor!Q80</f>
        <v>21.472619000000002</v>
      </c>
      <c r="J11" s="130">
        <f>Anchor!R80</f>
        <v>99.962575999999999</v>
      </c>
      <c r="K11" s="130">
        <f>Anchor!S80</f>
        <v>99.951813000000001</v>
      </c>
      <c r="L11" s="130">
        <f>Anchor!T80</f>
        <v>42.292140000000003</v>
      </c>
      <c r="M11" s="130">
        <f>Anchor!U80</f>
        <v>42.775740999999996</v>
      </c>
      <c r="N11" s="130">
        <f>Anchor!V80</f>
        <v>41.899171000000003</v>
      </c>
      <c r="O11" s="130">
        <f>Anchor!W80</f>
        <v>46.998553000000001</v>
      </c>
      <c r="P11" s="130">
        <f>Anchor!X80</f>
        <v>47.087535000000003</v>
      </c>
      <c r="Q11" s="132">
        <f>10*LOG10(1/(('Summary (Full)'!$B$41/10^(N11/10)+'Summary (Full)'!$B$42/10^(O11/10)+'Summary (Full)'!$B$43/10^(P11/10))/'Summary (Full)'!$B$44))</f>
        <v>43.041904544749812</v>
      </c>
      <c r="R11" s="130">
        <f>Anchor!Y80</f>
        <v>1.7142999999999999E-2</v>
      </c>
      <c r="S11" s="130">
        <f>Anchor!Z80</f>
        <v>13914.99</v>
      </c>
      <c r="T11" s="133"/>
      <c r="U11" s="130">
        <f>Test!L80</f>
        <v>16007.301007</v>
      </c>
      <c r="V11" s="130">
        <f>Test!M80</f>
        <v>42.250419999999998</v>
      </c>
      <c r="W11" s="130">
        <f>Test!N80</f>
        <v>47.639895000000003</v>
      </c>
      <c r="X11" s="130">
        <f>Test!O80</f>
        <v>47.732551999999998</v>
      </c>
      <c r="Y11" s="130">
        <f>('Summary (Full)'!$B$34*V11+'Summary (Full)'!$B$35*W11+'Summary (Full)'!$B$36*X11)/'Summary (Full)'!$B$37</f>
        <v>42.929895437499994</v>
      </c>
      <c r="Z11" s="130">
        <f>Test!P80</f>
        <v>30.495629999999998</v>
      </c>
      <c r="AA11" s="130">
        <f>Test!Q80</f>
        <v>21.831436</v>
      </c>
      <c r="AB11" s="130">
        <f>Test!R80</f>
        <v>99.963335999999998</v>
      </c>
      <c r="AC11" s="130">
        <f>Test!S80</f>
        <v>99.952682999999993</v>
      </c>
      <c r="AD11" s="130">
        <f>Test!T80</f>
        <v>42.868484000000002</v>
      </c>
      <c r="AE11" s="130">
        <f>Test!U80</f>
        <v>43.144005999999997</v>
      </c>
      <c r="AF11" s="130">
        <f>Test!V80</f>
        <v>42.177087999999998</v>
      </c>
      <c r="AG11" s="130">
        <f>Test!W80</f>
        <v>47.545304999999999</v>
      </c>
      <c r="AH11" s="130">
        <f>Test!X80</f>
        <v>47.619849000000002</v>
      </c>
      <c r="AI11" s="130">
        <f>10*LOG10(1/(('Summary (Full)'!$B$41/10^(AF11/10)+'Summary (Full)'!$B$42/10^(AG11/10)+'Summary (Full)'!$B$43/10^(AH11/10))/'Summary (Full)'!$B$44))</f>
        <v>43.353646429507634</v>
      </c>
      <c r="AJ11" s="130">
        <f>Test!Y80</f>
        <v>9.4540000000000006E-3</v>
      </c>
      <c r="AK11" s="130">
        <f>Test!Z80</f>
        <v>182075.35</v>
      </c>
      <c r="AL11" s="130">
        <f t="shared" si="2"/>
        <v>0.55147873767718614</v>
      </c>
      <c r="AM11" s="130">
        <f t="shared" si="2"/>
        <v>13.08483513103495</v>
      </c>
      <c r="AO11" s="271" t="s">
        <v>27</v>
      </c>
      <c r="AP11" s="192" cm="1">
        <f t="array" ref="AP11">bdRateExtend($C11:$C14,D11:D14,$U11:$U14,V11:V14)</f>
        <v>-0.19574847641289672</v>
      </c>
      <c r="AQ11" s="192" cm="1">
        <f t="array" ref="AQ11">bdRateExtend($C11:$C16,D11:D16,$U11:$U16,V11:V16)</f>
        <v>-0.22652389565954989</v>
      </c>
      <c r="AR11" s="192" cm="1">
        <f t="array" ref="AR11">bdRateExtend($C11:$C16,E11:E16,$U11:$U16,W11:W16)</f>
        <v>-0.30746759571950832</v>
      </c>
      <c r="AS11" s="192" cm="1">
        <f t="array" ref="AS11">bdRateExtend($C11:$C16,F11:F16,$U11:$U16,X11:X16)</f>
        <v>-0.26243284233862485</v>
      </c>
      <c r="AT11" s="192" cm="1">
        <f t="array" ref="AT11">bdRateExtend($C11:$C14,H11:H14,$U11:$U14,Z11:Z14)</f>
        <v>-0.1691813736364487</v>
      </c>
      <c r="AU11" s="192" cm="1">
        <f t="array" ref="AU11">bdRateExtend($C11:$C16,H11:H16,$U11:$U16,Z11:Z16)</f>
        <v>-0.20296195830915187</v>
      </c>
      <c r="AV11" s="192" cm="1">
        <f t="array" ref="AV11">bdRateExtend($C11:$C14,I11:I14,$U11:$U14,AA11:AA14)</f>
        <v>-0.19273964726724846</v>
      </c>
      <c r="AW11" s="192" cm="1">
        <f t="array" ref="AW11">bdRateExtend($C11:$C16,I11:I16,$U11:$U16,AA11:AA16)</f>
        <v>-0.22502908766845131</v>
      </c>
      <c r="AX11" s="192" cm="1">
        <f t="array" ref="AX11">bdRateExtend($C11:$C14,J11:J14,$U11:$U14,AB11:AB14,"None", FALSE,1)</f>
        <v>-0.2533277457259312</v>
      </c>
      <c r="AY11" s="194" cm="1">
        <f t="array" ref="AY11">bdRateExtend($C11:$C16,J11:J16,$U11:$U16,AB11:AB16,"None", FALSE,TRUE)</f>
        <v>-0.29830514914233508</v>
      </c>
      <c r="AZ11" s="251" cm="1">
        <f t="array" ref="AZ11">testVMAFRange($C11:$C14,J11:J14,$U11:$U14,AB11:AB14)</f>
        <v>0</v>
      </c>
      <c r="BA11" s="170" cm="1">
        <f t="array" ref="BA11">testVMAFRange($C11:$C16,J11:J16,$U11:$U16,AB11:AB16)</f>
        <v>0</v>
      </c>
      <c r="CI11" s="11" t="s">
        <v>37</v>
      </c>
      <c r="CJ11" s="10">
        <f>CJ5+CJ8</f>
        <v>2157.7226835956326</v>
      </c>
      <c r="CL11" s="4">
        <v>91.361521441615835</v>
      </c>
      <c r="CM11" s="4">
        <v>24.501756</v>
      </c>
      <c r="CN11" s="4">
        <v>24.501756</v>
      </c>
      <c r="CO11" s="4">
        <v>33.443513500000002</v>
      </c>
      <c r="CP11" s="4">
        <v>32.988677000000003</v>
      </c>
      <c r="CQ11" s="4">
        <v>25.591048406250003</v>
      </c>
      <c r="CR11" s="4">
        <v>5.5161297499999993</v>
      </c>
      <c r="CS11" s="4">
        <v>4.9746119999999996</v>
      </c>
      <c r="CT11" s="4">
        <v>7.14588175</v>
      </c>
      <c r="CU11" s="4">
        <v>7.2604605000000006</v>
      </c>
      <c r="CV11" s="4">
        <v>20.342938</v>
      </c>
      <c r="CW11" s="4">
        <v>27.036045999999999</v>
      </c>
      <c r="CX11" s="4">
        <v>24.415745749999999</v>
      </c>
      <c r="CY11" s="4">
        <v>33.352106999999997</v>
      </c>
      <c r="CZ11" s="4">
        <v>32.891795000000002</v>
      </c>
      <c r="DA11" s="4">
        <v>25.892814960229455</v>
      </c>
      <c r="DB11" s="4">
        <v>0.35649350000000002</v>
      </c>
      <c r="DC11" s="4">
        <v>578.41499999999996</v>
      </c>
      <c r="DE11" s="4">
        <v>91.361521441615835</v>
      </c>
      <c r="DF11" s="4">
        <v>5.5161297499999993</v>
      </c>
      <c r="DH11" s="4">
        <v>91.361521441615835</v>
      </c>
      <c r="DI11" s="4">
        <v>4.9746119999999996</v>
      </c>
      <c r="DK11" s="4">
        <v>409.84442675037735</v>
      </c>
      <c r="DL11" s="4">
        <v>30.188541375</v>
      </c>
      <c r="DM11" s="4">
        <v>229.59987097920794</v>
      </c>
      <c r="DN11" s="4">
        <v>18.9240955</v>
      </c>
      <c r="DO11" s="4">
        <v>91.361521441615835</v>
      </c>
      <c r="DP11" s="4">
        <v>20.342938</v>
      </c>
      <c r="DQ11" s="4">
        <v>91.361521441615835</v>
      </c>
      <c r="DR11" s="4">
        <v>27.036045999999999</v>
      </c>
      <c r="DS11" s="4">
        <v>91.361521441615835</v>
      </c>
      <c r="DT11" s="4">
        <v>24.415745749999999</v>
      </c>
      <c r="DU11" s="4">
        <v>24.415745749999999</v>
      </c>
      <c r="DV11" s="4">
        <v>33.352106999999997</v>
      </c>
      <c r="DW11" s="4">
        <v>32.891795000000002</v>
      </c>
      <c r="DX11" s="4">
        <v>25.892814960229455</v>
      </c>
      <c r="DZ11" s="4">
        <v>90.093859824145696</v>
      </c>
      <c r="EA11" s="4">
        <v>25.274794249999999</v>
      </c>
      <c r="EB11" s="4">
        <v>25.274794249999999</v>
      </c>
      <c r="EC11" s="4">
        <v>34.114357499999997</v>
      </c>
      <c r="ED11" s="4">
        <v>33.637041250000003</v>
      </c>
      <c r="EE11" s="4">
        <v>26.349907390624999</v>
      </c>
      <c r="EF11" s="4">
        <v>6.3644837499999998</v>
      </c>
      <c r="EG11" s="4">
        <v>5.5360972500000001</v>
      </c>
      <c r="EH11" s="4">
        <v>11.892725</v>
      </c>
      <c r="EI11" s="4">
        <v>11.858500249999999</v>
      </c>
      <c r="EJ11" s="4">
        <v>21.076158249999999</v>
      </c>
      <c r="EK11" s="4">
        <v>27.854681249999999</v>
      </c>
      <c r="EL11" s="4">
        <v>25.172420750000001</v>
      </c>
      <c r="EM11" s="4">
        <v>34.008404749999997</v>
      </c>
      <c r="EN11" s="4">
        <v>33.507965499999997</v>
      </c>
      <c r="EO11" s="4">
        <v>26.641793946214626</v>
      </c>
      <c r="EP11" s="4">
        <v>0.35257325</v>
      </c>
      <c r="EQ11" s="4">
        <v>4762.6875</v>
      </c>
      <c r="ER11" s="4">
        <v>90.093859824145696</v>
      </c>
      <c r="ES11" s="4">
        <v>6.3644837499999998</v>
      </c>
      <c r="ET11" s="4">
        <v>90.093859824145696</v>
      </c>
      <c r="EU11" s="4">
        <v>5.5360972500000001</v>
      </c>
      <c r="EV11" s="7">
        <v>196.02571391951454</v>
      </c>
      <c r="EW11" s="7">
        <v>25.386069124999999</v>
      </c>
      <c r="EX11" s="7">
        <v>196.02571391951454</v>
      </c>
      <c r="EY11" s="7">
        <v>24.762999000000001</v>
      </c>
      <c r="EZ11" s="7">
        <v>90.093859824145696</v>
      </c>
      <c r="FA11" s="7">
        <v>21.076158249999999</v>
      </c>
      <c r="FB11" s="7">
        <v>90.093859824145696</v>
      </c>
      <c r="FC11" s="7">
        <v>27.854681249999999</v>
      </c>
      <c r="FD11" s="4">
        <v>90.093859824145696</v>
      </c>
      <c r="FE11" s="4">
        <v>25.172420750000001</v>
      </c>
      <c r="FF11" s="4">
        <v>25.172420750000001</v>
      </c>
      <c r="FG11" s="4">
        <v>34.008404749999997</v>
      </c>
      <c r="FH11" s="4">
        <v>33.507965499999997</v>
      </c>
      <c r="FI11" s="4">
        <v>26.641793946214626</v>
      </c>
      <c r="FK11" s="4">
        <v>91.361521441615835</v>
      </c>
      <c r="FL11" s="4">
        <v>25.591048406250003</v>
      </c>
      <c r="FM11" s="4">
        <v>91.361521441615835</v>
      </c>
      <c r="FN11" s="4">
        <v>25.892814960229455</v>
      </c>
      <c r="FP11" s="4">
        <v>90.093859824145696</v>
      </c>
      <c r="FQ11" s="4">
        <v>26.349907390624999</v>
      </c>
      <c r="FR11" s="4">
        <v>90.093859824145696</v>
      </c>
      <c r="FS11" s="4">
        <v>26.641793946214626</v>
      </c>
    </row>
    <row r="12" spans="1:175">
      <c r="A12" s="249"/>
      <c r="B12" s="38">
        <v>135</v>
      </c>
      <c r="C12" s="130">
        <f>Anchor!L81</f>
        <v>7808.7180509999998</v>
      </c>
      <c r="D12" s="130">
        <f>Anchor!M81</f>
        <v>40.001745999999997</v>
      </c>
      <c r="E12" s="130">
        <f>Anchor!N81</f>
        <v>44.805301999999998</v>
      </c>
      <c r="F12" s="130">
        <f>Anchor!O81</f>
        <v>45.086337999999998</v>
      </c>
      <c r="G12" s="131">
        <f>('Summary (Full)'!$B$34*D12+'Summary (Full)'!$B$35*E12+'Summary (Full)'!$B$36*F12)/'Summary (Full)'!$B$37</f>
        <v>40.61975524999999</v>
      </c>
      <c r="H12" s="130">
        <f>Anchor!P81</f>
        <v>26.161549999999998</v>
      </c>
      <c r="I12" s="130">
        <f>Anchor!Q81</f>
        <v>19.102288999999999</v>
      </c>
      <c r="J12" s="130">
        <f>Anchor!R81</f>
        <v>99.755397000000002</v>
      </c>
      <c r="K12" s="130">
        <f>Anchor!S81</f>
        <v>98.846654999999998</v>
      </c>
      <c r="L12" s="130">
        <f>Anchor!T81</f>
        <v>38.562460999999999</v>
      </c>
      <c r="M12" s="130">
        <f>Anchor!U81</f>
        <v>40.813581999999997</v>
      </c>
      <c r="N12" s="130">
        <f>Anchor!V81</f>
        <v>39.933768000000001</v>
      </c>
      <c r="O12" s="130">
        <f>Anchor!W81</f>
        <v>44.714351000000001</v>
      </c>
      <c r="P12" s="130">
        <f>Anchor!X81</f>
        <v>44.977561000000001</v>
      </c>
      <c r="Q12" s="132">
        <f>10*LOG10(1/(('Summary (Full)'!$B$41/10^(N12/10)+'Summary (Full)'!$B$42/10^(O12/10)+'Summary (Full)'!$B$43/10^(P12/10))/'Summary (Full)'!$B$44))</f>
        <v>41.044796990775438</v>
      </c>
      <c r="R12" s="130">
        <f>Anchor!Y81</f>
        <v>1.8834E-2</v>
      </c>
      <c r="S12" s="130">
        <f>Anchor!Z81</f>
        <v>14938.05</v>
      </c>
      <c r="T12" s="133"/>
      <c r="U12" s="130">
        <f>Test!L81</f>
        <v>7486.539307</v>
      </c>
      <c r="V12" s="130">
        <f>Test!M81</f>
        <v>40.473185999999998</v>
      </c>
      <c r="W12" s="130">
        <f>Test!N81</f>
        <v>45.657547999999998</v>
      </c>
      <c r="X12" s="130">
        <f>Test!O81</f>
        <v>45.797196999999997</v>
      </c>
      <c r="Y12" s="130">
        <f>('Summary (Full)'!$B$34*V12+'Summary (Full)'!$B$35*W12+'Summary (Full)'!$B$36*X12)/'Summary (Full)'!$B$37</f>
        <v>41.129959312499999</v>
      </c>
      <c r="Z12" s="130">
        <f>Test!P81</f>
        <v>26.827293000000001</v>
      </c>
      <c r="AA12" s="130">
        <f>Test!Q81</f>
        <v>19.636353</v>
      </c>
      <c r="AB12" s="130">
        <f>Test!R81</f>
        <v>99.945171000000002</v>
      </c>
      <c r="AC12" s="130">
        <f>Test!S81</f>
        <v>99.678608999999994</v>
      </c>
      <c r="AD12" s="130">
        <f>Test!T81</f>
        <v>39.328107000000003</v>
      </c>
      <c r="AE12" s="130">
        <f>Test!U81</f>
        <v>41.379950000000001</v>
      </c>
      <c r="AF12" s="130">
        <f>Test!V81</f>
        <v>40.400889999999997</v>
      </c>
      <c r="AG12" s="130">
        <f>Test!W81</f>
        <v>45.569825000000002</v>
      </c>
      <c r="AH12" s="130">
        <f>Test!X81</f>
        <v>45.684441</v>
      </c>
      <c r="AI12" s="130">
        <f>10*LOG10(1/(('Summary (Full)'!$B$41/10^(AF12/10)+'Summary (Full)'!$B$42/10^(AG12/10)+'Summary (Full)'!$B$43/10^(AH12/10))/'Summary (Full)'!$B$44))</f>
        <v>41.554442873279278</v>
      </c>
      <c r="AJ12" s="130">
        <f>Test!Y81</f>
        <v>1.2466E-2</v>
      </c>
      <c r="AK12" s="130">
        <f>Test!Z81</f>
        <v>126037.2</v>
      </c>
      <c r="AL12" s="130">
        <f t="shared" si="2"/>
        <v>0.6618880747584156</v>
      </c>
      <c r="AM12" s="130">
        <f t="shared" si="2"/>
        <v>8.4373261570285276</v>
      </c>
      <c r="AO12" s="261"/>
      <c r="AP12" s="177"/>
      <c r="AQ12" s="177"/>
      <c r="AR12" s="177"/>
      <c r="AS12" s="177"/>
      <c r="AT12" s="177"/>
      <c r="AU12" s="177"/>
      <c r="AV12" s="177"/>
      <c r="AW12" s="177"/>
      <c r="AX12" s="177"/>
      <c r="AY12" s="178"/>
      <c r="AZ12" s="252"/>
      <c r="BA12" s="171"/>
      <c r="CL12" s="4">
        <v>102.04690383086418</v>
      </c>
      <c r="CM12" s="4">
        <v>24.799138000000003</v>
      </c>
      <c r="CN12" s="4">
        <v>24.799138000000003</v>
      </c>
      <c r="CO12" s="4">
        <v>33.65924425</v>
      </c>
      <c r="CP12" s="4">
        <v>33.232093499999998</v>
      </c>
      <c r="CQ12" s="4">
        <v>25.879954359375002</v>
      </c>
      <c r="CR12" s="4">
        <v>5.7950893749999999</v>
      </c>
      <c r="CS12" s="4">
        <v>5.1529340000000001</v>
      </c>
      <c r="CT12" s="4">
        <v>7.6444493750000007</v>
      </c>
      <c r="CU12" s="4">
        <v>7.7500067500000007</v>
      </c>
      <c r="CV12" s="4">
        <v>20.6138105</v>
      </c>
      <c r="CW12" s="4">
        <v>27.325206000000001</v>
      </c>
      <c r="CX12" s="4">
        <v>24.711908375</v>
      </c>
      <c r="CY12" s="4">
        <v>33.567256</v>
      </c>
      <c r="CZ12" s="4">
        <v>33.131982999999998</v>
      </c>
      <c r="DA12" s="4">
        <v>26.184817267263163</v>
      </c>
      <c r="DB12" s="4">
        <v>0.34886675</v>
      </c>
      <c r="DC12" s="4">
        <v>611.16750000000002</v>
      </c>
      <c r="DE12" s="4">
        <v>102.04690383086418</v>
      </c>
      <c r="DF12" s="4">
        <v>5.7950893749999999</v>
      </c>
      <c r="DH12" s="4">
        <v>102.04690383086418</v>
      </c>
      <c r="DI12" s="4">
        <v>5.1529340000000001</v>
      </c>
      <c r="DK12" s="4">
        <v>459.60624493745053</v>
      </c>
      <c r="DL12" s="4">
        <v>32.797220500000002</v>
      </c>
      <c r="DM12" s="4">
        <v>365.47034769121831</v>
      </c>
      <c r="DN12" s="4">
        <v>26.944246</v>
      </c>
      <c r="DO12" s="4">
        <v>102.04690383086418</v>
      </c>
      <c r="DP12" s="4">
        <v>20.6138105</v>
      </c>
      <c r="DQ12" s="4">
        <v>102.04690383086418</v>
      </c>
      <c r="DR12" s="4">
        <v>27.325206000000001</v>
      </c>
      <c r="DS12" s="4">
        <v>102.04690383086418</v>
      </c>
      <c r="DT12" s="4">
        <v>24.711908375</v>
      </c>
      <c r="DU12" s="4">
        <v>24.711908375</v>
      </c>
      <c r="DV12" s="4">
        <v>33.567256</v>
      </c>
      <c r="DW12" s="4">
        <v>33.131982999999998</v>
      </c>
      <c r="DX12" s="4">
        <v>26.184817267263163</v>
      </c>
      <c r="DZ12" s="4">
        <v>101.70473125717334</v>
      </c>
      <c r="EA12" s="4">
        <v>25.580124625</v>
      </c>
      <c r="EB12" s="4">
        <v>25.580124625</v>
      </c>
      <c r="EC12" s="4">
        <v>34.353802250000001</v>
      </c>
      <c r="ED12" s="4">
        <v>33.889539124999999</v>
      </c>
      <c r="EE12" s="4">
        <v>26.6478178828125</v>
      </c>
      <c r="EF12" s="4">
        <v>6.677931375</v>
      </c>
      <c r="EG12" s="4">
        <v>5.7361581250000002</v>
      </c>
      <c r="EH12" s="4">
        <v>12.5344455</v>
      </c>
      <c r="EI12" s="4">
        <v>12.481346125</v>
      </c>
      <c r="EJ12" s="4">
        <v>21.357281624999999</v>
      </c>
      <c r="EK12" s="4">
        <v>28.155684624999999</v>
      </c>
      <c r="EL12" s="4">
        <v>25.475490874999998</v>
      </c>
      <c r="EM12" s="4">
        <v>34.246937375000002</v>
      </c>
      <c r="EN12" s="4">
        <v>33.755416250000003</v>
      </c>
      <c r="EO12" s="4">
        <v>26.941081659297058</v>
      </c>
      <c r="EP12" s="4">
        <v>0.34204512500000001</v>
      </c>
      <c r="EQ12" s="4">
        <v>4979.3887500000001</v>
      </c>
      <c r="ER12" s="4">
        <v>101.70473125717334</v>
      </c>
      <c r="ES12" s="4">
        <v>6.677931375</v>
      </c>
      <c r="ET12" s="4">
        <v>110.31605542000329</v>
      </c>
      <c r="EU12" s="4">
        <v>5.8951981250000003</v>
      </c>
      <c r="EV12" s="7">
        <v>266.34853139433386</v>
      </c>
      <c r="EW12" s="7">
        <v>30.742563625000003</v>
      </c>
      <c r="EX12" s="7">
        <v>266.34853139433386</v>
      </c>
      <c r="EY12" s="7">
        <v>29.881537999999999</v>
      </c>
      <c r="EZ12" s="7">
        <v>110.31605542000329</v>
      </c>
      <c r="FA12" s="7">
        <v>21.580839874999999</v>
      </c>
      <c r="FB12" s="7">
        <v>101.70473125717334</v>
      </c>
      <c r="FC12" s="7">
        <v>28.155684624999999</v>
      </c>
      <c r="FD12" s="4">
        <v>101.70473125717334</v>
      </c>
      <c r="FE12" s="4">
        <v>25.475490874999998</v>
      </c>
      <c r="FF12" s="4">
        <v>25.475490874999998</v>
      </c>
      <c r="FG12" s="4">
        <v>34.246937375000002</v>
      </c>
      <c r="FH12" s="4">
        <v>33.755416250000003</v>
      </c>
      <c r="FI12" s="4">
        <v>26.941081659297058</v>
      </c>
      <c r="FK12" s="4">
        <v>102.04690383086418</v>
      </c>
      <c r="FL12" s="4">
        <v>25.879954359375002</v>
      </c>
      <c r="FM12" s="4">
        <v>102.04690383086418</v>
      </c>
      <c r="FN12" s="4">
        <v>26.184817267263163</v>
      </c>
      <c r="FP12" s="4">
        <v>101.70473125717334</v>
      </c>
      <c r="FQ12" s="4">
        <v>26.6478178828125</v>
      </c>
      <c r="FR12" s="4">
        <v>101.70473125717334</v>
      </c>
      <c r="FS12" s="4">
        <v>26.941081659297058</v>
      </c>
    </row>
    <row r="13" spans="1:175" ht="13" customHeight="1">
      <c r="A13" s="249"/>
      <c r="B13" s="38">
        <v>160</v>
      </c>
      <c r="C13" s="130">
        <f>Anchor!L82</f>
        <v>3626.6318299999998</v>
      </c>
      <c r="D13" s="130">
        <f>Anchor!M82</f>
        <v>37.124324000000001</v>
      </c>
      <c r="E13" s="130">
        <f>Anchor!N82</f>
        <v>42.173136999999997</v>
      </c>
      <c r="F13" s="130">
        <f>Anchor!O82</f>
        <v>42.614148999999998</v>
      </c>
      <c r="G13" s="131">
        <f>('Summary (Full)'!$B$34*D13+'Summary (Full)'!$B$35*E13+'Summary (Full)'!$B$36*F13)/'Summary (Full)'!$B$37</f>
        <v>37.782988875000001</v>
      </c>
      <c r="H13" s="130">
        <f>Anchor!P82</f>
        <v>21.482543</v>
      </c>
      <c r="I13" s="130">
        <f>Anchor!Q82</f>
        <v>15.967663999999999</v>
      </c>
      <c r="J13" s="130">
        <f>Anchor!R82</f>
        <v>88.020454000000001</v>
      </c>
      <c r="K13" s="130">
        <f>Anchor!S82</f>
        <v>85.727480999999997</v>
      </c>
      <c r="L13" s="130">
        <f>Anchor!T82</f>
        <v>34.228678000000002</v>
      </c>
      <c r="M13" s="130">
        <f>Anchor!U82</f>
        <v>38.210853999999998</v>
      </c>
      <c r="N13" s="130">
        <f>Anchor!V82</f>
        <v>37.045363000000002</v>
      </c>
      <c r="O13" s="130">
        <f>Anchor!W82</f>
        <v>42.080398000000002</v>
      </c>
      <c r="P13" s="130">
        <f>Anchor!X82</f>
        <v>42.500205999999999</v>
      </c>
      <c r="Q13" s="132">
        <f>10*LOG10(1/(('Summary (Full)'!$B$41/10^(N13/10)+'Summary (Full)'!$B$42/10^(O13/10)+'Summary (Full)'!$B$43/10^(P13/10))/'Summary (Full)'!$B$44))</f>
        <v>38.200740927480339</v>
      </c>
      <c r="R13" s="130">
        <f>Anchor!Y82</f>
        <v>2.2712E-2</v>
      </c>
      <c r="S13" s="130">
        <f>Anchor!Z82</f>
        <v>11155.69</v>
      </c>
      <c r="T13" s="133"/>
      <c r="U13" s="130">
        <f>Test!L82</f>
        <v>3445.7235070000002</v>
      </c>
      <c r="V13" s="130">
        <f>Test!M82</f>
        <v>37.820272000000003</v>
      </c>
      <c r="W13" s="130">
        <f>Test!N82</f>
        <v>43.283498999999999</v>
      </c>
      <c r="X13" s="130">
        <f>Test!O82</f>
        <v>43.372627999999999</v>
      </c>
      <c r="Y13" s="130">
        <f>('Summary (Full)'!$B$34*V13+'Summary (Full)'!$B$35*W13+'Summary (Full)'!$B$36*X13)/'Summary (Full)'!$B$37</f>
        <v>38.508745937500002</v>
      </c>
      <c r="Z13" s="130">
        <f>Test!P82</f>
        <v>22.399785000000001</v>
      </c>
      <c r="AA13" s="130">
        <f>Test!Q82</f>
        <v>16.697323000000001</v>
      </c>
      <c r="AB13" s="130">
        <f>Test!R82</f>
        <v>92.594200000000001</v>
      </c>
      <c r="AC13" s="130">
        <f>Test!S82</f>
        <v>89.788554000000005</v>
      </c>
      <c r="AD13" s="130">
        <f>Test!T82</f>
        <v>35.161763000000001</v>
      </c>
      <c r="AE13" s="130">
        <f>Test!U82</f>
        <v>38.963169999999998</v>
      </c>
      <c r="AF13" s="130">
        <f>Test!V82</f>
        <v>37.734921999999997</v>
      </c>
      <c r="AG13" s="130">
        <f>Test!W82</f>
        <v>43.197477999999997</v>
      </c>
      <c r="AH13" s="130">
        <f>Test!X82</f>
        <v>43.257131000000001</v>
      </c>
      <c r="AI13" s="130">
        <f>10*LOG10(1/(('Summary (Full)'!$B$41/10^(AF13/10)+'Summary (Full)'!$B$42/10^(AG13/10)+'Summary (Full)'!$B$43/10^(AH13/10))/'Summary (Full)'!$B$44))</f>
        <v>38.922331647550088</v>
      </c>
      <c r="AJ13" s="130">
        <f>Test!Y82</f>
        <v>1.487E-2</v>
      </c>
      <c r="AK13" s="130">
        <f>Test!Z82</f>
        <v>83536.28</v>
      </c>
      <c r="AL13" s="130">
        <f t="shared" si="2"/>
        <v>0.65471997182106378</v>
      </c>
      <c r="AM13" s="130">
        <f t="shared" si="2"/>
        <v>7.4882217056945821</v>
      </c>
      <c r="AO13" s="261" t="s">
        <v>28</v>
      </c>
      <c r="AP13" s="177" cm="1">
        <f t="array" ref="AP13">bdRateExtend($C12:$C15,D12:D15,$U12:$U15,V12:V15)</f>
        <v>-0.22134457268469976</v>
      </c>
      <c r="AQ13" s="177"/>
      <c r="AR13" s="177"/>
      <c r="AS13" s="177"/>
      <c r="AT13" s="177" cm="1">
        <f t="array" ref="AT13">bdRateExtend($C12:$C15,H12:H15,$U12:$U15,Z12:Z15)</f>
        <v>-0.20038625190225923</v>
      </c>
      <c r="AU13" s="177"/>
      <c r="AV13" s="177" cm="1">
        <f t="array" ref="AV13">bdRateExtend($C12:$C15,I12:I15,$U12:$U15,AA12:AA15)</f>
        <v>-0.22106487188520252</v>
      </c>
      <c r="AW13" s="177"/>
      <c r="AX13" s="177" cm="1">
        <f t="array" ref="AX13">bdRateExtend($C12:$C15,J12:J15,$U12:$U15,AB12:AB15,"None", FALSE,1)</f>
        <v>-0.27363360618808197</v>
      </c>
      <c r="AY13" s="178"/>
      <c r="AZ13" s="252" cm="1">
        <f t="array" ref="AZ13">testVMAFRange($C12:$C15,J12:J15,$U12:$U15,AB12:AB15)</f>
        <v>0</v>
      </c>
      <c r="BA13" s="171"/>
      <c r="CL13" s="4">
        <v>113.982018</v>
      </c>
      <c r="CM13" s="4">
        <v>25.096520000000002</v>
      </c>
      <c r="CN13" s="4">
        <v>25.096520000000002</v>
      </c>
      <c r="CO13" s="4">
        <v>33.874974999999999</v>
      </c>
      <c r="CP13" s="4">
        <v>33.47551</v>
      </c>
      <c r="CQ13" s="4">
        <v>26.168860312500001</v>
      </c>
      <c r="CR13" s="4">
        <v>6.0740489999999996</v>
      </c>
      <c r="CS13" s="4">
        <v>5.3312559999999998</v>
      </c>
      <c r="CT13" s="4">
        <v>8.1430170000000004</v>
      </c>
      <c r="CU13" s="4">
        <v>8.2395530000000008</v>
      </c>
      <c r="CV13" s="4">
        <v>20.884682999999999</v>
      </c>
      <c r="CW13" s="4">
        <v>27.614366</v>
      </c>
      <c r="CX13" s="4">
        <v>25.008071000000001</v>
      </c>
      <c r="CY13" s="4">
        <v>33.782404999999997</v>
      </c>
      <c r="CZ13" s="4">
        <v>33.372171000000002</v>
      </c>
      <c r="DA13" s="4">
        <v>26.476819574296869</v>
      </c>
      <c r="DB13" s="4">
        <v>0.34123999999999999</v>
      </c>
      <c r="DC13" s="4">
        <v>643.91999999999996</v>
      </c>
      <c r="DE13" s="4">
        <v>128.4846771545738</v>
      </c>
      <c r="DF13" s="4">
        <v>6.475950375</v>
      </c>
      <c r="DH13" s="4">
        <v>128.4846771545738</v>
      </c>
      <c r="DI13" s="4">
        <v>5.5819714999999999</v>
      </c>
      <c r="DK13" s="4">
        <v>515.40996192236162</v>
      </c>
      <c r="DL13" s="4">
        <v>35.405899625000004</v>
      </c>
      <c r="DM13" s="4">
        <v>409.84442675037735</v>
      </c>
      <c r="DN13" s="4">
        <v>29.446884999999998</v>
      </c>
      <c r="DO13" s="4">
        <v>113.982018</v>
      </c>
      <c r="DP13" s="4">
        <v>20.884682999999999</v>
      </c>
      <c r="DQ13" s="4">
        <v>113.982018</v>
      </c>
      <c r="DR13" s="4">
        <v>27.614366</v>
      </c>
      <c r="DS13" s="4">
        <v>113.982018</v>
      </c>
      <c r="DT13" s="4">
        <v>25.008071000000001</v>
      </c>
      <c r="DU13" s="4">
        <v>25.008071000000001</v>
      </c>
      <c r="DV13" s="4">
        <v>33.782404999999997</v>
      </c>
      <c r="DW13" s="4">
        <v>33.372171000000002</v>
      </c>
      <c r="DX13" s="4">
        <v>26.476819574296869</v>
      </c>
      <c r="DZ13" s="4">
        <v>120.73914377156284</v>
      </c>
      <c r="EA13" s="4">
        <v>26.05519675</v>
      </c>
      <c r="EB13" s="4">
        <v>26.05519675</v>
      </c>
      <c r="EC13" s="4">
        <v>34.524735874999998</v>
      </c>
      <c r="ED13" s="4">
        <v>34.154251625000001</v>
      </c>
      <c r="EE13" s="4">
        <v>27.090733875000002</v>
      </c>
      <c r="EF13" s="4">
        <v>7.1427385000000001</v>
      </c>
      <c r="EG13" s="4">
        <v>6.0644551250000003</v>
      </c>
      <c r="EH13" s="4">
        <v>18.451550624999999</v>
      </c>
      <c r="EI13" s="4">
        <v>18.162455000000001</v>
      </c>
      <c r="EJ13" s="4">
        <v>21.829150250000001</v>
      </c>
      <c r="EK13" s="4">
        <v>28.511410375000001</v>
      </c>
      <c r="EL13" s="4">
        <v>25.959083500000002</v>
      </c>
      <c r="EM13" s="4">
        <v>34.429004499999998</v>
      </c>
      <c r="EN13" s="4">
        <v>34.039821750000002</v>
      </c>
      <c r="EO13" s="4">
        <v>27.40774606286632</v>
      </c>
      <c r="EP13" s="4">
        <v>0.24052287500000002</v>
      </c>
      <c r="EQ13" s="4">
        <v>9039.3937499999993</v>
      </c>
      <c r="ER13" s="4">
        <v>129.04691850393988</v>
      </c>
      <c r="ES13" s="4">
        <v>7.3928442500000005</v>
      </c>
      <c r="ET13" s="4">
        <v>124.55336974604383</v>
      </c>
      <c r="EU13" s="4">
        <v>6.1405574999999999</v>
      </c>
      <c r="EV13" s="7">
        <v>299.41030253944461</v>
      </c>
      <c r="EW13" s="7">
        <v>33.110595500000002</v>
      </c>
      <c r="EX13" s="7">
        <v>299.41030253944461</v>
      </c>
      <c r="EY13" s="7">
        <v>32.138404999999999</v>
      </c>
      <c r="EZ13" s="7">
        <v>120.73914377156284</v>
      </c>
      <c r="FA13" s="7">
        <v>21.829150250000001</v>
      </c>
      <c r="FB13" s="7">
        <v>114.81195700000001</v>
      </c>
      <c r="FC13" s="7">
        <v>28.456688</v>
      </c>
      <c r="FD13" s="4">
        <v>120.73914377156284</v>
      </c>
      <c r="FE13" s="4">
        <v>25.959083500000002</v>
      </c>
      <c r="FF13" s="4">
        <v>25.959083500000002</v>
      </c>
      <c r="FG13" s="4">
        <v>34.429004499999998</v>
      </c>
      <c r="FH13" s="4">
        <v>34.039821750000002</v>
      </c>
      <c r="FI13" s="4">
        <v>27.40774606286632</v>
      </c>
      <c r="FK13" s="4">
        <v>113.982018</v>
      </c>
      <c r="FL13" s="4">
        <v>26.168860312500001</v>
      </c>
      <c r="FM13" s="4">
        <v>113.982018</v>
      </c>
      <c r="FN13" s="4">
        <v>26.476819574296869</v>
      </c>
      <c r="FP13" s="4">
        <v>120.73914377156284</v>
      </c>
      <c r="FQ13" s="4">
        <v>27.090733875000002</v>
      </c>
      <c r="FR13" s="4">
        <v>120.73914377156284</v>
      </c>
      <c r="FS13" s="4">
        <v>27.40774606286632</v>
      </c>
    </row>
    <row r="14" spans="1:175">
      <c r="A14" s="249"/>
      <c r="B14" s="38">
        <v>185</v>
      </c>
      <c r="C14" s="130">
        <f>Anchor!L83</f>
        <v>1673.4158150000001</v>
      </c>
      <c r="D14" s="130">
        <f>Anchor!M83</f>
        <v>33.907057999999999</v>
      </c>
      <c r="E14" s="130">
        <f>Anchor!N83</f>
        <v>39.704652000000003</v>
      </c>
      <c r="F14" s="130">
        <f>Anchor!O83</f>
        <v>40.043802999999997</v>
      </c>
      <c r="G14" s="131">
        <f>('Summary (Full)'!$B$34*D14+'Summary (Full)'!$B$35*E14+'Summary (Full)'!$B$36*F14)/'Summary (Full)'!$B$37</f>
        <v>34.652954187500001</v>
      </c>
      <c r="H14" s="130">
        <f>Anchor!P83</f>
        <v>16.861018000000001</v>
      </c>
      <c r="I14" s="130">
        <f>Anchor!Q83</f>
        <v>12.734354</v>
      </c>
      <c r="J14" s="130">
        <f>Anchor!R83</f>
        <v>66.319957000000002</v>
      </c>
      <c r="K14" s="130">
        <f>Anchor!S83</f>
        <v>64.628874999999994</v>
      </c>
      <c r="L14" s="130">
        <f>Anchor!T83</f>
        <v>30.129390000000001</v>
      </c>
      <c r="M14" s="130">
        <f>Anchor!U83</f>
        <v>35.412917</v>
      </c>
      <c r="N14" s="130">
        <f>Anchor!V83</f>
        <v>33.824240000000003</v>
      </c>
      <c r="O14" s="130">
        <f>Anchor!W83</f>
        <v>39.615304000000002</v>
      </c>
      <c r="P14" s="130">
        <f>Anchor!X83</f>
        <v>39.927911000000002</v>
      </c>
      <c r="Q14" s="132">
        <f>10*LOG10(1/(('Summary (Full)'!$B$41/10^(N14/10)+'Summary (Full)'!$B$42/10^(O14/10)+'Summary (Full)'!$B$43/10^(P14/10))/'Summary (Full)'!$B$44))</f>
        <v>35.065111922911029</v>
      </c>
      <c r="R14" s="130">
        <f>Anchor!Y83</f>
        <v>3.1130999999999999E-2</v>
      </c>
      <c r="S14" s="130">
        <f>Anchor!Z83</f>
        <v>8345.17</v>
      </c>
      <c r="T14" s="133"/>
      <c r="U14" s="130">
        <f>Test!L83</f>
        <v>1571.3959890000001</v>
      </c>
      <c r="V14" s="130">
        <f>Test!M83</f>
        <v>34.738576999999999</v>
      </c>
      <c r="W14" s="130">
        <f>Test!N83</f>
        <v>40.748268000000003</v>
      </c>
      <c r="X14" s="130">
        <f>Test!O83</f>
        <v>40.8551</v>
      </c>
      <c r="Y14" s="130">
        <f>('Summary (Full)'!$B$34*V14+'Summary (Full)'!$B$35*W14+'Summary (Full)'!$B$36*X14)/'Summary (Full)'!$B$37</f>
        <v>35.496465375</v>
      </c>
      <c r="Z14" s="130">
        <f>Test!P83</f>
        <v>17.878147999999999</v>
      </c>
      <c r="AA14" s="130">
        <f>Test!Q83</f>
        <v>13.554057999999999</v>
      </c>
      <c r="AB14" s="130">
        <f>Test!R83</f>
        <v>74.159289000000001</v>
      </c>
      <c r="AC14" s="130">
        <f>Test!S83</f>
        <v>71.656818000000001</v>
      </c>
      <c r="AD14" s="130">
        <f>Test!T83</f>
        <v>31.125070000000001</v>
      </c>
      <c r="AE14" s="130">
        <f>Test!U83</f>
        <v>36.228011000000002</v>
      </c>
      <c r="AF14" s="130">
        <f>Test!V83</f>
        <v>34.643649000000003</v>
      </c>
      <c r="AG14" s="130">
        <f>Test!W83</f>
        <v>40.664358999999997</v>
      </c>
      <c r="AH14" s="130">
        <f>Test!X83</f>
        <v>40.736488000000001</v>
      </c>
      <c r="AI14" s="130">
        <f>10*LOG10(1/(('Summary (Full)'!$B$41/10^(AF14/10)+'Summary (Full)'!$B$42/10^(AG14/10)+'Summary (Full)'!$B$43/10^(AH14/10))/'Summary (Full)'!$B$44))</f>
        <v>35.897024401534473</v>
      </c>
      <c r="AJ14" s="130">
        <f>Test!Y83</f>
        <v>1.9229E-2</v>
      </c>
      <c r="AK14" s="130">
        <f>Test!Z83</f>
        <v>54972.94</v>
      </c>
      <c r="AL14" s="130">
        <f t="shared" si="2"/>
        <v>0.6176801259195015</v>
      </c>
      <c r="AM14" s="130">
        <f t="shared" si="2"/>
        <v>6.5873960626326369</v>
      </c>
      <c r="AO14" s="261"/>
      <c r="AP14" s="177"/>
      <c r="AQ14" s="177"/>
      <c r="AR14" s="177"/>
      <c r="AS14" s="177"/>
      <c r="AT14" s="177"/>
      <c r="AU14" s="177"/>
      <c r="AV14" s="177"/>
      <c r="AW14" s="177"/>
      <c r="AX14" s="177"/>
      <c r="AY14" s="178"/>
      <c r="AZ14" s="252"/>
      <c r="BA14" s="171"/>
      <c r="CL14" s="4">
        <v>128.4846771545738</v>
      </c>
      <c r="CM14" s="4">
        <v>25.425628250000003</v>
      </c>
      <c r="CN14" s="4">
        <v>25.425628250000003</v>
      </c>
      <c r="CO14" s="4">
        <v>34.103431749999999</v>
      </c>
      <c r="CP14" s="4">
        <v>33.745457625</v>
      </c>
      <c r="CQ14" s="4">
        <v>26.4879803046875</v>
      </c>
      <c r="CR14" s="4">
        <v>6.475950375</v>
      </c>
      <c r="CS14" s="4">
        <v>5.5819714999999999</v>
      </c>
      <c r="CT14" s="4">
        <v>9.4368693750000006</v>
      </c>
      <c r="CU14" s="4">
        <v>9.4764058750000011</v>
      </c>
      <c r="CV14" s="4">
        <v>21.194433499999999</v>
      </c>
      <c r="CW14" s="4">
        <v>27.924207375000002</v>
      </c>
      <c r="CX14" s="4">
        <v>25.334790250000001</v>
      </c>
      <c r="CY14" s="4">
        <v>34.010867374999997</v>
      </c>
      <c r="CZ14" s="4">
        <v>33.638975250000001</v>
      </c>
      <c r="DA14" s="4">
        <v>26.798070063357535</v>
      </c>
      <c r="DB14" s="4">
        <v>0.32583849999999998</v>
      </c>
      <c r="DC14" s="4">
        <v>681.58500000000004</v>
      </c>
      <c r="DE14" s="4">
        <v>144.83260213479517</v>
      </c>
      <c r="DF14" s="4">
        <v>6.8778517499999996</v>
      </c>
      <c r="DH14" s="4">
        <v>144.83260213479517</v>
      </c>
      <c r="DI14" s="4">
        <v>5.832687</v>
      </c>
      <c r="DK14" s="4">
        <v>577.98916306057367</v>
      </c>
      <c r="DL14" s="4">
        <v>38.014578749999998</v>
      </c>
      <c r="DM14" s="4">
        <v>459.60624493745053</v>
      </c>
      <c r="DN14" s="4">
        <v>31.949523999999997</v>
      </c>
      <c r="DO14" s="4">
        <v>128.4846771545738</v>
      </c>
      <c r="DP14" s="4">
        <v>21.194433499999999</v>
      </c>
      <c r="DQ14" s="4">
        <v>128.4846771545738</v>
      </c>
      <c r="DR14" s="4">
        <v>27.924207375000002</v>
      </c>
      <c r="DS14" s="4">
        <v>128.4846771545738</v>
      </c>
      <c r="DT14" s="4">
        <v>25.334790250000001</v>
      </c>
      <c r="DU14" s="4">
        <v>25.334790250000001</v>
      </c>
      <c r="DV14" s="4">
        <v>34.010867374999997</v>
      </c>
      <c r="DW14" s="4">
        <v>33.638975250000001</v>
      </c>
      <c r="DX14" s="4">
        <v>26.798070063357535</v>
      </c>
      <c r="DZ14" s="4">
        <v>136.29010616470325</v>
      </c>
      <c r="EA14" s="4">
        <v>26.4131985</v>
      </c>
      <c r="EB14" s="4">
        <v>26.4131985</v>
      </c>
      <c r="EC14" s="4">
        <v>34.780870749999998</v>
      </c>
      <c r="ED14" s="4">
        <v>34.447781250000006</v>
      </c>
      <c r="EE14" s="4">
        <v>27.438339437500002</v>
      </c>
      <c r="EF14" s="4">
        <v>7.5601219999999998</v>
      </c>
      <c r="EG14" s="4">
        <v>6.3416042499999996</v>
      </c>
      <c r="EH14" s="4">
        <v>20.185180250000002</v>
      </c>
      <c r="EI14" s="4">
        <v>19.812591000000001</v>
      </c>
      <c r="EJ14" s="4">
        <v>22.179696499999999</v>
      </c>
      <c r="EK14" s="4">
        <v>28.844787749999998</v>
      </c>
      <c r="EL14" s="4">
        <v>26.315907000000003</v>
      </c>
      <c r="EM14" s="4">
        <v>34.686296999999996</v>
      </c>
      <c r="EN14" s="4">
        <v>34.3296645</v>
      </c>
      <c r="EO14" s="4">
        <v>27.758521133436144</v>
      </c>
      <c r="EP14" s="4">
        <v>0.22857775000000002</v>
      </c>
      <c r="EQ14" s="4">
        <v>9734.7075000000004</v>
      </c>
      <c r="ER14" s="4">
        <v>145.0468018358271</v>
      </c>
      <c r="ES14" s="4">
        <v>7.7943095000000007</v>
      </c>
      <c r="ET14" s="4">
        <v>136.29010616470325</v>
      </c>
      <c r="EU14" s="4">
        <v>6.3416042499999996</v>
      </c>
      <c r="EV14" s="7">
        <v>336.57602239239856</v>
      </c>
      <c r="EW14" s="7">
        <v>35.478627375000002</v>
      </c>
      <c r="EX14" s="7">
        <v>336.57602239239856</v>
      </c>
      <c r="EY14" s="7">
        <v>34.395271999999999</v>
      </c>
      <c r="EZ14" s="7">
        <v>136.29010616470325</v>
      </c>
      <c r="FA14" s="7">
        <v>22.179696499999999</v>
      </c>
      <c r="FB14" s="7">
        <v>129.04691850393988</v>
      </c>
      <c r="FC14" s="7">
        <v>28.745211749999999</v>
      </c>
      <c r="FD14" s="4">
        <v>136.29010616470325</v>
      </c>
      <c r="FE14" s="4">
        <v>26.315907000000003</v>
      </c>
      <c r="FF14" s="4">
        <v>26.315907000000003</v>
      </c>
      <c r="FG14" s="4">
        <v>34.686296999999996</v>
      </c>
      <c r="FH14" s="4">
        <v>34.3296645</v>
      </c>
      <c r="FI14" s="4">
        <v>27.758521133436144</v>
      </c>
      <c r="FK14" s="4">
        <v>128.4846771545738</v>
      </c>
      <c r="FL14" s="4">
        <v>26.4879803046875</v>
      </c>
      <c r="FM14" s="4">
        <v>128.4846771545738</v>
      </c>
      <c r="FN14" s="4">
        <v>26.798070063357535</v>
      </c>
      <c r="FP14" s="4">
        <v>136.29010616470325</v>
      </c>
      <c r="FQ14" s="4">
        <v>27.438339437500002</v>
      </c>
      <c r="FR14" s="4">
        <v>136.29010616470325</v>
      </c>
      <c r="FS14" s="4">
        <v>27.758521133436144</v>
      </c>
    </row>
    <row r="15" spans="1:175" ht="13" customHeight="1">
      <c r="A15" s="249"/>
      <c r="B15" s="38">
        <v>210</v>
      </c>
      <c r="C15" s="130">
        <f>Anchor!L84</f>
        <v>717.39952400000004</v>
      </c>
      <c r="D15" s="130">
        <f>Anchor!M84</f>
        <v>30.508285000000001</v>
      </c>
      <c r="E15" s="130">
        <f>Anchor!N84</f>
        <v>37.359845</v>
      </c>
      <c r="F15" s="130">
        <f>Anchor!O84</f>
        <v>37.453617999999999</v>
      </c>
      <c r="G15" s="131">
        <f>('Summary (Full)'!$B$34*D15+'Summary (Full)'!$B$35*E15+'Summary (Full)'!$B$36*F15)/'Summary (Full)'!$B$37</f>
        <v>31.370590812500001</v>
      </c>
      <c r="H15" s="130">
        <f>Anchor!P84</f>
        <v>12.403266</v>
      </c>
      <c r="I15" s="130">
        <f>Anchor!Q84</f>
        <v>9.5866159999999994</v>
      </c>
      <c r="J15" s="130">
        <f>Anchor!R84</f>
        <v>40.627378999999998</v>
      </c>
      <c r="K15" s="130">
        <f>Anchor!S84</f>
        <v>39.667388000000003</v>
      </c>
      <c r="L15" s="130">
        <f>Anchor!T84</f>
        <v>26.290527000000001</v>
      </c>
      <c r="M15" s="130">
        <f>Anchor!U84</f>
        <v>32.424587000000002</v>
      </c>
      <c r="N15" s="130">
        <f>Anchor!V84</f>
        <v>30.421496000000001</v>
      </c>
      <c r="O15" s="130">
        <f>Anchor!W84</f>
        <v>37.278646000000002</v>
      </c>
      <c r="P15" s="130">
        <f>Anchor!X84</f>
        <v>37.350648999999997</v>
      </c>
      <c r="Q15" s="132">
        <f>10*LOG10(1/(('Summary (Full)'!$B$41/10^(N15/10)+'Summary (Full)'!$B$42/10^(O15/10)+'Summary (Full)'!$B$43/10^(P15/10))/'Summary (Full)'!$B$44))</f>
        <v>31.759601523408605</v>
      </c>
      <c r="R15" s="130">
        <f>Anchor!Y84</f>
        <v>8.5293999999999995E-2</v>
      </c>
      <c r="S15" s="130">
        <f>Anchor!Z84</f>
        <v>5496.29</v>
      </c>
      <c r="T15" s="133"/>
      <c r="U15" s="130">
        <f>Test!L84</f>
        <v>681.45393100000001</v>
      </c>
      <c r="V15" s="130">
        <f>Test!M84</f>
        <v>31.480336999999999</v>
      </c>
      <c r="W15" s="130">
        <f>Test!N84</f>
        <v>38.289495000000002</v>
      </c>
      <c r="X15" s="130">
        <f>Test!O84</f>
        <v>38.312375000000003</v>
      </c>
      <c r="Y15" s="130">
        <f>('Summary (Full)'!$B$34*V15+'Summary (Full)'!$B$35*W15+'Summary (Full)'!$B$36*X15)/'Summary (Full)'!$B$37</f>
        <v>32.332911750000001</v>
      </c>
      <c r="Z15" s="130">
        <f>Test!P84</f>
        <v>13.590577</v>
      </c>
      <c r="AA15" s="130">
        <f>Test!Q84</f>
        <v>10.500909</v>
      </c>
      <c r="AB15" s="130">
        <f>Test!R84</f>
        <v>50.854830999999997</v>
      </c>
      <c r="AC15" s="130">
        <f>Test!S84</f>
        <v>49.185895000000002</v>
      </c>
      <c r="AD15" s="130">
        <f>Test!T84</f>
        <v>27.359086000000001</v>
      </c>
      <c r="AE15" s="130">
        <f>Test!U84</f>
        <v>33.355862999999999</v>
      </c>
      <c r="AF15" s="130">
        <f>Test!V84</f>
        <v>31.381412999999998</v>
      </c>
      <c r="AG15" s="130">
        <f>Test!W84</f>
        <v>38.217131000000002</v>
      </c>
      <c r="AH15" s="130">
        <f>Test!X84</f>
        <v>38.190075</v>
      </c>
      <c r="AI15" s="130">
        <f>10*LOG10(1/(('Summary (Full)'!$B$41/10^(AF15/10)+'Summary (Full)'!$B$42/10^(AG15/10)+'Summary (Full)'!$B$43/10^(AH15/10))/'Summary (Full)'!$B$44))</f>
        <v>32.712898762414092</v>
      </c>
      <c r="AJ15" s="130">
        <f>Test!Y84</f>
        <v>4.4766E-2</v>
      </c>
      <c r="AK15" s="130">
        <f>Test!Z84</f>
        <v>34165.53</v>
      </c>
      <c r="AL15" s="130">
        <f t="shared" si="2"/>
        <v>0.52484348254273461</v>
      </c>
      <c r="AM15" s="130">
        <f t="shared" si="2"/>
        <v>6.2161075925760834</v>
      </c>
      <c r="AO15" s="261" t="s">
        <v>29</v>
      </c>
      <c r="AP15" s="177" cm="1">
        <f t="array" ref="AP15">bdRateExtend($C13:$C16,D13:D16,$U13:$U16,V13:V16)</f>
        <v>-0.24958831304747076</v>
      </c>
      <c r="AQ15" s="177"/>
      <c r="AR15" s="177"/>
      <c r="AS15" s="177"/>
      <c r="AT15" s="177" cm="1">
        <f t="array" ref="AT15">bdRateExtend($C13:$C16,H13:H16,$U13:$U16,Z13:Z16)</f>
        <v>-0.23573011253852572</v>
      </c>
      <c r="AU15" s="177"/>
      <c r="AV15" s="177" cm="1">
        <f t="array" ref="AV15">bdRateExtend($C13:$C16,I13:I16,$U13:$U16,AA13:AA16)</f>
        <v>-0.25406711728747411</v>
      </c>
      <c r="AW15" s="177"/>
      <c r="AX15" s="177" cm="1">
        <f t="array" ref="AX15">bdRateExtend($C13:$C16,J13:J16,$U13:$U16,AB13:AB16,"None", FALSE,1)</f>
        <v>-0.31773889962552981</v>
      </c>
      <c r="AY15" s="178"/>
      <c r="AZ15" s="252" cm="1">
        <f t="array" ref="AZ15">testVMAFRange($C13:$C16,J13:J16,$U13:$U16,AB13:AB16)</f>
        <v>0</v>
      </c>
      <c r="BA15" s="171"/>
      <c r="CL15" s="4">
        <v>144.83260213479517</v>
      </c>
      <c r="CM15" s="4">
        <v>25.7547365</v>
      </c>
      <c r="CN15" s="4">
        <v>25.7547365</v>
      </c>
      <c r="CO15" s="4">
        <v>34.331888499999998</v>
      </c>
      <c r="CP15" s="4">
        <v>34.015405250000001</v>
      </c>
      <c r="CQ15" s="4">
        <v>26.807100296874999</v>
      </c>
      <c r="CR15" s="4">
        <v>6.8778517499999996</v>
      </c>
      <c r="CS15" s="4">
        <v>5.832687</v>
      </c>
      <c r="CT15" s="4">
        <v>10.730721750000001</v>
      </c>
      <c r="CU15" s="4">
        <v>10.713258750000001</v>
      </c>
      <c r="CV15" s="4">
        <v>21.504183999999999</v>
      </c>
      <c r="CW15" s="4">
        <v>28.234048749999999</v>
      </c>
      <c r="CX15" s="4">
        <v>25.661509500000001</v>
      </c>
      <c r="CY15" s="4">
        <v>34.239329749999996</v>
      </c>
      <c r="CZ15" s="4">
        <v>33.905779500000001</v>
      </c>
      <c r="DA15" s="4">
        <v>27.119320552418198</v>
      </c>
      <c r="DB15" s="4">
        <v>0.31043699999999996</v>
      </c>
      <c r="DC15" s="4">
        <v>719.25</v>
      </c>
      <c r="DE15" s="4">
        <v>163.26057788120571</v>
      </c>
      <c r="DF15" s="4">
        <v>7.279753125</v>
      </c>
      <c r="DH15" s="4">
        <v>163.26057788120571</v>
      </c>
      <c r="DI15" s="4">
        <v>6.0834025</v>
      </c>
      <c r="DK15" s="4">
        <v>648.16650297066872</v>
      </c>
      <c r="DL15" s="4">
        <v>40.623257875</v>
      </c>
      <c r="DM15" s="4">
        <v>515.40996192236162</v>
      </c>
      <c r="DN15" s="4">
        <v>34.452162999999999</v>
      </c>
      <c r="DO15" s="4">
        <v>144.83260213479517</v>
      </c>
      <c r="DP15" s="4">
        <v>21.504183999999999</v>
      </c>
      <c r="DQ15" s="4">
        <v>144.83260213479517</v>
      </c>
      <c r="DR15" s="4">
        <v>28.234048749999999</v>
      </c>
      <c r="DS15" s="4">
        <v>144.83260213479517</v>
      </c>
      <c r="DT15" s="4">
        <v>25.661509500000001</v>
      </c>
      <c r="DU15" s="4">
        <v>25.661509500000001</v>
      </c>
      <c r="DV15" s="4">
        <v>34.239329749999996</v>
      </c>
      <c r="DW15" s="4">
        <v>33.905779500000001</v>
      </c>
      <c r="DX15" s="4">
        <v>27.119320552418198</v>
      </c>
      <c r="DZ15" s="4">
        <v>153.84400168954113</v>
      </c>
      <c r="EA15" s="4">
        <v>26.77120025</v>
      </c>
      <c r="EB15" s="4">
        <v>26.77120025</v>
      </c>
      <c r="EC15" s="4">
        <v>35.037005624999999</v>
      </c>
      <c r="ED15" s="4">
        <v>34.741310875000003</v>
      </c>
      <c r="EE15" s="4">
        <v>27.785945000000002</v>
      </c>
      <c r="EF15" s="4">
        <v>7.9775055000000004</v>
      </c>
      <c r="EG15" s="4">
        <v>6.6187533749999998</v>
      </c>
      <c r="EH15" s="4">
        <v>21.918809875000001</v>
      </c>
      <c r="EI15" s="4">
        <v>21.462727000000001</v>
      </c>
      <c r="EJ15" s="4">
        <v>22.530242749999999</v>
      </c>
      <c r="EK15" s="4">
        <v>29.178165125</v>
      </c>
      <c r="EL15" s="4">
        <v>26.6727305</v>
      </c>
      <c r="EM15" s="4">
        <v>34.943589500000002</v>
      </c>
      <c r="EN15" s="4">
        <v>34.619507249999998</v>
      </c>
      <c r="EO15" s="4">
        <v>28.109296204005972</v>
      </c>
      <c r="EP15" s="4">
        <v>0.21663262500000002</v>
      </c>
      <c r="EQ15" s="4">
        <v>10430.02125</v>
      </c>
      <c r="ER15" s="4">
        <v>163.03043084410723</v>
      </c>
      <c r="ES15" s="4">
        <v>8.19577475</v>
      </c>
      <c r="ET15" s="4">
        <v>153.84400168954113</v>
      </c>
      <c r="EU15" s="4">
        <v>6.6187533749999998</v>
      </c>
      <c r="EV15" s="7">
        <v>378.35511299603388</v>
      </c>
      <c r="EW15" s="7">
        <v>37.846659250000002</v>
      </c>
      <c r="EX15" s="7">
        <v>378.35511299603388</v>
      </c>
      <c r="EY15" s="7">
        <v>36.652138999999998</v>
      </c>
      <c r="EZ15" s="7">
        <v>153.84400168954113</v>
      </c>
      <c r="FA15" s="7">
        <v>22.530242749999999</v>
      </c>
      <c r="FB15" s="7">
        <v>145.0468018358271</v>
      </c>
      <c r="FC15" s="7">
        <v>29.033735499999999</v>
      </c>
      <c r="FD15" s="4">
        <v>153.84400168954113</v>
      </c>
      <c r="FE15" s="4">
        <v>26.6727305</v>
      </c>
      <c r="FF15" s="4">
        <v>26.6727305</v>
      </c>
      <c r="FG15" s="4">
        <v>34.943589500000002</v>
      </c>
      <c r="FH15" s="4">
        <v>34.619507249999998</v>
      </c>
      <c r="FI15" s="4">
        <v>28.109296204005972</v>
      </c>
      <c r="FK15" s="4">
        <v>144.83260213479517</v>
      </c>
      <c r="FL15" s="4">
        <v>26.807100296874999</v>
      </c>
      <c r="FM15" s="4">
        <v>144.83260213479517</v>
      </c>
      <c r="FN15" s="4">
        <v>27.119320552418198</v>
      </c>
      <c r="FP15" s="4">
        <v>153.84400168954113</v>
      </c>
      <c r="FQ15" s="4">
        <v>27.785945000000002</v>
      </c>
      <c r="FR15" s="4">
        <v>153.84400168954113</v>
      </c>
      <c r="FS15" s="4">
        <v>28.109296204005972</v>
      </c>
    </row>
    <row r="16" spans="1:175" ht="13" thickBot="1">
      <c r="A16" s="249"/>
      <c r="B16" s="38">
        <v>235</v>
      </c>
      <c r="C16" s="130">
        <f>Anchor!L85</f>
        <v>299.50849199999999</v>
      </c>
      <c r="D16" s="130">
        <f>Anchor!M85</f>
        <v>27.386876000000001</v>
      </c>
      <c r="E16" s="130">
        <f>Anchor!N85</f>
        <v>35.055030000000002</v>
      </c>
      <c r="F16" s="130">
        <f>Anchor!O85</f>
        <v>34.903153000000003</v>
      </c>
      <c r="G16" s="131">
        <f>('Summary (Full)'!$B$34*D16+'Summary (Full)'!$B$35*E16+'Summary (Full)'!$B$36*F16)/'Summary (Full)'!$B$37</f>
        <v>28.335902937500002</v>
      </c>
      <c r="H16" s="130">
        <f>Anchor!P85</f>
        <v>8.623265</v>
      </c>
      <c r="I16" s="130">
        <f>Anchor!Q85</f>
        <v>6.9928039999999996</v>
      </c>
      <c r="J16" s="130">
        <f>Anchor!R85</f>
        <v>20.031898000000002</v>
      </c>
      <c r="K16" s="130">
        <f>Anchor!S85</f>
        <v>19.726305</v>
      </c>
      <c r="L16" s="130">
        <f>Anchor!T85</f>
        <v>23.063016999999999</v>
      </c>
      <c r="M16" s="130">
        <f>Anchor!U85</f>
        <v>29.565797</v>
      </c>
      <c r="N16" s="130">
        <f>Anchor!V85</f>
        <v>27.299261999999999</v>
      </c>
      <c r="O16" s="130">
        <f>Anchor!W85</f>
        <v>34.974974000000003</v>
      </c>
      <c r="P16" s="130">
        <f>Anchor!X85</f>
        <v>34.796571</v>
      </c>
      <c r="Q16" s="132">
        <f>10*LOG10(1/(('Summary (Full)'!$B$41/10^(N16/10)+'Summary (Full)'!$B$42/10^(O16/10)+'Summary (Full)'!$B$43/10^(P16/10))/'Summary (Full)'!$B$44))</f>
        <v>28.697165105835808</v>
      </c>
      <c r="R16" s="130">
        <f>Anchor!Y85</f>
        <v>0.17688200000000001</v>
      </c>
      <c r="S16" s="130">
        <f>Anchor!Z85</f>
        <v>3236.12</v>
      </c>
      <c r="T16" s="133"/>
      <c r="U16" s="130">
        <f>Test!L85</f>
        <v>280.12110999999999</v>
      </c>
      <c r="V16" s="130">
        <f>Test!M85</f>
        <v>28.318178</v>
      </c>
      <c r="W16" s="130">
        <f>Test!N85</f>
        <v>35.865597000000001</v>
      </c>
      <c r="X16" s="130">
        <f>Test!O85</f>
        <v>35.653508000000002</v>
      </c>
      <c r="Y16" s="130">
        <f>('Summary (Full)'!$B$34*V16+'Summary (Full)'!$B$35*W16+'Summary (Full)'!$B$36*X16)/'Summary (Full)'!$B$37</f>
        <v>29.248349812499999</v>
      </c>
      <c r="Z16" s="130">
        <f>Test!P85</f>
        <v>9.7110889999999994</v>
      </c>
      <c r="AA16" s="130">
        <f>Test!Q85</f>
        <v>7.7841459999999998</v>
      </c>
      <c r="AB16" s="130">
        <f>Test!R85</f>
        <v>29.678629000000001</v>
      </c>
      <c r="AC16" s="130">
        <f>Test!S85</f>
        <v>28.894103000000001</v>
      </c>
      <c r="AD16" s="130">
        <f>Test!T85</f>
        <v>24.023679000000001</v>
      </c>
      <c r="AE16" s="130">
        <f>Test!U85</f>
        <v>30.44941</v>
      </c>
      <c r="AF16" s="130">
        <f>Test!V85</f>
        <v>28.222011999999999</v>
      </c>
      <c r="AG16" s="130">
        <f>Test!W85</f>
        <v>35.788730000000001</v>
      </c>
      <c r="AH16" s="130">
        <f>Test!X85</f>
        <v>35.535454000000001</v>
      </c>
      <c r="AI16" s="130">
        <f>10*LOG10(1/(('Summary (Full)'!$B$41/10^(AF16/10)+'Summary (Full)'!$B$42/10^(AG16/10)+'Summary (Full)'!$B$43/10^(AH16/10))/'Summary (Full)'!$B$44))</f>
        <v>29.607912390280422</v>
      </c>
      <c r="AJ16" s="130">
        <f>Test!Y85</f>
        <v>0.108639</v>
      </c>
      <c r="AK16" s="130">
        <f>Test!Z85</f>
        <v>19373.13</v>
      </c>
      <c r="AL16" s="130">
        <f t="shared" si="2"/>
        <v>0.6141891204305695</v>
      </c>
      <c r="AM16" s="130">
        <f t="shared" si="2"/>
        <v>5.9865301657540515</v>
      </c>
      <c r="AO16" s="270"/>
      <c r="AP16" s="193"/>
      <c r="AQ16" s="193"/>
      <c r="AR16" s="193"/>
      <c r="AS16" s="193"/>
      <c r="AT16" s="193"/>
      <c r="AU16" s="193"/>
      <c r="AV16" s="193"/>
      <c r="AW16" s="193"/>
      <c r="AX16" s="193"/>
      <c r="AY16" s="195"/>
      <c r="AZ16" s="253"/>
      <c r="BA16" s="221"/>
      <c r="CL16" s="4">
        <v>163.26057788120571</v>
      </c>
      <c r="CM16" s="4">
        <v>26.083844750000001</v>
      </c>
      <c r="CN16" s="4">
        <v>26.083844750000001</v>
      </c>
      <c r="CO16" s="4">
        <v>34.560345249999997</v>
      </c>
      <c r="CP16" s="4">
        <v>34.285352875000001</v>
      </c>
      <c r="CQ16" s="4">
        <v>27.126220289062502</v>
      </c>
      <c r="CR16" s="4">
        <v>7.279753125</v>
      </c>
      <c r="CS16" s="4">
        <v>6.0834025</v>
      </c>
      <c r="CT16" s="4">
        <v>12.024574125000001</v>
      </c>
      <c r="CU16" s="4">
        <v>11.950111625</v>
      </c>
      <c r="CV16" s="4">
        <v>21.813934499999998</v>
      </c>
      <c r="CW16" s="4">
        <v>28.543890125000001</v>
      </c>
      <c r="CX16" s="4">
        <v>25.988228750000001</v>
      </c>
      <c r="CY16" s="4">
        <v>34.467792124999995</v>
      </c>
      <c r="CZ16" s="4">
        <v>34.172583750000001</v>
      </c>
      <c r="DA16" s="4">
        <v>27.440571041478862</v>
      </c>
      <c r="DB16" s="4">
        <v>0.29503550000000001</v>
      </c>
      <c r="DC16" s="4">
        <v>756.91499999999996</v>
      </c>
      <c r="DE16" s="4">
        <v>184.03326251984649</v>
      </c>
      <c r="DF16" s="4">
        <v>7.6816545000000005</v>
      </c>
      <c r="DH16" s="4">
        <v>184.03326251984649</v>
      </c>
      <c r="DI16" s="4">
        <v>6.3341180000000001</v>
      </c>
      <c r="DK16" s="4">
        <v>768.29438365768601</v>
      </c>
      <c r="DL16" s="4">
        <v>44.9424755</v>
      </c>
      <c r="DM16" s="4">
        <v>577.98916306057367</v>
      </c>
      <c r="DN16" s="4">
        <v>36.954802000000001</v>
      </c>
      <c r="DO16" s="4">
        <v>163.26057788120571</v>
      </c>
      <c r="DP16" s="4">
        <v>21.813934499999998</v>
      </c>
      <c r="DQ16" s="4">
        <v>163.26057788120571</v>
      </c>
      <c r="DR16" s="4">
        <v>28.543890125000001</v>
      </c>
      <c r="DS16" s="4">
        <v>163.26057788120571</v>
      </c>
      <c r="DT16" s="4">
        <v>25.988228750000001</v>
      </c>
      <c r="DU16" s="4">
        <v>25.988228750000001</v>
      </c>
      <c r="DV16" s="4">
        <v>34.467792124999995</v>
      </c>
      <c r="DW16" s="4">
        <v>34.172583750000001</v>
      </c>
      <c r="DX16" s="4">
        <v>27.440571041478862</v>
      </c>
      <c r="DZ16" s="4">
        <v>173.65880416329978</v>
      </c>
      <c r="EA16" s="4">
        <v>27.129201999999999</v>
      </c>
      <c r="EB16" s="4">
        <v>27.129201999999999</v>
      </c>
      <c r="EC16" s="4">
        <v>35.2931405</v>
      </c>
      <c r="ED16" s="4">
        <v>35.034840500000001</v>
      </c>
      <c r="EE16" s="4">
        <v>28.133550562500002</v>
      </c>
      <c r="EF16" s="4">
        <v>8.3948889999999992</v>
      </c>
      <c r="EG16" s="4">
        <v>6.8959025</v>
      </c>
      <c r="EH16" s="4">
        <v>23.6524395</v>
      </c>
      <c r="EI16" s="4">
        <v>23.112863000000001</v>
      </c>
      <c r="EJ16" s="4">
        <v>22.880789</v>
      </c>
      <c r="EK16" s="4">
        <v>29.511542499999997</v>
      </c>
      <c r="EL16" s="4">
        <v>27.029554000000001</v>
      </c>
      <c r="EM16" s="4">
        <v>35.200882</v>
      </c>
      <c r="EN16" s="4">
        <v>34.909350000000003</v>
      </c>
      <c r="EO16" s="4">
        <v>28.460071274575796</v>
      </c>
      <c r="EP16" s="4">
        <v>0.20468750000000002</v>
      </c>
      <c r="EQ16" s="4">
        <v>11125.334999999999</v>
      </c>
      <c r="ER16" s="4">
        <v>183.24376025401023</v>
      </c>
      <c r="ES16" s="4">
        <v>8.5972399999999993</v>
      </c>
      <c r="ET16" s="4">
        <v>173.65880416329978</v>
      </c>
      <c r="EU16" s="4">
        <v>6.8959025</v>
      </c>
      <c r="EV16" s="7">
        <v>425.32023081355049</v>
      </c>
      <c r="EW16" s="7">
        <v>40.214691125000002</v>
      </c>
      <c r="EX16" s="7">
        <v>425.32023081355049</v>
      </c>
      <c r="EY16" s="7">
        <v>38.909005999999998</v>
      </c>
      <c r="EZ16" s="7">
        <v>173.65880416329978</v>
      </c>
      <c r="FA16" s="7">
        <v>22.880789</v>
      </c>
      <c r="FB16" s="7">
        <v>173.65880416329978</v>
      </c>
      <c r="FC16" s="7">
        <v>29.511542499999997</v>
      </c>
      <c r="FD16" s="4">
        <v>173.65880416329978</v>
      </c>
      <c r="FE16" s="4">
        <v>27.029554000000001</v>
      </c>
      <c r="FF16" s="4">
        <v>27.029554000000001</v>
      </c>
      <c r="FG16" s="4">
        <v>35.200882</v>
      </c>
      <c r="FH16" s="4">
        <v>34.909350000000003</v>
      </c>
      <c r="FI16" s="4">
        <v>28.460071274575796</v>
      </c>
      <c r="FK16" s="4">
        <v>163.26057788120571</v>
      </c>
      <c r="FL16" s="4">
        <v>27.126220289062502</v>
      </c>
      <c r="FM16" s="4">
        <v>163.26057788120571</v>
      </c>
      <c r="FN16" s="4">
        <v>27.440571041478862</v>
      </c>
      <c r="FP16" s="4">
        <v>173.65880416329978</v>
      </c>
      <c r="FQ16" s="4">
        <v>28.133550562500002</v>
      </c>
      <c r="FR16" s="4">
        <v>173.65880416329978</v>
      </c>
      <c r="FS16" s="4">
        <v>28.460071274575796</v>
      </c>
    </row>
    <row r="17" spans="1:175" ht="13" customHeight="1">
      <c r="A17" s="249" t="s">
        <v>8</v>
      </c>
      <c r="B17" s="38">
        <v>110</v>
      </c>
      <c r="C17" s="130">
        <f>Anchor!L86</f>
        <v>11756.285561000001</v>
      </c>
      <c r="D17" s="130">
        <f>Anchor!M86</f>
        <v>40.900692999999997</v>
      </c>
      <c r="E17" s="130">
        <f>Anchor!N86</f>
        <v>45.782229000000001</v>
      </c>
      <c r="F17" s="130">
        <f>Anchor!O86</f>
        <v>45.939087000000001</v>
      </c>
      <c r="G17" s="131">
        <f>('Summary (Full)'!$B$34*D17+'Summary (Full)'!$B$35*E17+'Summary (Full)'!$B$36*F17)/'Summary (Full)'!$B$37</f>
        <v>41.520688624999998</v>
      </c>
      <c r="H17" s="130">
        <f>Anchor!P86</f>
        <v>28.413571999999998</v>
      </c>
      <c r="I17" s="130">
        <f>Anchor!Q86</f>
        <v>20.394102</v>
      </c>
      <c r="J17" s="130">
        <f>Anchor!R86</f>
        <v>99.951196999999993</v>
      </c>
      <c r="K17" s="130">
        <f>Anchor!S86</f>
        <v>99.935548999999995</v>
      </c>
      <c r="L17" s="130">
        <f>Anchor!T86</f>
        <v>40.578366000000003</v>
      </c>
      <c r="M17" s="130">
        <f>Anchor!U86</f>
        <v>41.753396000000002</v>
      </c>
      <c r="N17" s="130">
        <f>Anchor!V86</f>
        <v>40.823740000000001</v>
      </c>
      <c r="O17" s="130">
        <f>Anchor!W86</f>
        <v>45.681421</v>
      </c>
      <c r="P17" s="130">
        <f>Anchor!X86</f>
        <v>45.805719000000003</v>
      </c>
      <c r="Q17" s="132">
        <f>10*LOG10(1/(('Summary (Full)'!$B$41/10^(N17/10)+'Summary (Full)'!$B$42/10^(O17/10)+'Summary (Full)'!$B$43/10^(P17/10))/'Summary (Full)'!$B$44))</f>
        <v>41.936045228527163</v>
      </c>
      <c r="R17" s="130">
        <f>Anchor!Y86</f>
        <v>1.822E-2</v>
      </c>
      <c r="S17" s="130">
        <f>Anchor!Z86</f>
        <v>8905.6</v>
      </c>
      <c r="T17" s="133"/>
      <c r="U17" s="130">
        <f>Test!L86</f>
        <v>11536.193037999999</v>
      </c>
      <c r="V17" s="130">
        <f>Test!M86</f>
        <v>41.180711000000002</v>
      </c>
      <c r="W17" s="130">
        <f>Test!N86</f>
        <v>46.303238</v>
      </c>
      <c r="X17" s="130">
        <f>Test!O86</f>
        <v>46.385190000000001</v>
      </c>
      <c r="Y17" s="130">
        <f>('Summary (Full)'!$B$34*V17+'Summary (Full)'!$B$35*W17+'Summary (Full)'!$B$36*X17)/'Summary (Full)'!$B$37</f>
        <v>41.826148875000001</v>
      </c>
      <c r="Z17" s="130">
        <f>Test!P86</f>
        <v>28.954566</v>
      </c>
      <c r="AA17" s="130">
        <f>Test!Q86</f>
        <v>20.763441</v>
      </c>
      <c r="AB17" s="130">
        <f>Test!R86</f>
        <v>99.953153</v>
      </c>
      <c r="AC17" s="130">
        <f>Test!S86</f>
        <v>99.939183</v>
      </c>
      <c r="AD17" s="130">
        <f>Test!T86</f>
        <v>41.160663</v>
      </c>
      <c r="AE17" s="130">
        <f>Test!U86</f>
        <v>42.113658999999998</v>
      </c>
      <c r="AF17" s="130">
        <f>Test!V86</f>
        <v>41.099325999999998</v>
      </c>
      <c r="AG17" s="130">
        <f>Test!W86</f>
        <v>46.198999000000001</v>
      </c>
      <c r="AH17" s="130">
        <f>Test!X86</f>
        <v>46.244059999999998</v>
      </c>
      <c r="AI17" s="130">
        <f>10*LOG10(1/(('Summary (Full)'!$B$41/10^(AF17/10)+'Summary (Full)'!$B$42/10^(AG17/10)+'Summary (Full)'!$B$43/10^(AH17/10))/'Summary (Full)'!$B$44))</f>
        <v>42.239200903632117</v>
      </c>
      <c r="AJ17" s="130">
        <f>Test!Y86</f>
        <v>1.1459E-2</v>
      </c>
      <c r="AK17" s="130">
        <f>Test!Z86</f>
        <v>110934.33</v>
      </c>
      <c r="AL17" s="130">
        <f t="shared" si="2"/>
        <v>0.62892425905598248</v>
      </c>
      <c r="AM17" s="130">
        <f t="shared" si="2"/>
        <v>12.456693541142652</v>
      </c>
      <c r="AO17" s="271" t="s">
        <v>27</v>
      </c>
      <c r="AP17" s="192" cm="1">
        <f t="array" ref="AP17">bdRateExtend($C17:$C20,D17:D20,$U17:$U20,V17:V20)</f>
        <v>-0.19186274276409199</v>
      </c>
      <c r="AQ17" s="192" cm="1">
        <f t="array" ref="AQ17">bdRateExtend($C17:$C22,D17:D22,$U17:$U22,V17:V22)</f>
        <v>-0.22244178939837245</v>
      </c>
      <c r="AR17" s="192" cm="1">
        <f t="array" ref="AR17">bdRateExtend($C17:$C22,E17:E22,$U17:$U22,W17:W22)</f>
        <v>-0.3041289046019463</v>
      </c>
      <c r="AS17" s="192" cm="1">
        <f t="array" ref="AS17">bdRateExtend($C17:$C22,F17:F22,$U17:$U22,X17:X22)</f>
        <v>-0.24533083015556001</v>
      </c>
      <c r="AT17" s="192" cm="1">
        <f t="array" ref="AT17">bdRateExtend($C17:$C20,H17:H20,$U17:$U20,Z17:Z20)</f>
        <v>-0.16856923280788405</v>
      </c>
      <c r="AU17" s="192" cm="1">
        <f t="array" ref="AU17">bdRateExtend($C17:$C22,H17:H22,$U17:$U22,Z17:Z22)</f>
        <v>-0.20123389822104221</v>
      </c>
      <c r="AV17" s="192" cm="1">
        <f t="array" ref="AV17">bdRateExtend($C17:$C20,I17:I20,$U17:$U20,AA17:AA20)</f>
        <v>-0.18979840873664156</v>
      </c>
      <c r="AW17" s="192" cm="1">
        <f t="array" ref="AW17">bdRateExtend($C17:$C22,I17:I22,$U17:$U22,AA17:AA22)</f>
        <v>-0.22182033862852446</v>
      </c>
      <c r="AX17" s="192" cm="1">
        <f t="array" ref="AX17">bdRateExtend($C17:$C20,J17:J20,$U17:$U20,AB17:AB20,"None", FALSE,1)</f>
        <v>-0.23241895395139578</v>
      </c>
      <c r="AY17" s="194" cm="1">
        <f t="array" ref="AY17">bdRateExtend($C17:$C22,J17:J22,$U17:$U22,AB17:AB22,"None", FALSE,TRUE)</f>
        <v>-0.29379901718533952</v>
      </c>
      <c r="AZ17" s="251" cm="1">
        <f t="array" ref="AZ17">testVMAFRange($C17:$C20,J17:J20,$U17:$U20,AB17:AB20)</f>
        <v>0</v>
      </c>
      <c r="BA17" s="170" cm="1">
        <f t="array" ref="BA17">testVMAFRange($C17:$C22,J17:J22,$U17:$U22,AB17:AB22)</f>
        <v>0</v>
      </c>
      <c r="CL17" s="4">
        <v>184.03326251984649</v>
      </c>
      <c r="CM17" s="4">
        <v>26.412953000000002</v>
      </c>
      <c r="CN17" s="4">
        <v>26.412953000000002</v>
      </c>
      <c r="CO17" s="4">
        <v>34.788802000000004</v>
      </c>
      <c r="CP17" s="4">
        <v>34.555300500000001</v>
      </c>
      <c r="CQ17" s="4">
        <v>27.445340281250001</v>
      </c>
      <c r="CR17" s="4">
        <v>7.6816545000000005</v>
      </c>
      <c r="CS17" s="4">
        <v>6.3341180000000001</v>
      </c>
      <c r="CT17" s="4">
        <v>13.318426500000001</v>
      </c>
      <c r="CU17" s="4">
        <v>13.1869645</v>
      </c>
      <c r="CV17" s="4">
        <v>22.123685000000002</v>
      </c>
      <c r="CW17" s="4">
        <v>28.853731500000002</v>
      </c>
      <c r="CX17" s="4">
        <v>26.314948000000001</v>
      </c>
      <c r="CY17" s="4">
        <v>34.696254499999995</v>
      </c>
      <c r="CZ17" s="4">
        <v>34.439388000000001</v>
      </c>
      <c r="DA17" s="4">
        <v>27.761821530539528</v>
      </c>
      <c r="DB17" s="4">
        <v>0.27963399999999999</v>
      </c>
      <c r="DC17" s="4">
        <v>794.57999999999993</v>
      </c>
      <c r="DE17" s="4">
        <v>207.44898831818739</v>
      </c>
      <c r="DF17" s="4">
        <v>8.0835558750000001</v>
      </c>
      <c r="DH17" s="4">
        <v>207.44898831818739</v>
      </c>
      <c r="DI17" s="4">
        <v>6.5848334999999993</v>
      </c>
      <c r="DK17" s="4">
        <v>805.42272743179387</v>
      </c>
      <c r="DL17" s="4">
        <v>46.253822749999998</v>
      </c>
      <c r="DM17" s="4">
        <v>768.29438365768601</v>
      </c>
      <c r="DN17" s="4">
        <v>43.747238500000002</v>
      </c>
      <c r="DO17" s="4">
        <v>184.03326251984649</v>
      </c>
      <c r="DP17" s="4">
        <v>22.123685000000002</v>
      </c>
      <c r="DQ17" s="4">
        <v>184.03326251984649</v>
      </c>
      <c r="DR17" s="4">
        <v>28.853731500000002</v>
      </c>
      <c r="DS17" s="4">
        <v>184.03326251984649</v>
      </c>
      <c r="DT17" s="4">
        <v>26.314948000000001</v>
      </c>
      <c r="DU17" s="4">
        <v>26.314948000000001</v>
      </c>
      <c r="DV17" s="4">
        <v>34.696254499999995</v>
      </c>
      <c r="DW17" s="4">
        <v>34.439388000000001</v>
      </c>
      <c r="DX17" s="4">
        <v>27.761821530539528</v>
      </c>
      <c r="DZ17" s="4">
        <v>196.02571391951454</v>
      </c>
      <c r="EA17" s="4">
        <v>27.487203750000003</v>
      </c>
      <c r="EB17" s="4">
        <v>27.487203750000003</v>
      </c>
      <c r="EC17" s="4">
        <v>35.549275375000001</v>
      </c>
      <c r="ED17" s="4">
        <v>35.328370124999999</v>
      </c>
      <c r="EE17" s="4">
        <v>28.481156125000002</v>
      </c>
      <c r="EF17" s="4">
        <v>8.8122725000000006</v>
      </c>
      <c r="EG17" s="4">
        <v>7.1730516249999994</v>
      </c>
      <c r="EH17" s="4">
        <v>25.386069124999999</v>
      </c>
      <c r="EI17" s="4">
        <v>24.762999000000001</v>
      </c>
      <c r="EJ17" s="4">
        <v>23.231335250000001</v>
      </c>
      <c r="EK17" s="4">
        <v>29.844919874999999</v>
      </c>
      <c r="EL17" s="4">
        <v>27.386377500000002</v>
      </c>
      <c r="EM17" s="4">
        <v>35.458174499999998</v>
      </c>
      <c r="EN17" s="4">
        <v>35.199192750000002</v>
      </c>
      <c r="EO17" s="4">
        <v>28.810846345145624</v>
      </c>
      <c r="EP17" s="4">
        <v>0.19274237500000002</v>
      </c>
      <c r="EQ17" s="4">
        <v>11820.64875</v>
      </c>
      <c r="ER17" s="4">
        <v>205.96323948954861</v>
      </c>
      <c r="ES17" s="4">
        <v>8.9987052500000004</v>
      </c>
      <c r="ET17" s="4">
        <v>196.02571391951454</v>
      </c>
      <c r="EU17" s="4">
        <v>7.1730516249999994</v>
      </c>
      <c r="EV17" s="7">
        <v>532.04858897864653</v>
      </c>
      <c r="EW17" s="7">
        <v>45.41962625</v>
      </c>
      <c r="EX17" s="7">
        <v>532.04858897864653</v>
      </c>
      <c r="EY17" s="7">
        <v>43.886050624999996</v>
      </c>
      <c r="EZ17" s="7">
        <v>196.02571391951454</v>
      </c>
      <c r="FA17" s="7">
        <v>23.231335250000001</v>
      </c>
      <c r="FB17" s="7">
        <v>196.02571391951454</v>
      </c>
      <c r="FC17" s="7">
        <v>29.844919874999999</v>
      </c>
      <c r="FD17" s="4">
        <v>196.02571391951454</v>
      </c>
      <c r="FE17" s="4">
        <v>27.386377500000002</v>
      </c>
      <c r="FF17" s="4">
        <v>27.386377500000002</v>
      </c>
      <c r="FG17" s="4">
        <v>35.458174499999998</v>
      </c>
      <c r="FH17" s="4">
        <v>35.199192750000002</v>
      </c>
      <c r="FI17" s="4">
        <v>28.810846345145624</v>
      </c>
      <c r="FK17" s="4">
        <v>184.03326251984649</v>
      </c>
      <c r="FL17" s="4">
        <v>27.445340281250001</v>
      </c>
      <c r="FM17" s="4">
        <v>184.03326251984649</v>
      </c>
      <c r="FN17" s="4">
        <v>27.761821530539528</v>
      </c>
      <c r="FP17" s="4">
        <v>196.02571391951454</v>
      </c>
      <c r="FQ17" s="4">
        <v>28.481156125000002</v>
      </c>
      <c r="FR17" s="4">
        <v>196.02571391951454</v>
      </c>
      <c r="FS17" s="4">
        <v>28.810846345145624</v>
      </c>
    </row>
    <row r="18" spans="1:175">
      <c r="A18" s="249"/>
      <c r="B18" s="38">
        <v>135</v>
      </c>
      <c r="C18" s="130">
        <f>Anchor!L87</f>
        <v>5741.6528090000002</v>
      </c>
      <c r="D18" s="130">
        <f>Anchor!M87</f>
        <v>38.801966</v>
      </c>
      <c r="E18" s="130">
        <f>Anchor!N87</f>
        <v>43.567798000000003</v>
      </c>
      <c r="F18" s="130">
        <f>Anchor!O87</f>
        <v>43.911675000000002</v>
      </c>
      <c r="G18" s="131">
        <f>('Summary (Full)'!$B$34*D18+'Summary (Full)'!$B$35*E18+'Summary (Full)'!$B$36*F18)/'Summary (Full)'!$B$37</f>
        <v>39.4191873125</v>
      </c>
      <c r="H18" s="130">
        <f>Anchor!P87</f>
        <v>24.408618000000001</v>
      </c>
      <c r="I18" s="130">
        <f>Anchor!Q87</f>
        <v>17.869143000000001</v>
      </c>
      <c r="J18" s="130">
        <f>Anchor!R87</f>
        <v>97.419020000000003</v>
      </c>
      <c r="K18" s="130">
        <f>Anchor!S87</f>
        <v>94.594442000000001</v>
      </c>
      <c r="L18" s="130">
        <f>Anchor!T87</f>
        <v>36.787230999999998</v>
      </c>
      <c r="M18" s="130">
        <f>Anchor!U87</f>
        <v>39.713495999999999</v>
      </c>
      <c r="N18" s="130">
        <f>Anchor!V87</f>
        <v>38.727122000000001</v>
      </c>
      <c r="O18" s="130">
        <f>Anchor!W87</f>
        <v>43.471001999999999</v>
      </c>
      <c r="P18" s="130">
        <f>Anchor!X87</f>
        <v>43.783678999999999</v>
      </c>
      <c r="Q18" s="132">
        <f>10*LOG10(1/(('Summary (Full)'!$B$41/10^(N18/10)+'Summary (Full)'!$B$42/10^(O18/10)+'Summary (Full)'!$B$43/10^(P18/10))/'Summary (Full)'!$B$44))</f>
        <v>39.836371261792763</v>
      </c>
      <c r="R18" s="130">
        <f>Anchor!Y87</f>
        <v>2.1686E-2</v>
      </c>
      <c r="S18" s="130">
        <f>Anchor!Z87</f>
        <v>9894.2199999999993</v>
      </c>
      <c r="T18" s="133"/>
      <c r="U18" s="130">
        <f>Test!L87</f>
        <v>5506.0865290000002</v>
      </c>
      <c r="V18" s="130">
        <f>Test!M87</f>
        <v>39.279316000000001</v>
      </c>
      <c r="W18" s="130">
        <f>Test!N87</f>
        <v>44.378101000000001</v>
      </c>
      <c r="X18" s="130">
        <f>Test!O87</f>
        <v>44.527527999999997</v>
      </c>
      <c r="Y18" s="130">
        <f>('Summary (Full)'!$B$34*V18+'Summary (Full)'!$B$35*W18+'Summary (Full)'!$B$36*X18)/'Summary (Full)'!$B$37</f>
        <v>39.926003312500001</v>
      </c>
      <c r="Z18" s="130">
        <f>Test!P87</f>
        <v>25.108298999999999</v>
      </c>
      <c r="AA18" s="130">
        <f>Test!Q87</f>
        <v>18.419924000000002</v>
      </c>
      <c r="AB18" s="130">
        <f>Test!R87</f>
        <v>99.030957999999998</v>
      </c>
      <c r="AC18" s="130">
        <f>Test!S87</f>
        <v>96.503640000000004</v>
      </c>
      <c r="AD18" s="130">
        <f>Test!T87</f>
        <v>37.553933000000001</v>
      </c>
      <c r="AE18" s="130">
        <f>Test!U87</f>
        <v>40.272657000000002</v>
      </c>
      <c r="AF18" s="130">
        <f>Test!V87</f>
        <v>39.198884999999997</v>
      </c>
      <c r="AG18" s="130">
        <f>Test!W87</f>
        <v>44.283746000000001</v>
      </c>
      <c r="AH18" s="130">
        <f>Test!X87</f>
        <v>44.396044000000003</v>
      </c>
      <c r="AI18" s="130">
        <f>10*LOG10(1/(('Summary (Full)'!$B$41/10^(AF18/10)+'Summary (Full)'!$B$42/10^(AG18/10)+'Summary (Full)'!$B$43/10^(AH18/10))/'Summary (Full)'!$B$44))</f>
        <v>40.341220658019907</v>
      </c>
      <c r="AJ18" s="130">
        <f>Test!Y87</f>
        <v>1.5563E-2</v>
      </c>
      <c r="AK18" s="130">
        <f>Test!Z87</f>
        <v>87089.38</v>
      </c>
      <c r="AL18" s="130">
        <f t="shared" si="2"/>
        <v>0.71765194134464627</v>
      </c>
      <c r="AM18" s="130">
        <f t="shared" si="2"/>
        <v>8.8020460430433136</v>
      </c>
      <c r="AO18" s="261"/>
      <c r="AP18" s="177"/>
      <c r="AQ18" s="177"/>
      <c r="AR18" s="177"/>
      <c r="AS18" s="177"/>
      <c r="AT18" s="177"/>
      <c r="AU18" s="177"/>
      <c r="AV18" s="177"/>
      <c r="AW18" s="177"/>
      <c r="AX18" s="177"/>
      <c r="AY18" s="178"/>
      <c r="AZ18" s="252"/>
      <c r="BA18" s="171"/>
      <c r="CL18" s="4">
        <v>223.49767093597768</v>
      </c>
      <c r="CM18" s="4">
        <v>26.9694255</v>
      </c>
      <c r="CN18" s="4">
        <v>26.9694255</v>
      </c>
      <c r="CO18" s="4">
        <v>35.086168125</v>
      </c>
      <c r="CP18" s="4">
        <v>34.958814625000002</v>
      </c>
      <c r="CQ18" s="4">
        <v>27.976058734374995</v>
      </c>
      <c r="CR18" s="4">
        <v>8.1885431250000007</v>
      </c>
      <c r="CS18" s="4">
        <v>6.69517425</v>
      </c>
      <c r="CT18" s="4">
        <v>17.78138225</v>
      </c>
      <c r="CU18" s="4">
        <v>17.493825125000001</v>
      </c>
      <c r="CV18" s="4">
        <v>22.674342875000001</v>
      </c>
      <c r="CW18" s="4">
        <v>29.317316625</v>
      </c>
      <c r="CX18" s="4">
        <v>26.874985500000001</v>
      </c>
      <c r="CY18" s="4">
        <v>34.997416625</v>
      </c>
      <c r="CZ18" s="4">
        <v>34.851344250000004</v>
      </c>
      <c r="DA18" s="4">
        <v>28.307670998217919</v>
      </c>
      <c r="DB18" s="4">
        <v>0.23007049999999998</v>
      </c>
      <c r="DC18" s="4">
        <v>1455.8575000000001</v>
      </c>
      <c r="DE18" s="4">
        <v>233.84404626092211</v>
      </c>
      <c r="DF18" s="4">
        <v>8.4854572499999996</v>
      </c>
      <c r="DH18" s="4">
        <v>233.84404626092211</v>
      </c>
      <c r="DI18" s="4">
        <v>6.8355489999999994</v>
      </c>
      <c r="DK18" s="4">
        <v>892.4713643522864</v>
      </c>
      <c r="DL18" s="4">
        <v>49.2757085</v>
      </c>
      <c r="DM18" s="4">
        <v>857.32505889669631</v>
      </c>
      <c r="DN18" s="4">
        <v>46.733090375000003</v>
      </c>
      <c r="DO18" s="4">
        <v>223.49767093597768</v>
      </c>
      <c r="DP18" s="4">
        <v>22.674342875000001</v>
      </c>
      <c r="DQ18" s="4">
        <v>207.44898831818739</v>
      </c>
      <c r="DR18" s="4">
        <v>29.163572875</v>
      </c>
      <c r="DS18" s="4">
        <v>223.49767093597768</v>
      </c>
      <c r="DT18" s="4">
        <v>26.874985500000001</v>
      </c>
      <c r="DU18" s="4">
        <v>26.874985500000001</v>
      </c>
      <c r="DV18" s="4">
        <v>34.997416625</v>
      </c>
      <c r="DW18" s="4">
        <v>34.851344250000004</v>
      </c>
      <c r="DX18" s="4">
        <v>28.307670998217919</v>
      </c>
      <c r="DZ18" s="4">
        <v>221.27343731747393</v>
      </c>
      <c r="EA18" s="4">
        <v>27.845205500000002</v>
      </c>
      <c r="EB18" s="4">
        <v>27.845205500000002</v>
      </c>
      <c r="EC18" s="4">
        <v>35.805410250000001</v>
      </c>
      <c r="ED18" s="4">
        <v>35.621899749999997</v>
      </c>
      <c r="EE18" s="4">
        <v>28.828761687500002</v>
      </c>
      <c r="EF18" s="4">
        <v>9.2296560000000003</v>
      </c>
      <c r="EG18" s="4">
        <v>7.4502007499999996</v>
      </c>
      <c r="EH18" s="4">
        <v>27.119698749999998</v>
      </c>
      <c r="EI18" s="4">
        <v>26.413135</v>
      </c>
      <c r="EJ18" s="4">
        <v>23.581881500000001</v>
      </c>
      <c r="EK18" s="4">
        <v>30.17829725</v>
      </c>
      <c r="EL18" s="4">
        <v>27.743200999999999</v>
      </c>
      <c r="EM18" s="4">
        <v>35.715467000000004</v>
      </c>
      <c r="EN18" s="4">
        <v>35.4890355</v>
      </c>
      <c r="EO18" s="4">
        <v>29.161621415715452</v>
      </c>
      <c r="EP18" s="4">
        <v>0.18079724999999999</v>
      </c>
      <c r="EQ18" s="4">
        <v>12515.9625</v>
      </c>
      <c r="ER18" s="4">
        <v>231.49959355901609</v>
      </c>
      <c r="ES18" s="4">
        <v>9.4001704999999998</v>
      </c>
      <c r="ET18" s="4">
        <v>221.27343731747393</v>
      </c>
      <c r="EU18" s="4">
        <v>7.4502007499999996</v>
      </c>
      <c r="EV18" s="7">
        <v>592.06599323282796</v>
      </c>
      <c r="EW18" s="7">
        <v>48.256529499999999</v>
      </c>
      <c r="EX18" s="7">
        <v>592.06599323282796</v>
      </c>
      <c r="EY18" s="7">
        <v>46.606228250000001</v>
      </c>
      <c r="EZ18" s="7">
        <v>221.27343731747393</v>
      </c>
      <c r="FA18" s="7">
        <v>23.581881500000001</v>
      </c>
      <c r="FB18" s="7">
        <v>221.27343731747393</v>
      </c>
      <c r="FC18" s="7">
        <v>30.17829725</v>
      </c>
      <c r="FD18" s="4">
        <v>221.27343731747393</v>
      </c>
      <c r="FE18" s="4">
        <v>27.743200999999999</v>
      </c>
      <c r="FF18" s="4">
        <v>27.743200999999999</v>
      </c>
      <c r="FG18" s="4">
        <v>35.715467000000004</v>
      </c>
      <c r="FH18" s="4">
        <v>35.4890355</v>
      </c>
      <c r="FI18" s="4">
        <v>29.161621415715452</v>
      </c>
      <c r="FK18" s="4">
        <v>207.44898831818739</v>
      </c>
      <c r="FL18" s="4">
        <v>27.7644602734375</v>
      </c>
      <c r="FM18" s="4">
        <v>223.49767093597768</v>
      </c>
      <c r="FN18" s="4">
        <v>28.307670998217919</v>
      </c>
      <c r="FP18" s="4">
        <v>221.27343731747393</v>
      </c>
      <c r="FQ18" s="4">
        <v>28.828761687500002</v>
      </c>
      <c r="FR18" s="4">
        <v>221.27343731747393</v>
      </c>
      <c r="FS18" s="4">
        <v>29.161621415715452</v>
      </c>
    </row>
    <row r="19" spans="1:175" ht="13" customHeight="1">
      <c r="A19" s="249"/>
      <c r="B19" s="38">
        <v>160</v>
      </c>
      <c r="C19" s="130">
        <f>Anchor!L88</f>
        <v>2645.724737</v>
      </c>
      <c r="D19" s="130">
        <f>Anchor!M88</f>
        <v>35.851275999999999</v>
      </c>
      <c r="E19" s="130">
        <f>Anchor!N88</f>
        <v>41.097963</v>
      </c>
      <c r="F19" s="130">
        <f>Anchor!O88</f>
        <v>41.517445000000002</v>
      </c>
      <c r="G19" s="131">
        <f>('Summary (Full)'!$B$34*D19+'Summary (Full)'!$B$35*E19+'Summary (Full)'!$B$36*F19)/'Summary (Full)'!$B$37</f>
        <v>36.533329500000001</v>
      </c>
      <c r="H19" s="130">
        <f>Anchor!P88</f>
        <v>19.705615999999999</v>
      </c>
      <c r="I19" s="130">
        <f>Anchor!Q88</f>
        <v>14.700842</v>
      </c>
      <c r="J19" s="130">
        <f>Anchor!R88</f>
        <v>81.149144000000007</v>
      </c>
      <c r="K19" s="130">
        <f>Anchor!S88</f>
        <v>78.6678</v>
      </c>
      <c r="L19" s="130">
        <f>Anchor!T88</f>
        <v>32.566673999999999</v>
      </c>
      <c r="M19" s="130">
        <f>Anchor!U88</f>
        <v>37.100509000000002</v>
      </c>
      <c r="N19" s="130">
        <f>Anchor!V88</f>
        <v>35.767457</v>
      </c>
      <c r="O19" s="130">
        <f>Anchor!W88</f>
        <v>40.995460000000001</v>
      </c>
      <c r="P19" s="130">
        <f>Anchor!X88</f>
        <v>41.390737999999999</v>
      </c>
      <c r="Q19" s="132">
        <f>10*LOG10(1/(('Summary (Full)'!$B$41/10^(N19/10)+'Summary (Full)'!$B$42/10^(O19/10)+'Summary (Full)'!$B$43/10^(P19/10))/'Summary (Full)'!$B$44))</f>
        <v>36.946003563464707</v>
      </c>
      <c r="R19" s="130">
        <f>Anchor!Y88</f>
        <v>2.7622000000000001E-2</v>
      </c>
      <c r="S19" s="130">
        <f>Anchor!Z88</f>
        <v>7474.96</v>
      </c>
      <c r="T19" s="133"/>
      <c r="U19" s="130">
        <f>Test!L88</f>
        <v>2517.8329359999998</v>
      </c>
      <c r="V19" s="130">
        <f>Test!M88</f>
        <v>36.541420000000002</v>
      </c>
      <c r="W19" s="130">
        <f>Test!N88</f>
        <v>42.120511</v>
      </c>
      <c r="X19" s="130">
        <f>Test!O88</f>
        <v>42.219661000000002</v>
      </c>
      <c r="Y19" s="130">
        <f>('Summary (Full)'!$B$34*V19+'Summary (Full)'!$B$35*W19+'Summary (Full)'!$B$36*X19)/'Summary (Full)'!$B$37</f>
        <v>37.245003249999996</v>
      </c>
      <c r="Z19" s="130">
        <f>Test!P88</f>
        <v>20.591283000000001</v>
      </c>
      <c r="AA19" s="130">
        <f>Test!Q88</f>
        <v>15.407427999999999</v>
      </c>
      <c r="AB19" s="130">
        <f>Test!R88</f>
        <v>85.951102000000006</v>
      </c>
      <c r="AC19" s="130">
        <f>Test!S88</f>
        <v>83.073650000000001</v>
      </c>
      <c r="AD19" s="130">
        <f>Test!T88</f>
        <v>33.470775000000003</v>
      </c>
      <c r="AE19" s="130">
        <f>Test!U88</f>
        <v>37.829656999999997</v>
      </c>
      <c r="AF19" s="130">
        <f>Test!V88</f>
        <v>36.451957999999998</v>
      </c>
      <c r="AG19" s="130">
        <f>Test!W88</f>
        <v>42.029201999999998</v>
      </c>
      <c r="AH19" s="130">
        <f>Test!X88</f>
        <v>42.095196000000001</v>
      </c>
      <c r="AI19" s="130">
        <f>10*LOG10(1/(('Summary (Full)'!$B$41/10^(AF19/10)+'Summary (Full)'!$B$42/10^(AG19/10)+'Summary (Full)'!$B$43/10^(AH19/10))/'Summary (Full)'!$B$44))</f>
        <v>37.65377252913369</v>
      </c>
      <c r="AJ19" s="130">
        <f>Test!Y88</f>
        <v>2.1215000000000001E-2</v>
      </c>
      <c r="AK19" s="130">
        <f>Test!Z88</f>
        <v>56948.91</v>
      </c>
      <c r="AL19" s="130">
        <f t="shared" si="2"/>
        <v>0.76804720874665122</v>
      </c>
      <c r="AM19" s="130">
        <f t="shared" si="2"/>
        <v>7.6186240461487422</v>
      </c>
      <c r="AO19" s="261" t="s">
        <v>28</v>
      </c>
      <c r="AP19" s="177" cm="1">
        <f t="array" ref="AP19">bdRateExtend($C18:$C21,D18:D21,$U18:$U21,V18:V21)</f>
        <v>-0.21960049300076645</v>
      </c>
      <c r="AQ19" s="177"/>
      <c r="AR19" s="177"/>
      <c r="AS19" s="177"/>
      <c r="AT19" s="177" cm="1">
        <f t="array" ref="AT19">bdRateExtend($C18:$C21,H18:H21,$U18:$U21,Z18:Z21)</f>
        <v>-0.20029140414519109</v>
      </c>
      <c r="AU19" s="177"/>
      <c r="AV19" s="177" cm="1">
        <f t="array" ref="AV19">bdRateExtend($C18:$C21,I18:I21,$U18:$U21,AA18:AA21)</f>
        <v>-0.220335705320724</v>
      </c>
      <c r="AW19" s="177"/>
      <c r="AX19" s="177" cm="1">
        <f t="array" ref="AX19">bdRateExtend($C18:$C21,J18:J21,$U18:$U21,AB18:AB21,"None", FALSE,1)</f>
        <v>-0.25984838424014622</v>
      </c>
      <c r="AY19" s="178"/>
      <c r="AZ19" s="252" cm="1">
        <f t="array" ref="AZ19">testVMAFRange($C18:$C21,J18:J21,$U18:$U21,AB18:AB21)</f>
        <v>0</v>
      </c>
      <c r="BA19" s="171"/>
      <c r="CL19" s="4">
        <v>251.28930890334451</v>
      </c>
      <c r="CM19" s="4">
        <v>27.334636</v>
      </c>
      <c r="CN19" s="4">
        <v>27.334636</v>
      </c>
      <c r="CO19" s="4">
        <v>35.337289250000005</v>
      </c>
      <c r="CP19" s="4">
        <v>35.236987249999999</v>
      </c>
      <c r="CQ19" s="4">
        <v>28.328698781249997</v>
      </c>
      <c r="CR19" s="4">
        <v>8.6482062500000012</v>
      </c>
      <c r="CS19" s="4">
        <v>6.9960915000000004</v>
      </c>
      <c r="CT19" s="4">
        <v>19.8937375</v>
      </c>
      <c r="CU19" s="4">
        <v>19.515534250000002</v>
      </c>
      <c r="CV19" s="4">
        <v>23.038877750000001</v>
      </c>
      <c r="CW19" s="4">
        <v>29.655614249999999</v>
      </c>
      <c r="CX19" s="4">
        <v>27.239222000000002</v>
      </c>
      <c r="CY19" s="4">
        <v>35.247136250000004</v>
      </c>
      <c r="CZ19" s="4">
        <v>35.127100500000005</v>
      </c>
      <c r="DA19" s="4">
        <v>28.664037186206144</v>
      </c>
      <c r="DB19" s="4">
        <v>0.21770099999999998</v>
      </c>
      <c r="DC19" s="4">
        <v>1541.4850000000001</v>
      </c>
      <c r="DE19" s="4">
        <v>263.5975157796712</v>
      </c>
      <c r="DF19" s="4">
        <v>8.887358625000001</v>
      </c>
      <c r="DH19" s="4">
        <v>282.53680006897747</v>
      </c>
      <c r="DI19" s="4">
        <v>7.2970087499999998</v>
      </c>
      <c r="DK19" s="4">
        <v>988.92806107992919</v>
      </c>
      <c r="DL19" s="4">
        <v>52.297594250000003</v>
      </c>
      <c r="DM19" s="4">
        <v>956.67269245548232</v>
      </c>
      <c r="DN19" s="4">
        <v>49.718942249999998</v>
      </c>
      <c r="DO19" s="4">
        <v>251.28930890334451</v>
      </c>
      <c r="DP19" s="4">
        <v>23.038877750000001</v>
      </c>
      <c r="DQ19" s="4">
        <v>233.84404626092211</v>
      </c>
      <c r="DR19" s="4">
        <v>29.473414250000001</v>
      </c>
      <c r="DS19" s="4">
        <v>251.28930890334451</v>
      </c>
      <c r="DT19" s="4">
        <v>27.239222000000002</v>
      </c>
      <c r="DU19" s="4">
        <v>27.239222000000002</v>
      </c>
      <c r="DV19" s="4">
        <v>35.247136250000004</v>
      </c>
      <c r="DW19" s="4">
        <v>35.127100500000005</v>
      </c>
      <c r="DX19" s="4">
        <v>28.664037186206144</v>
      </c>
      <c r="DZ19" s="4">
        <v>249.77301744399264</v>
      </c>
      <c r="EA19" s="4">
        <v>28.203207250000002</v>
      </c>
      <c r="EB19" s="4">
        <v>28.203207250000002</v>
      </c>
      <c r="EC19" s="4">
        <v>36.061545125000002</v>
      </c>
      <c r="ED19" s="4">
        <v>35.915429375000002</v>
      </c>
      <c r="EE19" s="4">
        <v>29.176367250000002</v>
      </c>
      <c r="EF19" s="4">
        <v>9.6470395</v>
      </c>
      <c r="EG19" s="4">
        <v>7.7273498749999989</v>
      </c>
      <c r="EH19" s="4">
        <v>28.853328375</v>
      </c>
      <c r="EI19" s="4">
        <v>28.063271</v>
      </c>
      <c r="EJ19" s="4">
        <v>23.932427749999999</v>
      </c>
      <c r="EK19" s="4">
        <v>30.511674624999998</v>
      </c>
      <c r="EL19" s="4">
        <v>28.1000245</v>
      </c>
      <c r="EM19" s="4">
        <v>35.972759500000002</v>
      </c>
      <c r="EN19" s="4">
        <v>35.778878249999998</v>
      </c>
      <c r="EO19" s="4">
        <v>29.512396486285276</v>
      </c>
      <c r="EP19" s="4">
        <v>0.16885212499999999</v>
      </c>
      <c r="EQ19" s="4">
        <v>13211.276250000001</v>
      </c>
      <c r="ER19" s="4">
        <v>285.5592078268744</v>
      </c>
      <c r="ES19" s="4">
        <v>10.1640645</v>
      </c>
      <c r="ET19" s="4">
        <v>249.77301744399264</v>
      </c>
      <c r="EU19" s="4">
        <v>7.7273498749999989</v>
      </c>
      <c r="EV19" s="7">
        <v>658.85362277850879</v>
      </c>
      <c r="EW19" s="7">
        <v>51.093432750000005</v>
      </c>
      <c r="EX19" s="7">
        <v>658.85362277850879</v>
      </c>
      <c r="EY19" s="7">
        <v>49.326405874999999</v>
      </c>
      <c r="EZ19" s="7">
        <v>249.77301744399264</v>
      </c>
      <c r="FA19" s="7">
        <v>23.932427749999999</v>
      </c>
      <c r="FB19" s="7">
        <v>249.77301744399264</v>
      </c>
      <c r="FC19" s="7">
        <v>30.511674624999998</v>
      </c>
      <c r="FD19" s="4">
        <v>249.77301744399264</v>
      </c>
      <c r="FE19" s="4">
        <v>28.1000245</v>
      </c>
      <c r="FF19" s="4">
        <v>28.1000245</v>
      </c>
      <c r="FG19" s="4">
        <v>35.972759500000002</v>
      </c>
      <c r="FH19" s="4">
        <v>35.778878249999998</v>
      </c>
      <c r="FI19" s="4">
        <v>29.512396486285276</v>
      </c>
      <c r="FK19" s="4">
        <v>223.49767093597768</v>
      </c>
      <c r="FL19" s="4">
        <v>27.976058734374995</v>
      </c>
      <c r="FM19" s="4">
        <v>251.28930890334451</v>
      </c>
      <c r="FN19" s="4">
        <v>28.664037186206144</v>
      </c>
      <c r="FP19" s="4">
        <v>249.77301744399264</v>
      </c>
      <c r="FQ19" s="4">
        <v>29.176367250000002</v>
      </c>
      <c r="FR19" s="4">
        <v>249.77301744399264</v>
      </c>
      <c r="FS19" s="4">
        <v>29.512396486285276</v>
      </c>
    </row>
    <row r="20" spans="1:175">
      <c r="A20" s="249"/>
      <c r="B20" s="38">
        <v>185</v>
      </c>
      <c r="C20" s="130">
        <f>Anchor!L89</f>
        <v>1191.2395300000001</v>
      </c>
      <c r="D20" s="130">
        <f>Anchor!M89</f>
        <v>32.631915999999997</v>
      </c>
      <c r="E20" s="130">
        <f>Anchor!N89</f>
        <v>38.815883999999997</v>
      </c>
      <c r="F20" s="130">
        <f>Anchor!O89</f>
        <v>39.140065999999997</v>
      </c>
      <c r="G20" s="131">
        <f>('Summary (Full)'!$B$34*D20+'Summary (Full)'!$B$35*E20+'Summary (Full)'!$B$36*F20)/'Summary (Full)'!$B$37</f>
        <v>33.425173375</v>
      </c>
      <c r="H20" s="130">
        <f>Anchor!P89</f>
        <v>15.184748000000001</v>
      </c>
      <c r="I20" s="130">
        <f>Anchor!Q89</f>
        <v>11.536695999999999</v>
      </c>
      <c r="J20" s="130">
        <f>Anchor!R89</f>
        <v>57.312562999999997</v>
      </c>
      <c r="K20" s="130">
        <f>Anchor!S89</f>
        <v>55.690646000000001</v>
      </c>
      <c r="L20" s="130">
        <f>Anchor!T89</f>
        <v>28.645734999999998</v>
      </c>
      <c r="M20" s="130">
        <f>Anchor!U89</f>
        <v>34.326304999999998</v>
      </c>
      <c r="N20" s="130">
        <f>Anchor!V89</f>
        <v>32.544733000000001</v>
      </c>
      <c r="O20" s="130">
        <f>Anchor!W89</f>
        <v>38.72381</v>
      </c>
      <c r="P20" s="130">
        <f>Anchor!X89</f>
        <v>39.020187</v>
      </c>
      <c r="Q20" s="132">
        <f>10*LOG10(1/(('Summary (Full)'!$B$41/10^(N20/10)+'Summary (Full)'!$B$42/10^(O20/10)+'Summary (Full)'!$B$43/10^(P20/10))/'Summary (Full)'!$B$44))</f>
        <v>33.82688058564441</v>
      </c>
      <c r="R20" s="130">
        <f>Anchor!Y89</f>
        <v>5.9851000000000001E-2</v>
      </c>
      <c r="S20" s="130">
        <f>Anchor!Z89</f>
        <v>5570.33</v>
      </c>
      <c r="T20" s="133"/>
      <c r="U20" s="130">
        <f>Test!L89</f>
        <v>1124.3021590000001</v>
      </c>
      <c r="V20" s="130">
        <f>Test!M89</f>
        <v>33.453574000000003</v>
      </c>
      <c r="W20" s="130">
        <f>Test!N89</f>
        <v>39.736086999999998</v>
      </c>
      <c r="X20" s="130">
        <f>Test!O89</f>
        <v>39.799681</v>
      </c>
      <c r="Y20" s="130">
        <f>('Summary (Full)'!$B$34*V20+'Summary (Full)'!$B$35*W20+'Summary (Full)'!$B$36*X20)/'Summary (Full)'!$B$37</f>
        <v>34.24286275</v>
      </c>
      <c r="Z20" s="130">
        <f>Test!P89</f>
        <v>16.194896</v>
      </c>
      <c r="AA20" s="130">
        <f>Test!Q89</f>
        <v>12.340131</v>
      </c>
      <c r="AB20" s="130">
        <f>Test!R89</f>
        <v>65.277949000000007</v>
      </c>
      <c r="AC20" s="130">
        <f>Test!S89</f>
        <v>62.927294000000003</v>
      </c>
      <c r="AD20" s="130">
        <f>Test!T89</f>
        <v>29.600242000000001</v>
      </c>
      <c r="AE20" s="130">
        <f>Test!U89</f>
        <v>35.116351999999999</v>
      </c>
      <c r="AF20" s="130">
        <f>Test!V89</f>
        <v>33.353647000000002</v>
      </c>
      <c r="AG20" s="130">
        <f>Test!W89</f>
        <v>39.649022000000002</v>
      </c>
      <c r="AH20" s="130">
        <f>Test!X89</f>
        <v>39.671843000000003</v>
      </c>
      <c r="AI20" s="130">
        <f>10*LOG10(1/(('Summary (Full)'!$B$41/10^(AF20/10)+'Summary (Full)'!$B$42/10^(AG20/10)+'Summary (Full)'!$B$43/10^(AH20/10))/'Summary (Full)'!$B$44))</f>
        <v>34.633915674116381</v>
      </c>
      <c r="AJ20" s="130">
        <f>Test!Y89</f>
        <v>3.6575000000000003E-2</v>
      </c>
      <c r="AK20" s="130">
        <f>Test!Z89</f>
        <v>37914.620000000003</v>
      </c>
      <c r="AL20" s="130">
        <f t="shared" si="2"/>
        <v>0.6111009005697482</v>
      </c>
      <c r="AM20" s="130">
        <f t="shared" si="2"/>
        <v>6.8065303132848509</v>
      </c>
      <c r="AO20" s="261"/>
      <c r="AP20" s="177"/>
      <c r="AQ20" s="177"/>
      <c r="AR20" s="177"/>
      <c r="AS20" s="177"/>
      <c r="AT20" s="177"/>
      <c r="AU20" s="177"/>
      <c r="AV20" s="177"/>
      <c r="AW20" s="177"/>
      <c r="AX20" s="177"/>
      <c r="AY20" s="178"/>
      <c r="AZ20" s="252"/>
      <c r="BA20" s="171"/>
      <c r="CL20" s="4">
        <v>282.53680006897747</v>
      </c>
      <c r="CM20" s="4">
        <v>27.6998465</v>
      </c>
      <c r="CN20" s="4">
        <v>27.6998465</v>
      </c>
      <c r="CO20" s="4">
        <v>35.588410375000002</v>
      </c>
      <c r="CP20" s="4">
        <v>35.515159874999995</v>
      </c>
      <c r="CQ20" s="4">
        <v>28.681338828124996</v>
      </c>
      <c r="CR20" s="4">
        <v>9.1078693749999999</v>
      </c>
      <c r="CS20" s="4">
        <v>7.2970087499999998</v>
      </c>
      <c r="CT20" s="4">
        <v>22.006092750000001</v>
      </c>
      <c r="CU20" s="4">
        <v>21.537243374999999</v>
      </c>
      <c r="CV20" s="4">
        <v>23.403412625000001</v>
      </c>
      <c r="CW20" s="4">
        <v>29.993911875000002</v>
      </c>
      <c r="CX20" s="4">
        <v>27.603458500000002</v>
      </c>
      <c r="CY20" s="4">
        <v>35.496855875000001</v>
      </c>
      <c r="CZ20" s="4">
        <v>35.402856750000005</v>
      </c>
      <c r="DA20" s="4">
        <v>29.02040337419437</v>
      </c>
      <c r="DB20" s="4">
        <v>0.2053315</v>
      </c>
      <c r="DC20" s="4">
        <v>1627.1125</v>
      </c>
      <c r="DE20" s="4">
        <v>329.46796905733669</v>
      </c>
      <c r="DF20" s="4">
        <v>9.7348815000000002</v>
      </c>
      <c r="DH20" s="4">
        <v>317.66987517929738</v>
      </c>
      <c r="DI20" s="4">
        <v>7.5979260000000002</v>
      </c>
      <c r="DK20" s="4">
        <v>1095.8096237643188</v>
      </c>
      <c r="DL20" s="4">
        <v>55.319479999999999</v>
      </c>
      <c r="DM20" s="4">
        <v>988.92806107992919</v>
      </c>
      <c r="DN20" s="4">
        <v>50.630752000000001</v>
      </c>
      <c r="DO20" s="4">
        <v>282.53680006897747</v>
      </c>
      <c r="DP20" s="4">
        <v>23.403412625000001</v>
      </c>
      <c r="DQ20" s="4">
        <v>282.53680006897747</v>
      </c>
      <c r="DR20" s="4">
        <v>29.993911875000002</v>
      </c>
      <c r="DS20" s="4">
        <v>282.53680006897747</v>
      </c>
      <c r="DT20" s="4">
        <v>27.603458500000002</v>
      </c>
      <c r="DU20" s="4">
        <v>27.603458500000002</v>
      </c>
      <c r="DV20" s="4">
        <v>35.496855875000001</v>
      </c>
      <c r="DW20" s="4">
        <v>35.402856750000005</v>
      </c>
      <c r="DX20" s="4">
        <v>29.02040337419437</v>
      </c>
      <c r="DZ20" s="4">
        <v>315.42267535498451</v>
      </c>
      <c r="EA20" s="4">
        <v>28.938887375</v>
      </c>
      <c r="EB20" s="4">
        <v>28.938887375</v>
      </c>
      <c r="EC20" s="4">
        <v>36.572044625000004</v>
      </c>
      <c r="ED20" s="4">
        <v>36.486409625</v>
      </c>
      <c r="EE20" s="4">
        <v>29.887679843750004</v>
      </c>
      <c r="EF20" s="4">
        <v>10.545056750000001</v>
      </c>
      <c r="EG20" s="4">
        <v>8.3348567500000001</v>
      </c>
      <c r="EH20" s="4">
        <v>33.098597124999998</v>
      </c>
      <c r="EI20" s="4">
        <v>32.113568000000001</v>
      </c>
      <c r="EJ20" s="4">
        <v>24.683608749999998</v>
      </c>
      <c r="EK20" s="4">
        <v>31.178614749999998</v>
      </c>
      <c r="EL20" s="4">
        <v>28.834269375000002</v>
      </c>
      <c r="EM20" s="4">
        <v>36.483695875000002</v>
      </c>
      <c r="EN20" s="4">
        <v>36.346136375</v>
      </c>
      <c r="EO20" s="4">
        <v>30.230945730728244</v>
      </c>
      <c r="EP20" s="4">
        <v>0.14617150000000001</v>
      </c>
      <c r="EQ20" s="4">
        <v>15148.23875</v>
      </c>
      <c r="ER20" s="4">
        <v>320.27328989695354</v>
      </c>
      <c r="ES20" s="4">
        <v>10.623611</v>
      </c>
      <c r="ET20" s="4">
        <v>315.42267535498451</v>
      </c>
      <c r="EU20" s="4">
        <v>8.3348567500000001</v>
      </c>
      <c r="EV20" s="7">
        <v>733.17518859365043</v>
      </c>
      <c r="EW20" s="7">
        <v>53.930336000000004</v>
      </c>
      <c r="EX20" s="7">
        <v>733.17518859365043</v>
      </c>
      <c r="EY20" s="7">
        <v>52.046583499999997</v>
      </c>
      <c r="EZ20" s="7">
        <v>315.42267535498451</v>
      </c>
      <c r="FA20" s="7">
        <v>24.683608749999998</v>
      </c>
      <c r="FB20" s="7">
        <v>281.943287</v>
      </c>
      <c r="FC20" s="7">
        <v>30.845051999999999</v>
      </c>
      <c r="FD20" s="4">
        <v>315.42267535498451</v>
      </c>
      <c r="FE20" s="4">
        <v>28.834269375000002</v>
      </c>
      <c r="FF20" s="4">
        <v>28.834269375000002</v>
      </c>
      <c r="FG20" s="4">
        <v>36.483695875000002</v>
      </c>
      <c r="FH20" s="4">
        <v>36.346136375</v>
      </c>
      <c r="FI20" s="4">
        <v>30.230945730728244</v>
      </c>
      <c r="FK20" s="4">
        <v>251.28930890334451</v>
      </c>
      <c r="FL20" s="4">
        <v>28.328698781249997</v>
      </c>
      <c r="FM20" s="4">
        <v>282.53680006897747</v>
      </c>
      <c r="FN20" s="4">
        <v>29.02040337419437</v>
      </c>
      <c r="FP20" s="4">
        <v>315.42267535498451</v>
      </c>
      <c r="FQ20" s="4">
        <v>29.887679843750004</v>
      </c>
      <c r="FR20" s="4">
        <v>315.42267535498451</v>
      </c>
      <c r="FS20" s="4">
        <v>30.230945730728244</v>
      </c>
    </row>
    <row r="21" spans="1:175" ht="13" customHeight="1">
      <c r="A21" s="249"/>
      <c r="B21" s="38">
        <v>210</v>
      </c>
      <c r="C21" s="130">
        <f>Anchor!L90</f>
        <v>495.51433200000002</v>
      </c>
      <c r="D21" s="130">
        <f>Anchor!M90</f>
        <v>29.322233000000001</v>
      </c>
      <c r="E21" s="130">
        <f>Anchor!N90</f>
        <v>36.609625999999999</v>
      </c>
      <c r="F21" s="130">
        <f>Anchor!O90</f>
        <v>36.639173999999997</v>
      </c>
      <c r="G21" s="131">
        <f>('Summary (Full)'!$B$34*D21+'Summary (Full)'!$B$35*E21+'Summary (Full)'!$B$36*F21)/'Summary (Full)'!$B$37</f>
        <v>30.235003874999997</v>
      </c>
      <c r="H21" s="130">
        <f>Anchor!P90</f>
        <v>10.957139</v>
      </c>
      <c r="I21" s="130">
        <f>Anchor!Q90</f>
        <v>8.5733949999999997</v>
      </c>
      <c r="J21" s="130">
        <f>Anchor!R90</f>
        <v>32.572387999999997</v>
      </c>
      <c r="K21" s="130">
        <f>Anchor!S90</f>
        <v>31.803830999999999</v>
      </c>
      <c r="L21" s="130">
        <f>Anchor!T90</f>
        <v>25.036034000000001</v>
      </c>
      <c r="M21" s="130">
        <f>Anchor!U90</f>
        <v>31.400568</v>
      </c>
      <c r="N21" s="130">
        <f>Anchor!V90</f>
        <v>29.230111000000001</v>
      </c>
      <c r="O21" s="130">
        <f>Anchor!W90</f>
        <v>36.526687000000003</v>
      </c>
      <c r="P21" s="130">
        <f>Anchor!X90</f>
        <v>36.518382000000003</v>
      </c>
      <c r="Q21" s="132">
        <f>10*LOG10(1/(('Summary (Full)'!$B$41/10^(N21/10)+'Summary (Full)'!$B$42/10^(O21/10)+'Summary (Full)'!$B$43/10^(P21/10))/'Summary (Full)'!$B$44))</f>
        <v>30.603761330277027</v>
      </c>
      <c r="R21" s="130">
        <f>Anchor!Y90</f>
        <v>0.13235</v>
      </c>
      <c r="S21" s="130">
        <f>Anchor!Z90</f>
        <v>3809.96</v>
      </c>
      <c r="T21" s="133"/>
      <c r="U21" s="130">
        <f>Test!L90</f>
        <v>478.115116</v>
      </c>
      <c r="V21" s="130">
        <f>Test!M90</f>
        <v>30.263843999999999</v>
      </c>
      <c r="W21" s="130">
        <f>Test!N90</f>
        <v>37.484757999999999</v>
      </c>
      <c r="X21" s="130">
        <f>Test!O90</f>
        <v>37.382240000000003</v>
      </c>
      <c r="Y21" s="130">
        <f>('Summary (Full)'!$B$34*V21+'Summary (Full)'!$B$35*W21+'Summary (Full)'!$B$36*X21)/'Summary (Full)'!$B$37</f>
        <v>31.160050875</v>
      </c>
      <c r="Z21" s="130">
        <f>Test!P90</f>
        <v>12.077503</v>
      </c>
      <c r="AA21" s="130">
        <f>Test!Q90</f>
        <v>9.4281810000000004</v>
      </c>
      <c r="AB21" s="130">
        <f>Test!R90</f>
        <v>42.582723000000001</v>
      </c>
      <c r="AC21" s="130">
        <f>Test!S90</f>
        <v>41.165872999999998</v>
      </c>
      <c r="AD21" s="130">
        <f>Test!T90</f>
        <v>26.049543</v>
      </c>
      <c r="AE21" s="130">
        <f>Test!U90</f>
        <v>32.316406999999998</v>
      </c>
      <c r="AF21" s="130">
        <f>Test!V90</f>
        <v>30.162040000000001</v>
      </c>
      <c r="AG21" s="130">
        <f>Test!W90</f>
        <v>37.398453000000003</v>
      </c>
      <c r="AH21" s="130">
        <f>Test!X90</f>
        <v>37.253134000000003</v>
      </c>
      <c r="AI21" s="130">
        <f>10*LOG10(1/(('Summary (Full)'!$B$41/10^(AF21/10)+'Summary (Full)'!$B$42/10^(AG21/10)+'Summary (Full)'!$B$43/10^(AH21/10))/'Summary (Full)'!$B$44))</f>
        <v>31.524510387822758</v>
      </c>
      <c r="AJ21" s="130">
        <f>Test!Y90</f>
        <v>9.0254000000000001E-2</v>
      </c>
      <c r="AK21" s="130">
        <f>Test!Z90</f>
        <v>24234.69</v>
      </c>
      <c r="AL21" s="130">
        <f t="shared" si="2"/>
        <v>0.68193426520589351</v>
      </c>
      <c r="AM21" s="130">
        <f t="shared" si="2"/>
        <v>6.360877804491385</v>
      </c>
      <c r="AO21" s="261" t="s">
        <v>29</v>
      </c>
      <c r="AP21" s="177" cm="1">
        <f t="array" ref="AP21">bdRateExtend($C19:$C22,D19:D22,$U19:$U22,V19:V22)</f>
        <v>-0.24755698979401353</v>
      </c>
      <c r="AQ21" s="177"/>
      <c r="AR21" s="177"/>
      <c r="AS21" s="177"/>
      <c r="AT21" s="177" cm="1">
        <f t="array" ref="AT21">bdRateExtend($C19:$C22,H19:H22,$U19:$U22,Z19:Z22)</f>
        <v>-0.23570216614551509</v>
      </c>
      <c r="AU21" s="177"/>
      <c r="AV21" s="177" cm="1">
        <f t="array" ref="AV21">bdRateExtend($C19:$C22,I19:I22,$U19:$U22,AA19:AA22)</f>
        <v>-0.25392705465056664</v>
      </c>
      <c r="AW21" s="177"/>
      <c r="AX21" s="177" cm="1">
        <f t="array" ref="AX21">bdRateExtend($C19:$C22,J19:J22,$U19:$U22,AB19:AB22,"None", FALSE,1)</f>
        <v>-0.31956523759268385</v>
      </c>
      <c r="AY21" s="178"/>
      <c r="AZ21" s="252" cm="1">
        <f t="array" ref="AZ21">testVMAFRange($C19:$C22,J19:J22,$U19:$U22,AB19:AB22)</f>
        <v>0</v>
      </c>
      <c r="BA21" s="171"/>
      <c r="CL21" s="4">
        <v>317.66987517929738</v>
      </c>
      <c r="CM21" s="4">
        <v>28.065056999999999</v>
      </c>
      <c r="CN21" s="4">
        <v>28.065056999999999</v>
      </c>
      <c r="CO21" s="4">
        <v>35.839531500000007</v>
      </c>
      <c r="CP21" s="4">
        <v>35.793332499999998</v>
      </c>
      <c r="CQ21" s="4">
        <v>29.033978874999995</v>
      </c>
      <c r="CR21" s="4">
        <v>9.5675325000000004</v>
      </c>
      <c r="CS21" s="4">
        <v>7.5979260000000002</v>
      </c>
      <c r="CT21" s="4">
        <v>24.118448000000001</v>
      </c>
      <c r="CU21" s="4">
        <v>23.5589525</v>
      </c>
      <c r="CV21" s="4">
        <v>23.767947499999998</v>
      </c>
      <c r="CW21" s="4">
        <v>30.332209500000001</v>
      </c>
      <c r="CX21" s="4">
        <v>27.967694999999999</v>
      </c>
      <c r="CY21" s="4">
        <v>35.746575500000006</v>
      </c>
      <c r="CZ21" s="4">
        <v>35.678612999999999</v>
      </c>
      <c r="DA21" s="4">
        <v>29.376769562182595</v>
      </c>
      <c r="DB21" s="4">
        <v>0.19296199999999999</v>
      </c>
      <c r="DC21" s="4">
        <v>1712.74</v>
      </c>
      <c r="DE21" s="4">
        <v>365.31717336468904</v>
      </c>
      <c r="DF21" s="4">
        <v>10.180503</v>
      </c>
      <c r="DH21" s="4">
        <v>357.17170142718987</v>
      </c>
      <c r="DI21" s="4">
        <v>7.8988432500000005</v>
      </c>
      <c r="DK21" s="4">
        <v>1214.2427531313065</v>
      </c>
      <c r="DL21" s="4">
        <v>58.341365749999994</v>
      </c>
      <c r="DM21" s="4">
        <v>1095.8096237643188</v>
      </c>
      <c r="DN21" s="4">
        <v>53.520976000000005</v>
      </c>
      <c r="DO21" s="4">
        <v>317.66987517929738</v>
      </c>
      <c r="DP21" s="4">
        <v>23.767947499999998</v>
      </c>
      <c r="DQ21" s="4">
        <v>317.66987517929738</v>
      </c>
      <c r="DR21" s="4">
        <v>30.332209500000001</v>
      </c>
      <c r="DS21" s="4">
        <v>317.66987517929738</v>
      </c>
      <c r="DT21" s="4">
        <v>27.967694999999999</v>
      </c>
      <c r="DU21" s="4">
        <v>27.967694999999999</v>
      </c>
      <c r="DV21" s="4">
        <v>35.746575500000006</v>
      </c>
      <c r="DW21" s="4">
        <v>35.678612999999999</v>
      </c>
      <c r="DX21" s="4">
        <v>29.376769562182595</v>
      </c>
      <c r="DZ21" s="4">
        <v>352.87757756791723</v>
      </c>
      <c r="EA21" s="4">
        <v>29.316565750000002</v>
      </c>
      <c r="EB21" s="4">
        <v>29.316565750000002</v>
      </c>
      <c r="EC21" s="4">
        <v>36.826409250000005</v>
      </c>
      <c r="ED21" s="4">
        <v>36.76386025</v>
      </c>
      <c r="EE21" s="4">
        <v>30.251386875000001</v>
      </c>
      <c r="EF21" s="4">
        <v>11.0256905</v>
      </c>
      <c r="EG21" s="4">
        <v>8.6652144999999994</v>
      </c>
      <c r="EH21" s="4">
        <v>35.61023625</v>
      </c>
      <c r="EI21" s="4">
        <v>34.513728999999998</v>
      </c>
      <c r="EJ21" s="4">
        <v>25.084243499999999</v>
      </c>
      <c r="EK21" s="4">
        <v>31.5121775</v>
      </c>
      <c r="EL21" s="4">
        <v>29.211690750000002</v>
      </c>
      <c r="EM21" s="4">
        <v>36.737339750000004</v>
      </c>
      <c r="EN21" s="4">
        <v>36.623551749999997</v>
      </c>
      <c r="EO21" s="4">
        <v>30.598719904601385</v>
      </c>
      <c r="EP21" s="4">
        <v>0.135436</v>
      </c>
      <c r="EQ21" s="4">
        <v>16389.887500000001</v>
      </c>
      <c r="ER21" s="4">
        <v>352.87757756791723</v>
      </c>
      <c r="ES21" s="4">
        <v>11.0256905</v>
      </c>
      <c r="ET21" s="4">
        <v>352.87757756791723</v>
      </c>
      <c r="EU21" s="4">
        <v>8.6652144999999994</v>
      </c>
      <c r="EV21" s="7">
        <v>815.88055158959901</v>
      </c>
      <c r="EW21" s="7">
        <v>56.767239250000003</v>
      </c>
      <c r="EX21" s="7">
        <v>815.88055158959901</v>
      </c>
      <c r="EY21" s="7">
        <v>54.766761125000002</v>
      </c>
      <c r="EZ21" s="7">
        <v>352.87757756791723</v>
      </c>
      <c r="FA21" s="7">
        <v>25.084243499999999</v>
      </c>
      <c r="FB21" s="7">
        <v>315.42267535498451</v>
      </c>
      <c r="FC21" s="7">
        <v>31.178614749999998</v>
      </c>
      <c r="FD21" s="4">
        <v>352.87757756791723</v>
      </c>
      <c r="FE21" s="4">
        <v>29.211690750000002</v>
      </c>
      <c r="FF21" s="4">
        <v>29.211690750000002</v>
      </c>
      <c r="FG21" s="4">
        <v>36.737339750000004</v>
      </c>
      <c r="FH21" s="4">
        <v>36.623551749999997</v>
      </c>
      <c r="FI21" s="4">
        <v>30.598719904601385</v>
      </c>
      <c r="FK21" s="4">
        <v>282.53680006897747</v>
      </c>
      <c r="FL21" s="4">
        <v>28.681338828124996</v>
      </c>
      <c r="FM21" s="4">
        <v>317.66987517929738</v>
      </c>
      <c r="FN21" s="4">
        <v>29.376769562182595</v>
      </c>
      <c r="FP21" s="4">
        <v>352.87757756791723</v>
      </c>
      <c r="FQ21" s="4">
        <v>30.251386875000001</v>
      </c>
      <c r="FR21" s="4">
        <v>352.87757756791723</v>
      </c>
      <c r="FS21" s="4">
        <v>30.598719904601385</v>
      </c>
    </row>
    <row r="22" spans="1:175" ht="13" thickBot="1">
      <c r="A22" s="249"/>
      <c r="B22" s="38">
        <v>235</v>
      </c>
      <c r="C22" s="130">
        <f>Anchor!L91</f>
        <v>198.58418499999999</v>
      </c>
      <c r="D22" s="130">
        <f>Anchor!M91</f>
        <v>26.338972999999999</v>
      </c>
      <c r="E22" s="130">
        <f>Anchor!N91</f>
        <v>34.443984999999998</v>
      </c>
      <c r="F22" s="130">
        <f>Anchor!O91</f>
        <v>34.187434000000003</v>
      </c>
      <c r="G22" s="131">
        <f>('Summary (Full)'!$B$34*D22+'Summary (Full)'!$B$35*E22+'Summary (Full)'!$B$36*F22)/'Summary (Full)'!$B$37</f>
        <v>27.336065062499998</v>
      </c>
      <c r="H22" s="130">
        <f>Anchor!P91</f>
        <v>7.390485</v>
      </c>
      <c r="I22" s="130">
        <f>Anchor!Q91</f>
        <v>6.1862050000000002</v>
      </c>
      <c r="J22" s="130">
        <f>Anchor!R91</f>
        <v>15.406067999999999</v>
      </c>
      <c r="K22" s="130">
        <f>Anchor!S91</f>
        <v>15.240315000000001</v>
      </c>
      <c r="L22" s="130">
        <f>Anchor!T91</f>
        <v>22.051500000000001</v>
      </c>
      <c r="M22" s="130">
        <f>Anchor!U91</f>
        <v>28.617982999999999</v>
      </c>
      <c r="N22" s="130">
        <f>Anchor!V91</f>
        <v>26.251792999999999</v>
      </c>
      <c r="O22" s="130">
        <f>Anchor!W91</f>
        <v>34.358899999999998</v>
      </c>
      <c r="P22" s="130">
        <f>Anchor!X91</f>
        <v>34.070822999999997</v>
      </c>
      <c r="Q22" s="132">
        <f>10*LOG10(1/(('Summary (Full)'!$B$41/10^(N22/10)+'Summary (Full)'!$B$42/10^(O22/10)+'Summary (Full)'!$B$43/10^(P22/10))/'Summary (Full)'!$B$44))</f>
        <v>27.67860727943517</v>
      </c>
      <c r="R22" s="130">
        <f>Anchor!Y91</f>
        <v>0.21213899999999999</v>
      </c>
      <c r="S22" s="130">
        <f>Anchor!Z91</f>
        <v>2194.15</v>
      </c>
      <c r="T22" s="133"/>
      <c r="U22" s="130">
        <f>Test!L91</f>
        <v>187.49988500000001</v>
      </c>
      <c r="V22" s="130">
        <f>Test!M91</f>
        <v>27.198613999999999</v>
      </c>
      <c r="W22" s="130">
        <f>Test!N91</f>
        <v>35.192785999999998</v>
      </c>
      <c r="X22" s="130">
        <f>Test!O91</f>
        <v>34.905070000000002</v>
      </c>
      <c r="Y22" s="130">
        <f>('Summary (Full)'!$B$34*V22+'Summary (Full)'!$B$35*W22+'Summary (Full)'!$B$36*X22)/'Summary (Full)'!$B$37</f>
        <v>28.179903250000002</v>
      </c>
      <c r="Z22" s="130">
        <f>Test!P91</f>
        <v>8.4164309999999993</v>
      </c>
      <c r="AA22" s="130">
        <f>Test!Q91</f>
        <v>6.9026820000000004</v>
      </c>
      <c r="AB22" s="130">
        <f>Test!R91</f>
        <v>23.638468</v>
      </c>
      <c r="AC22" s="130">
        <f>Test!S91</f>
        <v>23.110937</v>
      </c>
      <c r="AD22" s="130">
        <f>Test!T91</f>
        <v>22.917434</v>
      </c>
      <c r="AE22" s="130">
        <f>Test!U91</f>
        <v>29.491125</v>
      </c>
      <c r="AF22" s="130">
        <f>Test!V91</f>
        <v>27.101503999999998</v>
      </c>
      <c r="AG22" s="130">
        <f>Test!W91</f>
        <v>35.111060000000002</v>
      </c>
      <c r="AH22" s="130">
        <f>Test!X91</f>
        <v>34.78631</v>
      </c>
      <c r="AI22" s="130">
        <f>10*LOG10(1/(('Summary (Full)'!$B$41/10^(AF22/10)+'Summary (Full)'!$B$42/10^(AG22/10)+'Summary (Full)'!$B$43/10^(AH22/10))/'Summary (Full)'!$B$44))</f>
        <v>28.519581568744567</v>
      </c>
      <c r="AJ22" s="130">
        <f>Test!Y91</f>
        <v>0.177259</v>
      </c>
      <c r="AK22" s="130">
        <f>Test!Z91</f>
        <v>13694.88</v>
      </c>
      <c r="AL22" s="130">
        <f t="shared" si="2"/>
        <v>0.83557950211889376</v>
      </c>
      <c r="AM22" s="130">
        <f t="shared" si="2"/>
        <v>6.2415422828885898</v>
      </c>
      <c r="AO22" s="270"/>
      <c r="AP22" s="193"/>
      <c r="AQ22" s="193"/>
      <c r="AR22" s="193"/>
      <c r="AS22" s="193"/>
      <c r="AT22" s="193"/>
      <c r="AU22" s="193"/>
      <c r="AV22" s="193"/>
      <c r="AW22" s="193"/>
      <c r="AX22" s="193"/>
      <c r="AY22" s="195"/>
      <c r="AZ22" s="253"/>
      <c r="BA22" s="221"/>
      <c r="CL22" s="4">
        <v>357.17170142718987</v>
      </c>
      <c r="CM22" s="4">
        <v>28.430267499999999</v>
      </c>
      <c r="CN22" s="4">
        <v>28.430267499999999</v>
      </c>
      <c r="CO22" s="4">
        <v>36.090652625000004</v>
      </c>
      <c r="CP22" s="4">
        <v>36.071505125000002</v>
      </c>
      <c r="CQ22" s="4">
        <v>29.386618921874998</v>
      </c>
      <c r="CR22" s="4">
        <v>10.027195625000001</v>
      </c>
      <c r="CS22" s="4">
        <v>7.8988432500000005</v>
      </c>
      <c r="CT22" s="4">
        <v>26.230803250000001</v>
      </c>
      <c r="CU22" s="4">
        <v>25.580661625000001</v>
      </c>
      <c r="CV22" s="4">
        <v>24.132482374999999</v>
      </c>
      <c r="CW22" s="4">
        <v>30.670507125</v>
      </c>
      <c r="CX22" s="4">
        <v>28.3319315</v>
      </c>
      <c r="CY22" s="4">
        <v>35.996295125000003</v>
      </c>
      <c r="CZ22" s="4">
        <v>35.954369249999999</v>
      </c>
      <c r="DA22" s="4">
        <v>29.733135750170824</v>
      </c>
      <c r="DB22" s="4">
        <v>0.18059249999999999</v>
      </c>
      <c r="DC22" s="4">
        <v>1798.3675000000001</v>
      </c>
      <c r="DE22" s="4">
        <v>405.06710724264997</v>
      </c>
      <c r="DF22" s="4">
        <v>10.6261245</v>
      </c>
      <c r="DH22" s="4">
        <v>401.58552720301327</v>
      </c>
      <c r="DI22" s="4">
        <v>8.1997605</v>
      </c>
      <c r="DK22" s="4">
        <v>1345.4759216907562</v>
      </c>
      <c r="DL22" s="4">
        <v>61.363251499999997</v>
      </c>
      <c r="DM22" s="4">
        <v>1214.2427531313065</v>
      </c>
      <c r="DN22" s="4">
        <v>56.411200000000001</v>
      </c>
      <c r="DO22" s="4">
        <v>357.17170142718987</v>
      </c>
      <c r="DP22" s="4">
        <v>24.132482374999999</v>
      </c>
      <c r="DQ22" s="4">
        <v>357.17170142718987</v>
      </c>
      <c r="DR22" s="4">
        <v>30.670507125</v>
      </c>
      <c r="DS22" s="4">
        <v>357.17170142718987</v>
      </c>
      <c r="DT22" s="4">
        <v>28.3319315</v>
      </c>
      <c r="DU22" s="4">
        <v>28.3319315</v>
      </c>
      <c r="DV22" s="4">
        <v>35.996295125000003</v>
      </c>
      <c r="DW22" s="4">
        <v>35.954369249999999</v>
      </c>
      <c r="DX22" s="4">
        <v>29.733135750170824</v>
      </c>
      <c r="DZ22" s="4">
        <v>394.78006649350908</v>
      </c>
      <c r="EA22" s="4">
        <v>29.694244125000001</v>
      </c>
      <c r="EB22" s="4">
        <v>29.694244125000001</v>
      </c>
      <c r="EC22" s="4">
        <v>37.080773875000006</v>
      </c>
      <c r="ED22" s="4">
        <v>37.041310875000001</v>
      </c>
      <c r="EE22" s="4">
        <v>30.615093906250003</v>
      </c>
      <c r="EF22" s="4">
        <v>11.506324249999999</v>
      </c>
      <c r="EG22" s="4">
        <v>8.9955722499999986</v>
      </c>
      <c r="EH22" s="4">
        <v>38.121875375000002</v>
      </c>
      <c r="EI22" s="4">
        <v>36.913890000000002</v>
      </c>
      <c r="EJ22" s="4">
        <v>25.484878250000001</v>
      </c>
      <c r="EK22" s="4">
        <v>31.845740249999999</v>
      </c>
      <c r="EL22" s="4">
        <v>29.589112125</v>
      </c>
      <c r="EM22" s="4">
        <v>36.990983624999998</v>
      </c>
      <c r="EN22" s="4">
        <v>36.900967124999994</v>
      </c>
      <c r="EO22" s="4">
        <v>30.966494078474526</v>
      </c>
      <c r="EP22" s="4">
        <v>0.12470049999999999</v>
      </c>
      <c r="EQ22" s="4">
        <v>17631.536249999997</v>
      </c>
      <c r="ER22" s="4">
        <v>394.78006649350908</v>
      </c>
      <c r="ES22" s="4">
        <v>11.506324249999999</v>
      </c>
      <c r="ET22" s="4">
        <v>394.78006649350908</v>
      </c>
      <c r="EU22" s="4">
        <v>8.9955722499999986</v>
      </c>
      <c r="EV22" s="7">
        <v>907.91544069977897</v>
      </c>
      <c r="EW22" s="7">
        <v>59.604142500000009</v>
      </c>
      <c r="EX22" s="7">
        <v>907.91544069977897</v>
      </c>
      <c r="EY22" s="7">
        <v>57.48693875</v>
      </c>
      <c r="EZ22" s="7">
        <v>394.78006649350908</v>
      </c>
      <c r="FA22" s="7">
        <v>25.484878250000001</v>
      </c>
      <c r="FB22" s="7">
        <v>352.87757756791723</v>
      </c>
      <c r="FC22" s="7">
        <v>31.5121775</v>
      </c>
      <c r="FD22" s="4">
        <v>394.78006649350908</v>
      </c>
      <c r="FE22" s="4">
        <v>29.589112125</v>
      </c>
      <c r="FF22" s="4">
        <v>29.589112125</v>
      </c>
      <c r="FG22" s="4">
        <v>36.990983624999998</v>
      </c>
      <c r="FH22" s="4">
        <v>36.900967124999994</v>
      </c>
      <c r="FI22" s="4">
        <v>30.966494078474526</v>
      </c>
      <c r="FK22" s="4">
        <v>317.66987517929738</v>
      </c>
      <c r="FL22" s="4">
        <v>29.033978874999995</v>
      </c>
      <c r="FM22" s="4">
        <v>357.17170142718987</v>
      </c>
      <c r="FN22" s="4">
        <v>29.733135750170824</v>
      </c>
      <c r="FP22" s="4">
        <v>394.78006649350908</v>
      </c>
      <c r="FQ22" s="4">
        <v>30.615093906250003</v>
      </c>
      <c r="FR22" s="4">
        <v>394.78006649350908</v>
      </c>
      <c r="FS22" s="4">
        <v>30.966494078474526</v>
      </c>
    </row>
    <row r="23" spans="1:175" ht="13" customHeight="1">
      <c r="A23" s="250" t="s">
        <v>19</v>
      </c>
      <c r="B23" s="38">
        <v>110</v>
      </c>
      <c r="C23" s="130">
        <f>Anchor!L92</f>
        <v>7368.7617</v>
      </c>
      <c r="D23" s="130">
        <f>Anchor!M92</f>
        <v>38.359495000000003</v>
      </c>
      <c r="E23" s="130">
        <f>Anchor!N92</f>
        <v>43.661456999999999</v>
      </c>
      <c r="F23" s="130">
        <f>Anchor!O92</f>
        <v>43.981755</v>
      </c>
      <c r="G23" s="131">
        <f>('Summary (Full)'!$B$34*D23+'Summary (Full)'!$B$35*E23+'Summary (Full)'!$B$36*F23)/'Summary (Full)'!$B$37</f>
        <v>39.042258875000009</v>
      </c>
      <c r="H23" s="130">
        <f>Anchor!P92</f>
        <v>25.800796999999999</v>
      </c>
      <c r="I23" s="130">
        <f>Anchor!Q92</f>
        <v>18.121794000000001</v>
      </c>
      <c r="J23" s="130">
        <f>Anchor!R92</f>
        <v>97.291589000000002</v>
      </c>
      <c r="K23" s="130">
        <f>Anchor!S92</f>
        <v>94.506602000000001</v>
      </c>
      <c r="L23" s="130">
        <f>Anchor!T92</f>
        <v>36.719000999999999</v>
      </c>
      <c r="M23" s="130">
        <f>Anchor!U92</f>
        <v>39.751710000000003</v>
      </c>
      <c r="N23" s="130">
        <f>Anchor!V92</f>
        <v>38.203378999999998</v>
      </c>
      <c r="O23" s="130">
        <f>Anchor!W92</f>
        <v>43.544528999999997</v>
      </c>
      <c r="P23" s="130">
        <f>Anchor!X92</f>
        <v>43.809621</v>
      </c>
      <c r="Q23" s="132">
        <f>10*LOG10(1/(('Summary (Full)'!$B$41/10^(N23/10)+'Summary (Full)'!$B$42/10^(O23/10)+'Summary (Full)'!$B$43/10^(P23/10))/'Summary (Full)'!$B$44))</f>
        <v>39.38823420006144</v>
      </c>
      <c r="R23" s="130">
        <f>Anchor!Y92</f>
        <v>1.566E-2</v>
      </c>
      <c r="S23" s="130">
        <f>Anchor!Z92</f>
        <v>6515.69</v>
      </c>
      <c r="T23" s="133"/>
      <c r="U23" s="130">
        <f>Test!L92</f>
        <v>7217.222162</v>
      </c>
      <c r="V23" s="130">
        <f>Test!M92</f>
        <v>38.580646999999999</v>
      </c>
      <c r="W23" s="130">
        <f>Test!N92</f>
        <v>44.042729999999999</v>
      </c>
      <c r="X23" s="130">
        <f>Test!O92</f>
        <v>44.292447000000003</v>
      </c>
      <c r="Y23" s="130">
        <f>('Summary (Full)'!$B$34*V23+'Summary (Full)'!$B$35*W23+'Summary (Full)'!$B$36*X23)/'Summary (Full)'!$B$37</f>
        <v>39.279014687500002</v>
      </c>
      <c r="Z23" s="130">
        <f>Test!P92</f>
        <v>26.352954</v>
      </c>
      <c r="AA23" s="130">
        <f>Test!Q92</f>
        <v>18.433599999999998</v>
      </c>
      <c r="AB23" s="130">
        <f>Test!R92</f>
        <v>98.032247999999996</v>
      </c>
      <c r="AC23" s="130">
        <f>Test!S92</f>
        <v>95.518686000000002</v>
      </c>
      <c r="AD23" s="130">
        <f>Test!T92</f>
        <v>37.138660000000002</v>
      </c>
      <c r="AE23" s="130">
        <f>Test!U92</f>
        <v>40.045729000000001</v>
      </c>
      <c r="AF23" s="130">
        <f>Test!V92</f>
        <v>38.414746000000001</v>
      </c>
      <c r="AG23" s="130">
        <f>Test!W92</f>
        <v>43.916097999999998</v>
      </c>
      <c r="AH23" s="130">
        <f>Test!X92</f>
        <v>44.106146000000003</v>
      </c>
      <c r="AI23" s="130">
        <f>10*LOG10(1/(('Summary (Full)'!$B$41/10^(AF23/10)+'Summary (Full)'!$B$42/10^(AG23/10)+'Summary (Full)'!$B$43/10^(AH23/10))/'Summary (Full)'!$B$44))</f>
        <v>39.614772612251016</v>
      </c>
      <c r="AJ23" s="130">
        <f>Test!Y92</f>
        <v>1.0940999999999999E-2</v>
      </c>
      <c r="AK23" s="130">
        <f>Test!Z92</f>
        <v>88934.85</v>
      </c>
      <c r="AL23" s="130">
        <f t="shared" si="2"/>
        <v>0.69865900383141755</v>
      </c>
      <c r="AM23" s="130">
        <f t="shared" si="2"/>
        <v>13.649337215245049</v>
      </c>
      <c r="AO23" s="271" t="s">
        <v>27</v>
      </c>
      <c r="AP23" s="192" cm="1">
        <f t="array" ref="AP23">bdRateExtend($C23:$C26,D23:D26,$U23:$U26,V23:V26)</f>
        <v>-0.18361015063702857</v>
      </c>
      <c r="AQ23" s="192" cm="1">
        <f t="array" ref="AQ23">bdRateExtend($C23:$C28,D23:D28,$U23:$U28,V23:V28)</f>
        <v>-0.21715988847631218</v>
      </c>
      <c r="AR23" s="192" cm="1">
        <f t="array" ref="AR23">bdRateExtend($C23:$C28,E23:E28,$U23:$U28,W23:W28)</f>
        <v>-0.2869602129633767</v>
      </c>
      <c r="AS23" s="192" cm="1">
        <f t="array" ref="AS23">bdRateExtend($C23:$C28,F23:F28,$U23:$U28,X23:X28)</f>
        <v>-0.24300670813141068</v>
      </c>
      <c r="AT23" s="192" cm="1">
        <f t="array" ref="AT23">bdRateExtend($C23:$C26,H23:H26,$U23:$U26,Z23:Z26)</f>
        <v>-0.17008485589664135</v>
      </c>
      <c r="AU23" s="192" cm="1">
        <f t="array" ref="AU23">bdRateExtend($C23:$C28,H23:H28,$U23:$U28,Z23:Z28)</f>
        <v>-0.20302235996582385</v>
      </c>
      <c r="AV23" s="192" cm="1">
        <f t="array" ref="AV23">bdRateExtend($C23:$C26,I23:I26,$U23:$U26,AA23:AA26)</f>
        <v>-0.18505696782838676</v>
      </c>
      <c r="AW23" s="192" cm="1">
        <f t="array" ref="AW23">bdRateExtend($C23:$C28,I23:I28,$U23:$U28,AA23:AA28)</f>
        <v>-0.21871833321477985</v>
      </c>
      <c r="AX23" s="192" cm="1">
        <f t="array" ref="AX23">bdRateExtend($C23:$C26,J23:J26,$U23:$U26,AB23:AB26,"None", FALSE,1)</f>
        <v>-0.19011478388525249</v>
      </c>
      <c r="AY23" s="194" cm="1">
        <f t="array" ref="AY23">bdRateExtend($C23:$C28,J23:J28,$U23:$U28,AB23:AB28,"None", FALSE,TRUE)</f>
        <v>-0.26383501570122014</v>
      </c>
      <c r="AZ23" s="251" cm="1">
        <f t="array" ref="AZ23">testVMAFRange($C23:$C26,J23:J26,$U23:$U26,AB23:AB26)</f>
        <v>0</v>
      </c>
      <c r="BA23" s="170" cm="1">
        <f t="array" ref="BA23">testVMAFRange($C23:$C28,J23:J28,$U23:$U28,AB23:AB28)</f>
        <v>0</v>
      </c>
      <c r="CL23" s="4">
        <v>409.84442675037735</v>
      </c>
      <c r="CM23" s="4">
        <v>28.881585125000001</v>
      </c>
      <c r="CN23" s="4">
        <v>28.881585125000001</v>
      </c>
      <c r="CO23" s="4">
        <v>36.354645625000003</v>
      </c>
      <c r="CP23" s="4">
        <v>36.347954125000001</v>
      </c>
      <c r="CQ23" s="4">
        <v>29.815299468749998</v>
      </c>
      <c r="CR23" s="4">
        <v>10.492358875000001</v>
      </c>
      <c r="CS23" s="4">
        <v>8.2548793749999998</v>
      </c>
      <c r="CT23" s="4">
        <v>30.188541375</v>
      </c>
      <c r="CU23" s="4">
        <v>29.446884999999998</v>
      </c>
      <c r="CV23" s="4">
        <v>24.612444500000002</v>
      </c>
      <c r="CW23" s="4">
        <v>31.042524999999998</v>
      </c>
      <c r="CX23" s="4">
        <v>28.789647250000002</v>
      </c>
      <c r="CY23" s="4">
        <v>36.262184500000004</v>
      </c>
      <c r="CZ23" s="4">
        <v>36.227535875000001</v>
      </c>
      <c r="DA23" s="4">
        <v>30.175087005533271</v>
      </c>
      <c r="DB23" s="4">
        <v>0.15947662500000001</v>
      </c>
      <c r="DC23" s="4">
        <v>2623.1662500000002</v>
      </c>
      <c r="DE23" s="4">
        <v>449.14220664390007</v>
      </c>
      <c r="DF23" s="4">
        <v>11.071746000000001</v>
      </c>
      <c r="DH23" s="4">
        <v>459.60624493745053</v>
      </c>
      <c r="DI23" s="4">
        <v>8.5871914999999994</v>
      </c>
      <c r="DK23" s="4">
        <v>1490.8925346115057</v>
      </c>
      <c r="DL23" s="4">
        <v>64.38513725</v>
      </c>
      <c r="DM23" s="4">
        <v>1345.4759216907562</v>
      </c>
      <c r="DN23" s="4">
        <v>59.301424000000004</v>
      </c>
      <c r="DO23" s="4">
        <v>409.84442675037735</v>
      </c>
      <c r="DP23" s="4">
        <v>24.612444500000002</v>
      </c>
      <c r="DQ23" s="4">
        <v>401.58552720301327</v>
      </c>
      <c r="DR23" s="4">
        <v>31.008804750000003</v>
      </c>
      <c r="DS23" s="4">
        <v>409.84442675037735</v>
      </c>
      <c r="DT23" s="4">
        <v>28.789647250000002</v>
      </c>
      <c r="DU23" s="4">
        <v>28.789647250000002</v>
      </c>
      <c r="DV23" s="4">
        <v>36.262184500000004</v>
      </c>
      <c r="DW23" s="4">
        <v>36.227535875000001</v>
      </c>
      <c r="DX23" s="4">
        <v>30.175087005533271</v>
      </c>
      <c r="DZ23" s="4">
        <v>441.6582713324234</v>
      </c>
      <c r="EA23" s="4">
        <v>30.071922499999999</v>
      </c>
      <c r="EB23" s="4">
        <v>30.071922499999999</v>
      </c>
      <c r="EC23" s="4">
        <v>37.335138499999999</v>
      </c>
      <c r="ED23" s="4">
        <v>37.318761500000001</v>
      </c>
      <c r="EE23" s="4">
        <v>30.978800937500004</v>
      </c>
      <c r="EF23" s="4">
        <v>11.986958</v>
      </c>
      <c r="EG23" s="4">
        <v>9.3259299999999996</v>
      </c>
      <c r="EH23" s="4">
        <v>40.633514499999997</v>
      </c>
      <c r="EI23" s="4">
        <v>39.314050999999999</v>
      </c>
      <c r="EJ23" s="4">
        <v>25.885513</v>
      </c>
      <c r="EK23" s="4">
        <v>32.179302999999997</v>
      </c>
      <c r="EL23" s="4">
        <v>29.966533500000001</v>
      </c>
      <c r="EM23" s="4">
        <v>37.2446275</v>
      </c>
      <c r="EN23" s="4">
        <v>37.178382499999998</v>
      </c>
      <c r="EO23" s="4">
        <v>31.334268252347663</v>
      </c>
      <c r="EP23" s="4">
        <v>0.113965</v>
      </c>
      <c r="EQ23" s="4">
        <v>18873.184999999998</v>
      </c>
      <c r="ER23" s="4">
        <v>441.6582713324234</v>
      </c>
      <c r="ES23" s="4">
        <v>11.986958</v>
      </c>
      <c r="ET23" s="4">
        <v>441.6582713324234</v>
      </c>
      <c r="EU23" s="4">
        <v>9.3259299999999996</v>
      </c>
      <c r="EV23" s="7">
        <v>1010.3322672112366</v>
      </c>
      <c r="EW23" s="7">
        <v>62.441045750000008</v>
      </c>
      <c r="EX23" s="7">
        <v>1010.3322672112366</v>
      </c>
      <c r="EY23" s="7">
        <v>60.207116375000005</v>
      </c>
      <c r="EZ23" s="7">
        <v>441.6582713324234</v>
      </c>
      <c r="FA23" s="7">
        <v>25.885513</v>
      </c>
      <c r="FB23" s="7">
        <v>394.78006649350908</v>
      </c>
      <c r="FC23" s="7">
        <v>31.845740249999999</v>
      </c>
      <c r="FD23" s="4">
        <v>441.6582713324234</v>
      </c>
      <c r="FE23" s="4">
        <v>29.966533500000001</v>
      </c>
      <c r="FF23" s="4">
        <v>29.966533500000001</v>
      </c>
      <c r="FG23" s="4">
        <v>37.2446275</v>
      </c>
      <c r="FH23" s="4">
        <v>37.178382499999998</v>
      </c>
      <c r="FI23" s="4">
        <v>31.334268252347663</v>
      </c>
      <c r="FK23" s="4">
        <v>357.17170142718987</v>
      </c>
      <c r="FL23" s="4">
        <v>29.386618921874998</v>
      </c>
      <c r="FM23" s="4">
        <v>409.84442675037735</v>
      </c>
      <c r="FN23" s="4">
        <v>30.175087005533271</v>
      </c>
      <c r="FP23" s="4">
        <v>441.6582713324234</v>
      </c>
      <c r="FQ23" s="4">
        <v>30.978800937500004</v>
      </c>
      <c r="FR23" s="4">
        <v>441.6582713324234</v>
      </c>
      <c r="FS23" s="4">
        <v>31.334268252347663</v>
      </c>
    </row>
    <row r="24" spans="1:175">
      <c r="A24" s="250"/>
      <c r="B24" s="38">
        <v>135</v>
      </c>
      <c r="C24" s="130">
        <f>Anchor!L93</f>
        <v>3622.080074</v>
      </c>
      <c r="D24" s="130">
        <f>Anchor!M93</f>
        <v>36.533560999999999</v>
      </c>
      <c r="E24" s="130">
        <f>Anchor!N93</f>
        <v>41.756633999999998</v>
      </c>
      <c r="F24" s="130">
        <f>Anchor!O93</f>
        <v>42.146374000000002</v>
      </c>
      <c r="G24" s="131">
        <f>('Summary (Full)'!$B$34*D24+'Summary (Full)'!$B$35*E24+'Summary (Full)'!$B$36*F24)/'Summary (Full)'!$B$37</f>
        <v>37.210803875000003</v>
      </c>
      <c r="H24" s="130">
        <f>Anchor!P93</f>
        <v>21.752692</v>
      </c>
      <c r="I24" s="130">
        <f>Anchor!Q93</f>
        <v>15.767549000000001</v>
      </c>
      <c r="J24" s="130">
        <f>Anchor!R93</f>
        <v>86.731280999999996</v>
      </c>
      <c r="K24" s="130">
        <f>Anchor!S93</f>
        <v>83.878918999999996</v>
      </c>
      <c r="L24" s="130">
        <f>Anchor!T93</f>
        <v>33.707920999999999</v>
      </c>
      <c r="M24" s="130">
        <f>Anchor!U93</f>
        <v>37.860146999999998</v>
      </c>
      <c r="N24" s="130">
        <f>Anchor!V93</f>
        <v>36.417026999999997</v>
      </c>
      <c r="O24" s="130">
        <f>Anchor!W93</f>
        <v>41.647964999999999</v>
      </c>
      <c r="P24" s="130">
        <f>Anchor!X93</f>
        <v>41.997526999999998</v>
      </c>
      <c r="Q24" s="132">
        <f>10*LOG10(1/(('Summary (Full)'!$B$41/10^(N24/10)+'Summary (Full)'!$B$42/10^(O24/10)+'Summary (Full)'!$B$43/10^(P24/10))/'Summary (Full)'!$B$44))</f>
        <v>37.593191747763342</v>
      </c>
      <c r="R24" s="130">
        <f>Anchor!Y93</f>
        <v>2.2315999999999999E-2</v>
      </c>
      <c r="S24" s="130">
        <f>Anchor!Z93</f>
        <v>5748.01</v>
      </c>
      <c r="T24" s="133"/>
      <c r="U24" s="130">
        <f>Test!L93</f>
        <v>3480.3707060000002</v>
      </c>
      <c r="V24" s="130">
        <f>Test!M93</f>
        <v>36.928637000000002</v>
      </c>
      <c r="W24" s="130">
        <f>Test!N93</f>
        <v>42.414096000000001</v>
      </c>
      <c r="X24" s="130">
        <f>Test!O93</f>
        <v>42.643110999999998</v>
      </c>
      <c r="Y24" s="130">
        <f>('Summary (Full)'!$B$34*V24+'Summary (Full)'!$B$35*W24+'Summary (Full)'!$B$36*X24)/'Summary (Full)'!$B$37</f>
        <v>37.628632812500001</v>
      </c>
      <c r="Z24" s="130">
        <f>Test!P93</f>
        <v>22.483667000000001</v>
      </c>
      <c r="AA24" s="130">
        <f>Test!Q93</f>
        <v>16.269541</v>
      </c>
      <c r="AB24" s="130">
        <f>Test!R93</f>
        <v>88.851347000000004</v>
      </c>
      <c r="AC24" s="130">
        <f>Test!S93</f>
        <v>86.122490999999997</v>
      </c>
      <c r="AD24" s="130">
        <f>Test!T93</f>
        <v>34.321204000000002</v>
      </c>
      <c r="AE24" s="130">
        <f>Test!U93</f>
        <v>38.342030999999999</v>
      </c>
      <c r="AF24" s="130">
        <f>Test!V93</f>
        <v>36.801513</v>
      </c>
      <c r="AG24" s="130">
        <f>Test!W93</f>
        <v>42.307777000000002</v>
      </c>
      <c r="AH24" s="130">
        <f>Test!X93</f>
        <v>42.486939999999997</v>
      </c>
      <c r="AI24" s="130">
        <f>10*LOG10(1/(('Summary (Full)'!$B$41/10^(AF24/10)+'Summary (Full)'!$B$42/10^(AG24/10)+'Summary (Full)'!$B$43/10^(AH24/10))/'Summary (Full)'!$B$44))</f>
        <v>38.001489348818033</v>
      </c>
      <c r="AJ24" s="130">
        <f>Test!Y93</f>
        <v>1.6062E-2</v>
      </c>
      <c r="AK24" s="130">
        <f>Test!Z93</f>
        <v>57249.7</v>
      </c>
      <c r="AL24" s="130">
        <f t="shared" si="2"/>
        <v>0.71975264384298265</v>
      </c>
      <c r="AM24" s="130">
        <f t="shared" si="2"/>
        <v>9.9599165624276917</v>
      </c>
      <c r="AO24" s="261"/>
      <c r="AP24" s="177"/>
      <c r="AQ24" s="177"/>
      <c r="AR24" s="177"/>
      <c r="AS24" s="177"/>
      <c r="AT24" s="177"/>
      <c r="AU24" s="177"/>
      <c r="AV24" s="177"/>
      <c r="AW24" s="177"/>
      <c r="AX24" s="177"/>
      <c r="AY24" s="178"/>
      <c r="AZ24" s="252"/>
      <c r="BA24" s="171"/>
      <c r="CL24" s="4">
        <v>459.60624493745053</v>
      </c>
      <c r="CM24" s="4">
        <v>29.2709455</v>
      </c>
      <c r="CN24" s="4">
        <v>29.2709455</v>
      </c>
      <c r="CO24" s="4">
        <v>36.609524500000006</v>
      </c>
      <c r="CP24" s="4">
        <v>36.639812499999998</v>
      </c>
      <c r="CQ24" s="4">
        <v>30.190160875</v>
      </c>
      <c r="CR24" s="4">
        <v>10.9799595</v>
      </c>
      <c r="CS24" s="4">
        <v>8.5871914999999994</v>
      </c>
      <c r="CT24" s="4">
        <v>32.797220500000002</v>
      </c>
      <c r="CU24" s="4">
        <v>31.949523999999997</v>
      </c>
      <c r="CV24" s="4">
        <v>25.016871999999999</v>
      </c>
      <c r="CW24" s="4">
        <v>31.393371999999999</v>
      </c>
      <c r="CX24" s="4">
        <v>29.178654000000002</v>
      </c>
      <c r="CY24" s="4">
        <v>36.516368999999997</v>
      </c>
      <c r="CZ24" s="4">
        <v>36.517485499999999</v>
      </c>
      <c r="DA24" s="4">
        <v>30.554197554415545</v>
      </c>
      <c r="DB24" s="4">
        <v>0.14718349999999999</v>
      </c>
      <c r="DC24" s="4">
        <v>2759.605</v>
      </c>
      <c r="DE24" s="4">
        <v>498.01309013251671</v>
      </c>
      <c r="DF24" s="4">
        <v>11.517367500000001</v>
      </c>
      <c r="DH24" s="4">
        <v>515.40996192236162</v>
      </c>
      <c r="DI24" s="4">
        <v>8.919503624999999</v>
      </c>
      <c r="DK24" s="4">
        <v>1652.025513</v>
      </c>
      <c r="DL24" s="4">
        <v>67.407022999999995</v>
      </c>
      <c r="DM24" s="4">
        <v>1490.8925346115057</v>
      </c>
      <c r="DN24" s="4">
        <v>62.191648000000001</v>
      </c>
      <c r="DO24" s="4">
        <v>459.60624493745053</v>
      </c>
      <c r="DP24" s="4">
        <v>25.016871999999999</v>
      </c>
      <c r="DQ24" s="4">
        <v>451.5221531115551</v>
      </c>
      <c r="DR24" s="4">
        <v>31.347102375000002</v>
      </c>
      <c r="DS24" s="4">
        <v>459.60624493745053</v>
      </c>
      <c r="DT24" s="4">
        <v>29.178654000000002</v>
      </c>
      <c r="DU24" s="4">
        <v>29.178654000000002</v>
      </c>
      <c r="DV24" s="4">
        <v>36.516368999999997</v>
      </c>
      <c r="DW24" s="4">
        <v>36.517485499999999</v>
      </c>
      <c r="DX24" s="4">
        <v>30.554197554415545</v>
      </c>
      <c r="DZ24" s="4">
        <v>494.10303404858428</v>
      </c>
      <c r="EA24" s="4">
        <v>30.449600875000002</v>
      </c>
      <c r="EB24" s="4">
        <v>30.449600875000002</v>
      </c>
      <c r="EC24" s="4">
        <v>37.589503125</v>
      </c>
      <c r="ED24" s="4">
        <v>37.596212125000001</v>
      </c>
      <c r="EE24" s="4">
        <v>31.342507968750002</v>
      </c>
      <c r="EF24" s="4">
        <v>12.46759175</v>
      </c>
      <c r="EG24" s="4">
        <v>9.6562877500000006</v>
      </c>
      <c r="EH24" s="4">
        <v>43.145153624999999</v>
      </c>
      <c r="EI24" s="4">
        <v>41.714212000000003</v>
      </c>
      <c r="EJ24" s="4">
        <v>26.286147749999998</v>
      </c>
      <c r="EK24" s="4">
        <v>32.512865749999996</v>
      </c>
      <c r="EL24" s="4">
        <v>30.343954875000001</v>
      </c>
      <c r="EM24" s="4">
        <v>37.498271375000002</v>
      </c>
      <c r="EN24" s="4">
        <v>37.455797875000002</v>
      </c>
      <c r="EO24" s="4">
        <v>31.702042426220803</v>
      </c>
      <c r="EP24" s="4">
        <v>0.1032295</v>
      </c>
      <c r="EQ24" s="4">
        <v>20114.833749999998</v>
      </c>
      <c r="ER24" s="4">
        <v>494.10303404858428</v>
      </c>
      <c r="ES24" s="4">
        <v>12.46759175</v>
      </c>
      <c r="ET24" s="4">
        <v>494.10303404858428</v>
      </c>
      <c r="EU24" s="4">
        <v>9.6562877500000006</v>
      </c>
      <c r="EV24" s="7">
        <v>1124.3021590000001</v>
      </c>
      <c r="EW24" s="7">
        <v>65.277949000000007</v>
      </c>
      <c r="EX24" s="7">
        <v>1124.3021590000001</v>
      </c>
      <c r="EY24" s="7">
        <v>62.927294000000003</v>
      </c>
      <c r="EZ24" s="7">
        <v>494.10303404858428</v>
      </c>
      <c r="FA24" s="7">
        <v>26.286147749999998</v>
      </c>
      <c r="FB24" s="7">
        <v>441.6582713324234</v>
      </c>
      <c r="FC24" s="7">
        <v>32.179302999999997</v>
      </c>
      <c r="FD24" s="4">
        <v>494.10303404858428</v>
      </c>
      <c r="FE24" s="4">
        <v>30.343954875000001</v>
      </c>
      <c r="FF24" s="4">
        <v>30.343954875000001</v>
      </c>
      <c r="FG24" s="4">
        <v>37.498271375000002</v>
      </c>
      <c r="FH24" s="4">
        <v>37.455797875000002</v>
      </c>
      <c r="FI24" s="4">
        <v>31.702042426220803</v>
      </c>
      <c r="FK24" s="4">
        <v>409.84442675037735</v>
      </c>
      <c r="FL24" s="4">
        <v>29.815299468749998</v>
      </c>
      <c r="FM24" s="4">
        <v>459.60624493745053</v>
      </c>
      <c r="FN24" s="4">
        <v>30.554197554415545</v>
      </c>
      <c r="FP24" s="4">
        <v>494.10303404858428</v>
      </c>
      <c r="FQ24" s="4">
        <v>31.342507968750002</v>
      </c>
      <c r="FR24" s="4">
        <v>494.10303404858428</v>
      </c>
      <c r="FS24" s="4">
        <v>31.702042426220803</v>
      </c>
    </row>
    <row r="25" spans="1:175" ht="13" customHeight="1">
      <c r="A25" s="250"/>
      <c r="B25" s="38">
        <v>160</v>
      </c>
      <c r="C25" s="130">
        <f>Anchor!L94</f>
        <v>1652.025513</v>
      </c>
      <c r="D25" s="130">
        <f>Anchor!M94</f>
        <v>33.853276000000001</v>
      </c>
      <c r="E25" s="130">
        <f>Anchor!N94</f>
        <v>39.597335000000001</v>
      </c>
      <c r="F25" s="130">
        <f>Anchor!O94</f>
        <v>39.989680999999997</v>
      </c>
      <c r="G25" s="131">
        <f>('Summary (Full)'!$B$34*D25+'Summary (Full)'!$B$35*E25+'Summary (Full)'!$B$36*F25)/'Summary (Full)'!$B$37</f>
        <v>34.595805000000006</v>
      </c>
      <c r="H25" s="130">
        <f>Anchor!P94</f>
        <v>17.200831999999998</v>
      </c>
      <c r="I25" s="130">
        <f>Anchor!Q94</f>
        <v>12.821255000000001</v>
      </c>
      <c r="J25" s="130">
        <f>Anchor!R94</f>
        <v>67.407022999999995</v>
      </c>
      <c r="K25" s="130">
        <f>Anchor!S94</f>
        <v>65.081872000000004</v>
      </c>
      <c r="L25" s="130">
        <f>Anchor!T94</f>
        <v>30.116071000000002</v>
      </c>
      <c r="M25" s="130">
        <f>Anchor!U94</f>
        <v>35.424964000000003</v>
      </c>
      <c r="N25" s="130">
        <f>Anchor!V94</f>
        <v>33.756196000000003</v>
      </c>
      <c r="O25" s="130">
        <f>Anchor!W94</f>
        <v>39.489714999999997</v>
      </c>
      <c r="P25" s="130">
        <f>Anchor!X94</f>
        <v>39.848908000000002</v>
      </c>
      <c r="Q25" s="132">
        <f>10*LOG10(1/(('Summary (Full)'!$B$41/10^(N25/10)+'Summary (Full)'!$B$42/10^(O25/10)+'Summary (Full)'!$B$43/10^(P25/10))/'Summary (Full)'!$B$44))</f>
        <v>34.993086628581992</v>
      </c>
      <c r="R25" s="130">
        <f>Anchor!Y94</f>
        <v>3.7587000000000002E-2</v>
      </c>
      <c r="S25" s="130">
        <f>Anchor!Z94</f>
        <v>4490.6499999999996</v>
      </c>
      <c r="T25" s="133"/>
      <c r="U25" s="130">
        <f>Test!L94</f>
        <v>1585.7816029999999</v>
      </c>
      <c r="V25" s="130">
        <f>Test!M94</f>
        <v>34.466484999999999</v>
      </c>
      <c r="W25" s="130">
        <f>Test!N94</f>
        <v>40.416449</v>
      </c>
      <c r="X25" s="130">
        <f>Test!O94</f>
        <v>40.574331000000001</v>
      </c>
      <c r="Y25" s="130">
        <f>('Summary (Full)'!$B$34*V25+'Summary (Full)'!$B$35*W25+'Summary (Full)'!$B$36*X25)/'Summary (Full)'!$B$37</f>
        <v>35.220098125</v>
      </c>
      <c r="Z25" s="130">
        <f>Test!P94</f>
        <v>18.085498999999999</v>
      </c>
      <c r="AA25" s="130">
        <f>Test!Q94</f>
        <v>13.472931000000001</v>
      </c>
      <c r="AB25" s="130">
        <f>Test!R94</f>
        <v>72.302325999999994</v>
      </c>
      <c r="AC25" s="130">
        <f>Test!S94</f>
        <v>69.784165000000002</v>
      </c>
      <c r="AD25" s="130">
        <f>Test!T94</f>
        <v>30.899562</v>
      </c>
      <c r="AE25" s="130">
        <f>Test!U94</f>
        <v>36.058807999999999</v>
      </c>
      <c r="AF25" s="130">
        <f>Test!V94</f>
        <v>34.359997999999997</v>
      </c>
      <c r="AG25" s="130">
        <f>Test!W94</f>
        <v>40.314655000000002</v>
      </c>
      <c r="AH25" s="130">
        <f>Test!X94</f>
        <v>40.431497</v>
      </c>
      <c r="AI25" s="130">
        <f>10*LOG10(1/(('Summary (Full)'!$B$41/10^(AF25/10)+'Summary (Full)'!$B$42/10^(AG25/10)+'Summary (Full)'!$B$43/10^(AH25/10))/'Summary (Full)'!$B$44))</f>
        <v>35.608505226860167</v>
      </c>
      <c r="AJ25" s="130">
        <f>Test!Y94</f>
        <v>2.5647E-2</v>
      </c>
      <c r="AK25" s="130">
        <f>Test!Z94</f>
        <v>37512.050000000003</v>
      </c>
      <c r="AL25" s="130">
        <f t="shared" si="2"/>
        <v>0.6823369782105515</v>
      </c>
      <c r="AM25" s="130">
        <f t="shared" si="2"/>
        <v>8.3533675525814761</v>
      </c>
      <c r="AO25" s="261" t="s">
        <v>28</v>
      </c>
      <c r="AP25" s="177" cm="1">
        <f t="array" ref="AP25">bdRateExtend($C24:$C27,D24:D27,$U24:$U27,V24:V27)</f>
        <v>-0.21333794737925238</v>
      </c>
      <c r="AQ25" s="177"/>
      <c r="AR25" s="177"/>
      <c r="AS25" s="177"/>
      <c r="AT25" s="177" cm="1">
        <f t="array" ref="AT25">bdRateExtend($C24:$C27,H24:H27,$U24:$U27,Z24:Z27)</f>
        <v>-0.20306663532659663</v>
      </c>
      <c r="AU25" s="177"/>
      <c r="AV25" s="177" cm="1">
        <f t="array" ref="AV25">bdRateExtend($C24:$C27,I24:I27,$U24:$U27,AA24:AA27)</f>
        <v>-0.2177765610949739</v>
      </c>
      <c r="AW25" s="177"/>
      <c r="AX25" s="177" cm="1">
        <f t="array" ref="AX25">bdRateExtend($C24:$C27,J24:J27,$U24:$U27,AB24:AB27,"None", FALSE,1)</f>
        <v>-0.24678377795349438</v>
      </c>
      <c r="AY25" s="178"/>
      <c r="AZ25" s="252" cm="1">
        <f t="array" ref="AZ25">testVMAFRange($C24:$C27,J24:J27,$U24:$U27,AB24:AB27)</f>
        <v>0</v>
      </c>
      <c r="BA25" s="171"/>
      <c r="CL25" s="4">
        <v>515.40996192236162</v>
      </c>
      <c r="CM25" s="4">
        <v>29.660305874999999</v>
      </c>
      <c r="CN25" s="4">
        <v>29.660305874999999</v>
      </c>
      <c r="CO25" s="4">
        <v>36.864403375000002</v>
      </c>
      <c r="CP25" s="4">
        <v>36.931670874999995</v>
      </c>
      <c r="CQ25" s="4">
        <v>30.565022281250002</v>
      </c>
      <c r="CR25" s="4">
        <v>11.467560125</v>
      </c>
      <c r="CS25" s="4">
        <v>8.919503624999999</v>
      </c>
      <c r="CT25" s="4">
        <v>35.405899625000004</v>
      </c>
      <c r="CU25" s="4">
        <v>34.452162999999999</v>
      </c>
      <c r="CV25" s="4">
        <v>25.4212995</v>
      </c>
      <c r="CW25" s="4">
        <v>31.744219000000001</v>
      </c>
      <c r="CX25" s="4">
        <v>29.567660749999998</v>
      </c>
      <c r="CY25" s="4">
        <v>36.770553499999998</v>
      </c>
      <c r="CZ25" s="4">
        <v>36.807435124999998</v>
      </c>
      <c r="DA25" s="4">
        <v>30.933308103297819</v>
      </c>
      <c r="DB25" s="4">
        <v>0.13489037500000001</v>
      </c>
      <c r="DC25" s="4">
        <v>2896.0437499999998</v>
      </c>
      <c r="DE25" s="4">
        <v>552.20158398513001</v>
      </c>
      <c r="DF25" s="4">
        <v>11.962989</v>
      </c>
      <c r="DH25" s="4">
        <v>577.98916306057367</v>
      </c>
      <c r="DI25" s="4">
        <v>9.2518157500000004</v>
      </c>
      <c r="DK25" s="4">
        <v>1961.5079488395049</v>
      </c>
      <c r="DL25" s="4">
        <v>72.210426124999998</v>
      </c>
      <c r="DM25" s="4">
        <v>1606.7698803249339</v>
      </c>
      <c r="DN25" s="4">
        <v>64.307078750000002</v>
      </c>
      <c r="DO25" s="4">
        <v>515.40996192236162</v>
      </c>
      <c r="DP25" s="4">
        <v>25.4212995</v>
      </c>
      <c r="DQ25" s="4">
        <v>515.40996192236162</v>
      </c>
      <c r="DR25" s="4">
        <v>31.744219000000001</v>
      </c>
      <c r="DS25" s="4">
        <v>515.40996192236162</v>
      </c>
      <c r="DT25" s="4">
        <v>29.567660749999998</v>
      </c>
      <c r="DU25" s="4">
        <v>29.567660749999998</v>
      </c>
      <c r="DV25" s="4">
        <v>36.770553499999998</v>
      </c>
      <c r="DW25" s="4">
        <v>36.807435124999998</v>
      </c>
      <c r="DX25" s="4">
        <v>30.933308103297819</v>
      </c>
      <c r="DZ25" s="4">
        <v>552.77535620353137</v>
      </c>
      <c r="EA25" s="4">
        <v>30.82727925</v>
      </c>
      <c r="EB25" s="4">
        <v>30.82727925</v>
      </c>
      <c r="EC25" s="4">
        <v>37.843867750000001</v>
      </c>
      <c r="ED25" s="4">
        <v>37.873662750000001</v>
      </c>
      <c r="EE25" s="4">
        <v>31.706215000000004</v>
      </c>
      <c r="EF25" s="4">
        <v>12.948225499999999</v>
      </c>
      <c r="EG25" s="4">
        <v>9.9866454999999998</v>
      </c>
      <c r="EH25" s="4">
        <v>45.656792750000001</v>
      </c>
      <c r="EI25" s="4">
        <v>44.114373000000001</v>
      </c>
      <c r="EJ25" s="4">
        <v>26.6867825</v>
      </c>
      <c r="EK25" s="4">
        <v>32.846428500000002</v>
      </c>
      <c r="EL25" s="4">
        <v>30.721376249999999</v>
      </c>
      <c r="EM25" s="4">
        <v>37.751915249999996</v>
      </c>
      <c r="EN25" s="4">
        <v>37.733213249999999</v>
      </c>
      <c r="EO25" s="4">
        <v>32.069816600093944</v>
      </c>
      <c r="EP25" s="4">
        <v>9.2493999999999993E-2</v>
      </c>
      <c r="EQ25" s="4">
        <v>21356.482499999998</v>
      </c>
      <c r="ER25" s="4">
        <v>552.77535620353137</v>
      </c>
      <c r="ES25" s="4">
        <v>12.948225499999999</v>
      </c>
      <c r="ET25" s="4">
        <v>552.77535620353137</v>
      </c>
      <c r="EU25" s="4">
        <v>9.9866454999999998</v>
      </c>
      <c r="EV25" s="7">
        <v>1243.5149985624707</v>
      </c>
      <c r="EW25" s="7">
        <v>67.862093125000001</v>
      </c>
      <c r="EX25" s="7">
        <v>1243.5149985624707</v>
      </c>
      <c r="EY25" s="7">
        <v>65.445588499999999</v>
      </c>
      <c r="EZ25" s="7">
        <v>552.77535620353137</v>
      </c>
      <c r="FA25" s="7">
        <v>26.6867825</v>
      </c>
      <c r="FB25" s="7">
        <v>494.10303404858428</v>
      </c>
      <c r="FC25" s="7">
        <v>32.512865749999996</v>
      </c>
      <c r="FD25" s="4">
        <v>552.77535620353137</v>
      </c>
      <c r="FE25" s="4">
        <v>30.721376249999999</v>
      </c>
      <c r="FF25" s="4">
        <v>30.721376249999999</v>
      </c>
      <c r="FG25" s="4">
        <v>37.751915249999996</v>
      </c>
      <c r="FH25" s="4">
        <v>37.733213249999999</v>
      </c>
      <c r="FI25" s="4">
        <v>32.069816600093944</v>
      </c>
      <c r="FK25" s="4">
        <v>459.60624493745053</v>
      </c>
      <c r="FL25" s="4">
        <v>30.190160875</v>
      </c>
      <c r="FM25" s="4">
        <v>515.40996192236162</v>
      </c>
      <c r="FN25" s="4">
        <v>30.933308103297819</v>
      </c>
      <c r="FP25" s="4">
        <v>552.77535620353137</v>
      </c>
      <c r="FQ25" s="4">
        <v>31.706215000000004</v>
      </c>
      <c r="FR25" s="4">
        <v>552.77535620353137</v>
      </c>
      <c r="FS25" s="4">
        <v>32.069816600093944</v>
      </c>
    </row>
    <row r="26" spans="1:175">
      <c r="A26" s="250"/>
      <c r="B26" s="38">
        <v>185</v>
      </c>
      <c r="C26" s="130">
        <f>Anchor!L95</f>
        <v>726.86451999999997</v>
      </c>
      <c r="D26" s="130">
        <f>Anchor!M95</f>
        <v>30.828386999999999</v>
      </c>
      <c r="E26" s="130">
        <f>Anchor!N95</f>
        <v>37.629040000000003</v>
      </c>
      <c r="F26" s="130">
        <f>Anchor!O95</f>
        <v>37.807245999999999</v>
      </c>
      <c r="G26" s="131">
        <f>('Summary (Full)'!$B$34*D26+'Summary (Full)'!$B$35*E26+'Summary (Full)'!$B$36*F26)/'Summary (Full)'!$B$37</f>
        <v>31.6896065</v>
      </c>
      <c r="H26" s="130">
        <f>Anchor!P95</f>
        <v>12.930362000000001</v>
      </c>
      <c r="I26" s="130">
        <f>Anchor!Q95</f>
        <v>9.9164399999999997</v>
      </c>
      <c r="J26" s="130">
        <f>Anchor!R95</f>
        <v>43.231937000000002</v>
      </c>
      <c r="K26" s="130">
        <f>Anchor!S95</f>
        <v>41.960079999999998</v>
      </c>
      <c r="L26" s="130">
        <f>Anchor!T95</f>
        <v>26.634582000000002</v>
      </c>
      <c r="M26" s="130">
        <f>Anchor!U95</f>
        <v>32.796759999999999</v>
      </c>
      <c r="N26" s="130">
        <f>Anchor!V95</f>
        <v>30.734680999999998</v>
      </c>
      <c r="O26" s="130">
        <f>Anchor!W95</f>
        <v>37.533107000000001</v>
      </c>
      <c r="P26" s="130">
        <f>Anchor!X95</f>
        <v>37.677284</v>
      </c>
      <c r="Q26" s="132">
        <f>10*LOG10(1/(('Summary (Full)'!$B$41/10^(N26/10)+'Summary (Full)'!$B$42/10^(O26/10)+'Summary (Full)'!$B$43/10^(P26/10))/'Summary (Full)'!$B$44))</f>
        <v>32.07063974994464</v>
      </c>
      <c r="R26" s="130">
        <f>Anchor!Y95</f>
        <v>9.8011000000000001E-2</v>
      </c>
      <c r="S26" s="130">
        <f>Anchor!Z95</f>
        <v>3305.36</v>
      </c>
      <c r="T26" s="133"/>
      <c r="U26" s="130">
        <f>Test!L95</f>
        <v>691.84845900000005</v>
      </c>
      <c r="V26" s="130">
        <f>Test!M95</f>
        <v>31.582636000000001</v>
      </c>
      <c r="W26" s="130">
        <f>Test!N95</f>
        <v>38.352597000000003</v>
      </c>
      <c r="X26" s="130">
        <f>Test!O95</f>
        <v>38.428564000000001</v>
      </c>
      <c r="Y26" s="130">
        <f>('Summary (Full)'!$B$34*V26+'Summary (Full)'!$B$35*W26+'Summary (Full)'!$B$36*X26)/'Summary (Full)'!$B$37</f>
        <v>32.433629062500003</v>
      </c>
      <c r="Z26" s="130">
        <f>Test!P95</f>
        <v>13.909492999999999</v>
      </c>
      <c r="AA26" s="130">
        <f>Test!Q95</f>
        <v>10.647361</v>
      </c>
      <c r="AB26" s="130">
        <f>Test!R95</f>
        <v>50.680070999999998</v>
      </c>
      <c r="AC26" s="130">
        <f>Test!S95</f>
        <v>48.914695000000002</v>
      </c>
      <c r="AD26" s="130">
        <f>Test!T95</f>
        <v>27.488052</v>
      </c>
      <c r="AE26" s="130">
        <f>Test!U95</f>
        <v>33.513553999999999</v>
      </c>
      <c r="AF26" s="130">
        <f>Test!V95</f>
        <v>31.476219</v>
      </c>
      <c r="AG26" s="130">
        <f>Test!W95</f>
        <v>38.259202999999999</v>
      </c>
      <c r="AH26" s="130">
        <f>Test!X95</f>
        <v>38.288043999999999</v>
      </c>
      <c r="AI26" s="130">
        <f>10*LOG10(1/(('Summary (Full)'!$B$41/10^(AF26/10)+'Summary (Full)'!$B$42/10^(AG26/10)+'Summary (Full)'!$B$43/10^(AH26/10))/'Summary (Full)'!$B$44))</f>
        <v>32.805364947840225</v>
      </c>
      <c r="AJ26" s="130">
        <f>Test!Y95</f>
        <v>7.1023000000000003E-2</v>
      </c>
      <c r="AK26" s="130">
        <f>Test!Z95</f>
        <v>23839.78</v>
      </c>
      <c r="AL26" s="130">
        <f t="shared" si="2"/>
        <v>0.72464315229923171</v>
      </c>
      <c r="AM26" s="130">
        <f t="shared" si="2"/>
        <v>7.2124609724810602</v>
      </c>
      <c r="AO26" s="261"/>
      <c r="AP26" s="177"/>
      <c r="AQ26" s="177"/>
      <c r="AR26" s="177"/>
      <c r="AS26" s="177"/>
      <c r="AT26" s="177"/>
      <c r="AU26" s="177"/>
      <c r="AV26" s="177"/>
      <c r="AW26" s="177"/>
      <c r="AX26" s="177"/>
      <c r="AY26" s="178"/>
      <c r="AZ26" s="252"/>
      <c r="BA26" s="171"/>
      <c r="CL26" s="4">
        <v>577.98916306057367</v>
      </c>
      <c r="CM26" s="4">
        <v>30.049666250000001</v>
      </c>
      <c r="CN26" s="4">
        <v>30.049666250000001</v>
      </c>
      <c r="CO26" s="4">
        <v>37.119282250000005</v>
      </c>
      <c r="CP26" s="4">
        <v>37.223529249999999</v>
      </c>
      <c r="CQ26" s="4">
        <v>30.9398836875</v>
      </c>
      <c r="CR26" s="4">
        <v>11.955160750000001</v>
      </c>
      <c r="CS26" s="4">
        <v>9.2518157500000004</v>
      </c>
      <c r="CT26" s="4">
        <v>38.014578749999998</v>
      </c>
      <c r="CU26" s="4">
        <v>36.954802000000001</v>
      </c>
      <c r="CV26" s="4">
        <v>25.825727000000001</v>
      </c>
      <c r="CW26" s="4">
        <v>32.095066000000003</v>
      </c>
      <c r="CX26" s="4">
        <v>29.956667499999998</v>
      </c>
      <c r="CY26" s="4">
        <v>37.024737999999999</v>
      </c>
      <c r="CZ26" s="4">
        <v>37.097384750000003</v>
      </c>
      <c r="DA26" s="4">
        <v>31.312418652180092</v>
      </c>
      <c r="DB26" s="4">
        <v>0.12259725</v>
      </c>
      <c r="DC26" s="4">
        <v>3032.4825000000001</v>
      </c>
      <c r="DE26" s="4">
        <v>612.28629407019946</v>
      </c>
      <c r="DF26" s="4">
        <v>12.4086105</v>
      </c>
      <c r="DH26" s="4">
        <v>648.16650297066872</v>
      </c>
      <c r="DI26" s="4">
        <v>9.5841278750000001</v>
      </c>
      <c r="DK26" s="4">
        <v>2167.2462869993929</v>
      </c>
      <c r="DL26" s="4">
        <v>75.189998750000001</v>
      </c>
      <c r="DM26" s="4">
        <v>1652.025513</v>
      </c>
      <c r="DN26" s="4">
        <v>65.081872000000004</v>
      </c>
      <c r="DO26" s="4">
        <v>577.98916306057367</v>
      </c>
      <c r="DP26" s="4">
        <v>25.825727000000001</v>
      </c>
      <c r="DQ26" s="4">
        <v>577.98916306057367</v>
      </c>
      <c r="DR26" s="4">
        <v>32.095066000000003</v>
      </c>
      <c r="DS26" s="4">
        <v>577.98916306057367</v>
      </c>
      <c r="DT26" s="4">
        <v>29.956667499999998</v>
      </c>
      <c r="DU26" s="4">
        <v>29.956667499999998</v>
      </c>
      <c r="DV26" s="4">
        <v>37.024737999999999</v>
      </c>
      <c r="DW26" s="4">
        <v>37.097384750000003</v>
      </c>
      <c r="DX26" s="4">
        <v>31.312418652180092</v>
      </c>
      <c r="DZ26" s="4">
        <v>658.85362277850879</v>
      </c>
      <c r="EA26" s="4">
        <v>31.459992750000001</v>
      </c>
      <c r="EB26" s="4">
        <v>31.459992750000001</v>
      </c>
      <c r="EC26" s="4">
        <v>38.329006374999999</v>
      </c>
      <c r="ED26" s="4">
        <v>38.288780375000002</v>
      </c>
      <c r="EE26" s="4">
        <v>32.316105328124998</v>
      </c>
      <c r="EF26" s="4">
        <v>13.621525375000001</v>
      </c>
      <c r="EG26" s="4">
        <v>10.52016225</v>
      </c>
      <c r="EH26" s="4">
        <v>51.093432750000005</v>
      </c>
      <c r="EI26" s="4">
        <v>49.326405874999999</v>
      </c>
      <c r="EJ26" s="4">
        <v>27.381055125</v>
      </c>
      <c r="EK26" s="4">
        <v>33.366386374999998</v>
      </c>
      <c r="EL26" s="4">
        <v>31.358892625000003</v>
      </c>
      <c r="EM26" s="4">
        <v>38.242416375000005</v>
      </c>
      <c r="EN26" s="4">
        <v>38.160149875000002</v>
      </c>
      <c r="EO26" s="4">
        <v>32.690537370182867</v>
      </c>
      <c r="EP26" s="4">
        <v>7.0124375000000003E-2</v>
      </c>
      <c r="EQ26" s="4">
        <v>29364.66375</v>
      </c>
      <c r="ER26" s="4">
        <v>618.41473006598858</v>
      </c>
      <c r="ES26" s="4">
        <v>13.428859249999999</v>
      </c>
      <c r="ET26" s="4">
        <v>618.41473006598858</v>
      </c>
      <c r="EU26" s="4">
        <v>10.317003249999999</v>
      </c>
      <c r="EV26" s="7">
        <v>1415.563962703277</v>
      </c>
      <c r="EW26" s="7">
        <v>71.246231750000007</v>
      </c>
      <c r="EX26" s="7">
        <v>1415.563962703277</v>
      </c>
      <c r="EY26" s="7">
        <v>68.847952625000005</v>
      </c>
      <c r="EZ26" s="7">
        <v>658.85362277850879</v>
      </c>
      <c r="FA26" s="7">
        <v>27.381055125</v>
      </c>
      <c r="FB26" s="7">
        <v>552.77535620353137</v>
      </c>
      <c r="FC26" s="7">
        <v>32.846428500000002</v>
      </c>
      <c r="FD26" s="4">
        <v>592.06599323282796</v>
      </c>
      <c r="FE26" s="4">
        <v>30.959941750000002</v>
      </c>
      <c r="FF26" s="4">
        <v>30.959941750000002</v>
      </c>
      <c r="FG26" s="4">
        <v>37.96109525</v>
      </c>
      <c r="FH26" s="4">
        <v>37.857811250000005</v>
      </c>
      <c r="FI26" s="4">
        <v>32.301861709396164</v>
      </c>
      <c r="FK26" s="4">
        <v>515.40996192236162</v>
      </c>
      <c r="FL26" s="4">
        <v>30.565022281250002</v>
      </c>
      <c r="FM26" s="4">
        <v>577.98916306057367</v>
      </c>
      <c r="FN26" s="4">
        <v>31.312418652180092</v>
      </c>
      <c r="FP26" s="4">
        <v>658.85362277850879</v>
      </c>
      <c r="FQ26" s="4">
        <v>32.316105328124998</v>
      </c>
      <c r="FR26" s="4">
        <v>592.06599323282796</v>
      </c>
      <c r="FS26" s="4">
        <v>32.301861709396164</v>
      </c>
    </row>
    <row r="27" spans="1:175" ht="13" customHeight="1">
      <c r="A27" s="250"/>
      <c r="B27" s="38">
        <v>210</v>
      </c>
      <c r="C27" s="130">
        <f>Anchor!L96</f>
        <v>290.61523099999999</v>
      </c>
      <c r="D27" s="130">
        <f>Anchor!M96</f>
        <v>27.713504</v>
      </c>
      <c r="E27" s="130">
        <f>Anchor!N96</f>
        <v>35.590009000000002</v>
      </c>
      <c r="F27" s="130">
        <f>Anchor!O96</f>
        <v>35.472378999999997</v>
      </c>
      <c r="G27" s="131">
        <f>('Summary (Full)'!$B$34*D27+'Summary (Full)'!$B$35*E27+'Summary (Full)'!$B$36*F27)/'Summary (Full)'!$B$37</f>
        <v>28.69071525</v>
      </c>
      <c r="H27" s="130">
        <f>Anchor!P96</f>
        <v>9.0295570000000005</v>
      </c>
      <c r="I27" s="130">
        <f>Anchor!Q96</f>
        <v>7.257943</v>
      </c>
      <c r="J27" s="130">
        <f>Anchor!R96</f>
        <v>22.362504000000001</v>
      </c>
      <c r="K27" s="130">
        <f>Anchor!S96</f>
        <v>21.938967999999999</v>
      </c>
      <c r="L27" s="130">
        <f>Anchor!T96</f>
        <v>23.399162</v>
      </c>
      <c r="M27" s="130">
        <f>Anchor!U96</f>
        <v>29.989984</v>
      </c>
      <c r="N27" s="130">
        <f>Anchor!V96</f>
        <v>27.622627000000001</v>
      </c>
      <c r="O27" s="130">
        <f>Anchor!W96</f>
        <v>35.499631000000001</v>
      </c>
      <c r="P27" s="130">
        <f>Anchor!X96</f>
        <v>35.357686999999999</v>
      </c>
      <c r="Q27" s="132">
        <f>10*LOG10(1/(('Summary (Full)'!$B$41/10^(N27/10)+'Summary (Full)'!$B$42/10^(O27/10)+'Summary (Full)'!$B$43/10^(P27/10))/'Summary (Full)'!$B$44))</f>
        <v>29.03775535888645</v>
      </c>
      <c r="R27" s="130">
        <f>Anchor!Y96</f>
        <v>0.196356</v>
      </c>
      <c r="S27" s="130">
        <f>Anchor!Z96</f>
        <v>2213.85</v>
      </c>
      <c r="T27" s="133"/>
      <c r="U27" s="130">
        <f>Test!L96</f>
        <v>281.943287</v>
      </c>
      <c r="V27" s="130">
        <f>Test!M96</f>
        <v>28.561209000000002</v>
      </c>
      <c r="W27" s="130">
        <f>Test!N96</f>
        <v>36.317680000000003</v>
      </c>
      <c r="X27" s="130">
        <f>Test!O96</f>
        <v>36.208959</v>
      </c>
      <c r="Y27" s="130">
        <f>('Summary (Full)'!$B$34*V27+'Summary (Full)'!$B$35*W27+'Summary (Full)'!$B$36*X27)/'Summary (Full)'!$B$37</f>
        <v>29.523972812500002</v>
      </c>
      <c r="Z27" s="130">
        <f>Test!P96</f>
        <v>10.064423</v>
      </c>
      <c r="AA27" s="130">
        <f>Test!Q96</f>
        <v>8.0044989999999991</v>
      </c>
      <c r="AB27" s="130">
        <f>Test!R96</f>
        <v>30.586957999999999</v>
      </c>
      <c r="AC27" s="130">
        <f>Test!S96</f>
        <v>29.713407</v>
      </c>
      <c r="AD27" s="130">
        <f>Test!T96</f>
        <v>24.282973999999999</v>
      </c>
      <c r="AE27" s="130">
        <f>Test!U96</f>
        <v>30.845051999999999</v>
      </c>
      <c r="AF27" s="130">
        <f>Test!V96</f>
        <v>28.456848000000001</v>
      </c>
      <c r="AG27" s="130">
        <f>Test!W96</f>
        <v>36.230052000000001</v>
      </c>
      <c r="AH27" s="130">
        <f>Test!X96</f>
        <v>36.068720999999996</v>
      </c>
      <c r="AI27" s="130">
        <f>10*LOG10(1/(('Summary (Full)'!$B$41/10^(AF27/10)+'Summary (Full)'!$B$42/10^(AG27/10)+'Summary (Full)'!$B$43/10^(AH27/10))/'Summary (Full)'!$B$44))</f>
        <v>29.863171556855104</v>
      </c>
      <c r="AJ27" s="130">
        <f>Test!Y96</f>
        <v>0.15690699999999999</v>
      </c>
      <c r="AK27" s="130">
        <f>Test!Z96</f>
        <v>13906.59</v>
      </c>
      <c r="AL27" s="130">
        <f t="shared" si="2"/>
        <v>0.79909450182321895</v>
      </c>
      <c r="AM27" s="130">
        <f t="shared" si="2"/>
        <v>6.2816315468527684</v>
      </c>
      <c r="AO27" s="261" t="s">
        <v>29</v>
      </c>
      <c r="AP27" s="177" cm="1">
        <f t="array" ref="AP27">bdRateExtend($C25:$C28,D25:D28,$U25:$U28,V25:V28)</f>
        <v>-0.24317044476339944</v>
      </c>
      <c r="AQ27" s="177"/>
      <c r="AR27" s="177"/>
      <c r="AS27" s="177"/>
      <c r="AT27" s="177" cm="1">
        <f t="array" ref="AT27">bdRateExtend($C25:$C28,H25:H28,$U25:$U28,Z25:Z28)</f>
        <v>-0.23961527637234104</v>
      </c>
      <c r="AU27" s="177"/>
      <c r="AV27" s="177" cm="1">
        <f t="array" ref="AV27">bdRateExtend($C25:$C28,I25:I28,$U25:$U28,AA25:AA28)</f>
        <v>-0.25349245669878862</v>
      </c>
      <c r="AW27" s="177"/>
      <c r="AX27" s="177" cm="1">
        <f t="array" ref="AX27">bdRateExtend($C25:$C28,J25:J28,$U25:$U28,AB25:AB28,"None", FALSE,1)</f>
        <v>-0.32013339029735033</v>
      </c>
      <c r="AY27" s="178"/>
      <c r="AZ27" s="252" cm="1">
        <f t="array" ref="AZ27">testVMAFRange($C25:$C28,J25:J28,$U25:$U28,AB25:AB28)</f>
        <v>0</v>
      </c>
      <c r="BA27" s="171"/>
      <c r="CL27" s="4">
        <v>648.16650297066872</v>
      </c>
      <c r="CM27" s="4">
        <v>30.439026625</v>
      </c>
      <c r="CN27" s="4">
        <v>30.439026625</v>
      </c>
      <c r="CO27" s="4">
        <v>37.374161125000001</v>
      </c>
      <c r="CP27" s="4">
        <v>37.515387625000002</v>
      </c>
      <c r="CQ27" s="4">
        <v>31.314745093749998</v>
      </c>
      <c r="CR27" s="4">
        <v>12.442761375</v>
      </c>
      <c r="CS27" s="4">
        <v>9.5841278750000001</v>
      </c>
      <c r="CT27" s="4">
        <v>40.623257875</v>
      </c>
      <c r="CU27" s="4">
        <v>39.457440999999996</v>
      </c>
      <c r="CV27" s="4">
        <v>26.230154500000001</v>
      </c>
      <c r="CW27" s="4">
        <v>32.445912999999997</v>
      </c>
      <c r="CX27" s="4">
        <v>30.345674249999998</v>
      </c>
      <c r="CY27" s="4">
        <v>37.2789225</v>
      </c>
      <c r="CZ27" s="4">
        <v>37.387334375000002</v>
      </c>
      <c r="DA27" s="4">
        <v>31.691529201062366</v>
      </c>
      <c r="DB27" s="4">
        <v>0.110304125</v>
      </c>
      <c r="DC27" s="4">
        <v>3168.9212500000003</v>
      </c>
      <c r="DE27" s="4">
        <v>747.92509979443264</v>
      </c>
      <c r="DF27" s="4">
        <v>13.319220124999999</v>
      </c>
      <c r="DH27" s="4">
        <v>805.42272743179387</v>
      </c>
      <c r="DI27" s="4">
        <v>10.279541875</v>
      </c>
      <c r="DK27" s="4">
        <v>2394.5640757110054</v>
      </c>
      <c r="DL27" s="4">
        <v>78.169571375000004</v>
      </c>
      <c r="DM27" s="4">
        <v>1775.3005075798442</v>
      </c>
      <c r="DN27" s="4">
        <v>67.179223000000007</v>
      </c>
      <c r="DO27" s="4">
        <v>648.16650297066872</v>
      </c>
      <c r="DP27" s="4">
        <v>26.230154500000001</v>
      </c>
      <c r="DQ27" s="4">
        <v>648.16650297066872</v>
      </c>
      <c r="DR27" s="4">
        <v>32.445912999999997</v>
      </c>
      <c r="DS27" s="4">
        <v>648.16650297066872</v>
      </c>
      <c r="DT27" s="4">
        <v>30.345674249999998</v>
      </c>
      <c r="DU27" s="4">
        <v>30.345674249999998</v>
      </c>
      <c r="DV27" s="4">
        <v>37.2789225</v>
      </c>
      <c r="DW27" s="4">
        <v>37.387334375000002</v>
      </c>
      <c r="DX27" s="4">
        <v>31.691529201062366</v>
      </c>
      <c r="DZ27" s="4">
        <v>733.17518859365043</v>
      </c>
      <c r="EA27" s="4">
        <v>31.858709000000001</v>
      </c>
      <c r="EB27" s="4">
        <v>31.858709000000001</v>
      </c>
      <c r="EC27" s="4">
        <v>38.610422499999999</v>
      </c>
      <c r="ED27" s="4">
        <v>38.590960500000001</v>
      </c>
      <c r="EE27" s="4">
        <v>32.701456812499998</v>
      </c>
      <c r="EF27" s="4">
        <v>14.1361995</v>
      </c>
      <c r="EG27" s="4">
        <v>10.884156000000001</v>
      </c>
      <c r="EH27" s="4">
        <v>53.930336000000004</v>
      </c>
      <c r="EI27" s="4">
        <v>52.046583499999997</v>
      </c>
      <c r="EJ27" s="4">
        <v>27.824892500000001</v>
      </c>
      <c r="EK27" s="4">
        <v>33.716379500000002</v>
      </c>
      <c r="EL27" s="4">
        <v>31.7578435</v>
      </c>
      <c r="EM27" s="4">
        <v>38.523737500000003</v>
      </c>
      <c r="EN27" s="4">
        <v>38.462488500000006</v>
      </c>
      <c r="EO27" s="4">
        <v>33.079213030969569</v>
      </c>
      <c r="EP27" s="4">
        <v>6.3414499999999999E-2</v>
      </c>
      <c r="EQ27" s="4">
        <v>31074.654999999999</v>
      </c>
      <c r="ER27" s="4">
        <v>692.06026988620988</v>
      </c>
      <c r="ES27" s="4">
        <v>13.945368999999999</v>
      </c>
      <c r="ET27" s="4">
        <v>658.85362277850879</v>
      </c>
      <c r="EU27" s="4">
        <v>10.52016225</v>
      </c>
      <c r="EV27" s="7">
        <v>1571.3959890000001</v>
      </c>
      <c r="EW27" s="7">
        <v>74.159289000000001</v>
      </c>
      <c r="EX27" s="7">
        <v>1571.3959890000001</v>
      </c>
      <c r="EY27" s="7">
        <v>71.656818000000001</v>
      </c>
      <c r="EZ27" s="7">
        <v>733.17518859365043</v>
      </c>
      <c r="FA27" s="7">
        <v>27.824892500000001</v>
      </c>
      <c r="FB27" s="7">
        <v>618.41473006598858</v>
      </c>
      <c r="FC27" s="7">
        <v>33.17999125</v>
      </c>
      <c r="FD27" s="4">
        <v>658.85362277850879</v>
      </c>
      <c r="FE27" s="4">
        <v>31.358892625000003</v>
      </c>
      <c r="FF27" s="4">
        <v>31.358892625000003</v>
      </c>
      <c r="FG27" s="4">
        <v>38.242416375000005</v>
      </c>
      <c r="FH27" s="4">
        <v>38.160149875000002</v>
      </c>
      <c r="FI27" s="4">
        <v>32.690537370182867</v>
      </c>
      <c r="FK27" s="4">
        <v>577.98916306057367</v>
      </c>
      <c r="FL27" s="4">
        <v>30.9398836875</v>
      </c>
      <c r="FM27" s="4">
        <v>648.16650297066872</v>
      </c>
      <c r="FN27" s="4">
        <v>31.691529201062366</v>
      </c>
      <c r="FP27" s="4">
        <v>733.17518859365043</v>
      </c>
      <c r="FQ27" s="4">
        <v>32.701456812499998</v>
      </c>
      <c r="FR27" s="4">
        <v>658.85362277850879</v>
      </c>
      <c r="FS27" s="4">
        <v>32.690537370182867</v>
      </c>
    </row>
    <row r="28" spans="1:175" ht="13" thickBot="1">
      <c r="A28" s="250"/>
      <c r="B28" s="38">
        <v>235</v>
      </c>
      <c r="C28" s="130">
        <f>Anchor!L97</f>
        <v>113.222162</v>
      </c>
      <c r="D28" s="130">
        <f>Anchor!M97</f>
        <v>24.895994000000002</v>
      </c>
      <c r="E28" s="130">
        <f>Anchor!N97</f>
        <v>33.566822000000002</v>
      </c>
      <c r="F28" s="130">
        <f>Anchor!O97</f>
        <v>33.15645</v>
      </c>
      <c r="G28" s="131">
        <f>('Summary (Full)'!$B$34*D28+'Summary (Full)'!$B$35*E28+'Summary (Full)'!$B$36*F28)/'Summary (Full)'!$B$37</f>
        <v>25.954199250000002</v>
      </c>
      <c r="H28" s="130">
        <f>Anchor!P97</f>
        <v>5.8355769999999998</v>
      </c>
      <c r="I28" s="130">
        <f>Anchor!Q97</f>
        <v>5.1817900000000003</v>
      </c>
      <c r="J28" s="130">
        <f>Anchor!R97</f>
        <v>9.8572500000000005</v>
      </c>
      <c r="K28" s="130">
        <f>Anchor!S97</f>
        <v>9.8794780000000006</v>
      </c>
      <c r="L28" s="130">
        <f>Anchor!T97</f>
        <v>20.696294000000002</v>
      </c>
      <c r="M28" s="130">
        <f>Anchor!U97</f>
        <v>27.348758</v>
      </c>
      <c r="N28" s="130">
        <f>Anchor!V97</f>
        <v>24.809048000000001</v>
      </c>
      <c r="O28" s="130">
        <f>Anchor!W97</f>
        <v>33.464893000000004</v>
      </c>
      <c r="P28" s="130">
        <f>Anchor!X97</f>
        <v>33.051074</v>
      </c>
      <c r="Q28" s="132">
        <f>10*LOG10(1/(('Summary (Full)'!$B$41/10^(N28/10)+'Summary (Full)'!$B$42/10^(O28/10)+'Summary (Full)'!$B$43/10^(P28/10))/'Summary (Full)'!$B$44))</f>
        <v>26.269863215251299</v>
      </c>
      <c r="R28" s="130">
        <f>Anchor!Y97</f>
        <v>0.26827499999999999</v>
      </c>
      <c r="S28" s="130">
        <f>Anchor!Z97</f>
        <v>1298.77</v>
      </c>
      <c r="T28" s="133"/>
      <c r="U28" s="130">
        <f>Test!L97</f>
        <v>106.962576</v>
      </c>
      <c r="V28" s="130">
        <f>Test!M97</f>
        <v>25.697195000000001</v>
      </c>
      <c r="W28" s="130">
        <f>Test!N97</f>
        <v>34.268600999999997</v>
      </c>
      <c r="X28" s="130">
        <f>Test!O97</f>
        <v>33.860722000000003</v>
      </c>
      <c r="Y28" s="130">
        <f>('Summary (Full)'!$B$34*V28+'Summary (Full)'!$B$35*W28+'Summary (Full)'!$B$36*X28)/'Summary (Full)'!$B$37</f>
        <v>26.743128312500001</v>
      </c>
      <c r="Z28" s="130">
        <f>Test!P97</f>
        <v>6.7253550000000004</v>
      </c>
      <c r="AA28" s="130">
        <f>Test!Q97</f>
        <v>5.7873060000000001</v>
      </c>
      <c r="AB28" s="130">
        <f>Test!R97</f>
        <v>16.717921</v>
      </c>
      <c r="AC28" s="130">
        <f>Test!S97</f>
        <v>16.512319000000002</v>
      </c>
      <c r="AD28" s="130">
        <f>Test!T97</f>
        <v>21.478604000000001</v>
      </c>
      <c r="AE28" s="130">
        <f>Test!U97</f>
        <v>28.178032999999999</v>
      </c>
      <c r="AF28" s="130">
        <f>Test!V97</f>
        <v>25.602260000000001</v>
      </c>
      <c r="AG28" s="130">
        <f>Test!W97</f>
        <v>34.171711999999999</v>
      </c>
      <c r="AH28" s="130">
        <f>Test!X97</f>
        <v>33.749979000000003</v>
      </c>
      <c r="AI28" s="130">
        <f>10*LOG10(1/(('Summary (Full)'!$B$41/10^(AF28/10)+'Summary (Full)'!$B$42/10^(AG28/10)+'Summary (Full)'!$B$43/10^(AH28/10))/'Summary (Full)'!$B$44))</f>
        <v>27.056970992296492</v>
      </c>
      <c r="AJ28" s="130">
        <f>Test!Y97</f>
        <v>0.25246800000000003</v>
      </c>
      <c r="AK28" s="130">
        <f>Test!Z97</f>
        <v>8344.08</v>
      </c>
      <c r="AL28" s="130">
        <f t="shared" si="2"/>
        <v>0.94107911657813825</v>
      </c>
      <c r="AM28" s="130">
        <f t="shared" si="2"/>
        <v>6.4246017385680299</v>
      </c>
      <c r="AO28" s="270"/>
      <c r="AP28" s="193"/>
      <c r="AQ28" s="193"/>
      <c r="AR28" s="193"/>
      <c r="AS28" s="193"/>
      <c r="AT28" s="193"/>
      <c r="AU28" s="193"/>
      <c r="AV28" s="193"/>
      <c r="AW28" s="193"/>
      <c r="AX28" s="193"/>
      <c r="AY28" s="195"/>
      <c r="AZ28" s="253"/>
      <c r="BA28" s="221"/>
      <c r="CL28" s="4">
        <v>726.86451999999997</v>
      </c>
      <c r="CM28" s="4">
        <v>30.828386999999999</v>
      </c>
      <c r="CN28" s="4">
        <v>30.828386999999999</v>
      </c>
      <c r="CO28" s="4">
        <v>37.629040000000003</v>
      </c>
      <c r="CP28" s="4">
        <v>37.807245999999999</v>
      </c>
      <c r="CQ28" s="4">
        <v>31.6896065</v>
      </c>
      <c r="CR28" s="4">
        <v>12.930362000000001</v>
      </c>
      <c r="CS28" s="4">
        <v>9.9164399999999997</v>
      </c>
      <c r="CT28" s="4">
        <v>43.231937000000002</v>
      </c>
      <c r="CU28" s="4">
        <v>41.960079999999998</v>
      </c>
      <c r="CV28" s="4">
        <v>26.634582000000002</v>
      </c>
      <c r="CW28" s="4">
        <v>32.796759999999999</v>
      </c>
      <c r="CX28" s="4">
        <v>30.734680999999998</v>
      </c>
      <c r="CY28" s="4">
        <v>37.533107000000001</v>
      </c>
      <c r="CZ28" s="4">
        <v>37.677284</v>
      </c>
      <c r="DA28" s="4">
        <v>32.07063974994464</v>
      </c>
      <c r="DB28" s="4">
        <v>9.8011000000000001E-2</v>
      </c>
      <c r="DC28" s="4">
        <v>3305.36</v>
      </c>
      <c r="DE28" s="4">
        <v>823.95745656240035</v>
      </c>
      <c r="DF28" s="4">
        <v>13.784208249999999</v>
      </c>
      <c r="DH28" s="4">
        <v>892.4713643522864</v>
      </c>
      <c r="DI28" s="4">
        <v>10.64264375</v>
      </c>
      <c r="DK28" s="4">
        <v>2645.724737</v>
      </c>
      <c r="DL28" s="4">
        <v>81.149144000000007</v>
      </c>
      <c r="DM28" s="4">
        <v>1961.5079488395049</v>
      </c>
      <c r="DN28" s="4">
        <v>70.051367249999998</v>
      </c>
      <c r="DO28" s="4">
        <v>805.42272743179387</v>
      </c>
      <c r="DP28" s="4">
        <v>27.069768125000003</v>
      </c>
      <c r="DQ28" s="4">
        <v>726.86451999999997</v>
      </c>
      <c r="DR28" s="4">
        <v>32.796759999999999</v>
      </c>
      <c r="DS28" s="4">
        <v>726.86451999999997</v>
      </c>
      <c r="DT28" s="4">
        <v>30.734680999999998</v>
      </c>
      <c r="DU28" s="4">
        <v>30.734680999999998</v>
      </c>
      <c r="DV28" s="4">
        <v>37.533107000000001</v>
      </c>
      <c r="DW28" s="4">
        <v>37.677284</v>
      </c>
      <c r="DX28" s="4">
        <v>32.07063974994464</v>
      </c>
      <c r="DZ28" s="4">
        <v>815.88055158959901</v>
      </c>
      <c r="EA28" s="4">
        <v>32.257425250000004</v>
      </c>
      <c r="EB28" s="4">
        <v>32.257425250000004</v>
      </c>
      <c r="EC28" s="4">
        <v>38.891838624999998</v>
      </c>
      <c r="ED28" s="4">
        <v>38.893140625000001</v>
      </c>
      <c r="EE28" s="4">
        <v>33.086808296874999</v>
      </c>
      <c r="EF28" s="4">
        <v>14.650873624999999</v>
      </c>
      <c r="EG28" s="4">
        <v>11.24814975</v>
      </c>
      <c r="EH28" s="4">
        <v>56.767239250000003</v>
      </c>
      <c r="EI28" s="4">
        <v>54.766761125000002</v>
      </c>
      <c r="EJ28" s="4">
        <v>28.268729875000002</v>
      </c>
      <c r="EK28" s="4">
        <v>34.066372625</v>
      </c>
      <c r="EL28" s="4">
        <v>32.156794375000004</v>
      </c>
      <c r="EM28" s="4">
        <v>38.805058625000001</v>
      </c>
      <c r="EN28" s="4">
        <v>38.764827125000004</v>
      </c>
      <c r="EO28" s="4">
        <v>33.467888691756272</v>
      </c>
      <c r="EP28" s="4">
        <v>5.6704625000000002E-2</v>
      </c>
      <c r="EQ28" s="4">
        <v>32784.646250000005</v>
      </c>
      <c r="ER28" s="4">
        <v>767.80731750851248</v>
      </c>
      <c r="ES28" s="4">
        <v>14.439893</v>
      </c>
      <c r="ET28" s="4">
        <v>733.17518859365043</v>
      </c>
      <c r="EU28" s="4">
        <v>10.884156000000001</v>
      </c>
      <c r="EV28" s="7">
        <v>1733.4446880621849</v>
      </c>
      <c r="EW28" s="7">
        <v>76.463652875000008</v>
      </c>
      <c r="EX28" s="7">
        <v>1733.4446880621849</v>
      </c>
      <c r="EY28" s="7">
        <v>73.923285000000007</v>
      </c>
      <c r="EZ28" s="7">
        <v>815.88055158959901</v>
      </c>
      <c r="FA28" s="7">
        <v>28.268729875000002</v>
      </c>
      <c r="FB28" s="7">
        <v>733.17518859365043</v>
      </c>
      <c r="FC28" s="7">
        <v>33.716379500000002</v>
      </c>
      <c r="FD28" s="4">
        <v>733.17518859365043</v>
      </c>
      <c r="FE28" s="4">
        <v>31.7578435</v>
      </c>
      <c r="FF28" s="4">
        <v>31.7578435</v>
      </c>
      <c r="FG28" s="4">
        <v>38.523737500000003</v>
      </c>
      <c r="FH28" s="4">
        <v>38.462488500000006</v>
      </c>
      <c r="FI28" s="4">
        <v>33.079213030969569</v>
      </c>
      <c r="FK28" s="4">
        <v>648.16650297066872</v>
      </c>
      <c r="FL28" s="4">
        <v>31.314745093749998</v>
      </c>
      <c r="FM28" s="4">
        <v>726.86451999999997</v>
      </c>
      <c r="FN28" s="4">
        <v>32.07063974994464</v>
      </c>
      <c r="FP28" s="4">
        <v>815.88055158959901</v>
      </c>
      <c r="FQ28" s="4">
        <v>33.086808296874999</v>
      </c>
      <c r="FR28" s="4">
        <v>733.17518859365043</v>
      </c>
      <c r="FS28" s="4">
        <v>33.079213030969569</v>
      </c>
    </row>
    <row r="29" spans="1:175" ht="13" customHeight="1">
      <c r="A29" s="250" t="s">
        <v>9</v>
      </c>
      <c r="B29" s="38">
        <v>110</v>
      </c>
      <c r="C29" s="130">
        <f>Anchor!L98</f>
        <v>5231.1442399999996</v>
      </c>
      <c r="D29" s="130">
        <f>Anchor!M98</f>
        <v>35.909408999999997</v>
      </c>
      <c r="E29" s="130">
        <f>Anchor!N98</f>
        <v>42.127946999999999</v>
      </c>
      <c r="F29" s="130">
        <f>Anchor!O98</f>
        <v>42.523713000000001</v>
      </c>
      <c r="G29" s="131">
        <f>('Summary (Full)'!$B$34*D29+'Summary (Full)'!$B$35*E29+'Summary (Full)'!$B$36*F29)/'Summary (Full)'!$B$37</f>
        <v>36.711461624999998</v>
      </c>
      <c r="H29" s="130">
        <f>Anchor!P98</f>
        <v>23.908071</v>
      </c>
      <c r="I29" s="130">
        <f>Anchor!Q98</f>
        <v>15.713516</v>
      </c>
      <c r="J29" s="130">
        <f>Anchor!R98</f>
        <v>85.638901000000004</v>
      </c>
      <c r="K29" s="130">
        <f>Anchor!S98</f>
        <v>83.04222</v>
      </c>
      <c r="L29" s="130">
        <f>Anchor!T98</f>
        <v>32.901237999999999</v>
      </c>
      <c r="M29" s="130">
        <f>Anchor!U98</f>
        <v>37.922930000000001</v>
      </c>
      <c r="N29" s="130">
        <f>Anchor!V98</f>
        <v>35.6828</v>
      </c>
      <c r="O29" s="130">
        <f>Anchor!W98</f>
        <v>41.994750000000003</v>
      </c>
      <c r="P29" s="130">
        <f>Anchor!X98</f>
        <v>42.330488000000003</v>
      </c>
      <c r="Q29" s="132">
        <f>10*LOG10(1/(('Summary (Full)'!$B$41/10^(N29/10)+'Summary (Full)'!$B$42/10^(O29/10)+'Summary (Full)'!$B$43/10^(P29/10))/'Summary (Full)'!$B$44))</f>
        <v>36.980550634843397</v>
      </c>
      <c r="R29" s="130">
        <f>Anchor!Y98</f>
        <v>1.4907999999999999E-2</v>
      </c>
      <c r="S29" s="130">
        <f>Anchor!Z98</f>
        <v>5290</v>
      </c>
      <c r="T29" s="133"/>
      <c r="U29" s="130">
        <f>Test!L98</f>
        <v>5293.323292</v>
      </c>
      <c r="V29" s="130">
        <f>Test!M98</f>
        <v>36.105096000000003</v>
      </c>
      <c r="W29" s="130">
        <f>Test!N98</f>
        <v>42.454726999999998</v>
      </c>
      <c r="X29" s="130">
        <f>Test!O98</f>
        <v>42.802183999999997</v>
      </c>
      <c r="Y29" s="130">
        <f>('Summary (Full)'!$B$34*V29+'Summary (Full)'!$B$35*W29+'Summary (Full)'!$B$36*X29)/'Summary (Full)'!$B$37</f>
        <v>36.920515937500006</v>
      </c>
      <c r="Z29" s="130">
        <f>Test!P98</f>
        <v>24.595548999999998</v>
      </c>
      <c r="AA29" s="130">
        <f>Test!Q98</f>
        <v>15.988757</v>
      </c>
      <c r="AB29" s="130">
        <f>Test!R98</f>
        <v>86.867653000000004</v>
      </c>
      <c r="AC29" s="130">
        <f>Test!S98</f>
        <v>84.414753000000005</v>
      </c>
      <c r="AD29" s="130">
        <f>Test!T98</f>
        <v>33.200031000000003</v>
      </c>
      <c r="AE29" s="130">
        <f>Test!U98</f>
        <v>38.197333</v>
      </c>
      <c r="AF29" s="130">
        <f>Test!V98</f>
        <v>35.863118999999998</v>
      </c>
      <c r="AG29" s="130">
        <f>Test!W98</f>
        <v>42.309851000000002</v>
      </c>
      <c r="AH29" s="130">
        <f>Test!X98</f>
        <v>42.592351999999998</v>
      </c>
      <c r="AI29" s="130">
        <f>10*LOG10(1/(('Summary (Full)'!$B$41/10^(AF29/10)+'Summary (Full)'!$B$42/10^(AG29/10)+'Summary (Full)'!$B$43/10^(AH29/10))/'Summary (Full)'!$B$44))</f>
        <v>37.171783131800304</v>
      </c>
      <c r="AJ29" s="130">
        <f>Test!Y98</f>
        <v>1.1565000000000001E-2</v>
      </c>
      <c r="AK29" s="130">
        <f>Test!Z98</f>
        <v>62284.76</v>
      </c>
      <c r="AL29" s="130">
        <f t="shared" si="2"/>
        <v>0.77575798229138726</v>
      </c>
      <c r="AM29" s="130">
        <f t="shared" si="2"/>
        <v>11.774056710775048</v>
      </c>
      <c r="AO29" s="271" t="s">
        <v>27</v>
      </c>
      <c r="AP29" s="192" cm="1">
        <f t="array" ref="AP29">bdRateExtend($C29:$C32,D29:D32,$U29:$U32,V29:V32)</f>
        <v>-0.17254208258126313</v>
      </c>
      <c r="AQ29" s="192" cm="1">
        <f t="array" ref="AQ29">bdRateExtend($C29:$C34,D29:D34,$U29:$U34,V29:V34)</f>
        <v>-0.20482900214911515</v>
      </c>
      <c r="AR29" s="192" cm="1">
        <f t="array" ref="AR29">bdRateExtend($C29:$C34,E29:E34,$U29:$U34,W29:W34)</f>
        <v>-0.26918386586791676</v>
      </c>
      <c r="AS29" s="192" cm="1">
        <f t="array" ref="AS29">bdRateExtend($C29:$C34,F29:F34,$U29:$U34,X29:X34)</f>
        <v>-0.21412214560424137</v>
      </c>
      <c r="AT29" s="192" cm="1">
        <f t="array" ref="AT29">bdRateExtend($C29:$C32,H29:H32,$U29:$U32,Z29:Z32)</f>
        <v>-0.16239846751810005</v>
      </c>
      <c r="AU29" s="192" cm="1">
        <f t="array" ref="AU29">bdRateExtend($C29:$C34,H29:H34,$U29:$U34,Z29:Z34)</f>
        <v>-0.19228401485622826</v>
      </c>
      <c r="AV29" s="192" cm="1">
        <f t="array" ref="AV29">bdRateExtend($C29:$C32,I29:I32,$U29:$U32,AA29:AA32)</f>
        <v>-0.17369280106700336</v>
      </c>
      <c r="AW29" s="192" cm="1">
        <f t="array" ref="AW29">bdRateExtend($C29:$C34,I29:I34,$U29:$U34,AA29:AA34)</f>
        <v>-0.20731505901781466</v>
      </c>
      <c r="AX29" s="192" cm="1">
        <f t="array" ref="AX29">bdRateExtend($C29:$C32,J29:J32,$U29:$U32,AB29:AB32,"None", FALSE,1)</f>
        <v>-0.17059420344579335</v>
      </c>
      <c r="AY29" s="194" cm="1">
        <f t="array" ref="AY29">bdRateExtend($C29:$C34,J29:J34,$U29:$U34,AB29:AB34,"None", FALSE,TRUE)</f>
        <v>-0.24280168863028728</v>
      </c>
      <c r="AZ29" s="251" cm="1">
        <f t="array" ref="AZ29">testVMAFRange($C29:$C32,J29:J32,$U29:$U32,AB29:AB32)</f>
        <v>0</v>
      </c>
      <c r="BA29" s="170" cm="1">
        <f t="array" ref="BA29">testVMAFRange($C29:$C34,J29:J34,$U29:$U34,AB29:AB34)</f>
        <v>0</v>
      </c>
      <c r="CL29" s="4">
        <v>805.42272743179387</v>
      </c>
      <c r="CM29" s="4">
        <v>31.206498125</v>
      </c>
      <c r="CN29" s="4">
        <v>31.206498125</v>
      </c>
      <c r="CO29" s="4">
        <v>37.875076875000005</v>
      </c>
      <c r="CP29" s="4">
        <v>38.080050374999999</v>
      </c>
      <c r="CQ29" s="4">
        <v>32.052881312499999</v>
      </c>
      <c r="CR29" s="4">
        <v>13.464170750000001</v>
      </c>
      <c r="CS29" s="4">
        <v>10.279541875</v>
      </c>
      <c r="CT29" s="4">
        <v>46.253822749999998</v>
      </c>
      <c r="CU29" s="4">
        <v>44.850303999999994</v>
      </c>
      <c r="CV29" s="4">
        <v>27.069768125000003</v>
      </c>
      <c r="CW29" s="4">
        <v>33.125285499999997</v>
      </c>
      <c r="CX29" s="4">
        <v>31.112370374999998</v>
      </c>
      <c r="CY29" s="4">
        <v>37.777683000000003</v>
      </c>
      <c r="CZ29" s="4">
        <v>37.948737000000001</v>
      </c>
      <c r="DA29" s="4">
        <v>32.435945609774308</v>
      </c>
      <c r="DB29" s="4">
        <v>9.0458000000000011E-2</v>
      </c>
      <c r="DC29" s="4">
        <v>3453.5212499999998</v>
      </c>
      <c r="DE29" s="4">
        <v>907.71908899885477</v>
      </c>
      <c r="DF29" s="4">
        <v>14.249196375</v>
      </c>
      <c r="DH29" s="4">
        <v>988.92806107992919</v>
      </c>
      <c r="DI29" s="4">
        <v>11.005745624999999</v>
      </c>
      <c r="DK29" s="4">
        <v>2914.7827565183834</v>
      </c>
      <c r="DL29" s="4">
        <v>83.182878500000001</v>
      </c>
      <c r="DM29" s="4">
        <v>2167.2462869993929</v>
      </c>
      <c r="DN29" s="4">
        <v>72.923511500000004</v>
      </c>
      <c r="DO29" s="4">
        <v>892.4713643522864</v>
      </c>
      <c r="DP29" s="4">
        <v>27.504954250000001</v>
      </c>
      <c r="DQ29" s="4">
        <v>805.42272743179387</v>
      </c>
      <c r="DR29" s="4">
        <v>33.125285499999997</v>
      </c>
      <c r="DS29" s="4">
        <v>805.42272743179387</v>
      </c>
      <c r="DT29" s="4">
        <v>31.112370374999998</v>
      </c>
      <c r="DU29" s="4">
        <v>31.112370374999998</v>
      </c>
      <c r="DV29" s="4">
        <v>37.777683000000003</v>
      </c>
      <c r="DW29" s="4">
        <v>37.948737000000001</v>
      </c>
      <c r="DX29" s="4">
        <v>32.435945609774308</v>
      </c>
      <c r="DZ29" s="4">
        <v>907.91544069977897</v>
      </c>
      <c r="EA29" s="4">
        <v>32.656141500000004</v>
      </c>
      <c r="EB29" s="4">
        <v>32.656141500000004</v>
      </c>
      <c r="EC29" s="4">
        <v>39.173254749999998</v>
      </c>
      <c r="ED29" s="4">
        <v>39.19532075</v>
      </c>
      <c r="EE29" s="4">
        <v>33.472159781249999</v>
      </c>
      <c r="EF29" s="4">
        <v>15.16554775</v>
      </c>
      <c r="EG29" s="4">
        <v>11.6121435</v>
      </c>
      <c r="EH29" s="4">
        <v>59.604142500000009</v>
      </c>
      <c r="EI29" s="4">
        <v>57.48693875</v>
      </c>
      <c r="EJ29" s="4">
        <v>28.712567249999999</v>
      </c>
      <c r="EK29" s="4">
        <v>34.416365749999997</v>
      </c>
      <c r="EL29" s="4">
        <v>32.555745250000001</v>
      </c>
      <c r="EM29" s="4">
        <v>39.086379750000006</v>
      </c>
      <c r="EN29" s="4">
        <v>39.067165750000001</v>
      </c>
      <c r="EO29" s="4">
        <v>33.856564352542975</v>
      </c>
      <c r="EP29" s="4">
        <v>4.9994750000000004E-2</v>
      </c>
      <c r="EQ29" s="4">
        <v>34494.637500000004</v>
      </c>
      <c r="ER29" s="4">
        <v>851.27342780473646</v>
      </c>
      <c r="ES29" s="4">
        <v>14.9534945</v>
      </c>
      <c r="ET29" s="4">
        <v>815.88055158959901</v>
      </c>
      <c r="EU29" s="4">
        <v>11.24814975</v>
      </c>
      <c r="EV29" s="7">
        <v>1860.8996777252148</v>
      </c>
      <c r="EW29" s="7">
        <v>78.198669625000008</v>
      </c>
      <c r="EX29" s="7">
        <v>1912.2045032603178</v>
      </c>
      <c r="EY29" s="7">
        <v>76.189751999999999</v>
      </c>
      <c r="EZ29" s="7">
        <v>907.91544069977897</v>
      </c>
      <c r="FA29" s="7">
        <v>28.712567249999999</v>
      </c>
      <c r="FB29" s="7">
        <v>815.88055158959901</v>
      </c>
      <c r="FC29" s="7">
        <v>34.066372625</v>
      </c>
      <c r="FD29" s="4">
        <v>815.88055158959901</v>
      </c>
      <c r="FE29" s="4">
        <v>32.156794375000004</v>
      </c>
      <c r="FF29" s="4">
        <v>32.156794375000004</v>
      </c>
      <c r="FG29" s="4">
        <v>38.805058625000001</v>
      </c>
      <c r="FH29" s="4">
        <v>38.764827125000004</v>
      </c>
      <c r="FI29" s="4">
        <v>33.467888691756272</v>
      </c>
      <c r="FK29" s="4">
        <v>726.86451999999997</v>
      </c>
      <c r="FL29" s="4">
        <v>31.6896065</v>
      </c>
      <c r="FM29" s="4">
        <v>805.42272743179387</v>
      </c>
      <c r="FN29" s="4">
        <v>32.435945609774308</v>
      </c>
      <c r="FP29" s="4">
        <v>907.91544069977897</v>
      </c>
      <c r="FQ29" s="4">
        <v>33.472159781249999</v>
      </c>
      <c r="FR29" s="4">
        <v>815.88055158959901</v>
      </c>
      <c r="FS29" s="4">
        <v>33.467888691756272</v>
      </c>
    </row>
    <row r="30" spans="1:175">
      <c r="A30" s="250"/>
      <c r="B30" s="38">
        <v>135</v>
      </c>
      <c r="C30" s="130">
        <f>Anchor!L99</f>
        <v>2580.8898789999998</v>
      </c>
      <c r="D30" s="130">
        <f>Anchor!M99</f>
        <v>34.499006000000001</v>
      </c>
      <c r="E30" s="130">
        <f>Anchor!N99</f>
        <v>40.509948999999999</v>
      </c>
      <c r="F30" s="130">
        <f>Anchor!O99</f>
        <v>40.905503000000003</v>
      </c>
      <c r="G30" s="131">
        <f>('Summary (Full)'!$B$34*D30+'Summary (Full)'!$B$35*E30+'Summary (Full)'!$B$36*F30)/'Summary (Full)'!$B$37</f>
        <v>35.275095999999998</v>
      </c>
      <c r="H30" s="130">
        <f>Anchor!P99</f>
        <v>19.840011000000001</v>
      </c>
      <c r="I30" s="130">
        <f>Anchor!Q99</f>
        <v>13.870137</v>
      </c>
      <c r="J30" s="130">
        <f>Anchor!R99</f>
        <v>73.660615000000007</v>
      </c>
      <c r="K30" s="130">
        <f>Anchor!S99</f>
        <v>71.151283000000006</v>
      </c>
      <c r="L30" s="130">
        <f>Anchor!T99</f>
        <v>30.927847</v>
      </c>
      <c r="M30" s="130">
        <f>Anchor!U99</f>
        <v>36.302193000000003</v>
      </c>
      <c r="N30" s="130">
        <f>Anchor!V99</f>
        <v>34.335458000000003</v>
      </c>
      <c r="O30" s="130">
        <f>Anchor!W99</f>
        <v>40.395282000000002</v>
      </c>
      <c r="P30" s="130">
        <f>Anchor!X99</f>
        <v>40.748702000000002</v>
      </c>
      <c r="Q30" s="132">
        <f>10*LOG10(1/(('Summary (Full)'!$B$41/10^(N30/10)+'Summary (Full)'!$B$42/10^(O30/10)+'Summary (Full)'!$B$43/10^(P30/10))/'Summary (Full)'!$B$44))</f>
        <v>35.607932467528741</v>
      </c>
      <c r="R30" s="130">
        <f>Anchor!Y99</f>
        <v>2.7156E-2</v>
      </c>
      <c r="S30" s="130">
        <f>Anchor!Z99</f>
        <v>3898.75</v>
      </c>
      <c r="T30" s="133"/>
      <c r="U30" s="130">
        <f>Test!L99</f>
        <v>2569.6912320000001</v>
      </c>
      <c r="V30" s="130">
        <f>Test!M99</f>
        <v>34.860388999999998</v>
      </c>
      <c r="W30" s="130">
        <f>Test!N99</f>
        <v>41.103670000000001</v>
      </c>
      <c r="X30" s="130">
        <f>Test!O99</f>
        <v>41.351025</v>
      </c>
      <c r="Y30" s="130">
        <f>('Summary (Full)'!$B$34*V30+'Summary (Full)'!$B$35*W30+'Summary (Full)'!$B$36*X30)/'Summary (Full)'!$B$37</f>
        <v>35.656258812499999</v>
      </c>
      <c r="Z30" s="130">
        <f>Test!P99</f>
        <v>20.722014000000001</v>
      </c>
      <c r="AA30" s="130">
        <f>Test!Q99</f>
        <v>14.328383000000001</v>
      </c>
      <c r="AB30" s="130">
        <f>Test!R99</f>
        <v>76.356104999999999</v>
      </c>
      <c r="AC30" s="130">
        <f>Test!S99</f>
        <v>73.926344</v>
      </c>
      <c r="AD30" s="130">
        <f>Test!T99</f>
        <v>31.421023000000002</v>
      </c>
      <c r="AE30" s="130">
        <f>Test!U99</f>
        <v>36.754866999999997</v>
      </c>
      <c r="AF30" s="130">
        <f>Test!V99</f>
        <v>34.682456000000002</v>
      </c>
      <c r="AG30" s="130">
        <f>Test!W99</f>
        <v>40.985671000000004</v>
      </c>
      <c r="AH30" s="130">
        <f>Test!X99</f>
        <v>41.181395000000002</v>
      </c>
      <c r="AI30" s="130">
        <f>10*LOG10(1/(('Summary (Full)'!$B$41/10^(AF30/10)+'Summary (Full)'!$B$42/10^(AG30/10)+'Summary (Full)'!$B$43/10^(AH30/10))/'Summary (Full)'!$B$44))</f>
        <v>35.972396193432758</v>
      </c>
      <c r="AJ30" s="130">
        <f>Test!Y99</f>
        <v>1.8779000000000001E-2</v>
      </c>
      <c r="AK30" s="130">
        <f>Test!Z99</f>
        <v>41837.32</v>
      </c>
      <c r="AL30" s="130">
        <f t="shared" si="2"/>
        <v>0.69152305199587571</v>
      </c>
      <c r="AM30" s="130">
        <f t="shared" si="2"/>
        <v>10.730957358127604</v>
      </c>
      <c r="AO30" s="261"/>
      <c r="AP30" s="177"/>
      <c r="AQ30" s="177"/>
      <c r="AR30" s="177"/>
      <c r="AS30" s="177"/>
      <c r="AT30" s="177"/>
      <c r="AU30" s="177"/>
      <c r="AV30" s="177"/>
      <c r="AW30" s="177"/>
      <c r="AX30" s="177"/>
      <c r="AY30" s="178"/>
      <c r="AZ30" s="252"/>
      <c r="BA30" s="171"/>
      <c r="CL30" s="4">
        <v>892.4713643522864</v>
      </c>
      <c r="CM30" s="4">
        <v>31.58460925</v>
      </c>
      <c r="CN30" s="4">
        <v>31.58460925</v>
      </c>
      <c r="CO30" s="4">
        <v>38.121113750000006</v>
      </c>
      <c r="CP30" s="4">
        <v>38.352854749999999</v>
      </c>
      <c r="CQ30" s="4">
        <v>32.416156125000001</v>
      </c>
      <c r="CR30" s="4">
        <v>13.9979795</v>
      </c>
      <c r="CS30" s="4">
        <v>10.64264375</v>
      </c>
      <c r="CT30" s="4">
        <v>49.2757085</v>
      </c>
      <c r="CU30" s="4">
        <v>47.740527999999998</v>
      </c>
      <c r="CV30" s="4">
        <v>27.504954250000001</v>
      </c>
      <c r="CW30" s="4">
        <v>33.453811000000002</v>
      </c>
      <c r="CX30" s="4">
        <v>31.49005975</v>
      </c>
      <c r="CY30" s="4">
        <v>38.022258999999998</v>
      </c>
      <c r="CZ30" s="4">
        <v>38.220190000000002</v>
      </c>
      <c r="DA30" s="4">
        <v>32.801251469603976</v>
      </c>
      <c r="DB30" s="4">
        <v>8.2905000000000006E-2</v>
      </c>
      <c r="DC30" s="4">
        <v>3601.6824999999999</v>
      </c>
      <c r="DE30" s="4">
        <v>999.99573760822045</v>
      </c>
      <c r="DF30" s="4">
        <v>14.7141845</v>
      </c>
      <c r="DH30" s="4">
        <v>1095.8096237643188</v>
      </c>
      <c r="DI30" s="4">
        <v>11.368847500000001</v>
      </c>
      <c r="DK30" s="4">
        <v>3211.2027373378628</v>
      </c>
      <c r="DL30" s="4">
        <v>85.216613000000009</v>
      </c>
      <c r="DM30" s="4">
        <v>2394.5640757110054</v>
      </c>
      <c r="DN30" s="4">
        <v>75.795655749999995</v>
      </c>
      <c r="DO30" s="4">
        <v>988.92806107992919</v>
      </c>
      <c r="DP30" s="4">
        <v>27.940140375000002</v>
      </c>
      <c r="DQ30" s="4">
        <v>892.4713643522864</v>
      </c>
      <c r="DR30" s="4">
        <v>33.453811000000002</v>
      </c>
      <c r="DS30" s="4">
        <v>892.4713643522864</v>
      </c>
      <c r="DT30" s="4">
        <v>31.49005975</v>
      </c>
      <c r="DU30" s="4">
        <v>31.49005975</v>
      </c>
      <c r="DV30" s="4">
        <v>38.022258999999998</v>
      </c>
      <c r="DW30" s="4">
        <v>38.220190000000002</v>
      </c>
      <c r="DX30" s="4">
        <v>32.801251469603976</v>
      </c>
      <c r="DZ30" s="4">
        <v>1010.3322672112366</v>
      </c>
      <c r="EA30" s="4">
        <v>33.054857750000004</v>
      </c>
      <c r="EB30" s="4">
        <v>33.054857750000004</v>
      </c>
      <c r="EC30" s="4">
        <v>39.454670874999998</v>
      </c>
      <c r="ED30" s="4">
        <v>39.497500875</v>
      </c>
      <c r="EE30" s="4">
        <v>33.857511265625</v>
      </c>
      <c r="EF30" s="4">
        <v>15.680221875000001</v>
      </c>
      <c r="EG30" s="4">
        <v>11.976137249999999</v>
      </c>
      <c r="EH30" s="4">
        <v>62.441045750000008</v>
      </c>
      <c r="EI30" s="4">
        <v>60.207116375000005</v>
      </c>
      <c r="EJ30" s="4">
        <v>29.156404625</v>
      </c>
      <c r="EK30" s="4">
        <v>34.766358875000002</v>
      </c>
      <c r="EL30" s="4">
        <v>32.954696125000005</v>
      </c>
      <c r="EM30" s="4">
        <v>39.367700875000004</v>
      </c>
      <c r="EN30" s="4">
        <v>39.369504375000005</v>
      </c>
      <c r="EO30" s="4">
        <v>34.245240013329678</v>
      </c>
      <c r="EP30" s="4">
        <v>4.3284875E-2</v>
      </c>
      <c r="EQ30" s="4">
        <v>36204.628750000003</v>
      </c>
      <c r="ER30" s="4">
        <v>944.27420675815972</v>
      </c>
      <c r="ES30" s="4">
        <v>15.475495249999998</v>
      </c>
      <c r="ET30" s="4">
        <v>907.91544069977897</v>
      </c>
      <c r="EU30" s="4">
        <v>11.6121435</v>
      </c>
      <c r="EV30" s="7">
        <v>2058.2159711670301</v>
      </c>
      <c r="EW30" s="7">
        <v>80.782813750000003</v>
      </c>
      <c r="EX30" s="7">
        <v>2058.2159711670301</v>
      </c>
      <c r="EY30" s="7">
        <v>78.037060999999994</v>
      </c>
      <c r="EZ30" s="7">
        <v>1010.3322672112366</v>
      </c>
      <c r="FA30" s="7">
        <v>29.156404625</v>
      </c>
      <c r="FB30" s="7">
        <v>907.91544069977897</v>
      </c>
      <c r="FC30" s="7">
        <v>34.416365749999997</v>
      </c>
      <c r="FD30" s="4">
        <v>907.91544069977897</v>
      </c>
      <c r="FE30" s="4">
        <v>32.555745250000001</v>
      </c>
      <c r="FF30" s="4">
        <v>32.555745250000001</v>
      </c>
      <c r="FG30" s="4">
        <v>39.086379750000006</v>
      </c>
      <c r="FH30" s="4">
        <v>39.067165750000001</v>
      </c>
      <c r="FI30" s="4">
        <v>33.856564352542975</v>
      </c>
      <c r="FK30" s="4">
        <v>805.42272743179387</v>
      </c>
      <c r="FL30" s="4">
        <v>32.052881312499999</v>
      </c>
      <c r="FM30" s="4">
        <v>892.4713643522864</v>
      </c>
      <c r="FN30" s="4">
        <v>32.801251469603976</v>
      </c>
      <c r="FP30" s="4">
        <v>1010.3322672112366</v>
      </c>
      <c r="FQ30" s="4">
        <v>33.857511265625</v>
      </c>
      <c r="FR30" s="4">
        <v>907.91544069977897</v>
      </c>
      <c r="FS30" s="4">
        <v>33.856564352542975</v>
      </c>
    </row>
    <row r="31" spans="1:175" ht="13" customHeight="1">
      <c r="A31" s="250"/>
      <c r="B31" s="38">
        <v>160</v>
      </c>
      <c r="C31" s="130">
        <f>Anchor!L100</f>
        <v>1172.136172</v>
      </c>
      <c r="D31" s="130">
        <f>Anchor!M100</f>
        <v>32.264277</v>
      </c>
      <c r="E31" s="130">
        <f>Anchor!N100</f>
        <v>38.625585999999998</v>
      </c>
      <c r="F31" s="130">
        <f>Anchor!O100</f>
        <v>38.950074000000001</v>
      </c>
      <c r="G31" s="131">
        <f>('Summary (Full)'!$B$34*D31+'Summary (Full)'!$B$35*E31+'Summary (Full)'!$B$36*F31)/'Summary (Full)'!$B$37</f>
        <v>33.079721124999999</v>
      </c>
      <c r="H31" s="130">
        <f>Anchor!P100</f>
        <v>15.447431</v>
      </c>
      <c r="I31" s="130">
        <f>Anchor!Q100</f>
        <v>11.395064</v>
      </c>
      <c r="J31" s="130">
        <f>Anchor!R100</f>
        <v>54.320616000000001</v>
      </c>
      <c r="K31" s="130">
        <f>Anchor!S100</f>
        <v>52.374029</v>
      </c>
      <c r="L31" s="130">
        <f>Anchor!T100</f>
        <v>28.204360000000001</v>
      </c>
      <c r="M31" s="130">
        <f>Anchor!U100</f>
        <v>34.145265000000002</v>
      </c>
      <c r="N31" s="130">
        <f>Anchor!V100</f>
        <v>32.146439999999998</v>
      </c>
      <c r="O31" s="130">
        <f>Anchor!W100</f>
        <v>38.517654</v>
      </c>
      <c r="P31" s="130">
        <f>Anchor!X100</f>
        <v>38.807600999999998</v>
      </c>
      <c r="Q31" s="132">
        <f>10*LOG10(1/(('Summary (Full)'!$B$41/10^(N31/10)+'Summary (Full)'!$B$42/10^(O31/10)+'Summary (Full)'!$B$43/10^(P31/10))/'Summary (Full)'!$B$44))</f>
        <v>33.447938499754969</v>
      </c>
      <c r="R31" s="130">
        <f>Anchor!Y100</f>
        <v>5.8174999999999998E-2</v>
      </c>
      <c r="S31" s="130">
        <f>Anchor!Z100</f>
        <v>2846.14</v>
      </c>
      <c r="T31" s="133"/>
      <c r="U31" s="130">
        <f>Test!L100</f>
        <v>1163.283486</v>
      </c>
      <c r="V31" s="130">
        <f>Test!M100</f>
        <v>32.839559999999999</v>
      </c>
      <c r="W31" s="130">
        <f>Test!N100</f>
        <v>39.339703999999998</v>
      </c>
      <c r="X31" s="130">
        <f>Test!O100</f>
        <v>39.487994999999998</v>
      </c>
      <c r="Y31" s="130">
        <f>('Summary (Full)'!$B$34*V31+'Summary (Full)'!$B$35*W31+'Summary (Full)'!$B$36*X31)/'Summary (Full)'!$B$37</f>
        <v>33.661346187499994</v>
      </c>
      <c r="Z31" s="130">
        <f>Test!P100</f>
        <v>16.417988999999999</v>
      </c>
      <c r="AA31" s="130">
        <f>Test!Q100</f>
        <v>12.011100000000001</v>
      </c>
      <c r="AB31" s="130">
        <f>Test!R100</f>
        <v>59.237527999999998</v>
      </c>
      <c r="AC31" s="130">
        <f>Test!S100</f>
        <v>57.130944999999997</v>
      </c>
      <c r="AD31" s="130">
        <f>Test!T100</f>
        <v>28.890432000000001</v>
      </c>
      <c r="AE31" s="130">
        <f>Test!U100</f>
        <v>34.754286999999998</v>
      </c>
      <c r="AF31" s="130">
        <f>Test!V100</f>
        <v>32.710158</v>
      </c>
      <c r="AG31" s="130">
        <f>Test!W100</f>
        <v>39.229751</v>
      </c>
      <c r="AH31" s="130">
        <f>Test!X100</f>
        <v>39.337811000000002</v>
      </c>
      <c r="AI31" s="130">
        <f>10*LOG10(1/(('Summary (Full)'!$B$41/10^(AF31/10)+'Summary (Full)'!$B$42/10^(AG31/10)+'Summary (Full)'!$B$43/10^(AH31/10))/'Summary (Full)'!$B$44))</f>
        <v>34.017594351714983</v>
      </c>
      <c r="AJ31" s="130">
        <f>Test!Y100</f>
        <v>3.9505999999999999E-2</v>
      </c>
      <c r="AK31" s="130">
        <f>Test!Z100</f>
        <v>26987.11</v>
      </c>
      <c r="AL31" s="130">
        <f t="shared" si="2"/>
        <v>0.67908895573700045</v>
      </c>
      <c r="AM31" s="130">
        <f t="shared" si="2"/>
        <v>9.482003696234198</v>
      </c>
      <c r="AO31" s="261" t="s">
        <v>28</v>
      </c>
      <c r="AP31" s="177" cm="1">
        <f t="array" ref="AP31">bdRateExtend($C30:$C33,D30:D33,$U30:$U33,V30:V33)</f>
        <v>-0.20059865374891372</v>
      </c>
      <c r="AQ31" s="177"/>
      <c r="AR31" s="177"/>
      <c r="AS31" s="177"/>
      <c r="AT31" s="177" cm="1">
        <f t="array" ref="AT31">bdRateExtend($C30:$C33,H30:H33,$U30:$U33,Z30:Z33)</f>
        <v>-0.19373799067552611</v>
      </c>
      <c r="AU31" s="177"/>
      <c r="AV31" s="177" cm="1">
        <f t="array" ref="AV31">bdRateExtend($C30:$C33,I30:I33,$U30:$U33,AA30:AA33)</f>
        <v>-0.20545518306654376</v>
      </c>
      <c r="AW31" s="177"/>
      <c r="AX31" s="177" cm="1">
        <f t="array" ref="AX31">bdRateExtend($C30:$C33,J30:J33,$U30:$U33,AB30:AB33,"None", FALSE,1)</f>
        <v>-0.2295535821327912</v>
      </c>
      <c r="AY31" s="178"/>
      <c r="AZ31" s="252" cm="1">
        <f t="array" ref="AZ31">testVMAFRange($C30:$C33,J30:J33,$U30:$U33,AB30:AB33)</f>
        <v>0</v>
      </c>
      <c r="BA31" s="171"/>
      <c r="CL31" s="4">
        <v>988.92806107992919</v>
      </c>
      <c r="CM31" s="4">
        <v>31.962720375</v>
      </c>
      <c r="CN31" s="4">
        <v>31.962720375</v>
      </c>
      <c r="CO31" s="4">
        <v>38.367150625000001</v>
      </c>
      <c r="CP31" s="4">
        <v>38.625659124999999</v>
      </c>
      <c r="CQ31" s="4">
        <v>32.779430937500003</v>
      </c>
      <c r="CR31" s="4">
        <v>14.53178825</v>
      </c>
      <c r="CS31" s="4">
        <v>11.005745624999999</v>
      </c>
      <c r="CT31" s="4">
        <v>52.297594250000003</v>
      </c>
      <c r="CU31" s="4">
        <v>50.630752000000001</v>
      </c>
      <c r="CV31" s="4">
        <v>27.940140375000002</v>
      </c>
      <c r="CW31" s="4">
        <v>33.7823365</v>
      </c>
      <c r="CX31" s="4">
        <v>31.867749125</v>
      </c>
      <c r="CY31" s="4">
        <v>38.266835</v>
      </c>
      <c r="CZ31" s="4">
        <v>38.491643000000003</v>
      </c>
      <c r="DA31" s="4">
        <v>33.166557329433644</v>
      </c>
      <c r="DB31" s="4">
        <v>7.5352000000000002E-2</v>
      </c>
      <c r="DC31" s="4">
        <v>3749.84375</v>
      </c>
      <c r="DE31" s="4">
        <v>1101.6530194793222</v>
      </c>
      <c r="DF31" s="4">
        <v>15.179172625</v>
      </c>
      <c r="DH31" s="4">
        <v>1214.2427531313065</v>
      </c>
      <c r="DI31" s="4">
        <v>11.731949375000001</v>
      </c>
      <c r="DK31" s="4">
        <v>3626.6318299999998</v>
      </c>
      <c r="DL31" s="4">
        <v>88.020454000000001</v>
      </c>
      <c r="DM31" s="4">
        <v>2645.724737</v>
      </c>
      <c r="DN31" s="4">
        <v>78.6678</v>
      </c>
      <c r="DO31" s="4">
        <v>1095.8096237643188</v>
      </c>
      <c r="DP31" s="4">
        <v>28.3753265</v>
      </c>
      <c r="DQ31" s="4">
        <v>988.92806107992919</v>
      </c>
      <c r="DR31" s="4">
        <v>33.7823365</v>
      </c>
      <c r="DS31" s="4">
        <v>988.92806107992919</v>
      </c>
      <c r="DT31" s="4">
        <v>31.867749125</v>
      </c>
      <c r="DU31" s="4">
        <v>31.867749125</v>
      </c>
      <c r="DV31" s="4">
        <v>38.266835</v>
      </c>
      <c r="DW31" s="4">
        <v>38.491643000000003</v>
      </c>
      <c r="DX31" s="4">
        <v>33.166557329433644</v>
      </c>
      <c r="DZ31" s="4">
        <v>1124.3021590000001</v>
      </c>
      <c r="EA31" s="4">
        <v>33.453574000000003</v>
      </c>
      <c r="EB31" s="4">
        <v>33.453574000000003</v>
      </c>
      <c r="EC31" s="4">
        <v>39.736086999999998</v>
      </c>
      <c r="ED31" s="4">
        <v>39.799681</v>
      </c>
      <c r="EE31" s="4">
        <v>34.24286275</v>
      </c>
      <c r="EF31" s="4">
        <v>16.194896</v>
      </c>
      <c r="EG31" s="4">
        <v>12.340131</v>
      </c>
      <c r="EH31" s="4">
        <v>65.277949000000007</v>
      </c>
      <c r="EI31" s="4">
        <v>62.927294000000003</v>
      </c>
      <c r="EJ31" s="4">
        <v>29.600242000000001</v>
      </c>
      <c r="EK31" s="4">
        <v>35.116351999999999</v>
      </c>
      <c r="EL31" s="4">
        <v>33.353647000000002</v>
      </c>
      <c r="EM31" s="4">
        <v>39.649022000000002</v>
      </c>
      <c r="EN31" s="4">
        <v>39.671843000000003</v>
      </c>
      <c r="EO31" s="4">
        <v>34.633915674116381</v>
      </c>
      <c r="EP31" s="4">
        <v>3.6575000000000003E-2</v>
      </c>
      <c r="EQ31" s="4">
        <v>37914.620000000003</v>
      </c>
      <c r="ER31" s="4">
        <v>1047.4352287115898</v>
      </c>
      <c r="ES31" s="4">
        <v>15.997495999999998</v>
      </c>
      <c r="ET31" s="4">
        <v>1010.3322672112366</v>
      </c>
      <c r="EU31" s="4">
        <v>11.976137249999999</v>
      </c>
      <c r="EV31" s="7">
        <v>2276.4542520344144</v>
      </c>
      <c r="EW31" s="7">
        <v>83.366957875000011</v>
      </c>
      <c r="EX31" s="7">
        <v>2276.4542520344144</v>
      </c>
      <c r="EY31" s="7">
        <v>80.555355500000005</v>
      </c>
      <c r="EZ31" s="7">
        <v>1148.7280160279292</v>
      </c>
      <c r="FA31" s="7">
        <v>29.712826</v>
      </c>
      <c r="FB31" s="7">
        <v>1010.3322672112366</v>
      </c>
      <c r="FC31" s="7">
        <v>34.766358875000002</v>
      </c>
      <c r="FD31" s="4">
        <v>1010.3322672112366</v>
      </c>
      <c r="FE31" s="4">
        <v>32.954696125000005</v>
      </c>
      <c r="FF31" s="4">
        <v>32.954696125000005</v>
      </c>
      <c r="FG31" s="4">
        <v>39.367700875000004</v>
      </c>
      <c r="FH31" s="4">
        <v>39.369504375000005</v>
      </c>
      <c r="FI31" s="4">
        <v>34.245240013329678</v>
      </c>
      <c r="FK31" s="4">
        <v>892.4713643522864</v>
      </c>
      <c r="FL31" s="4">
        <v>32.416156125000001</v>
      </c>
      <c r="FM31" s="4">
        <v>988.92806107992919</v>
      </c>
      <c r="FN31" s="4">
        <v>33.166557329433644</v>
      </c>
      <c r="FP31" s="4">
        <v>1124.3021590000001</v>
      </c>
      <c r="FQ31" s="4">
        <v>34.24286275</v>
      </c>
      <c r="FR31" s="4">
        <v>1010.3322672112366</v>
      </c>
      <c r="FS31" s="4">
        <v>34.245240013329678</v>
      </c>
    </row>
    <row r="32" spans="1:175">
      <c r="A32" s="250"/>
      <c r="B32" s="38">
        <v>185</v>
      </c>
      <c r="C32" s="130">
        <f>Anchor!L101</f>
        <v>507.66833200000002</v>
      </c>
      <c r="D32" s="130">
        <f>Anchor!M101</f>
        <v>29.525898999999999</v>
      </c>
      <c r="E32" s="130">
        <f>Anchor!N101</f>
        <v>36.844016000000003</v>
      </c>
      <c r="F32" s="130">
        <f>Anchor!O101</f>
        <v>36.906022999999998</v>
      </c>
      <c r="G32" s="131">
        <f>('Summary (Full)'!$B$34*D32+'Summary (Full)'!$B$35*E32+'Summary (Full)'!$B$36*F32)/'Summary (Full)'!$B$37</f>
        <v>30.444539062499999</v>
      </c>
      <c r="H32" s="130">
        <f>Anchor!P101</f>
        <v>11.406185000000001</v>
      </c>
      <c r="I32" s="130">
        <f>Anchor!Q101</f>
        <v>8.8015950000000007</v>
      </c>
      <c r="J32" s="130">
        <f>Anchor!R101</f>
        <v>32.567869000000002</v>
      </c>
      <c r="K32" s="130">
        <f>Anchor!S101</f>
        <v>31.645789000000001</v>
      </c>
      <c r="L32" s="130">
        <f>Anchor!T101</f>
        <v>25.226087</v>
      </c>
      <c r="M32" s="130">
        <f>Anchor!U101</f>
        <v>31.685400000000001</v>
      </c>
      <c r="N32" s="130">
        <f>Anchor!V101</f>
        <v>29.424641000000001</v>
      </c>
      <c r="O32" s="130">
        <f>Anchor!W101</f>
        <v>36.745454000000002</v>
      </c>
      <c r="P32" s="130">
        <f>Anchor!X101</f>
        <v>36.781638000000001</v>
      </c>
      <c r="Q32" s="132">
        <f>10*LOG10(1/(('Summary (Full)'!$B$41/10^(N32/10)+'Summary (Full)'!$B$42/10^(O32/10)+'Summary (Full)'!$B$43/10^(P32/10))/'Summary (Full)'!$B$44))</f>
        <v>30.8022343141355</v>
      </c>
      <c r="R32" s="130">
        <f>Anchor!Y101</f>
        <v>0.143484</v>
      </c>
      <c r="S32" s="130">
        <f>Anchor!Z101</f>
        <v>2055.25</v>
      </c>
      <c r="T32" s="133"/>
      <c r="U32" s="130">
        <f>Test!L101</f>
        <v>506.77937400000002</v>
      </c>
      <c r="V32" s="130">
        <f>Test!M101</f>
        <v>30.301466999999999</v>
      </c>
      <c r="W32" s="130">
        <f>Test!N101</f>
        <v>37.489862000000002</v>
      </c>
      <c r="X32" s="130">
        <f>Test!O101</f>
        <v>37.505524999999999</v>
      </c>
      <c r="Y32" s="130">
        <f>('Summary (Full)'!$B$34*V32+'Summary (Full)'!$B$35*W32+'Summary (Full)'!$B$36*X32)/'Summary (Full)'!$B$37</f>
        <v>31.200995312499998</v>
      </c>
      <c r="Z32" s="130">
        <f>Test!P101</f>
        <v>12.461797000000001</v>
      </c>
      <c r="AA32" s="130">
        <f>Test!Q101</f>
        <v>9.5313619999999997</v>
      </c>
      <c r="AB32" s="130">
        <f>Test!R101</f>
        <v>39.642074999999998</v>
      </c>
      <c r="AC32" s="130">
        <f>Test!S101</f>
        <v>38.303820000000002</v>
      </c>
      <c r="AD32" s="130">
        <f>Test!T101</f>
        <v>26.061304</v>
      </c>
      <c r="AE32" s="130">
        <f>Test!U101</f>
        <v>32.423831999999997</v>
      </c>
      <c r="AF32" s="130">
        <f>Test!V101</f>
        <v>30.186695</v>
      </c>
      <c r="AG32" s="130">
        <f>Test!W101</f>
        <v>37.395654</v>
      </c>
      <c r="AH32" s="130">
        <f>Test!X101</f>
        <v>37.366149</v>
      </c>
      <c r="AI32" s="130">
        <f>10*LOG10(1/(('Summary (Full)'!$B$41/10^(AF32/10)+'Summary (Full)'!$B$42/10^(AG32/10)+'Summary (Full)'!$B$43/10^(AH32/10))/'Summary (Full)'!$B$44))</f>
        <v>31.551877189256274</v>
      </c>
      <c r="AJ32" s="130">
        <f>Test!Y101</f>
        <v>0.123</v>
      </c>
      <c r="AK32" s="130">
        <f>Test!Z101</f>
        <v>16690.900000000001</v>
      </c>
      <c r="AL32" s="130">
        <f t="shared" si="2"/>
        <v>0.8572384377352178</v>
      </c>
      <c r="AM32" s="130">
        <f t="shared" si="2"/>
        <v>8.1211044885050487</v>
      </c>
      <c r="AO32" s="261"/>
      <c r="AP32" s="177"/>
      <c r="AQ32" s="177"/>
      <c r="AR32" s="177"/>
      <c r="AS32" s="177"/>
      <c r="AT32" s="177"/>
      <c r="AU32" s="177"/>
      <c r="AV32" s="177"/>
      <c r="AW32" s="177"/>
      <c r="AX32" s="177"/>
      <c r="AY32" s="178"/>
      <c r="AZ32" s="252"/>
      <c r="BA32" s="171"/>
      <c r="CL32" s="4">
        <v>1095.8096237643188</v>
      </c>
      <c r="CM32" s="4">
        <v>32.3408315</v>
      </c>
      <c r="CN32" s="4">
        <v>32.3408315</v>
      </c>
      <c r="CO32" s="4">
        <v>38.613187500000002</v>
      </c>
      <c r="CP32" s="4">
        <v>38.898463499999998</v>
      </c>
      <c r="CQ32" s="4">
        <v>33.142705750000005</v>
      </c>
      <c r="CR32" s="4">
        <v>15.065597</v>
      </c>
      <c r="CS32" s="4">
        <v>11.368847500000001</v>
      </c>
      <c r="CT32" s="4">
        <v>55.319479999999999</v>
      </c>
      <c r="CU32" s="4">
        <v>53.520976000000005</v>
      </c>
      <c r="CV32" s="4">
        <v>28.3753265</v>
      </c>
      <c r="CW32" s="4">
        <v>34.110861999999997</v>
      </c>
      <c r="CX32" s="4">
        <v>32.245438499999999</v>
      </c>
      <c r="CY32" s="4">
        <v>38.511410999999995</v>
      </c>
      <c r="CZ32" s="4">
        <v>38.763096000000004</v>
      </c>
      <c r="DA32" s="4">
        <v>33.531863189263319</v>
      </c>
      <c r="DB32" s="4">
        <v>6.7798999999999998E-2</v>
      </c>
      <c r="DC32" s="4">
        <v>3898.0050000000001</v>
      </c>
      <c r="DE32" s="4">
        <v>1293.6803875117084</v>
      </c>
      <c r="DF32" s="4">
        <v>15.996503499999999</v>
      </c>
      <c r="DH32" s="4">
        <v>1345.4759216907562</v>
      </c>
      <c r="DI32" s="4">
        <v>12.095051250000001</v>
      </c>
      <c r="DK32" s="4">
        <v>4293.903959930225</v>
      </c>
      <c r="DL32" s="4">
        <v>91.317816500000006</v>
      </c>
      <c r="DM32" s="4">
        <v>2914.7827565183834</v>
      </c>
      <c r="DN32" s="4">
        <v>80.658630250000002</v>
      </c>
      <c r="DO32" s="4">
        <v>1214.2427531313065</v>
      </c>
      <c r="DP32" s="4">
        <v>28.810512625000001</v>
      </c>
      <c r="DQ32" s="4">
        <v>1095.8096237643188</v>
      </c>
      <c r="DR32" s="4">
        <v>34.110861999999997</v>
      </c>
      <c r="DS32" s="4">
        <v>1095.8096237643188</v>
      </c>
      <c r="DT32" s="4">
        <v>32.245438499999999</v>
      </c>
      <c r="DU32" s="4">
        <v>32.245438499999999</v>
      </c>
      <c r="DV32" s="4">
        <v>38.511410999999995</v>
      </c>
      <c r="DW32" s="4">
        <v>38.763096000000004</v>
      </c>
      <c r="DX32" s="4">
        <v>33.531863189263319</v>
      </c>
      <c r="DZ32" s="4">
        <v>1243.5149985624707</v>
      </c>
      <c r="EA32" s="4">
        <v>33.839554750000005</v>
      </c>
      <c r="EB32" s="4">
        <v>33.839554750000005</v>
      </c>
      <c r="EC32" s="4">
        <v>40.034140000000001</v>
      </c>
      <c r="ED32" s="4">
        <v>40.102178500000001</v>
      </c>
      <c r="EE32" s="4">
        <v>34.6181303125</v>
      </c>
      <c r="EF32" s="4">
        <v>16.744444375</v>
      </c>
      <c r="EG32" s="4">
        <v>12.723543124999999</v>
      </c>
      <c r="EH32" s="4">
        <v>67.862093125000001</v>
      </c>
      <c r="EI32" s="4">
        <v>65.445588499999999</v>
      </c>
      <c r="EJ32" s="4">
        <v>30.084058625000001</v>
      </c>
      <c r="EK32" s="4">
        <v>35.455515124999998</v>
      </c>
      <c r="EL32" s="4">
        <v>33.740935875000005</v>
      </c>
      <c r="EM32" s="4">
        <v>39.946544500000002</v>
      </c>
      <c r="EN32" s="4">
        <v>39.974762125000005</v>
      </c>
      <c r="EO32" s="4">
        <v>35.011397780993548</v>
      </c>
      <c r="EP32" s="4">
        <v>3.4655000000000005E-2</v>
      </c>
      <c r="EQ32" s="4">
        <v>40293.90625</v>
      </c>
      <c r="ER32" s="4">
        <v>1161.8664901508687</v>
      </c>
      <c r="ES32" s="4">
        <v>16.519496749999998</v>
      </c>
      <c r="ET32" s="4">
        <v>1243.5149985624707</v>
      </c>
      <c r="EU32" s="4">
        <v>12.723543124999999</v>
      </c>
      <c r="EV32" s="7">
        <v>2517.8329359999998</v>
      </c>
      <c r="EW32" s="7">
        <v>85.951102000000006</v>
      </c>
      <c r="EX32" s="7">
        <v>2517.8329359999998</v>
      </c>
      <c r="EY32" s="7">
        <v>83.073650000000001</v>
      </c>
      <c r="EZ32" s="7">
        <v>1243.5149985624707</v>
      </c>
      <c r="FA32" s="7">
        <v>30.084058625000001</v>
      </c>
      <c r="FB32" s="7">
        <v>1124.3021590000001</v>
      </c>
      <c r="FC32" s="7">
        <v>35.116351999999999</v>
      </c>
      <c r="FD32" s="4">
        <v>1124.3021590000001</v>
      </c>
      <c r="FE32" s="4">
        <v>33.353647000000002</v>
      </c>
      <c r="FF32" s="4">
        <v>33.353647000000002</v>
      </c>
      <c r="FG32" s="4">
        <v>39.649022000000002</v>
      </c>
      <c r="FH32" s="4">
        <v>39.671843000000003</v>
      </c>
      <c r="FI32" s="4">
        <v>34.633915674116381</v>
      </c>
      <c r="FK32" s="4">
        <v>988.92806107992919</v>
      </c>
      <c r="FL32" s="4">
        <v>32.779430937500003</v>
      </c>
      <c r="FM32" s="4">
        <v>1095.8096237643188</v>
      </c>
      <c r="FN32" s="4">
        <v>33.531863189263319</v>
      </c>
      <c r="FP32" s="4">
        <v>1243.5149985624707</v>
      </c>
      <c r="FQ32" s="4">
        <v>34.6181303125</v>
      </c>
      <c r="FR32" s="4">
        <v>1124.3021590000001</v>
      </c>
      <c r="FS32" s="4">
        <v>34.633915674116381</v>
      </c>
    </row>
    <row r="33" spans="1:175" ht="13" customHeight="1">
      <c r="A33" s="250"/>
      <c r="B33" s="38">
        <v>210</v>
      </c>
      <c r="C33" s="130">
        <f>Anchor!L102</f>
        <v>198.77968200000001</v>
      </c>
      <c r="D33" s="130">
        <f>Anchor!M102</f>
        <v>26.604215</v>
      </c>
      <c r="E33" s="130">
        <f>Anchor!N102</f>
        <v>34.835047000000003</v>
      </c>
      <c r="F33" s="130">
        <f>Anchor!O102</f>
        <v>34.680641999999999</v>
      </c>
      <c r="G33" s="131">
        <f>('Summary (Full)'!$B$34*D33+'Summary (Full)'!$B$35*E33+'Summary (Full)'!$B$36*F33)/'Summary (Full)'!$B$37</f>
        <v>27.623418687499996</v>
      </c>
      <c r="H33" s="130">
        <f>Anchor!P102</f>
        <v>7.7288800000000002</v>
      </c>
      <c r="I33" s="130">
        <f>Anchor!Q102</f>
        <v>6.3942569999999996</v>
      </c>
      <c r="J33" s="130">
        <f>Anchor!R102</f>
        <v>15.669027</v>
      </c>
      <c r="K33" s="130">
        <f>Anchor!S102</f>
        <v>15.472116</v>
      </c>
      <c r="L33" s="130">
        <f>Anchor!T102</f>
        <v>22.309808</v>
      </c>
      <c r="M33" s="130">
        <f>Anchor!U102</f>
        <v>28.979019000000001</v>
      </c>
      <c r="N33" s="130">
        <f>Anchor!V102</f>
        <v>26.510749000000001</v>
      </c>
      <c r="O33" s="130">
        <f>Anchor!W102</f>
        <v>34.747697000000002</v>
      </c>
      <c r="P33" s="130">
        <f>Anchor!X102</f>
        <v>34.575588000000003</v>
      </c>
      <c r="Q33" s="132">
        <f>10*LOG10(1/(('Summary (Full)'!$B$41/10^(N33/10)+'Summary (Full)'!$B$42/10^(O33/10)+'Summary (Full)'!$B$43/10^(P33/10))/'Summary (Full)'!$B$44))</f>
        <v>27.951304810229693</v>
      </c>
      <c r="R33" s="130">
        <f>Anchor!Y102</f>
        <v>0.24243999999999999</v>
      </c>
      <c r="S33" s="130">
        <f>Anchor!Z102</f>
        <v>1370.23</v>
      </c>
      <c r="T33" s="133"/>
      <c r="U33" s="130">
        <f>Test!L102</f>
        <v>202.40559400000001</v>
      </c>
      <c r="V33" s="130">
        <f>Test!M102</f>
        <v>27.459627000000001</v>
      </c>
      <c r="W33" s="130">
        <f>Test!N102</f>
        <v>35.613047000000002</v>
      </c>
      <c r="X33" s="130">
        <f>Test!O102</f>
        <v>35.370274999999999</v>
      </c>
      <c r="Y33" s="130">
        <f>('Summary (Full)'!$B$34*V33+'Summary (Full)'!$B$35*W33+'Summary (Full)'!$B$36*X33)/'Summary (Full)'!$B$37</f>
        <v>28.463631249999999</v>
      </c>
      <c r="Z33" s="130">
        <f>Test!P102</f>
        <v>8.785425</v>
      </c>
      <c r="AA33" s="130">
        <f>Test!Q102</f>
        <v>7.1219950000000001</v>
      </c>
      <c r="AB33" s="130">
        <f>Test!R102</f>
        <v>22.803478999999999</v>
      </c>
      <c r="AC33" s="130">
        <f>Test!S102</f>
        <v>22.290669000000001</v>
      </c>
      <c r="AD33" s="130">
        <f>Test!T102</f>
        <v>23.172692999999999</v>
      </c>
      <c r="AE33" s="130">
        <f>Test!U102</f>
        <v>29.867449000000001</v>
      </c>
      <c r="AF33" s="130">
        <f>Test!V102</f>
        <v>27.351741000000001</v>
      </c>
      <c r="AG33" s="130">
        <f>Test!W102</f>
        <v>35.513841999999997</v>
      </c>
      <c r="AH33" s="130">
        <f>Test!X102</f>
        <v>35.226323000000001</v>
      </c>
      <c r="AI33" s="130">
        <f>10*LOG10(1/(('Summary (Full)'!$B$41/10^(AF33/10)+'Summary (Full)'!$B$42/10^(AG33/10)+'Summary (Full)'!$B$43/10^(AH33/10))/'Summary (Full)'!$B$44))</f>
        <v>28.782624582619935</v>
      </c>
      <c r="AJ33" s="130">
        <f>Test!Y102</f>
        <v>0.232627</v>
      </c>
      <c r="AK33" s="130">
        <f>Test!Z102</f>
        <v>9942.1299999999992</v>
      </c>
      <c r="AL33" s="130">
        <f t="shared" si="2"/>
        <v>0.95952400593961396</v>
      </c>
      <c r="AM33" s="130">
        <f t="shared" si="2"/>
        <v>7.2558110682148245</v>
      </c>
      <c r="AO33" s="261" t="s">
        <v>29</v>
      </c>
      <c r="AP33" s="177" cm="1">
        <f t="array" ref="AP33">bdRateExtend($C31:$C34,D31:D34,$U31:$U34,V31:V34)</f>
        <v>-0.22733509071960922</v>
      </c>
      <c r="AQ33" s="177"/>
      <c r="AR33" s="177"/>
      <c r="AS33" s="177"/>
      <c r="AT33" s="177" cm="1">
        <f t="array" ref="AT33">bdRateExtend($C31:$C34,H31:H34,$U31:$U34,Z31:Z34)</f>
        <v>-0.22764564663377485</v>
      </c>
      <c r="AU33" s="177"/>
      <c r="AV33" s="177" cm="1">
        <f t="array" ref="AV33">bdRateExtend($C31:$C34,I31:I34,$U31:$U34,AA31:AA34)</f>
        <v>-0.23943294537394377</v>
      </c>
      <c r="AW33" s="177"/>
      <c r="AX33" s="177" cm="1">
        <f t="array" ref="AX33">bdRateExtend($C31:$C34,J31:J34,$U31:$U34,AB31:AB34,"None", FALSE,1)</f>
        <v>-0.31058601819978793</v>
      </c>
      <c r="AY33" s="178"/>
      <c r="AZ33" s="252" cm="1">
        <f t="array" ref="AZ33">testVMAFRange($C31:$C34,J31:J34,$U31:$U34,AB31:AB34)</f>
        <v>0</v>
      </c>
      <c r="BA33" s="171"/>
      <c r="CL33" s="4">
        <v>1214.2427531313065</v>
      </c>
      <c r="CM33" s="4">
        <v>32.718942624999997</v>
      </c>
      <c r="CN33" s="4">
        <v>32.718942624999997</v>
      </c>
      <c r="CO33" s="4">
        <v>38.859224375000004</v>
      </c>
      <c r="CP33" s="4">
        <v>39.171267874999998</v>
      </c>
      <c r="CQ33" s="4">
        <v>33.505980562500007</v>
      </c>
      <c r="CR33" s="4">
        <v>15.599405749999999</v>
      </c>
      <c r="CS33" s="4">
        <v>11.731949375000001</v>
      </c>
      <c r="CT33" s="4">
        <v>58.341365749999994</v>
      </c>
      <c r="CU33" s="4">
        <v>56.411200000000001</v>
      </c>
      <c r="CV33" s="4">
        <v>28.810512625000001</v>
      </c>
      <c r="CW33" s="4">
        <v>34.439387500000002</v>
      </c>
      <c r="CX33" s="4">
        <v>32.623127875000002</v>
      </c>
      <c r="CY33" s="4">
        <v>38.755986999999998</v>
      </c>
      <c r="CZ33" s="4">
        <v>39.034548999999998</v>
      </c>
      <c r="DA33" s="4">
        <v>33.897169049092987</v>
      </c>
      <c r="DB33" s="4">
        <v>6.0246000000000001E-2</v>
      </c>
      <c r="DC33" s="4">
        <v>4046.1662499999998</v>
      </c>
      <c r="DE33" s="4">
        <v>1427.8280843229886</v>
      </c>
      <c r="DF33" s="4">
        <v>16.545576000000001</v>
      </c>
      <c r="DH33" s="4">
        <v>1490.8925346115057</v>
      </c>
      <c r="DI33" s="4">
        <v>12.458153125000001</v>
      </c>
      <c r="DK33" s="4">
        <v>4730.5742148906702</v>
      </c>
      <c r="DL33" s="4">
        <v>93.351551000000001</v>
      </c>
      <c r="DM33" s="4">
        <v>3626.6318299999998</v>
      </c>
      <c r="DN33" s="4">
        <v>85.727480999999997</v>
      </c>
      <c r="DO33" s="4">
        <v>1454.2379936785367</v>
      </c>
      <c r="DP33" s="4">
        <v>29.625969749999999</v>
      </c>
      <c r="DQ33" s="4">
        <v>1214.2427531313065</v>
      </c>
      <c r="DR33" s="4">
        <v>34.439387500000002</v>
      </c>
      <c r="DS33" s="4">
        <v>1214.2427531313065</v>
      </c>
      <c r="DT33" s="4">
        <v>32.623127875000002</v>
      </c>
      <c r="DU33" s="4">
        <v>32.623127875000002</v>
      </c>
      <c r="DV33" s="4">
        <v>38.755986999999998</v>
      </c>
      <c r="DW33" s="4">
        <v>39.034548999999998</v>
      </c>
      <c r="DX33" s="4">
        <v>33.897169049092987</v>
      </c>
      <c r="DZ33" s="4">
        <v>1375.3683022588789</v>
      </c>
      <c r="EA33" s="4">
        <v>34.225535500000007</v>
      </c>
      <c r="EB33" s="4">
        <v>34.225535500000007</v>
      </c>
      <c r="EC33" s="4">
        <v>40.332192999999997</v>
      </c>
      <c r="ED33" s="4">
        <v>40.404676000000002</v>
      </c>
      <c r="EE33" s="4">
        <v>34.993397874999999</v>
      </c>
      <c r="EF33" s="4">
        <v>17.293992750000001</v>
      </c>
      <c r="EG33" s="4">
        <v>13.106955249999999</v>
      </c>
      <c r="EH33" s="4">
        <v>70.44623725000001</v>
      </c>
      <c r="EI33" s="4">
        <v>67.96388300000001</v>
      </c>
      <c r="EJ33" s="4">
        <v>30.56787525</v>
      </c>
      <c r="EK33" s="4">
        <v>35.794678249999997</v>
      </c>
      <c r="EL33" s="4">
        <v>34.128224750000001</v>
      </c>
      <c r="EM33" s="4">
        <v>40.244067000000001</v>
      </c>
      <c r="EN33" s="4">
        <v>40.277681250000001</v>
      </c>
      <c r="EO33" s="4">
        <v>35.388879887870708</v>
      </c>
      <c r="EP33" s="4">
        <v>3.2735E-2</v>
      </c>
      <c r="EQ33" s="4">
        <v>42673.192500000005</v>
      </c>
      <c r="ER33" s="4">
        <v>1288.7992535786693</v>
      </c>
      <c r="ES33" s="4">
        <v>17.041497499999998</v>
      </c>
      <c r="ET33" s="4">
        <v>1375.3683022588789</v>
      </c>
      <c r="EU33" s="4">
        <v>13.106955249999999</v>
      </c>
      <c r="EV33" s="7">
        <v>3123.6047711195156</v>
      </c>
      <c r="EW33" s="7">
        <v>90.289836124999994</v>
      </c>
      <c r="EX33" s="7">
        <v>3123.6047711195156</v>
      </c>
      <c r="EY33" s="7">
        <v>87.522086999999999</v>
      </c>
      <c r="EZ33" s="7">
        <v>1375.3683022588789</v>
      </c>
      <c r="FA33" s="7">
        <v>30.56787525</v>
      </c>
      <c r="FB33" s="7">
        <v>1243.5149985624707</v>
      </c>
      <c r="FC33" s="7">
        <v>35.455515124999998</v>
      </c>
      <c r="FD33" s="4">
        <v>1243.5149985624707</v>
      </c>
      <c r="FE33" s="4">
        <v>33.740935875000005</v>
      </c>
      <c r="FF33" s="4">
        <v>33.740935875000005</v>
      </c>
      <c r="FG33" s="4">
        <v>39.946544500000002</v>
      </c>
      <c r="FH33" s="4">
        <v>39.974762125000005</v>
      </c>
      <c r="FI33" s="4">
        <v>35.011397780993548</v>
      </c>
      <c r="FK33" s="4">
        <v>1095.8096237643188</v>
      </c>
      <c r="FL33" s="4">
        <v>33.142705750000005</v>
      </c>
      <c r="FM33" s="4">
        <v>1316.186075028058</v>
      </c>
      <c r="FN33" s="4">
        <v>34.216770957871944</v>
      </c>
      <c r="FP33" s="4">
        <v>1375.3683022588789</v>
      </c>
      <c r="FQ33" s="4">
        <v>34.993397874999999</v>
      </c>
      <c r="FR33" s="4">
        <v>1243.5149985624707</v>
      </c>
      <c r="FS33" s="4">
        <v>35.011397780993548</v>
      </c>
    </row>
    <row r="34" spans="1:175" ht="13" thickBot="1">
      <c r="A34" s="250"/>
      <c r="B34" s="38">
        <v>235</v>
      </c>
      <c r="C34" s="130">
        <f>Anchor!L103</f>
        <v>77.645431000000002</v>
      </c>
      <c r="D34" s="130">
        <f>Anchor!M103</f>
        <v>23.987168</v>
      </c>
      <c r="E34" s="130">
        <f>Anchor!N103</f>
        <v>33.106158999999998</v>
      </c>
      <c r="F34" s="130">
        <f>Anchor!O103</f>
        <v>32.426448000000001</v>
      </c>
      <c r="G34" s="131">
        <f>('Summary (Full)'!$B$34*D34+'Summary (Full)'!$B$35*E34+'Summary (Full)'!$B$36*F34)/'Summary (Full)'!$B$37</f>
        <v>25.0845599375</v>
      </c>
      <c r="H34" s="130">
        <f>Anchor!P103</f>
        <v>4.9280200000000001</v>
      </c>
      <c r="I34" s="130">
        <f>Anchor!Q103</f>
        <v>4.599075</v>
      </c>
      <c r="J34" s="130">
        <f>Anchor!R103</f>
        <v>6.5462490000000004</v>
      </c>
      <c r="K34" s="130">
        <f>Anchor!S103</f>
        <v>6.683065</v>
      </c>
      <c r="L34" s="130">
        <f>Anchor!T103</f>
        <v>19.863019999999999</v>
      </c>
      <c r="M34" s="130">
        <f>Anchor!U103</f>
        <v>26.510415999999999</v>
      </c>
      <c r="N34" s="130">
        <f>Anchor!V103</f>
        <v>23.901472999999999</v>
      </c>
      <c r="O34" s="130">
        <f>Anchor!W103</f>
        <v>33.028239999999997</v>
      </c>
      <c r="P34" s="130">
        <f>Anchor!X103</f>
        <v>32.333987</v>
      </c>
      <c r="Q34" s="132">
        <f>10*LOG10(1/(('Summary (Full)'!$B$41/10^(N34/10)+'Summary (Full)'!$B$42/10^(O34/10)+'Summary (Full)'!$B$43/10^(P34/10))/'Summary (Full)'!$B$44))</f>
        <v>25.383044922777501</v>
      </c>
      <c r="R34" s="130">
        <f>Anchor!Y103</f>
        <v>0.323353</v>
      </c>
      <c r="S34" s="130">
        <f>Anchor!Z103</f>
        <v>802.62</v>
      </c>
      <c r="T34" s="133"/>
      <c r="U34" s="130">
        <f>Test!L103</f>
        <v>76.645815999999996</v>
      </c>
      <c r="V34" s="130">
        <f>Test!M103</f>
        <v>24.789981000000001</v>
      </c>
      <c r="W34" s="130">
        <f>Test!N103</f>
        <v>33.738097000000003</v>
      </c>
      <c r="X34" s="130">
        <f>Test!O103</f>
        <v>33.139147999999999</v>
      </c>
      <c r="Y34" s="130">
        <f>('Summary (Full)'!$B$34*V34+'Summary (Full)'!$B$35*W34+'Summary (Full)'!$B$36*X34)/'Summary (Full)'!$B$37</f>
        <v>25.871061187499997</v>
      </c>
      <c r="Z34" s="130">
        <f>Test!P103</f>
        <v>5.7601009999999997</v>
      </c>
      <c r="AA34" s="130">
        <f>Test!Q103</f>
        <v>5.1591199999999997</v>
      </c>
      <c r="AB34" s="130">
        <f>Test!R103</f>
        <v>11.907572999999999</v>
      </c>
      <c r="AC34" s="130">
        <f>Test!S103</f>
        <v>11.906734</v>
      </c>
      <c r="AD34" s="130">
        <f>Test!T103</f>
        <v>20.625727999999999</v>
      </c>
      <c r="AE34" s="130">
        <f>Test!U103</f>
        <v>27.335401000000001</v>
      </c>
      <c r="AF34" s="130">
        <f>Test!V103</f>
        <v>24.699622000000002</v>
      </c>
      <c r="AG34" s="130">
        <f>Test!W103</f>
        <v>33.628836999999997</v>
      </c>
      <c r="AH34" s="130">
        <f>Test!X103</f>
        <v>33.021431</v>
      </c>
      <c r="AI34" s="130">
        <f>10*LOG10(1/(('Summary (Full)'!$B$41/10^(AF34/10)+'Summary (Full)'!$B$42/10^(AG34/10)+'Summary (Full)'!$B$43/10^(AH34/10))/'Summary (Full)'!$B$44))</f>
        <v>26.171640036760873</v>
      </c>
      <c r="AJ34" s="130">
        <f>Test!Y103</f>
        <v>0.32225199999999998</v>
      </c>
      <c r="AK34" s="130">
        <f>Test!Z103</f>
        <v>6327.95</v>
      </c>
      <c r="AL34" s="130">
        <f t="shared" si="2"/>
        <v>0.99659505246588087</v>
      </c>
      <c r="AM34" s="130">
        <f t="shared" si="2"/>
        <v>7.8841170167700776</v>
      </c>
      <c r="AO34" s="270"/>
      <c r="AP34" s="193"/>
      <c r="AQ34" s="193"/>
      <c r="AR34" s="193"/>
      <c r="AS34" s="193"/>
      <c r="AT34" s="193"/>
      <c r="AU34" s="193"/>
      <c r="AV34" s="193"/>
      <c r="AW34" s="193"/>
      <c r="AX34" s="193"/>
      <c r="AY34" s="195"/>
      <c r="AZ34" s="253"/>
      <c r="BA34" s="221"/>
      <c r="CL34" s="4">
        <v>1316.186075028058</v>
      </c>
      <c r="CM34" s="4">
        <v>33.034335999999996</v>
      </c>
      <c r="CN34" s="4">
        <v>33.034335999999996</v>
      </c>
      <c r="CO34" s="4">
        <v>39.101143874999998</v>
      </c>
      <c r="CP34" s="4">
        <v>39.437238375</v>
      </c>
      <c r="CQ34" s="4">
        <v>33.813692890624999</v>
      </c>
      <c r="CR34" s="4">
        <v>15.7498565</v>
      </c>
      <c r="CS34" s="4">
        <v>11.932214249999999</v>
      </c>
      <c r="CT34" s="4">
        <v>60.292135625</v>
      </c>
      <c r="CU34" s="4">
        <v>58.562790249999999</v>
      </c>
      <c r="CV34" s="4">
        <v>29.135852374999999</v>
      </c>
      <c r="CW34" s="4">
        <v>34.673080499999998</v>
      </c>
      <c r="CX34" s="4">
        <v>32.947573500000004</v>
      </c>
      <c r="CY34" s="4">
        <v>39.007766250000003</v>
      </c>
      <c r="CZ34" s="4">
        <v>39.316505874999997</v>
      </c>
      <c r="DA34" s="4">
        <v>34.216770957871944</v>
      </c>
      <c r="DB34" s="4">
        <v>5.5822375E-2</v>
      </c>
      <c r="DC34" s="4">
        <v>5808.4087500000005</v>
      </c>
      <c r="DE34" s="4">
        <v>1575.8861756439871</v>
      </c>
      <c r="DF34" s="4">
        <v>17.094648499999998</v>
      </c>
      <c r="DH34" s="4">
        <v>1775.3005075798442</v>
      </c>
      <c r="DI34" s="4">
        <v>13.118769</v>
      </c>
      <c r="DK34" s="4">
        <v>5211.6518234730529</v>
      </c>
      <c r="DL34" s="4">
        <v>95.385285500000009</v>
      </c>
      <c r="DM34" s="4">
        <v>3991.5171817764353</v>
      </c>
      <c r="DN34" s="4">
        <v>87.367377750000003</v>
      </c>
      <c r="DO34" s="4">
        <v>1606.7698803249339</v>
      </c>
      <c r="DP34" s="4">
        <v>30.116087125</v>
      </c>
      <c r="DQ34" s="4">
        <v>1345.4759216907562</v>
      </c>
      <c r="DR34" s="4">
        <v>34.767913</v>
      </c>
      <c r="DS34" s="4">
        <v>1316.186075028058</v>
      </c>
      <c r="DT34" s="4">
        <v>32.947573500000004</v>
      </c>
      <c r="DU34" s="4">
        <v>32.947573500000004</v>
      </c>
      <c r="DV34" s="4">
        <v>39.007766250000003</v>
      </c>
      <c r="DW34" s="4">
        <v>39.316505874999997</v>
      </c>
      <c r="DX34" s="4">
        <v>34.216770957871944</v>
      </c>
      <c r="DZ34" s="4">
        <v>1521.2023731480874</v>
      </c>
      <c r="EA34" s="4">
        <v>34.611516250000001</v>
      </c>
      <c r="EB34" s="4">
        <v>34.611516250000001</v>
      </c>
      <c r="EC34" s="4">
        <v>40.630246</v>
      </c>
      <c r="ED34" s="4">
        <v>40.707173500000003</v>
      </c>
      <c r="EE34" s="4">
        <v>35.368665437499999</v>
      </c>
      <c r="EF34" s="4">
        <v>17.843541125000002</v>
      </c>
      <c r="EG34" s="4">
        <v>13.490367375</v>
      </c>
      <c r="EH34" s="4">
        <v>73.030381375000005</v>
      </c>
      <c r="EI34" s="4">
        <v>70.482177500000006</v>
      </c>
      <c r="EJ34" s="4">
        <v>31.051691875000003</v>
      </c>
      <c r="EK34" s="4">
        <v>36.133841374999996</v>
      </c>
      <c r="EL34" s="4">
        <v>34.515513624999997</v>
      </c>
      <c r="EM34" s="4">
        <v>40.541589500000001</v>
      </c>
      <c r="EN34" s="4">
        <v>40.580600375000003</v>
      </c>
      <c r="EO34" s="4">
        <v>35.766361994747868</v>
      </c>
      <c r="EP34" s="4">
        <v>3.0815000000000002E-2</v>
      </c>
      <c r="EQ34" s="4">
        <v>45052.478750000002</v>
      </c>
      <c r="ER34" s="4">
        <v>1429.5992957067326</v>
      </c>
      <c r="ES34" s="4">
        <v>17.563498249999999</v>
      </c>
      <c r="ET34" s="4">
        <v>1521.2023731480874</v>
      </c>
      <c r="EU34" s="4">
        <v>13.490367375</v>
      </c>
      <c r="EV34" s="7">
        <v>3445.7235070000002</v>
      </c>
      <c r="EW34" s="7">
        <v>92.594200000000001</v>
      </c>
      <c r="EX34" s="7">
        <v>3445.7235070000002</v>
      </c>
      <c r="EY34" s="7">
        <v>89.788554000000005</v>
      </c>
      <c r="EZ34" s="7">
        <v>1521.2023731480874</v>
      </c>
      <c r="FA34" s="7">
        <v>31.051691875000003</v>
      </c>
      <c r="FB34" s="7">
        <v>1375.3683022588789</v>
      </c>
      <c r="FC34" s="7">
        <v>35.794678249999997</v>
      </c>
      <c r="FD34" s="4">
        <v>1375.3683022588789</v>
      </c>
      <c r="FE34" s="4">
        <v>34.128224750000001</v>
      </c>
      <c r="FF34" s="4">
        <v>34.128224750000001</v>
      </c>
      <c r="FG34" s="4">
        <v>40.244067000000001</v>
      </c>
      <c r="FH34" s="4">
        <v>40.277681250000001</v>
      </c>
      <c r="FI34" s="4">
        <v>35.388879887870708</v>
      </c>
      <c r="FK34" s="4">
        <v>1214.2427531313065</v>
      </c>
      <c r="FL34" s="4">
        <v>33.505980562500007</v>
      </c>
      <c r="FM34" s="4">
        <v>1454.2379936785367</v>
      </c>
      <c r="FN34" s="4">
        <v>34.606661330099485</v>
      </c>
      <c r="FP34" s="4">
        <v>1415.563962703277</v>
      </c>
      <c r="FQ34" s="4">
        <v>35.101021171874997</v>
      </c>
      <c r="FR34" s="4">
        <v>1375.3683022588789</v>
      </c>
      <c r="FS34" s="4">
        <v>35.388879887870708</v>
      </c>
    </row>
    <row r="35" spans="1:175" ht="13" customHeight="1">
      <c r="A35" s="250" t="s">
        <v>20</v>
      </c>
      <c r="B35" s="38">
        <v>110</v>
      </c>
      <c r="C35" s="130">
        <f>Anchor!L104</f>
        <v>2955.2625840000001</v>
      </c>
      <c r="D35" s="130">
        <f>Anchor!M104</f>
        <v>32.580091000000003</v>
      </c>
      <c r="E35" s="130">
        <f>Anchor!N104</f>
        <v>40.164772999999997</v>
      </c>
      <c r="F35" s="130">
        <f>Anchor!O104</f>
        <v>40.538032999999999</v>
      </c>
      <c r="G35" s="131">
        <f>('Summary (Full)'!$B$34*D35+'Summary (Full)'!$B$35*E35+'Summary (Full)'!$B$36*F35)/'Summary (Full)'!$B$37</f>
        <v>33.551505000000006</v>
      </c>
      <c r="H35" s="130">
        <f>Anchor!P104</f>
        <v>19.742303</v>
      </c>
      <c r="I35" s="130">
        <f>Anchor!Q104</f>
        <v>12.402222999999999</v>
      </c>
      <c r="J35" s="130">
        <f>Anchor!R104</f>
        <v>59.046728999999999</v>
      </c>
      <c r="K35" s="130">
        <f>Anchor!S104</f>
        <v>57.106751000000003</v>
      </c>
      <c r="L35" s="130">
        <f>Anchor!T104</f>
        <v>28.354161000000001</v>
      </c>
      <c r="M35" s="130">
        <f>Anchor!U104</f>
        <v>35.286002000000003</v>
      </c>
      <c r="N35" s="130">
        <f>Anchor!V104</f>
        <v>32.289464000000002</v>
      </c>
      <c r="O35" s="130">
        <f>Anchor!W104</f>
        <v>40.028342000000002</v>
      </c>
      <c r="P35" s="130">
        <f>Anchor!X104</f>
        <v>40.341282999999997</v>
      </c>
      <c r="Q35" s="132">
        <f>10*LOG10(1/(('Summary (Full)'!$B$41/10^(N35/10)+'Summary (Full)'!$B$42/10^(O35/10)+'Summary (Full)'!$B$43/10^(P35/10))/'Summary (Full)'!$B$44))</f>
        <v>33.711195334374942</v>
      </c>
      <c r="R35" s="130">
        <f>Anchor!Y104</f>
        <v>1.3932E-2</v>
      </c>
      <c r="S35" s="130">
        <f>Anchor!Z104</f>
        <v>2731.65</v>
      </c>
      <c r="T35" s="133"/>
      <c r="U35" s="130">
        <f>Test!L104</f>
        <v>3038.1347879999998</v>
      </c>
      <c r="V35" s="130">
        <f>Test!M104</f>
        <v>32.706923000000003</v>
      </c>
      <c r="W35" s="130">
        <f>Test!N104</f>
        <v>40.381222999999999</v>
      </c>
      <c r="X35" s="130">
        <f>Test!O104</f>
        <v>40.746904999999998</v>
      </c>
      <c r="Y35" s="130">
        <f>('Summary (Full)'!$B$34*V35+'Summary (Full)'!$B$35*W35+'Summary (Full)'!$B$36*X35)/'Summary (Full)'!$B$37</f>
        <v>33.689065624999998</v>
      </c>
      <c r="Z35" s="130">
        <f>Test!P104</f>
        <v>20.266876</v>
      </c>
      <c r="AA35" s="130">
        <f>Test!Q104</f>
        <v>12.576420000000001</v>
      </c>
      <c r="AB35" s="130">
        <f>Test!R104</f>
        <v>60.392499000000001</v>
      </c>
      <c r="AC35" s="130">
        <f>Test!S104</f>
        <v>58.504196999999998</v>
      </c>
      <c r="AD35" s="130">
        <f>Test!T104</f>
        <v>28.502357</v>
      </c>
      <c r="AE35" s="130">
        <f>Test!U104</f>
        <v>35.480815</v>
      </c>
      <c r="AF35" s="130">
        <f>Test!V104</f>
        <v>32.403368</v>
      </c>
      <c r="AG35" s="130">
        <f>Test!W104</f>
        <v>40.235456999999997</v>
      </c>
      <c r="AH35" s="130">
        <f>Test!X104</f>
        <v>40.536819999999999</v>
      </c>
      <c r="AI35" s="130">
        <f>10*LOG10(1/(('Summary (Full)'!$B$41/10^(AF35/10)+'Summary (Full)'!$B$42/10^(AG35/10)+'Summary (Full)'!$B$43/10^(AH35/10))/'Summary (Full)'!$B$44))</f>
        <v>33.831621428013598</v>
      </c>
      <c r="AJ35" s="130">
        <f>Test!Y104</f>
        <v>1.1747E-2</v>
      </c>
      <c r="AK35" s="130">
        <f>Test!Z104</f>
        <v>31814.97</v>
      </c>
      <c r="AL35" s="130">
        <f t="shared" si="2"/>
        <v>0.84316681022107387</v>
      </c>
      <c r="AM35" s="130">
        <f t="shared" si="2"/>
        <v>11.646795892592388</v>
      </c>
      <c r="AO35" s="271" t="s">
        <v>27</v>
      </c>
      <c r="AP35" s="192" cm="1">
        <f t="array" ref="AP35">bdRateExtend($C35:$C38,D35:D38,$U35:$U38,V35:V38)</f>
        <v>-0.16898734600023546</v>
      </c>
      <c r="AQ35" s="192" cm="1">
        <f t="array" ref="AQ35">bdRateExtend($C35:$C40,D35:D40,$U35:$U40,V35:V40)</f>
        <v>-0.21280107751424193</v>
      </c>
      <c r="AR35" s="192" cm="1">
        <f t="array" ref="AR35">bdRateExtend($C35:$C40,E35:E40,$U35:$U40,W35:W40)</f>
        <v>-0.25584123082707955</v>
      </c>
      <c r="AS35" s="192" cm="1">
        <f t="array" ref="AS35">bdRateExtend($C35:$C40,F35:F40,$U35:$U40,X35:X40)</f>
        <v>-0.21746317914557167</v>
      </c>
      <c r="AT35" s="192" cm="1">
        <f t="array" ref="AT35">bdRateExtend($C35:$C38,H35:H38,$U35:$U38,Z35:Z38)</f>
        <v>-0.1624928034793528</v>
      </c>
      <c r="AU35" s="192" cm="1">
        <f t="array" ref="AU35">bdRateExtend($C35:$C40,H35:H40,$U35:$U40,Z35:Z40)</f>
        <v>-0.19843920181972596</v>
      </c>
      <c r="AV35" s="192" cm="1">
        <f t="array" ref="AV35">bdRateExtend($C35:$C38,I35:I38,$U35:$U38,AA35:AA38)</f>
        <v>-0.17154321793944105</v>
      </c>
      <c r="AW35" s="192" cm="1">
        <f t="array" ref="AW35">bdRateExtend($C35:$C40,I35:I40,$U35:$U40,AA35:AA40)</f>
        <v>-0.21321098319854981</v>
      </c>
      <c r="AX35" s="192" cm="1">
        <f t="array" ref="AX35">bdRateExtend($C35:$C38,J35:J38,$U35:$U38,AB35:AB38,"None", FALSE,1)</f>
        <v>-0.15583751859044837</v>
      </c>
      <c r="AY35" s="194" cm="1">
        <f t="array" ref="AY35">bdRateExtend($C35:$C40,J35:J40,$U35:$U40,AB35:AB40,"None", FALSE,TRUE)</f>
        <v>-0.23512455527563914</v>
      </c>
      <c r="AZ35" s="251" cm="1">
        <f t="array" ref="AZ35">testVMAFRange($C35:$C38,J35:J38,$U35:$U38,AB35:AB38)</f>
        <v>0</v>
      </c>
      <c r="BA35" s="170" cm="1">
        <f t="array" ref="BA35">testVMAFRange($C35:$C40,J35:J40,$U35:$U40,AB35:AB40)</f>
        <v>0</v>
      </c>
      <c r="CL35" s="4">
        <v>1454.2379936785367</v>
      </c>
      <c r="CM35" s="4">
        <v>33.436755999999995</v>
      </c>
      <c r="CN35" s="4">
        <v>33.436755999999995</v>
      </c>
      <c r="CO35" s="4">
        <v>39.386403749999999</v>
      </c>
      <c r="CP35" s="4">
        <v>39.734410749999995</v>
      </c>
      <c r="CQ35" s="4">
        <v>34.202212406249998</v>
      </c>
      <c r="CR35" s="4">
        <v>16.314965000000001</v>
      </c>
      <c r="CS35" s="4">
        <v>12.3277325</v>
      </c>
      <c r="CT35" s="4">
        <v>63.271708250000003</v>
      </c>
      <c r="CU35" s="4">
        <v>61.434934499999997</v>
      </c>
      <c r="CV35" s="4">
        <v>29.625969749999999</v>
      </c>
      <c r="CW35" s="4">
        <v>35.019855999999997</v>
      </c>
      <c r="CX35" s="4">
        <v>33.350414000000001</v>
      </c>
      <c r="CY35" s="4">
        <v>39.291722499999999</v>
      </c>
      <c r="CZ35" s="4">
        <v>39.612824750000001</v>
      </c>
      <c r="DA35" s="4">
        <v>34.606661330099485</v>
      </c>
      <c r="DB35" s="4">
        <v>5.179375E-2</v>
      </c>
      <c r="DC35" s="4">
        <v>6046.4875000000002</v>
      </c>
      <c r="DE35" s="4">
        <v>1739.297094554179</v>
      </c>
      <c r="DF35" s="4">
        <v>17.643720999999999</v>
      </c>
      <c r="DH35" s="4">
        <v>1961.5079488395049</v>
      </c>
      <c r="DI35" s="4">
        <v>13.514287249999999</v>
      </c>
      <c r="DK35" s="4">
        <v>5741.6528090000002</v>
      </c>
      <c r="DL35" s="4">
        <v>97.419020000000003</v>
      </c>
      <c r="DM35" s="4">
        <v>4730.5742148906702</v>
      </c>
      <c r="DN35" s="4">
        <v>90.612781499999997</v>
      </c>
      <c r="DO35" s="4">
        <v>1775.3005075798442</v>
      </c>
      <c r="DP35" s="4">
        <v>30.606204499999997</v>
      </c>
      <c r="DQ35" s="4">
        <v>1454.2379936785367</v>
      </c>
      <c r="DR35" s="4">
        <v>35.019855999999997</v>
      </c>
      <c r="DS35" s="4">
        <v>1454.2379936785367</v>
      </c>
      <c r="DT35" s="4">
        <v>33.350414000000001</v>
      </c>
      <c r="DU35" s="4">
        <v>33.350414000000001</v>
      </c>
      <c r="DV35" s="4">
        <v>39.291722499999999</v>
      </c>
      <c r="DW35" s="4">
        <v>39.612824750000001</v>
      </c>
      <c r="DX35" s="4">
        <v>34.606661330099485</v>
      </c>
      <c r="DZ35" s="4">
        <v>1571.3959890000001</v>
      </c>
      <c r="EA35" s="4">
        <v>34.738576999999999</v>
      </c>
      <c r="EB35" s="4">
        <v>34.738576999999999</v>
      </c>
      <c r="EC35" s="4">
        <v>40.748268000000003</v>
      </c>
      <c r="ED35" s="4">
        <v>40.8551</v>
      </c>
      <c r="EE35" s="4">
        <v>35.496465375</v>
      </c>
      <c r="EF35" s="4">
        <v>17.878147999999999</v>
      </c>
      <c r="EG35" s="4">
        <v>13.554057999999999</v>
      </c>
      <c r="EH35" s="4">
        <v>74.159289000000001</v>
      </c>
      <c r="EI35" s="4">
        <v>71.656818000000001</v>
      </c>
      <c r="EJ35" s="4">
        <v>31.125070000000001</v>
      </c>
      <c r="EK35" s="4">
        <v>36.228011000000002</v>
      </c>
      <c r="EL35" s="4">
        <v>34.643649000000003</v>
      </c>
      <c r="EM35" s="4">
        <v>40.664358999999997</v>
      </c>
      <c r="EN35" s="4">
        <v>40.736488000000001</v>
      </c>
      <c r="EO35" s="4">
        <v>35.897024401534473</v>
      </c>
      <c r="EP35" s="4">
        <v>1.9229E-2</v>
      </c>
      <c r="EQ35" s="4">
        <v>54972.94</v>
      </c>
      <c r="ER35" s="4">
        <v>1565.8812732261381</v>
      </c>
      <c r="ES35" s="4">
        <v>18.031998375000001</v>
      </c>
      <c r="ET35" s="4">
        <v>1682.4996302959796</v>
      </c>
      <c r="EU35" s="4">
        <v>13.873779499999999</v>
      </c>
      <c r="EV35" s="7">
        <v>5381.7358029999996</v>
      </c>
      <c r="EW35" s="7">
        <v>98.828598999999997</v>
      </c>
      <c r="EX35" s="7">
        <v>3796.6932583116222</v>
      </c>
      <c r="EY35" s="7">
        <v>91.024810875</v>
      </c>
      <c r="EZ35" s="7">
        <v>1682.4996302959796</v>
      </c>
      <c r="FA35" s="7">
        <v>31.535508500000002</v>
      </c>
      <c r="FB35" s="7">
        <v>1521.2023731480874</v>
      </c>
      <c r="FC35" s="7">
        <v>36.133841374999996</v>
      </c>
      <c r="FD35" s="4">
        <v>1415.563962703277</v>
      </c>
      <c r="FE35" s="4">
        <v>34.2358695</v>
      </c>
      <c r="FF35" s="4">
        <v>34.2358695</v>
      </c>
      <c r="FG35" s="4">
        <v>40.358455499999998</v>
      </c>
      <c r="FH35" s="4">
        <v>40.418186375000005</v>
      </c>
      <c r="FI35" s="4">
        <v>35.499008696644424</v>
      </c>
      <c r="FK35" s="4">
        <v>1316.186075028058</v>
      </c>
      <c r="FL35" s="4">
        <v>33.813692890624999</v>
      </c>
      <c r="FM35" s="4">
        <v>1606.7698803249339</v>
      </c>
      <c r="FN35" s="4">
        <v>34.996551702327025</v>
      </c>
      <c r="FP35" s="4">
        <v>1571.3959890000001</v>
      </c>
      <c r="FQ35" s="4">
        <v>35.496465375</v>
      </c>
      <c r="FR35" s="4">
        <v>1415.563962703277</v>
      </c>
      <c r="FS35" s="4">
        <v>35.499008696644424</v>
      </c>
    </row>
    <row r="36" spans="1:175">
      <c r="A36" s="250"/>
      <c r="B36" s="38">
        <v>135</v>
      </c>
      <c r="C36" s="130">
        <f>Anchor!L105</f>
        <v>1472.9393680000001</v>
      </c>
      <c r="D36" s="130">
        <f>Anchor!M105</f>
        <v>31.652197999999999</v>
      </c>
      <c r="E36" s="130">
        <f>Anchor!N105</f>
        <v>38.913851999999999</v>
      </c>
      <c r="F36" s="130">
        <f>Anchor!O105</f>
        <v>39.223064000000001</v>
      </c>
      <c r="G36" s="131">
        <f>('Summary (Full)'!$B$34*D36+'Summary (Full)'!$B$35*E36+'Summary (Full)'!$B$36*F36)/'Summary (Full)'!$B$37</f>
        <v>32.579230500000001</v>
      </c>
      <c r="H36" s="130">
        <f>Anchor!P105</f>
        <v>16.574137</v>
      </c>
      <c r="I36" s="130">
        <f>Anchor!Q105</f>
        <v>11.214466</v>
      </c>
      <c r="J36" s="130">
        <f>Anchor!R105</f>
        <v>48.132910000000003</v>
      </c>
      <c r="K36" s="130">
        <f>Anchor!S105</f>
        <v>46.420045000000002</v>
      </c>
      <c r="L36" s="130">
        <f>Anchor!T105</f>
        <v>27.320938000000002</v>
      </c>
      <c r="M36" s="130">
        <f>Anchor!U105</f>
        <v>34.073399999999999</v>
      </c>
      <c r="N36" s="130">
        <f>Anchor!V105</f>
        <v>31.433872000000001</v>
      </c>
      <c r="O36" s="130">
        <f>Anchor!W105</f>
        <v>38.799401000000003</v>
      </c>
      <c r="P36" s="130">
        <f>Anchor!X105</f>
        <v>39.066031000000002</v>
      </c>
      <c r="Q36" s="132">
        <f>10*LOG10(1/(('Summary (Full)'!$B$41/10^(N36/10)+'Summary (Full)'!$B$42/10^(O36/10)+'Summary (Full)'!$B$43/10^(P36/10))/'Summary (Full)'!$B$44))</f>
        <v>32.824587360767261</v>
      </c>
      <c r="R36" s="130">
        <f>Anchor!Y105</f>
        <v>3.3792000000000003E-2</v>
      </c>
      <c r="S36" s="130">
        <f>Anchor!Z105</f>
        <v>2020.76</v>
      </c>
      <c r="T36" s="133"/>
      <c r="U36" s="130">
        <f>Test!L105</f>
        <v>1475.170983</v>
      </c>
      <c r="V36" s="130">
        <f>Test!M105</f>
        <v>31.889963999999999</v>
      </c>
      <c r="W36" s="130">
        <f>Test!N105</f>
        <v>39.313249999999996</v>
      </c>
      <c r="X36" s="130">
        <f>Test!O105</f>
        <v>39.579282999999997</v>
      </c>
      <c r="Y36" s="130">
        <f>('Summary (Full)'!$B$34*V36+'Summary (Full)'!$B$35*W36+'Summary (Full)'!$B$36*X36)/'Summary (Full)'!$B$37</f>
        <v>32.834501812500001</v>
      </c>
      <c r="Z36" s="130">
        <f>Test!P105</f>
        <v>17.302913</v>
      </c>
      <c r="AA36" s="130">
        <f>Test!Q105</f>
        <v>11.521007000000001</v>
      </c>
      <c r="AB36" s="130">
        <f>Test!R105</f>
        <v>50.376184000000002</v>
      </c>
      <c r="AC36" s="130">
        <f>Test!S105</f>
        <v>48.671728999999999</v>
      </c>
      <c r="AD36" s="130">
        <f>Test!T105</f>
        <v>27.584289999999999</v>
      </c>
      <c r="AE36" s="130">
        <f>Test!U105</f>
        <v>34.397821</v>
      </c>
      <c r="AF36" s="130">
        <f>Test!V105</f>
        <v>31.653198</v>
      </c>
      <c r="AG36" s="130">
        <f>Test!W105</f>
        <v>39.193803000000003</v>
      </c>
      <c r="AH36" s="130">
        <f>Test!X105</f>
        <v>39.407753999999997</v>
      </c>
      <c r="AI36" s="130">
        <f>10*LOG10(1/(('Summary (Full)'!$B$41/10^(AF36/10)+'Summary (Full)'!$B$42/10^(AG36/10)+'Summary (Full)'!$B$43/10^(AH36/10))/'Summary (Full)'!$B$44))</f>
        <v>33.055934871170912</v>
      </c>
      <c r="AJ36" s="130">
        <f>Test!Y105</f>
        <v>2.6099000000000001E-2</v>
      </c>
      <c r="AK36" s="130">
        <f>Test!Z105</f>
        <v>22044.6</v>
      </c>
      <c r="AL36" s="130">
        <f t="shared" si="2"/>
        <v>0.77234256628787878</v>
      </c>
      <c r="AM36" s="130">
        <f t="shared" si="2"/>
        <v>10.909063916546248</v>
      </c>
      <c r="AO36" s="261"/>
      <c r="AP36" s="177"/>
      <c r="AQ36" s="177"/>
      <c r="AR36" s="177"/>
      <c r="AS36" s="177"/>
      <c r="AT36" s="177"/>
      <c r="AU36" s="177"/>
      <c r="AV36" s="177"/>
      <c r="AW36" s="177"/>
      <c r="AX36" s="177"/>
      <c r="AY36" s="178"/>
      <c r="AZ36" s="252"/>
      <c r="BA36" s="171"/>
      <c r="CL36" s="4">
        <v>1606.7698803249339</v>
      </c>
      <c r="CM36" s="4">
        <v>33.839175999999995</v>
      </c>
      <c r="CN36" s="4">
        <v>33.839175999999995</v>
      </c>
      <c r="CO36" s="4">
        <v>39.671663625000001</v>
      </c>
      <c r="CP36" s="4">
        <v>40.031583124999997</v>
      </c>
      <c r="CQ36" s="4">
        <v>34.590731921874998</v>
      </c>
      <c r="CR36" s="4">
        <v>16.880073500000002</v>
      </c>
      <c r="CS36" s="4">
        <v>12.72325075</v>
      </c>
      <c r="CT36" s="4">
        <v>66.251280875000006</v>
      </c>
      <c r="CU36" s="4">
        <v>64.307078750000002</v>
      </c>
      <c r="CV36" s="4">
        <v>30.116087125</v>
      </c>
      <c r="CW36" s="4">
        <v>35.366631499999997</v>
      </c>
      <c r="CX36" s="4">
        <v>33.753254499999997</v>
      </c>
      <c r="CY36" s="4">
        <v>39.575678750000002</v>
      </c>
      <c r="CZ36" s="4">
        <v>39.909143624999999</v>
      </c>
      <c r="DA36" s="4">
        <v>34.996551702327025</v>
      </c>
      <c r="DB36" s="4">
        <v>4.7765125000000005E-2</v>
      </c>
      <c r="DC36" s="4">
        <v>6284.5662499999999</v>
      </c>
      <c r="DE36" s="4">
        <v>1919.6528466837854</v>
      </c>
      <c r="DF36" s="4">
        <v>18.192793500000001</v>
      </c>
      <c r="DH36" s="4">
        <v>2167.2462869993929</v>
      </c>
      <c r="DI36" s="4">
        <v>13.909805499999999</v>
      </c>
      <c r="DK36" s="4">
        <v>7808.7180509999998</v>
      </c>
      <c r="DL36" s="4">
        <v>99.755397000000002</v>
      </c>
      <c r="DM36" s="4">
        <v>5211.6518234730529</v>
      </c>
      <c r="DN36" s="4">
        <v>92.603611749999999</v>
      </c>
      <c r="DO36" s="4">
        <v>1961.5079488395049</v>
      </c>
      <c r="DP36" s="4">
        <v>31.096321874999997</v>
      </c>
      <c r="DQ36" s="4">
        <v>1606.7698803249339</v>
      </c>
      <c r="DR36" s="4">
        <v>35.366631499999997</v>
      </c>
      <c r="DS36" s="4">
        <v>1606.7698803249339</v>
      </c>
      <c r="DT36" s="4">
        <v>33.753254499999997</v>
      </c>
      <c r="DU36" s="4">
        <v>33.753254499999997</v>
      </c>
      <c r="DV36" s="4">
        <v>39.575678750000002</v>
      </c>
      <c r="DW36" s="4">
        <v>39.909143624999999</v>
      </c>
      <c r="DX36" s="4">
        <v>34.996551702327025</v>
      </c>
      <c r="DZ36" s="4">
        <v>1733.4446880621849</v>
      </c>
      <c r="EA36" s="4">
        <v>35.123788875000002</v>
      </c>
      <c r="EB36" s="4">
        <v>35.123788875000002</v>
      </c>
      <c r="EC36" s="4">
        <v>41.065171875000004</v>
      </c>
      <c r="ED36" s="4">
        <v>41.169791000000004</v>
      </c>
      <c r="EE36" s="4">
        <v>35.873000445312499</v>
      </c>
      <c r="EF36" s="4">
        <v>18.443352624999999</v>
      </c>
      <c r="EG36" s="4">
        <v>13.946966124999999</v>
      </c>
      <c r="EH36" s="4">
        <v>76.463652875000008</v>
      </c>
      <c r="EI36" s="4">
        <v>73.923285000000007</v>
      </c>
      <c r="EJ36" s="4">
        <v>31.629656625000003</v>
      </c>
      <c r="EK36" s="4">
        <v>36.569905875000003</v>
      </c>
      <c r="EL36" s="4">
        <v>35.030058125000004</v>
      </c>
      <c r="EM36" s="4">
        <v>40.980998874999997</v>
      </c>
      <c r="EN36" s="4">
        <v>41.051568375000002</v>
      </c>
      <c r="EO36" s="4">
        <v>36.275187807286429</v>
      </c>
      <c r="EP36" s="4">
        <v>1.8684124999999999E-2</v>
      </c>
      <c r="EQ36" s="4">
        <v>58543.357499999998</v>
      </c>
      <c r="ER36" s="4">
        <v>1728.9532597223667</v>
      </c>
      <c r="ES36" s="4">
        <v>18.5700015</v>
      </c>
      <c r="ET36" s="4">
        <v>1860.8996777252148</v>
      </c>
      <c r="EU36" s="4">
        <v>14.257191624999999</v>
      </c>
      <c r="EV36" s="7">
        <v>5506.0865290000002</v>
      </c>
      <c r="EW36" s="7">
        <v>99.030957999999998</v>
      </c>
      <c r="EX36" s="7">
        <v>5381.7358029999996</v>
      </c>
      <c r="EY36" s="7">
        <v>96.548011000000002</v>
      </c>
      <c r="EZ36" s="7">
        <v>1860.8996777252148</v>
      </c>
      <c r="FA36" s="7">
        <v>32.019325125000002</v>
      </c>
      <c r="FB36" s="7">
        <v>1682.4996302959796</v>
      </c>
      <c r="FC36" s="7">
        <v>36.473004500000002</v>
      </c>
      <c r="FD36" s="4">
        <v>1521.2023731480874</v>
      </c>
      <c r="FE36" s="4">
        <v>34.515513624999997</v>
      </c>
      <c r="FF36" s="4">
        <v>34.515513624999997</v>
      </c>
      <c r="FG36" s="4">
        <v>40.541589500000001</v>
      </c>
      <c r="FH36" s="4">
        <v>40.580600375000003</v>
      </c>
      <c r="FI36" s="4">
        <v>35.766361994747868</v>
      </c>
      <c r="FK36" s="4">
        <v>1454.2379936785367</v>
      </c>
      <c r="FL36" s="4">
        <v>34.202212406249998</v>
      </c>
      <c r="FM36" s="4">
        <v>1775.3005075798442</v>
      </c>
      <c r="FN36" s="4">
        <v>35.386442074554559</v>
      </c>
      <c r="FP36" s="4">
        <v>1733.4446880621849</v>
      </c>
      <c r="FQ36" s="4">
        <v>35.873000445312499</v>
      </c>
      <c r="FR36" s="4">
        <v>1571.3959890000001</v>
      </c>
      <c r="FS36" s="4">
        <v>35.897024401534473</v>
      </c>
    </row>
    <row r="37" spans="1:175" ht="13" customHeight="1">
      <c r="A37" s="250"/>
      <c r="B37" s="38">
        <v>160</v>
      </c>
      <c r="C37" s="130">
        <f>Anchor!L106</f>
        <v>678.90878399999997</v>
      </c>
      <c r="D37" s="130">
        <f>Anchor!M106</f>
        <v>29.991354999999999</v>
      </c>
      <c r="E37" s="130">
        <f>Anchor!N106</f>
        <v>37.338462999999997</v>
      </c>
      <c r="F37" s="130">
        <f>Anchor!O106</f>
        <v>37.500093</v>
      </c>
      <c r="G37" s="131">
        <f>('Summary (Full)'!$B$34*D37+'Summary (Full)'!$B$35*E37+'Summary (Full)'!$B$36*F37)/'Summary (Full)'!$B$37</f>
        <v>30.919845374999998</v>
      </c>
      <c r="H37" s="130">
        <f>Anchor!P106</f>
        <v>12.854232</v>
      </c>
      <c r="I37" s="130">
        <f>Anchor!Q106</f>
        <v>9.4113410000000002</v>
      </c>
      <c r="J37" s="130">
        <f>Anchor!R106</f>
        <v>33.063740000000003</v>
      </c>
      <c r="K37" s="130">
        <f>Anchor!S106</f>
        <v>31.930592999999998</v>
      </c>
      <c r="L37" s="130">
        <f>Anchor!T106</f>
        <v>25.592808000000002</v>
      </c>
      <c r="M37" s="130">
        <f>Anchor!U106</f>
        <v>32.289135000000002</v>
      </c>
      <c r="N37" s="130">
        <f>Anchor!V106</f>
        <v>29.844196</v>
      </c>
      <c r="O37" s="130">
        <f>Anchor!W106</f>
        <v>37.225104999999999</v>
      </c>
      <c r="P37" s="130">
        <f>Anchor!X106</f>
        <v>37.359734000000003</v>
      </c>
      <c r="Q37" s="132">
        <f>10*LOG10(1/(('Summary (Full)'!$B$41/10^(N37/10)+'Summary (Full)'!$B$42/10^(O37/10)+'Summary (Full)'!$B$43/10^(P37/10))/'Summary (Full)'!$B$44))</f>
        <v>31.230878857641521</v>
      </c>
      <c r="R37" s="130">
        <f>Anchor!Y106</f>
        <v>0.112104</v>
      </c>
      <c r="S37" s="130">
        <f>Anchor!Z106</f>
        <v>1393.75</v>
      </c>
      <c r="T37" s="133"/>
      <c r="U37" s="130">
        <f>Test!L106</f>
        <v>672.50165200000004</v>
      </c>
      <c r="V37" s="130">
        <f>Test!M106</f>
        <v>30.427087</v>
      </c>
      <c r="W37" s="130">
        <f>Test!N106</f>
        <v>37.840463999999997</v>
      </c>
      <c r="X37" s="130">
        <f>Test!O106</f>
        <v>37.952345000000001</v>
      </c>
      <c r="Y37" s="130">
        <f>('Summary (Full)'!$B$34*V37+'Summary (Full)'!$B$35*W37+'Summary (Full)'!$B$36*X37)/'Summary (Full)'!$B$37</f>
        <v>31.360751687499999</v>
      </c>
      <c r="Z37" s="130">
        <f>Test!P106</f>
        <v>13.70158</v>
      </c>
      <c r="AA37" s="130">
        <f>Test!Q106</f>
        <v>9.8720549999999996</v>
      </c>
      <c r="AB37" s="130">
        <f>Test!R106</f>
        <v>36.417408999999999</v>
      </c>
      <c r="AC37" s="130">
        <f>Test!S106</f>
        <v>35.178269999999998</v>
      </c>
      <c r="AD37" s="130">
        <f>Test!T106</f>
        <v>26.046257000000001</v>
      </c>
      <c r="AE37" s="130">
        <f>Test!U106</f>
        <v>32.775500999999998</v>
      </c>
      <c r="AF37" s="130">
        <f>Test!V106</f>
        <v>30.262506999999999</v>
      </c>
      <c r="AG37" s="130">
        <f>Test!W106</f>
        <v>37.734419000000003</v>
      </c>
      <c r="AH37" s="130">
        <f>Test!X106</f>
        <v>37.800483999999997</v>
      </c>
      <c r="AI37" s="130">
        <f>10*LOG10(1/(('Summary (Full)'!$B$41/10^(AF37/10)+'Summary (Full)'!$B$42/10^(AG37/10)+'Summary (Full)'!$B$43/10^(AH37/10))/'Summary (Full)'!$B$44))</f>
        <v>31.653877172551383</v>
      </c>
      <c r="AJ37" s="130">
        <f>Test!Y106</f>
        <v>8.5254999999999997E-2</v>
      </c>
      <c r="AK37" s="130">
        <f>Test!Z106</f>
        <v>14166.8</v>
      </c>
      <c r="AL37" s="130">
        <f t="shared" si="2"/>
        <v>0.76049917933347611</v>
      </c>
      <c r="AM37" s="130">
        <f t="shared" si="2"/>
        <v>10.164520179372197</v>
      </c>
      <c r="AO37" s="261" t="s">
        <v>28</v>
      </c>
      <c r="AP37" s="177" cm="1">
        <f t="array" ref="AP37">bdRateExtend($C36:$C39,D36:D39,$U36:$U39,V36:V39)</f>
        <v>-0.20253248714155392</v>
      </c>
      <c r="AQ37" s="177"/>
      <c r="AR37" s="177"/>
      <c r="AS37" s="177"/>
      <c r="AT37" s="177" cm="1">
        <f t="array" ref="AT37">bdRateExtend($C36:$C39,H36:H39,$U36:$U39,Z36:Z39)</f>
        <v>-0.19875810722627474</v>
      </c>
      <c r="AU37" s="177"/>
      <c r="AV37" s="177" cm="1">
        <f t="array" ref="AV37">bdRateExtend($C36:$C39,I36:I39,$U36:$U39,AA36:AA39)</f>
        <v>-0.2071871415507528</v>
      </c>
      <c r="AW37" s="177"/>
      <c r="AX37" s="177" cm="1">
        <f t="array" ref="AX37">bdRateExtend($C36:$C39,J36:J39,$U36:$U39,AB36:AB39,"None", FALSE,1)</f>
        <v>-0.22180225515687957</v>
      </c>
      <c r="AY37" s="178"/>
      <c r="AZ37" s="252" cm="1">
        <f t="array" ref="AZ37">testVMAFRange($C36:$C39,J36:J39,$U36:$U39,AB36:AB39)</f>
        <v>0</v>
      </c>
      <c r="BA37" s="171"/>
      <c r="CL37" s="4">
        <v>1775.3005075798442</v>
      </c>
      <c r="CM37" s="4">
        <v>34.241596000000001</v>
      </c>
      <c r="CN37" s="4">
        <v>34.241596000000001</v>
      </c>
      <c r="CO37" s="4">
        <v>39.956923500000002</v>
      </c>
      <c r="CP37" s="4">
        <v>40.3287555</v>
      </c>
      <c r="CQ37" s="4">
        <v>34.979251437499997</v>
      </c>
      <c r="CR37" s="4">
        <v>17.445181999999999</v>
      </c>
      <c r="CS37" s="4">
        <v>13.118769</v>
      </c>
      <c r="CT37" s="4">
        <v>69.230853499999995</v>
      </c>
      <c r="CU37" s="4">
        <v>67.179223000000007</v>
      </c>
      <c r="CV37" s="4">
        <v>30.606204499999997</v>
      </c>
      <c r="CW37" s="4">
        <v>35.713407000000004</v>
      </c>
      <c r="CX37" s="4">
        <v>34.156095000000001</v>
      </c>
      <c r="CY37" s="4">
        <v>39.859634999999997</v>
      </c>
      <c r="CZ37" s="4">
        <v>40.205462499999996</v>
      </c>
      <c r="DA37" s="4">
        <v>35.386442074554559</v>
      </c>
      <c r="DB37" s="4">
        <v>4.3736499999999998E-2</v>
      </c>
      <c r="DC37" s="4">
        <v>6522.6450000000004</v>
      </c>
      <c r="DE37" s="4">
        <v>2118.7105200826713</v>
      </c>
      <c r="DF37" s="4">
        <v>18.741866000000002</v>
      </c>
      <c r="DH37" s="4">
        <v>2394.5640757110054</v>
      </c>
      <c r="DI37" s="4">
        <v>14.305323749999999</v>
      </c>
      <c r="DK37" s="4">
        <v>11756.285561000001</v>
      </c>
      <c r="DL37" s="4">
        <v>99.951196999999993</v>
      </c>
      <c r="DM37" s="4">
        <v>5741.6528090000002</v>
      </c>
      <c r="DN37" s="4">
        <v>94.594442000000001</v>
      </c>
      <c r="DO37" s="4">
        <v>2167.2462869993929</v>
      </c>
      <c r="DP37" s="4">
        <v>31.586439249999998</v>
      </c>
      <c r="DQ37" s="4">
        <v>1775.3005075798442</v>
      </c>
      <c r="DR37" s="4">
        <v>35.713407000000004</v>
      </c>
      <c r="DS37" s="4">
        <v>1775.3005075798442</v>
      </c>
      <c r="DT37" s="4">
        <v>34.156095000000001</v>
      </c>
      <c r="DU37" s="4">
        <v>34.156095000000001</v>
      </c>
      <c r="DV37" s="4">
        <v>39.859634999999997</v>
      </c>
      <c r="DW37" s="4">
        <v>40.205462499999996</v>
      </c>
      <c r="DX37" s="4">
        <v>35.386442074554559</v>
      </c>
      <c r="DZ37" s="4">
        <v>1912.2045032603178</v>
      </c>
      <c r="EA37" s="4">
        <v>35.509000749999998</v>
      </c>
      <c r="EB37" s="4">
        <v>35.509000749999998</v>
      </c>
      <c r="EC37" s="4">
        <v>41.382075749999998</v>
      </c>
      <c r="ED37" s="4">
        <v>41.484482</v>
      </c>
      <c r="EE37" s="4">
        <v>36.249535515624999</v>
      </c>
      <c r="EF37" s="4">
        <v>19.008557249999999</v>
      </c>
      <c r="EG37" s="4">
        <v>14.339874249999999</v>
      </c>
      <c r="EH37" s="4">
        <v>78.768016750000001</v>
      </c>
      <c r="EI37" s="4">
        <v>76.189751999999999</v>
      </c>
      <c r="EJ37" s="4">
        <v>32.134243249999997</v>
      </c>
      <c r="EK37" s="4">
        <v>36.911800749999998</v>
      </c>
      <c r="EL37" s="4">
        <v>35.416467250000004</v>
      </c>
      <c r="EM37" s="4">
        <v>41.297638749999997</v>
      </c>
      <c r="EN37" s="4">
        <v>41.366648750000003</v>
      </c>
      <c r="EO37" s="4">
        <v>36.653351213038377</v>
      </c>
      <c r="EP37" s="4">
        <v>1.8139249999999999E-2</v>
      </c>
      <c r="EQ37" s="4">
        <v>62113.775000000001</v>
      </c>
      <c r="ER37" s="4">
        <v>1749.5088404974404</v>
      </c>
      <c r="ES37" s="4">
        <v>18.635269999999998</v>
      </c>
      <c r="ET37" s="4">
        <v>2058.2159711670301</v>
      </c>
      <c r="EU37" s="4">
        <v>14.64060375</v>
      </c>
      <c r="EV37" s="7">
        <v>7486.539307</v>
      </c>
      <c r="EW37" s="7">
        <v>99.945171000000002</v>
      </c>
      <c r="EX37" s="7">
        <v>7486.539307</v>
      </c>
      <c r="EY37" s="7">
        <v>99.678608999999994</v>
      </c>
      <c r="EZ37" s="7">
        <v>2109.39875236323</v>
      </c>
      <c r="FA37" s="7">
        <v>32.638829874999999</v>
      </c>
      <c r="FB37" s="7">
        <v>1912.2045032603178</v>
      </c>
      <c r="FC37" s="7">
        <v>36.911800749999998</v>
      </c>
      <c r="FD37" s="4">
        <v>1571.3959890000001</v>
      </c>
      <c r="FE37" s="4">
        <v>34.643649000000003</v>
      </c>
      <c r="FF37" s="4">
        <v>34.643649000000003</v>
      </c>
      <c r="FG37" s="4">
        <v>40.664358999999997</v>
      </c>
      <c r="FH37" s="4">
        <v>40.736488000000001</v>
      </c>
      <c r="FI37" s="4">
        <v>35.897024401534473</v>
      </c>
      <c r="FK37" s="4">
        <v>1606.7698803249339</v>
      </c>
      <c r="FL37" s="4">
        <v>34.590731921874998</v>
      </c>
      <c r="FM37" s="4">
        <v>1961.5079488395049</v>
      </c>
      <c r="FN37" s="4">
        <v>35.776332446782092</v>
      </c>
      <c r="FP37" s="4">
        <v>1912.2045032603178</v>
      </c>
      <c r="FQ37" s="4">
        <v>36.249535515624999</v>
      </c>
      <c r="FR37" s="4">
        <v>1733.4446880621849</v>
      </c>
      <c r="FS37" s="4">
        <v>36.275187807286429</v>
      </c>
    </row>
    <row r="38" spans="1:175">
      <c r="A38" s="250"/>
      <c r="B38" s="38">
        <v>185</v>
      </c>
      <c r="C38" s="130">
        <f>Anchor!L107</f>
        <v>297.136709</v>
      </c>
      <c r="D38" s="130">
        <f>Anchor!M107</f>
        <v>27.729386000000002</v>
      </c>
      <c r="E38" s="130">
        <f>Anchor!N107</f>
        <v>35.702629000000002</v>
      </c>
      <c r="F38" s="130">
        <f>Anchor!O107</f>
        <v>35.635091000000003</v>
      </c>
      <c r="G38" s="131">
        <f>('Summary (Full)'!$B$34*D38+'Summary (Full)'!$B$35*E38+'Summary (Full)'!$B$36*F38)/'Summary (Full)'!$B$37</f>
        <v>28.72182025</v>
      </c>
      <c r="H38" s="130">
        <f>Anchor!P107</f>
        <v>9.2892600000000005</v>
      </c>
      <c r="I38" s="130">
        <f>Anchor!Q107</f>
        <v>7.3369799999999996</v>
      </c>
      <c r="J38" s="130">
        <f>Anchor!R107</f>
        <v>18.493836000000002</v>
      </c>
      <c r="K38" s="130">
        <f>Anchor!S107</f>
        <v>18.134376</v>
      </c>
      <c r="L38" s="130">
        <f>Anchor!T107</f>
        <v>23.362687000000001</v>
      </c>
      <c r="M38" s="130">
        <f>Anchor!U107</f>
        <v>30.093097</v>
      </c>
      <c r="N38" s="130">
        <f>Anchor!V107</f>
        <v>27.621825000000001</v>
      </c>
      <c r="O38" s="130">
        <f>Anchor!W107</f>
        <v>35.610104</v>
      </c>
      <c r="P38" s="130">
        <f>Anchor!X107</f>
        <v>35.506605</v>
      </c>
      <c r="Q38" s="132">
        <f>10*LOG10(1/(('Summary (Full)'!$B$41/10^(N38/10)+'Summary (Full)'!$B$42/10^(O38/10)+'Summary (Full)'!$B$43/10^(P38/10))/'Summary (Full)'!$B$44))</f>
        <v>29.046823486782188</v>
      </c>
      <c r="R38" s="130">
        <f>Anchor!Y107</f>
        <v>0.218028</v>
      </c>
      <c r="S38" s="130">
        <f>Anchor!Z107</f>
        <v>945.24</v>
      </c>
      <c r="T38" s="133"/>
      <c r="U38" s="130">
        <f>Test!L107</f>
        <v>292.46322900000001</v>
      </c>
      <c r="V38" s="130">
        <f>Test!M107</f>
        <v>28.351751</v>
      </c>
      <c r="W38" s="130">
        <f>Test!N107</f>
        <v>36.277762000000003</v>
      </c>
      <c r="X38" s="130">
        <f>Test!O107</f>
        <v>36.173188000000003</v>
      </c>
      <c r="Y38" s="130">
        <f>('Summary (Full)'!$B$34*V38+'Summary (Full)'!$B$35*W38+'Summary (Full)'!$B$36*X38)/'Summary (Full)'!$B$37</f>
        <v>29.335966499999998</v>
      </c>
      <c r="Z38" s="130">
        <f>Test!P107</f>
        <v>10.203101</v>
      </c>
      <c r="AA38" s="130">
        <f>Test!Q107</f>
        <v>7.9008139999999996</v>
      </c>
      <c r="AB38" s="130">
        <f>Test!R107</f>
        <v>22.837980999999999</v>
      </c>
      <c r="AC38" s="130">
        <f>Test!S107</f>
        <v>22.255686000000001</v>
      </c>
      <c r="AD38" s="130">
        <f>Test!T107</f>
        <v>23.981638</v>
      </c>
      <c r="AE38" s="130">
        <f>Test!U107</f>
        <v>30.764878</v>
      </c>
      <c r="AF38" s="130">
        <f>Test!V107</f>
        <v>28.226181</v>
      </c>
      <c r="AG38" s="130">
        <f>Test!W107</f>
        <v>36.169238</v>
      </c>
      <c r="AH38" s="130">
        <f>Test!X107</f>
        <v>36.025401000000002</v>
      </c>
      <c r="AI38" s="130">
        <f>10*LOG10(1/(('Summary (Full)'!$B$41/10^(AF38/10)+'Summary (Full)'!$B$42/10^(AG38/10)+'Summary (Full)'!$B$43/10^(AH38/10))/'Summary (Full)'!$B$44))</f>
        <v>29.646256607183957</v>
      </c>
      <c r="AJ38" s="130">
        <f>Test!Y107</f>
        <v>0.16011</v>
      </c>
      <c r="AK38" s="130">
        <f>Test!Z107</f>
        <v>8856.4500000000007</v>
      </c>
      <c r="AL38" s="130">
        <f t="shared" si="2"/>
        <v>0.73435522043040347</v>
      </c>
      <c r="AM38" s="130">
        <f t="shared" si="2"/>
        <v>9.3695251999492193</v>
      </c>
      <c r="AO38" s="261"/>
      <c r="AP38" s="177"/>
      <c r="AQ38" s="177"/>
      <c r="AR38" s="177"/>
      <c r="AS38" s="177"/>
      <c r="AT38" s="177"/>
      <c r="AU38" s="177"/>
      <c r="AV38" s="177"/>
      <c r="AW38" s="177"/>
      <c r="AX38" s="177"/>
      <c r="AY38" s="178"/>
      <c r="AZ38" s="252"/>
      <c r="BA38" s="171"/>
      <c r="CL38" s="4">
        <v>1961.5079488395049</v>
      </c>
      <c r="CM38" s="4">
        <v>34.644016000000001</v>
      </c>
      <c r="CN38" s="4">
        <v>34.644016000000001</v>
      </c>
      <c r="CO38" s="4">
        <v>40.242183374999996</v>
      </c>
      <c r="CP38" s="4">
        <v>40.625927875000002</v>
      </c>
      <c r="CQ38" s="4">
        <v>35.367770953125003</v>
      </c>
      <c r="CR38" s="4">
        <v>18.0102905</v>
      </c>
      <c r="CS38" s="4">
        <v>13.514287249999999</v>
      </c>
      <c r="CT38" s="4">
        <v>72.210426124999998</v>
      </c>
      <c r="CU38" s="4">
        <v>70.051367249999998</v>
      </c>
      <c r="CV38" s="4">
        <v>31.096321874999997</v>
      </c>
      <c r="CW38" s="4">
        <v>36.060182500000003</v>
      </c>
      <c r="CX38" s="4">
        <v>34.558935500000004</v>
      </c>
      <c r="CY38" s="4">
        <v>40.14359125</v>
      </c>
      <c r="CZ38" s="4">
        <v>40.501781375</v>
      </c>
      <c r="DA38" s="4">
        <v>35.776332446782092</v>
      </c>
      <c r="DB38" s="4">
        <v>3.9707875000000004E-2</v>
      </c>
      <c r="DC38" s="4">
        <v>6760.7237500000001</v>
      </c>
      <c r="DE38" s="4">
        <v>2338.4094033791844</v>
      </c>
      <c r="DF38" s="4">
        <v>19.290938499999999</v>
      </c>
      <c r="DH38" s="4">
        <v>2645.724737</v>
      </c>
      <c r="DI38" s="4">
        <v>14.700842</v>
      </c>
      <c r="DK38" s="4">
        <v>12200.487512</v>
      </c>
      <c r="DL38" s="4">
        <v>99.956528000000006</v>
      </c>
      <c r="DM38" s="4">
        <v>7808.7180509999998</v>
      </c>
      <c r="DN38" s="4">
        <v>98.846654999999998</v>
      </c>
      <c r="DO38" s="4">
        <v>2394.5640757110054</v>
      </c>
      <c r="DP38" s="4">
        <v>32.076556625000002</v>
      </c>
      <c r="DQ38" s="4">
        <v>1961.5079488395049</v>
      </c>
      <c r="DR38" s="4">
        <v>36.060182500000003</v>
      </c>
      <c r="DS38" s="4">
        <v>1961.5079488395049</v>
      </c>
      <c r="DT38" s="4">
        <v>34.558935500000004</v>
      </c>
      <c r="DU38" s="4">
        <v>34.558935500000004</v>
      </c>
      <c r="DV38" s="4">
        <v>40.14359125</v>
      </c>
      <c r="DW38" s="4">
        <v>40.501781375</v>
      </c>
      <c r="DX38" s="4">
        <v>35.776332446782092</v>
      </c>
      <c r="DZ38" s="4">
        <v>2109.39875236323</v>
      </c>
      <c r="EA38" s="4">
        <v>35.894212625000002</v>
      </c>
      <c r="EB38" s="4">
        <v>35.894212625000002</v>
      </c>
      <c r="EC38" s="4">
        <v>41.698979625</v>
      </c>
      <c r="ED38" s="4">
        <v>41.799172999999996</v>
      </c>
      <c r="EE38" s="4">
        <v>36.626070585937498</v>
      </c>
      <c r="EF38" s="4">
        <v>19.573761874999999</v>
      </c>
      <c r="EG38" s="4">
        <v>14.732782374999999</v>
      </c>
      <c r="EH38" s="4">
        <v>81.072380624999994</v>
      </c>
      <c r="EI38" s="4">
        <v>78.456219000000004</v>
      </c>
      <c r="EJ38" s="4">
        <v>32.638829874999999</v>
      </c>
      <c r="EK38" s="4">
        <v>37.253695624999999</v>
      </c>
      <c r="EL38" s="4">
        <v>35.802876375000004</v>
      </c>
      <c r="EM38" s="4">
        <v>41.614278624999997</v>
      </c>
      <c r="EN38" s="4">
        <v>41.681729125000004</v>
      </c>
      <c r="EO38" s="4">
        <v>37.031514618790325</v>
      </c>
      <c r="EP38" s="4">
        <v>1.7594374999999999E-2</v>
      </c>
      <c r="EQ38" s="4">
        <v>65684.192500000005</v>
      </c>
      <c r="ER38" s="4">
        <v>1930.1404286619793</v>
      </c>
      <c r="ES38" s="4">
        <v>19.185040999999998</v>
      </c>
      <c r="ET38" s="4">
        <v>2326.928468626144</v>
      </c>
      <c r="EU38" s="4">
        <v>15.125690500000001</v>
      </c>
      <c r="EV38" s="7">
        <v>11777.299623000001</v>
      </c>
      <c r="EW38" s="7">
        <v>99.959703000000005</v>
      </c>
      <c r="EX38" s="7">
        <v>11536.193037999999</v>
      </c>
      <c r="EY38" s="7">
        <v>99.939183</v>
      </c>
      <c r="EZ38" s="7">
        <v>2326.928468626144</v>
      </c>
      <c r="FA38" s="7">
        <v>33.143416500000001</v>
      </c>
      <c r="FB38" s="7">
        <v>2109.39875236323</v>
      </c>
      <c r="FC38" s="7">
        <v>37.253695624999999</v>
      </c>
      <c r="FD38" s="4">
        <v>1733.4446880621849</v>
      </c>
      <c r="FE38" s="4">
        <v>35.030058125000004</v>
      </c>
      <c r="FF38" s="4">
        <v>35.030058125000004</v>
      </c>
      <c r="FG38" s="4">
        <v>40.980998874999997</v>
      </c>
      <c r="FH38" s="4">
        <v>41.051568375000002</v>
      </c>
      <c r="FI38" s="4">
        <v>36.275187807286429</v>
      </c>
      <c r="FK38" s="4">
        <v>1775.3005075798442</v>
      </c>
      <c r="FL38" s="4">
        <v>34.979251437499997</v>
      </c>
      <c r="FM38" s="4">
        <v>2167.2462869993929</v>
      </c>
      <c r="FN38" s="4">
        <v>36.166222819009633</v>
      </c>
      <c r="FP38" s="4">
        <v>2109.39875236323</v>
      </c>
      <c r="FQ38" s="4">
        <v>36.626070585937498</v>
      </c>
      <c r="FR38" s="4">
        <v>1912.2045032603178</v>
      </c>
      <c r="FS38" s="4">
        <v>36.653351213038377</v>
      </c>
    </row>
    <row r="39" spans="1:175" ht="13" customHeight="1">
      <c r="A39" s="250"/>
      <c r="B39" s="38">
        <v>210</v>
      </c>
      <c r="C39" s="130">
        <f>Anchor!L108</f>
        <v>113.982018</v>
      </c>
      <c r="D39" s="130">
        <f>Anchor!M108</f>
        <v>25.096520000000002</v>
      </c>
      <c r="E39" s="130">
        <f>Anchor!N108</f>
        <v>33.874974999999999</v>
      </c>
      <c r="F39" s="130">
        <f>Anchor!O108</f>
        <v>33.47551</v>
      </c>
      <c r="G39" s="131">
        <f>('Summary (Full)'!$B$34*D39+'Summary (Full)'!$B$35*E39+'Summary (Full)'!$B$36*F39)/'Summary (Full)'!$B$37</f>
        <v>26.168860312500001</v>
      </c>
      <c r="H39" s="130">
        <f>Anchor!P108</f>
        <v>6.0740489999999996</v>
      </c>
      <c r="I39" s="130">
        <f>Anchor!Q108</f>
        <v>5.3312559999999998</v>
      </c>
      <c r="J39" s="130">
        <f>Anchor!R108</f>
        <v>8.1430170000000004</v>
      </c>
      <c r="K39" s="130">
        <f>Anchor!S108</f>
        <v>8.2395530000000008</v>
      </c>
      <c r="L39" s="130">
        <f>Anchor!T108</f>
        <v>20.884682999999999</v>
      </c>
      <c r="M39" s="130">
        <f>Anchor!U108</f>
        <v>27.614366</v>
      </c>
      <c r="N39" s="130">
        <f>Anchor!V108</f>
        <v>25.008071000000001</v>
      </c>
      <c r="O39" s="130">
        <f>Anchor!W108</f>
        <v>33.782404999999997</v>
      </c>
      <c r="P39" s="130">
        <f>Anchor!X108</f>
        <v>33.372171000000002</v>
      </c>
      <c r="Q39" s="132">
        <f>10*LOG10(1/(('Summary (Full)'!$B$41/10^(N39/10)+'Summary (Full)'!$B$42/10^(O39/10)+'Summary (Full)'!$B$43/10^(P39/10))/'Summary (Full)'!$B$44))</f>
        <v>26.476819574296869</v>
      </c>
      <c r="R39" s="130">
        <f>Anchor!Y108</f>
        <v>0.34123999999999999</v>
      </c>
      <c r="S39" s="130">
        <f>Anchor!Z108</f>
        <v>643.91999999999996</v>
      </c>
      <c r="T39" s="133"/>
      <c r="U39" s="130">
        <f>Test!L108</f>
        <v>114.81195700000001</v>
      </c>
      <c r="V39" s="130">
        <f>Test!M108</f>
        <v>25.885455</v>
      </c>
      <c r="W39" s="130">
        <f>Test!N108</f>
        <v>34.593246999999998</v>
      </c>
      <c r="X39" s="130">
        <f>Test!O108</f>
        <v>34.142037000000002</v>
      </c>
      <c r="Y39" s="130">
        <f>('Summary (Full)'!$B$34*V39+'Summary (Full)'!$B$35*W39+'Summary (Full)'!$B$36*X39)/'Summary (Full)'!$B$37</f>
        <v>26.945728375000002</v>
      </c>
      <c r="Z39" s="130">
        <f>Test!P108</f>
        <v>6.9913790000000002</v>
      </c>
      <c r="AA39" s="130">
        <f>Test!Q108</f>
        <v>5.9362190000000004</v>
      </c>
      <c r="AB39" s="130">
        <f>Test!R108</f>
        <v>13.176166</v>
      </c>
      <c r="AC39" s="130">
        <f>Test!S108</f>
        <v>13.104191999999999</v>
      </c>
      <c r="AD39" s="130">
        <f>Test!T108</f>
        <v>21.638404999999999</v>
      </c>
      <c r="AE39" s="130">
        <f>Test!U108</f>
        <v>28.456688</v>
      </c>
      <c r="AF39" s="130">
        <f>Test!V108</f>
        <v>25.778561</v>
      </c>
      <c r="AG39" s="130">
        <f>Test!W108</f>
        <v>34.485469999999999</v>
      </c>
      <c r="AH39" s="130">
        <f>Test!X108</f>
        <v>34.002867000000002</v>
      </c>
      <c r="AI39" s="130">
        <f>10*LOG10(1/(('Summary (Full)'!$B$41/10^(AF39/10)+'Summary (Full)'!$B$42/10^(AG39/10)+'Summary (Full)'!$B$43/10^(AH39/10))/'Summary (Full)'!$B$44))</f>
        <v>27.24036937237949</v>
      </c>
      <c r="AJ39" s="130">
        <f>Test!Y108</f>
        <v>0.33151700000000001</v>
      </c>
      <c r="AK39" s="130">
        <f>Test!Z108</f>
        <v>5196.09</v>
      </c>
      <c r="AL39" s="130">
        <f t="shared" si="2"/>
        <v>0.97150685734380504</v>
      </c>
      <c r="AM39" s="130">
        <f t="shared" si="2"/>
        <v>8.06946515095043</v>
      </c>
      <c r="AO39" s="261" t="s">
        <v>29</v>
      </c>
      <c r="AP39" s="177" cm="1">
        <f t="array" ref="AP39">bdRateExtend($C37:$C40,D37:D40,$U37:$U40,V37:V40)</f>
        <v>-0.23675115749566877</v>
      </c>
      <c r="AQ39" s="177"/>
      <c r="AR39" s="177"/>
      <c r="AS39" s="177"/>
      <c r="AT39" s="177" cm="1">
        <f t="array" ref="AT39">bdRateExtend($C37:$C40,H37:H40,$U37:$U40,Z37:Z40)</f>
        <v>-0.2384612566781712</v>
      </c>
      <c r="AU39" s="177"/>
      <c r="AV39" s="177" cm="1">
        <f t="array" ref="AV39">bdRateExtend($C37:$C40,I37:I40,$U37:$U40,AA37:AA40)</f>
        <v>-0.24653502489405055</v>
      </c>
      <c r="AW39" s="177"/>
      <c r="AX39" s="177" cm="1">
        <f t="array" ref="AX39">bdRateExtend($C37:$C40,J37:J40,$U37:$U40,AB37:AB40,"None", FALSE,1)</f>
        <v>-0.33242080011039132</v>
      </c>
      <c r="AY39" s="178"/>
      <c r="AZ39" s="252" cm="1">
        <f t="array" ref="AZ39">testVMAFRange($C37:$C40,J37:J40,$U37:$U40,AB37:AB40)</f>
        <v>0</v>
      </c>
      <c r="BA39" s="171"/>
      <c r="CL39" s="4">
        <v>2167.2462869993929</v>
      </c>
      <c r="CM39" s="4">
        <v>35.046436</v>
      </c>
      <c r="CN39" s="4">
        <v>35.046436</v>
      </c>
      <c r="CO39" s="4">
        <v>40.527443249999997</v>
      </c>
      <c r="CP39" s="4">
        <v>40.923100250000005</v>
      </c>
      <c r="CQ39" s="4">
        <v>35.756290468750002</v>
      </c>
      <c r="CR39" s="4">
        <v>18.575399000000001</v>
      </c>
      <c r="CS39" s="4">
        <v>13.909805499999999</v>
      </c>
      <c r="CT39" s="4">
        <v>75.189998750000001</v>
      </c>
      <c r="CU39" s="4">
        <v>72.923511500000004</v>
      </c>
      <c r="CV39" s="4">
        <v>31.586439249999998</v>
      </c>
      <c r="CW39" s="4">
        <v>36.406958000000003</v>
      </c>
      <c r="CX39" s="4">
        <v>34.961776</v>
      </c>
      <c r="CY39" s="4">
        <v>40.427547500000003</v>
      </c>
      <c r="CZ39" s="4">
        <v>40.798100249999997</v>
      </c>
      <c r="DA39" s="4">
        <v>36.166222819009633</v>
      </c>
      <c r="DB39" s="4">
        <v>3.5679250000000003E-2</v>
      </c>
      <c r="DC39" s="4">
        <v>6998.8024999999998</v>
      </c>
      <c r="DE39" s="4">
        <v>2580.8898789999998</v>
      </c>
      <c r="DF39" s="4">
        <v>19.840011000000001</v>
      </c>
      <c r="DH39" s="4">
        <v>2914.7827565183834</v>
      </c>
      <c r="DI39" s="4">
        <v>15.096879625</v>
      </c>
      <c r="DK39" s="4">
        <v>16237.913471</v>
      </c>
      <c r="DL39" s="4">
        <v>99.962575999999999</v>
      </c>
      <c r="DM39" s="4">
        <v>11756.285561000001</v>
      </c>
      <c r="DN39" s="4">
        <v>99.935548999999995</v>
      </c>
      <c r="DO39" s="4">
        <v>2914.7827565183834</v>
      </c>
      <c r="DP39" s="4">
        <v>33.094243624999997</v>
      </c>
      <c r="DQ39" s="4">
        <v>2167.2462869993929</v>
      </c>
      <c r="DR39" s="4">
        <v>36.406958000000003</v>
      </c>
      <c r="DS39" s="4">
        <v>2167.2462869993929</v>
      </c>
      <c r="DT39" s="4">
        <v>34.961776</v>
      </c>
      <c r="DU39" s="4">
        <v>34.961776</v>
      </c>
      <c r="DV39" s="4">
        <v>40.427547500000003</v>
      </c>
      <c r="DW39" s="4">
        <v>40.798100249999997</v>
      </c>
      <c r="DX39" s="4">
        <v>36.166222819009633</v>
      </c>
      <c r="DZ39" s="4">
        <v>2326.928468626144</v>
      </c>
      <c r="EA39" s="4">
        <v>36.279424500000005</v>
      </c>
      <c r="EB39" s="4">
        <v>36.279424500000005</v>
      </c>
      <c r="EC39" s="4">
        <v>42.015883500000001</v>
      </c>
      <c r="ED39" s="4">
        <v>42.113864</v>
      </c>
      <c r="EE39" s="4">
        <v>37.002605656249997</v>
      </c>
      <c r="EF39" s="4">
        <v>20.138966500000002</v>
      </c>
      <c r="EG39" s="4">
        <v>15.125690500000001</v>
      </c>
      <c r="EH39" s="4">
        <v>83.376744500000001</v>
      </c>
      <c r="EI39" s="4">
        <v>80.72268600000001</v>
      </c>
      <c r="EJ39" s="4">
        <v>33.143416500000001</v>
      </c>
      <c r="EK39" s="4">
        <v>37.5955905</v>
      </c>
      <c r="EL39" s="4">
        <v>36.189285499999997</v>
      </c>
      <c r="EM39" s="4">
        <v>41.930918499999997</v>
      </c>
      <c r="EN39" s="4">
        <v>41.996809499999998</v>
      </c>
      <c r="EO39" s="4">
        <v>37.409678024542281</v>
      </c>
      <c r="EP39" s="4">
        <v>1.7049499999999999E-2</v>
      </c>
      <c r="EQ39" s="4">
        <v>69254.61</v>
      </c>
      <c r="ER39" s="4">
        <v>2129.4216914595218</v>
      </c>
      <c r="ES39" s="4">
        <v>19.734811999999998</v>
      </c>
      <c r="ET39" s="4">
        <v>2566.8907275291899</v>
      </c>
      <c r="EU39" s="4">
        <v>15.518598625000001</v>
      </c>
      <c r="EV39" s="7">
        <v>13078.477019599546</v>
      </c>
      <c r="EW39" s="7">
        <v>99.961182875000006</v>
      </c>
      <c r="EX39" s="7">
        <v>11777.299623000001</v>
      </c>
      <c r="EY39" s="7">
        <v>99.947759000000005</v>
      </c>
      <c r="EZ39" s="7">
        <v>2566.8907275291899</v>
      </c>
      <c r="FA39" s="7">
        <v>33.648003125000002</v>
      </c>
      <c r="FB39" s="7">
        <v>2326.928468626144</v>
      </c>
      <c r="FC39" s="7">
        <v>37.5955905</v>
      </c>
      <c r="FD39" s="4">
        <v>1912.2045032603178</v>
      </c>
      <c r="FE39" s="4">
        <v>35.416467250000004</v>
      </c>
      <c r="FF39" s="4">
        <v>35.416467250000004</v>
      </c>
      <c r="FG39" s="4">
        <v>41.297638749999997</v>
      </c>
      <c r="FH39" s="4">
        <v>41.366648750000003</v>
      </c>
      <c r="FI39" s="4">
        <v>36.653351213038377</v>
      </c>
      <c r="FK39" s="4">
        <v>1961.5079488395049</v>
      </c>
      <c r="FL39" s="4">
        <v>35.367770953125003</v>
      </c>
      <c r="FM39" s="4">
        <v>2394.5640757110054</v>
      </c>
      <c r="FN39" s="4">
        <v>36.556113191237174</v>
      </c>
      <c r="FP39" s="4">
        <v>2326.928468626144</v>
      </c>
      <c r="FQ39" s="4">
        <v>37.002605656249997</v>
      </c>
      <c r="FR39" s="4">
        <v>2109.39875236323</v>
      </c>
      <c r="FS39" s="4">
        <v>37.031514618790325</v>
      </c>
    </row>
    <row r="40" spans="1:175" ht="13" thickBot="1">
      <c r="A40" s="250"/>
      <c r="B40" s="38">
        <v>235</v>
      </c>
      <c r="C40" s="130">
        <f>Anchor!L109</f>
        <v>47.048335999999999</v>
      </c>
      <c r="D40" s="130">
        <f>Anchor!M109</f>
        <v>22.717464</v>
      </c>
      <c r="E40" s="130">
        <f>Anchor!N109</f>
        <v>32.149129000000002</v>
      </c>
      <c r="F40" s="130">
        <f>Anchor!O109</f>
        <v>31.528178</v>
      </c>
      <c r="G40" s="131">
        <f>('Summary (Full)'!$B$34*D40+'Summary (Full)'!$B$35*E40+'Summary (Full)'!$B$36*F40)/'Summary (Full)'!$B$37</f>
        <v>23.857612687500001</v>
      </c>
      <c r="H40" s="130">
        <f>Anchor!P109</f>
        <v>3.8423720000000001</v>
      </c>
      <c r="I40" s="130">
        <f>Anchor!Q109</f>
        <v>3.9046799999999999</v>
      </c>
      <c r="J40" s="130">
        <f>Anchor!R109</f>
        <v>4.1544759999999998</v>
      </c>
      <c r="K40" s="130">
        <f>Anchor!S109</f>
        <v>4.3231830000000002</v>
      </c>
      <c r="L40" s="130">
        <f>Anchor!T109</f>
        <v>18.717703</v>
      </c>
      <c r="M40" s="130">
        <f>Anchor!U109</f>
        <v>25.301086000000002</v>
      </c>
      <c r="N40" s="130">
        <f>Anchor!V109</f>
        <v>22.638770000000001</v>
      </c>
      <c r="O40" s="130">
        <f>Anchor!W109</f>
        <v>32.061213000000002</v>
      </c>
      <c r="P40" s="130">
        <f>Anchor!X109</f>
        <v>31.450666999999999</v>
      </c>
      <c r="Q40" s="132">
        <f>10*LOG10(1/(('Summary (Full)'!$B$41/10^(N40/10)+'Summary (Full)'!$B$42/10^(O40/10)+'Summary (Full)'!$B$43/10^(P40/10))/'Summary (Full)'!$B$44))</f>
        <v>24.140801118027216</v>
      </c>
      <c r="R40" s="130">
        <f>Anchor!Y109</f>
        <v>0.402254</v>
      </c>
      <c r="S40" s="130">
        <f>Anchor!Z109</f>
        <v>381.9</v>
      </c>
      <c r="T40" s="133"/>
      <c r="U40" s="130">
        <f>Test!L109</f>
        <v>43.533082</v>
      </c>
      <c r="V40" s="130">
        <f>Test!M109</f>
        <v>23.442812</v>
      </c>
      <c r="W40" s="130">
        <f>Test!N109</f>
        <v>32.677689000000001</v>
      </c>
      <c r="X40" s="130">
        <f>Test!O109</f>
        <v>32.122053999999999</v>
      </c>
      <c r="Y40" s="130">
        <f>('Summary (Full)'!$B$34*V40+'Summary (Full)'!$B$35*W40+'Summary (Full)'!$B$36*X40)/'Summary (Full)'!$B$37</f>
        <v>24.562444437499998</v>
      </c>
      <c r="Z40" s="130">
        <f>Test!P109</f>
        <v>4.4837980000000002</v>
      </c>
      <c r="AA40" s="130">
        <f>Test!Q109</f>
        <v>4.3357320000000001</v>
      </c>
      <c r="AB40" s="130">
        <f>Test!R109</f>
        <v>8.0424019999999992</v>
      </c>
      <c r="AC40" s="130">
        <f>Test!S109</f>
        <v>8.1214250000000003</v>
      </c>
      <c r="AD40" s="130">
        <f>Test!T109</f>
        <v>19.389417999999999</v>
      </c>
      <c r="AE40" s="130">
        <f>Test!U109</f>
        <v>26.048660999999999</v>
      </c>
      <c r="AF40" s="130">
        <f>Test!V109</f>
        <v>23.353999999999999</v>
      </c>
      <c r="AG40" s="130">
        <f>Test!W109</f>
        <v>32.577209000000003</v>
      </c>
      <c r="AH40" s="130">
        <f>Test!X109</f>
        <v>32.023260999999998</v>
      </c>
      <c r="AI40" s="130">
        <f>10*LOG10(1/(('Summary (Full)'!$B$41/10^(AF40/10)+'Summary (Full)'!$B$42/10^(AG40/10)+'Summary (Full)'!$B$43/10^(AH40/10))/'Summary (Full)'!$B$44))</f>
        <v>24.846067667720042</v>
      </c>
      <c r="AJ40" s="130">
        <f>Test!Y109</f>
        <v>0.415742</v>
      </c>
      <c r="AK40" s="130">
        <f>Test!Z109</f>
        <v>3462.48</v>
      </c>
      <c r="AL40" s="130">
        <f t="shared" si="2"/>
        <v>1.0335310525190551</v>
      </c>
      <c r="AM40" s="130">
        <f t="shared" si="2"/>
        <v>9.0664571877454829</v>
      </c>
      <c r="AO40" s="270"/>
      <c r="AP40" s="193"/>
      <c r="AQ40" s="193"/>
      <c r="AR40" s="193"/>
      <c r="AS40" s="193"/>
      <c r="AT40" s="193"/>
      <c r="AU40" s="193"/>
      <c r="AV40" s="193"/>
      <c r="AW40" s="193"/>
      <c r="AX40" s="193"/>
      <c r="AY40" s="195"/>
      <c r="AZ40" s="253"/>
      <c r="BA40" s="221"/>
      <c r="CL40" s="4">
        <v>2394.5640757110054</v>
      </c>
      <c r="CM40" s="4">
        <v>35.448855999999999</v>
      </c>
      <c r="CN40" s="4">
        <v>35.448855999999999</v>
      </c>
      <c r="CO40" s="4">
        <v>40.812703124999999</v>
      </c>
      <c r="CP40" s="4">
        <v>41.220272625</v>
      </c>
      <c r="CQ40" s="4">
        <v>36.144809984375001</v>
      </c>
      <c r="CR40" s="4">
        <v>19.140507499999998</v>
      </c>
      <c r="CS40" s="4">
        <v>14.305323749999999</v>
      </c>
      <c r="CT40" s="4">
        <v>78.169571375000004</v>
      </c>
      <c r="CU40" s="4">
        <v>75.795655749999995</v>
      </c>
      <c r="CV40" s="4">
        <v>32.076556625000002</v>
      </c>
      <c r="CW40" s="4">
        <v>36.753733500000003</v>
      </c>
      <c r="CX40" s="4">
        <v>35.364616499999997</v>
      </c>
      <c r="CY40" s="4">
        <v>40.711503749999999</v>
      </c>
      <c r="CZ40" s="4">
        <v>41.094419125000002</v>
      </c>
      <c r="DA40" s="4">
        <v>36.556113191237174</v>
      </c>
      <c r="DB40" s="4">
        <v>3.1650625000000002E-2</v>
      </c>
      <c r="DC40" s="4">
        <v>7236.8812500000004</v>
      </c>
      <c r="DE40" s="4">
        <v>2819.1804632391609</v>
      </c>
      <c r="DF40" s="4">
        <v>20.348518500000001</v>
      </c>
      <c r="DH40" s="4">
        <v>3211.2027373378628</v>
      </c>
      <c r="DI40" s="4">
        <v>15.49291725</v>
      </c>
      <c r="DK40" s="4">
        <v>22211.661801448565</v>
      </c>
      <c r="DL40" s="4">
        <v>99.967411249999998</v>
      </c>
      <c r="DM40" s="4">
        <v>12200.487512</v>
      </c>
      <c r="DN40" s="4">
        <v>99.945239000000001</v>
      </c>
      <c r="DO40" s="4">
        <v>3211.2027373378628</v>
      </c>
      <c r="DP40" s="4">
        <v>33.621813250000002</v>
      </c>
      <c r="DQ40" s="4">
        <v>2394.5640757110054</v>
      </c>
      <c r="DR40" s="4">
        <v>36.753733500000003</v>
      </c>
      <c r="DS40" s="4">
        <v>2394.5640757110054</v>
      </c>
      <c r="DT40" s="4">
        <v>35.364616499999997</v>
      </c>
      <c r="DU40" s="4">
        <v>35.364616499999997</v>
      </c>
      <c r="DV40" s="4">
        <v>40.711503749999999</v>
      </c>
      <c r="DW40" s="4">
        <v>41.094419125000002</v>
      </c>
      <c r="DX40" s="4">
        <v>36.556113191237174</v>
      </c>
      <c r="DZ40" s="4">
        <v>2566.8907275291899</v>
      </c>
      <c r="EA40" s="4">
        <v>36.664636375000001</v>
      </c>
      <c r="EB40" s="4">
        <v>36.664636375000001</v>
      </c>
      <c r="EC40" s="4">
        <v>42.332787375000002</v>
      </c>
      <c r="ED40" s="4">
        <v>42.428555000000003</v>
      </c>
      <c r="EE40" s="4">
        <v>37.379140726562504</v>
      </c>
      <c r="EF40" s="4">
        <v>20.704171125000002</v>
      </c>
      <c r="EG40" s="4">
        <v>15.518598625000001</v>
      </c>
      <c r="EH40" s="4">
        <v>85.681108375000008</v>
      </c>
      <c r="EI40" s="4">
        <v>82.989153000000002</v>
      </c>
      <c r="EJ40" s="4">
        <v>33.648003125000002</v>
      </c>
      <c r="EK40" s="4">
        <v>37.937485375000001</v>
      </c>
      <c r="EL40" s="4">
        <v>36.575694624999997</v>
      </c>
      <c r="EM40" s="4">
        <v>42.247558374999997</v>
      </c>
      <c r="EN40" s="4">
        <v>42.311889874999999</v>
      </c>
      <c r="EO40" s="4">
        <v>37.787841430294236</v>
      </c>
      <c r="EP40" s="4">
        <v>1.6504624999999998E-2</v>
      </c>
      <c r="EQ40" s="4">
        <v>72825.027499999997</v>
      </c>
      <c r="ER40" s="4">
        <v>2349.278152368282</v>
      </c>
      <c r="ES40" s="4">
        <v>20.284582999999998</v>
      </c>
      <c r="ET40" s="4">
        <v>2831.5988634431646</v>
      </c>
      <c r="EU40" s="4">
        <v>15.911506750000001</v>
      </c>
      <c r="EV40" s="7">
        <v>14523.410852022076</v>
      </c>
      <c r="EW40" s="7">
        <v>99.962662750000007</v>
      </c>
      <c r="EX40" s="7">
        <v>13078.477019599546</v>
      </c>
      <c r="EY40" s="7">
        <v>99.949719999999999</v>
      </c>
      <c r="EZ40" s="7">
        <v>2831.5988634431646</v>
      </c>
      <c r="FA40" s="7">
        <v>34.152589750000004</v>
      </c>
      <c r="FB40" s="7">
        <v>2566.8907275291899</v>
      </c>
      <c r="FC40" s="7">
        <v>37.937485375000001</v>
      </c>
      <c r="FD40" s="4">
        <v>2109.39875236323</v>
      </c>
      <c r="FE40" s="4">
        <v>35.802876375000004</v>
      </c>
      <c r="FF40" s="4">
        <v>35.802876375000004</v>
      </c>
      <c r="FG40" s="4">
        <v>41.614278624999997</v>
      </c>
      <c r="FH40" s="4">
        <v>41.681729125000004</v>
      </c>
      <c r="FI40" s="4">
        <v>37.031514618790325</v>
      </c>
      <c r="FK40" s="4">
        <v>2167.2462869993929</v>
      </c>
      <c r="FL40" s="4">
        <v>35.756290468750002</v>
      </c>
      <c r="FM40" s="4">
        <v>2645.724737</v>
      </c>
      <c r="FN40" s="4">
        <v>36.946003563464707</v>
      </c>
      <c r="FP40" s="4">
        <v>2566.8907275291899</v>
      </c>
      <c r="FQ40" s="4">
        <v>37.379140726562504</v>
      </c>
      <c r="FR40" s="4">
        <v>2326.928468626144</v>
      </c>
      <c r="FS40" s="4">
        <v>37.409678024542281</v>
      </c>
    </row>
    <row r="41" spans="1:175">
      <c r="CL41" s="4">
        <v>2645.724737</v>
      </c>
      <c r="CM41" s="4">
        <v>35.851275999999999</v>
      </c>
      <c r="CN41" s="4">
        <v>35.851275999999999</v>
      </c>
      <c r="CO41" s="4">
        <v>41.097963</v>
      </c>
      <c r="CP41" s="4">
        <v>41.517445000000002</v>
      </c>
      <c r="CQ41" s="4">
        <v>36.533329500000001</v>
      </c>
      <c r="CR41" s="4">
        <v>19.705615999999999</v>
      </c>
      <c r="CS41" s="4">
        <v>14.700842</v>
      </c>
      <c r="CT41" s="4">
        <v>81.149144000000007</v>
      </c>
      <c r="CU41" s="4">
        <v>78.6678</v>
      </c>
      <c r="CV41" s="4">
        <v>32.566673999999999</v>
      </c>
      <c r="CW41" s="4">
        <v>37.100509000000002</v>
      </c>
      <c r="CX41" s="4">
        <v>35.767457</v>
      </c>
      <c r="CY41" s="4">
        <v>40.995460000000001</v>
      </c>
      <c r="CZ41" s="4">
        <v>41.390737999999999</v>
      </c>
      <c r="DA41" s="4">
        <v>36.946003563464707</v>
      </c>
      <c r="DB41" s="4">
        <v>2.7622000000000001E-2</v>
      </c>
      <c r="DC41" s="4">
        <v>7474.96</v>
      </c>
      <c r="DE41" s="4">
        <v>3079.4721421391478</v>
      </c>
      <c r="DF41" s="4">
        <v>20.857026000000001</v>
      </c>
      <c r="DH41" s="4">
        <v>3537.7672648932989</v>
      </c>
      <c r="DI41" s="4">
        <v>15.888954875</v>
      </c>
      <c r="DK41" s="4">
        <v>24544.170741842048</v>
      </c>
      <c r="DL41" s="4">
        <v>99.969225125000008</v>
      </c>
      <c r="DM41" s="4">
        <v>13481.694944982008</v>
      </c>
      <c r="DN41" s="4">
        <v>99.947408625000008</v>
      </c>
      <c r="DO41" s="4">
        <v>3537.7672648932989</v>
      </c>
      <c r="DP41" s="4">
        <v>34.149382875000001</v>
      </c>
      <c r="DQ41" s="4">
        <v>2645.724737</v>
      </c>
      <c r="DR41" s="4">
        <v>37.100509000000002</v>
      </c>
      <c r="DS41" s="4">
        <v>2645.724737</v>
      </c>
      <c r="DT41" s="4">
        <v>35.767457</v>
      </c>
      <c r="DU41" s="4">
        <v>35.767457</v>
      </c>
      <c r="DV41" s="4">
        <v>40.995460000000001</v>
      </c>
      <c r="DW41" s="4">
        <v>41.390737999999999</v>
      </c>
      <c r="DX41" s="4">
        <v>36.946003563464707</v>
      </c>
      <c r="DZ41" s="4">
        <v>2831.5988634431646</v>
      </c>
      <c r="EA41" s="4">
        <v>37.049848250000004</v>
      </c>
      <c r="EB41" s="4">
        <v>37.049848250000004</v>
      </c>
      <c r="EC41" s="4">
        <v>42.649691250000004</v>
      </c>
      <c r="ED41" s="4">
        <v>42.743245999999999</v>
      </c>
      <c r="EE41" s="4">
        <v>37.755675796875003</v>
      </c>
      <c r="EF41" s="4">
        <v>21.269375750000002</v>
      </c>
      <c r="EG41" s="4">
        <v>15.911506750000001</v>
      </c>
      <c r="EH41" s="4">
        <v>87.985472250000001</v>
      </c>
      <c r="EI41" s="4">
        <v>85.255620000000008</v>
      </c>
      <c r="EJ41" s="4">
        <v>34.152589750000004</v>
      </c>
      <c r="EK41" s="4">
        <v>38.279380250000003</v>
      </c>
      <c r="EL41" s="4">
        <v>36.962103749999997</v>
      </c>
      <c r="EM41" s="4">
        <v>42.564198249999997</v>
      </c>
      <c r="EN41" s="4">
        <v>42.626970249999999</v>
      </c>
      <c r="EO41" s="4">
        <v>38.166004836046184</v>
      </c>
      <c r="EP41" s="4">
        <v>1.5959749999999998E-2</v>
      </c>
      <c r="EQ41" s="4">
        <v>76395.445000000007</v>
      </c>
      <c r="ER41" s="4">
        <v>2591.8341394428462</v>
      </c>
      <c r="ES41" s="4">
        <v>20.834354000000001</v>
      </c>
      <c r="ET41" s="4">
        <v>3123.6047711195156</v>
      </c>
      <c r="EU41" s="4">
        <v>16.304414874999999</v>
      </c>
      <c r="EV41" s="7">
        <v>16127.983591708075</v>
      </c>
      <c r="EW41" s="7">
        <v>99.964142625000008</v>
      </c>
      <c r="EX41" s="7">
        <v>14523.410852022076</v>
      </c>
      <c r="EY41" s="7">
        <v>99.951681000000008</v>
      </c>
      <c r="EZ41" s="7">
        <v>3123.6047711195156</v>
      </c>
      <c r="FA41" s="7">
        <v>34.657176374999999</v>
      </c>
      <c r="FB41" s="7">
        <v>2831.5988634431646</v>
      </c>
      <c r="FC41" s="7">
        <v>38.279380250000003</v>
      </c>
      <c r="FD41" s="4">
        <v>2326.928468626144</v>
      </c>
      <c r="FE41" s="4">
        <v>36.189285499999997</v>
      </c>
      <c r="FF41" s="4">
        <v>36.189285499999997</v>
      </c>
      <c r="FG41" s="4">
        <v>41.930918499999997</v>
      </c>
      <c r="FH41" s="4">
        <v>41.996809499999998</v>
      </c>
      <c r="FI41" s="4">
        <v>37.409678024542281</v>
      </c>
      <c r="FK41" s="4">
        <v>2394.5640757110054</v>
      </c>
      <c r="FL41" s="4">
        <v>36.144809984375001</v>
      </c>
      <c r="FM41" s="4">
        <v>2989.0182654546538</v>
      </c>
      <c r="FN41" s="4">
        <v>37.416833676338015</v>
      </c>
      <c r="FP41" s="4">
        <v>2831.5988634431646</v>
      </c>
      <c r="FQ41" s="4">
        <v>37.755675796875003</v>
      </c>
      <c r="FR41" s="4">
        <v>2566.8907275291899</v>
      </c>
      <c r="FS41" s="4">
        <v>37.787841430294236</v>
      </c>
    </row>
    <row r="42" spans="1:175" ht="13" thickBot="1">
      <c r="CL42" s="4">
        <v>2914.7827565183834</v>
      </c>
      <c r="CM42" s="4">
        <v>36.22011225</v>
      </c>
      <c r="CN42" s="4">
        <v>36.22011225</v>
      </c>
      <c r="CO42" s="4">
        <v>41.406692374999999</v>
      </c>
      <c r="CP42" s="4">
        <v>41.816723750000001</v>
      </c>
      <c r="CQ42" s="4">
        <v>36.894061726562498</v>
      </c>
      <c r="CR42" s="4">
        <v>20.293491249999999</v>
      </c>
      <c r="CS42" s="4">
        <v>15.096879625</v>
      </c>
      <c r="CT42" s="4">
        <v>83.182878500000001</v>
      </c>
      <c r="CU42" s="4">
        <v>80.658630250000002</v>
      </c>
      <c r="CV42" s="4">
        <v>33.094243624999997</v>
      </c>
      <c r="CW42" s="4">
        <v>37.427132374999999</v>
      </c>
      <c r="CX42" s="4">
        <v>36.137415125000004</v>
      </c>
      <c r="CY42" s="4">
        <v>41.304902750000004</v>
      </c>
      <c r="CZ42" s="4">
        <v>41.689855625</v>
      </c>
      <c r="DA42" s="4">
        <v>37.307299525755717</v>
      </c>
      <c r="DB42" s="4">
        <v>2.6880000000000001E-2</v>
      </c>
      <c r="DC42" s="4">
        <v>7777.3675000000003</v>
      </c>
      <c r="DE42" s="4">
        <v>3363.7962513812208</v>
      </c>
      <c r="DF42" s="4">
        <v>21.365533500000002</v>
      </c>
      <c r="DH42" s="4">
        <v>3897.5419007416531</v>
      </c>
      <c r="DI42" s="4">
        <v>16.284992500000001</v>
      </c>
      <c r="DK42" s="4">
        <v>27121.622992000001</v>
      </c>
      <c r="DL42" s="4">
        <v>99.971039000000005</v>
      </c>
      <c r="DM42" s="4">
        <v>16237.913471</v>
      </c>
      <c r="DN42" s="4">
        <v>99.951813000000001</v>
      </c>
      <c r="DO42" s="4">
        <v>3897.5419007416531</v>
      </c>
      <c r="DP42" s="4">
        <v>34.676952499999999</v>
      </c>
      <c r="DQ42" s="4">
        <v>2914.7827565183834</v>
      </c>
      <c r="DR42" s="4">
        <v>37.427132374999999</v>
      </c>
      <c r="DS42" s="4">
        <v>2989.0182654546538</v>
      </c>
      <c r="DT42" s="4">
        <v>36.24008225</v>
      </c>
      <c r="DU42" s="4">
        <v>36.24008225</v>
      </c>
      <c r="DV42" s="4">
        <v>41.464124500000004</v>
      </c>
      <c r="DW42" s="4">
        <v>41.857132249999999</v>
      </c>
      <c r="DX42" s="4">
        <v>37.416833676338015</v>
      </c>
      <c r="DZ42" s="4">
        <v>3123.6047711195156</v>
      </c>
      <c r="EA42" s="4">
        <v>37.435060125</v>
      </c>
      <c r="EB42" s="4">
        <v>37.435060125</v>
      </c>
      <c r="EC42" s="4">
        <v>42.966595124999998</v>
      </c>
      <c r="ED42" s="4">
        <v>43.057936999999995</v>
      </c>
      <c r="EE42" s="4">
        <v>38.132210867187503</v>
      </c>
      <c r="EF42" s="4">
        <v>21.834580375000002</v>
      </c>
      <c r="EG42" s="4">
        <v>16.304414874999999</v>
      </c>
      <c r="EH42" s="4">
        <v>90.289836124999994</v>
      </c>
      <c r="EI42" s="4">
        <v>87.522086999999999</v>
      </c>
      <c r="EJ42" s="4">
        <v>34.657176374999999</v>
      </c>
      <c r="EK42" s="4">
        <v>38.621275124999997</v>
      </c>
      <c r="EL42" s="4">
        <v>37.348512874999997</v>
      </c>
      <c r="EM42" s="4">
        <v>42.880838124999997</v>
      </c>
      <c r="EN42" s="4">
        <v>42.942050625</v>
      </c>
      <c r="EO42" s="4">
        <v>38.544168241798133</v>
      </c>
      <c r="EP42" s="4">
        <v>1.5414875E-2</v>
      </c>
      <c r="EQ42" s="4">
        <v>79965.862500000003</v>
      </c>
      <c r="ER42" s="4">
        <v>2859.4333112958548</v>
      </c>
      <c r="ES42" s="4">
        <v>21.384125000000001</v>
      </c>
      <c r="ET42" s="4">
        <v>3445.7235070000002</v>
      </c>
      <c r="EU42" s="4">
        <v>16.697323000000001</v>
      </c>
      <c r="EV42" s="7">
        <v>17909.832434313448</v>
      </c>
      <c r="EW42" s="7">
        <v>99.965622499999995</v>
      </c>
      <c r="EX42" s="7">
        <v>16127.983591708075</v>
      </c>
      <c r="EY42" s="7">
        <v>99.953642000000002</v>
      </c>
      <c r="EZ42" s="7">
        <v>3445.7235070000002</v>
      </c>
      <c r="FA42" s="7">
        <v>35.161763000000001</v>
      </c>
      <c r="FB42" s="7">
        <v>3123.6047711195156</v>
      </c>
      <c r="FC42" s="7">
        <v>38.621275124999997</v>
      </c>
      <c r="FD42" s="4">
        <v>2566.8907275291899</v>
      </c>
      <c r="FE42" s="4">
        <v>36.575694624999997</v>
      </c>
      <c r="FF42" s="4">
        <v>36.575694624999997</v>
      </c>
      <c r="FG42" s="4">
        <v>42.247558374999997</v>
      </c>
      <c r="FH42" s="4">
        <v>42.311889874999999</v>
      </c>
      <c r="FI42" s="4">
        <v>37.787841430294236</v>
      </c>
      <c r="FK42" s="4">
        <v>2645.724737</v>
      </c>
      <c r="FL42" s="4">
        <v>36.533329500000001</v>
      </c>
      <c r="FM42" s="4">
        <v>3292.4259721289409</v>
      </c>
      <c r="FN42" s="4">
        <v>37.808787301909177</v>
      </c>
      <c r="FP42" s="4">
        <v>3123.6047711195156</v>
      </c>
      <c r="FQ42" s="4">
        <v>38.132210867187503</v>
      </c>
      <c r="FR42" s="4">
        <v>2831.5988634431646</v>
      </c>
      <c r="FS42" s="4">
        <v>38.166004836046184</v>
      </c>
    </row>
    <row r="43" spans="1:175" ht="13">
      <c r="A43" s="273" t="s">
        <v>76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7"/>
      <c r="AJ43" s="97"/>
      <c r="AK43" s="97"/>
      <c r="AL43" s="98"/>
      <c r="CL43" s="4">
        <v>2989.0182654546538</v>
      </c>
      <c r="CM43" s="4">
        <v>36.320007500000003</v>
      </c>
      <c r="CN43" s="4">
        <v>36.320007500000003</v>
      </c>
      <c r="CO43" s="4">
        <v>41.55601575</v>
      </c>
      <c r="CP43" s="4">
        <v>41.971562499999997</v>
      </c>
      <c r="CQ43" s="4">
        <v>37.000480203125001</v>
      </c>
      <c r="CR43" s="4">
        <v>20.327161750000002</v>
      </c>
      <c r="CS43" s="4">
        <v>15.159336499999998</v>
      </c>
      <c r="CT43" s="4">
        <v>82.595329750000005</v>
      </c>
      <c r="CU43" s="4">
        <v>80.452829499999993</v>
      </c>
      <c r="CV43" s="4">
        <v>33.203856000000002</v>
      </c>
      <c r="CW43" s="4">
        <v>37.51136975</v>
      </c>
      <c r="CX43" s="4">
        <v>36.24008225</v>
      </c>
      <c r="CY43" s="4">
        <v>41.464124500000004</v>
      </c>
      <c r="CZ43" s="4">
        <v>41.857132249999999</v>
      </c>
      <c r="DA43" s="4">
        <v>37.416833676338015</v>
      </c>
      <c r="DB43" s="4">
        <v>2.4816749999999999E-2</v>
      </c>
      <c r="DC43" s="4">
        <v>10453.060000000001</v>
      </c>
      <c r="DE43" s="4">
        <v>3674.3716775259827</v>
      </c>
      <c r="DF43" s="4">
        <v>21.874040999999998</v>
      </c>
      <c r="DH43" s="4">
        <v>4293.903959930225</v>
      </c>
      <c r="DI43" s="4">
        <v>16.681030124999999</v>
      </c>
      <c r="DM43" s="4">
        <v>20100.818445695939</v>
      </c>
      <c r="DN43" s="4">
        <v>99.95608712500001</v>
      </c>
      <c r="DO43" s="4">
        <v>4293.903959930225</v>
      </c>
      <c r="DP43" s="4">
        <v>35.204522124999997</v>
      </c>
      <c r="DQ43" s="4">
        <v>3292.4259721289409</v>
      </c>
      <c r="DR43" s="4">
        <v>37.861111874999999</v>
      </c>
      <c r="DS43" s="4">
        <v>3292.4259721289409</v>
      </c>
      <c r="DT43" s="4">
        <v>36.642722625000005</v>
      </c>
      <c r="DU43" s="4">
        <v>36.642722625000005</v>
      </c>
      <c r="DV43" s="4">
        <v>41.77226125</v>
      </c>
      <c r="DW43" s="4">
        <v>42.178669124999999</v>
      </c>
      <c r="DX43" s="4">
        <v>37.808787301909177</v>
      </c>
      <c r="DZ43" s="4">
        <v>3445.7235070000002</v>
      </c>
      <c r="EA43" s="4">
        <v>37.820272000000003</v>
      </c>
      <c r="EB43" s="4">
        <v>37.820272000000003</v>
      </c>
      <c r="EC43" s="4">
        <v>43.283498999999999</v>
      </c>
      <c r="ED43" s="4">
        <v>43.372627999999999</v>
      </c>
      <c r="EE43" s="4">
        <v>38.508745937500002</v>
      </c>
      <c r="EF43" s="4">
        <v>22.399785000000001</v>
      </c>
      <c r="EG43" s="4">
        <v>16.697323000000001</v>
      </c>
      <c r="EH43" s="4">
        <v>92.594200000000001</v>
      </c>
      <c r="EI43" s="4">
        <v>89.788554000000005</v>
      </c>
      <c r="EJ43" s="4">
        <v>35.161763000000001</v>
      </c>
      <c r="EK43" s="4">
        <v>38.963169999999998</v>
      </c>
      <c r="EL43" s="4">
        <v>37.734921999999997</v>
      </c>
      <c r="EM43" s="4">
        <v>43.197477999999997</v>
      </c>
      <c r="EN43" s="4">
        <v>43.257131000000001</v>
      </c>
      <c r="EO43" s="4">
        <v>38.922331647550088</v>
      </c>
      <c r="EP43" s="4">
        <v>1.487E-2</v>
      </c>
      <c r="EQ43" s="4">
        <v>83536.28</v>
      </c>
      <c r="ER43" s="4">
        <v>3154.6613023262366</v>
      </c>
      <c r="ES43" s="4">
        <v>21.933896000000001</v>
      </c>
      <c r="ET43" s="4">
        <v>3796.6932583116222</v>
      </c>
      <c r="EU43" s="4">
        <v>17.064701750000001</v>
      </c>
      <c r="EV43" s="7">
        <v>19888.54316481949</v>
      </c>
      <c r="EW43" s="7">
        <v>99.967102374999996</v>
      </c>
      <c r="EX43" s="7">
        <v>17909.832434313448</v>
      </c>
      <c r="EY43" s="7">
        <v>99.955602999999996</v>
      </c>
      <c r="EZ43" s="7">
        <v>3796.6932583116222</v>
      </c>
      <c r="FA43" s="7">
        <v>35.682555999999998</v>
      </c>
      <c r="FB43" s="7">
        <v>3445.7235070000002</v>
      </c>
      <c r="FC43" s="7">
        <v>38.963169999999998</v>
      </c>
      <c r="FD43" s="4">
        <v>2831.5988634431646</v>
      </c>
      <c r="FE43" s="4">
        <v>36.962103749999997</v>
      </c>
      <c r="FF43" s="4">
        <v>36.962103749999997</v>
      </c>
      <c r="FG43" s="4">
        <v>42.564198249999997</v>
      </c>
      <c r="FH43" s="4">
        <v>42.626970249999999</v>
      </c>
      <c r="FI43" s="4">
        <v>38.166004836046184</v>
      </c>
      <c r="FK43" s="4">
        <v>2989.0182654546538</v>
      </c>
      <c r="FL43" s="4">
        <v>37.000480203125001</v>
      </c>
      <c r="FM43" s="4">
        <v>3626.6318299999998</v>
      </c>
      <c r="FN43" s="4">
        <v>38.200740927480339</v>
      </c>
      <c r="FP43" s="4">
        <v>3445.7235070000002</v>
      </c>
      <c r="FQ43" s="4">
        <v>38.508745937500002</v>
      </c>
      <c r="FR43" s="4">
        <v>3123.6047711195156</v>
      </c>
      <c r="FS43" s="4">
        <v>38.544168241798133</v>
      </c>
    </row>
    <row r="44" spans="1:175" ht="13">
      <c r="A44" s="275" t="s">
        <v>13</v>
      </c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94"/>
      <c r="N44" s="94"/>
      <c r="O44" s="94"/>
      <c r="P44" s="94"/>
      <c r="Q44" s="272" t="s">
        <v>1</v>
      </c>
      <c r="R44" s="272"/>
      <c r="S44" s="272" t="s">
        <v>22</v>
      </c>
      <c r="T44" s="272"/>
      <c r="U44" s="272" t="s">
        <v>0</v>
      </c>
      <c r="V44" s="272"/>
      <c r="W44" s="272" t="s">
        <v>49</v>
      </c>
      <c r="X44" s="272"/>
      <c r="Y44" s="262" t="s">
        <v>40</v>
      </c>
      <c r="Z44" s="262"/>
      <c r="AA44" s="262" t="s">
        <v>44</v>
      </c>
      <c r="AB44" s="262"/>
      <c r="AC44" s="262" t="s">
        <v>45</v>
      </c>
      <c r="AD44" s="262"/>
      <c r="AE44" s="262"/>
      <c r="AF44" s="262"/>
      <c r="AG44" s="262"/>
      <c r="AH44" s="262"/>
      <c r="AI44" s="255" t="s">
        <v>13</v>
      </c>
      <c r="AJ44" s="255"/>
      <c r="AK44" s="280" t="s">
        <v>42</v>
      </c>
      <c r="AL44" s="281"/>
      <c r="CL44" s="4">
        <v>3292.4259721289409</v>
      </c>
      <c r="CM44" s="4">
        <v>36.722165750000002</v>
      </c>
      <c r="CN44" s="4">
        <v>36.722165750000002</v>
      </c>
      <c r="CO44" s="4">
        <v>41.864576374999999</v>
      </c>
      <c r="CP44" s="4">
        <v>42.292855750000001</v>
      </c>
      <c r="CQ44" s="4">
        <v>37.391734539062497</v>
      </c>
      <c r="CR44" s="4">
        <v>20.904852375000001</v>
      </c>
      <c r="CS44" s="4">
        <v>15.563500249999999</v>
      </c>
      <c r="CT44" s="4">
        <v>85.307891874999996</v>
      </c>
      <c r="CU44" s="4">
        <v>83.090155249999995</v>
      </c>
      <c r="CV44" s="4">
        <v>33.716267000000002</v>
      </c>
      <c r="CW44" s="4">
        <v>37.861111874999999</v>
      </c>
      <c r="CX44" s="4">
        <v>36.642722625000005</v>
      </c>
      <c r="CY44" s="4">
        <v>41.77226125</v>
      </c>
      <c r="CZ44" s="4">
        <v>42.178669124999999</v>
      </c>
      <c r="DA44" s="4">
        <v>37.808787301909177</v>
      </c>
      <c r="DB44" s="4">
        <v>2.3764375000000001E-2</v>
      </c>
      <c r="DC44" s="4">
        <v>10804.375</v>
      </c>
      <c r="DE44" s="4">
        <v>4013.6221743696374</v>
      </c>
      <c r="DF44" s="4">
        <v>22.382548499999999</v>
      </c>
      <c r="DH44" s="4">
        <v>4730.5742148906702</v>
      </c>
      <c r="DI44" s="4">
        <v>17.077067750000001</v>
      </c>
      <c r="DM44" s="4">
        <v>22211.661801448565</v>
      </c>
      <c r="DN44" s="4">
        <v>99.958256750000004</v>
      </c>
      <c r="DO44" s="4">
        <v>4730.5742148906702</v>
      </c>
      <c r="DP44" s="4">
        <v>35.732091749999995</v>
      </c>
      <c r="DQ44" s="4">
        <v>3626.6318299999998</v>
      </c>
      <c r="DR44" s="4">
        <v>38.210853999999998</v>
      </c>
      <c r="DS44" s="4">
        <v>3626.6318299999998</v>
      </c>
      <c r="DT44" s="4">
        <v>37.045363000000002</v>
      </c>
      <c r="DU44" s="4">
        <v>37.045363000000002</v>
      </c>
      <c r="DV44" s="4">
        <v>42.080398000000002</v>
      </c>
      <c r="DW44" s="4">
        <v>42.500205999999999</v>
      </c>
      <c r="DX44" s="4">
        <v>38.200740927480339</v>
      </c>
      <c r="DZ44" s="4">
        <v>3796.6932583116222</v>
      </c>
      <c r="EA44" s="4">
        <v>38.151886250000004</v>
      </c>
      <c r="EB44" s="4">
        <v>38.151886250000004</v>
      </c>
      <c r="EC44" s="4">
        <v>43.580255125000001</v>
      </c>
      <c r="ED44" s="4">
        <v>43.675699125000001</v>
      </c>
      <c r="EE44" s="4">
        <v>38.836397609374998</v>
      </c>
      <c r="EF44" s="4">
        <v>22.9532235</v>
      </c>
      <c r="EG44" s="4">
        <v>17.064701750000001</v>
      </c>
      <c r="EH44" s="4">
        <v>93.513071374999996</v>
      </c>
      <c r="EI44" s="4">
        <v>91.024810875</v>
      </c>
      <c r="EJ44" s="4">
        <v>35.682555999999998</v>
      </c>
      <c r="EK44" s="4">
        <v>39.2652675</v>
      </c>
      <c r="EL44" s="4">
        <v>38.068168</v>
      </c>
      <c r="EM44" s="4">
        <v>43.494021374999996</v>
      </c>
      <c r="EN44" s="4">
        <v>43.560544749999998</v>
      </c>
      <c r="EO44" s="4">
        <v>39.251345550766239</v>
      </c>
      <c r="EP44" s="4">
        <v>1.4569499999999999E-2</v>
      </c>
      <c r="EQ44" s="4">
        <v>88848.89499999999</v>
      </c>
      <c r="ER44" s="4">
        <v>3480.3707060000002</v>
      </c>
      <c r="ES44" s="4">
        <v>22.483667000000001</v>
      </c>
      <c r="ET44" s="4">
        <v>4183.4116023601518</v>
      </c>
      <c r="EU44" s="4">
        <v>17.432080500000001</v>
      </c>
      <c r="EV44" s="7">
        <v>22085.865441211226</v>
      </c>
      <c r="EW44" s="7">
        <v>99.968582249999997</v>
      </c>
      <c r="EX44" s="7">
        <v>19888.54316481949</v>
      </c>
      <c r="EY44" s="7">
        <v>99.957564000000005</v>
      </c>
      <c r="EZ44" s="7">
        <v>4183.4116023601518</v>
      </c>
      <c r="FA44" s="7">
        <v>36.203349000000003</v>
      </c>
      <c r="FB44" s="7">
        <v>3796.6932583116222</v>
      </c>
      <c r="FC44" s="7">
        <v>39.2652675</v>
      </c>
      <c r="FD44" s="4">
        <v>3123.6047711195156</v>
      </c>
      <c r="FE44" s="4">
        <v>37.348512874999997</v>
      </c>
      <c r="FF44" s="4">
        <v>37.348512874999997</v>
      </c>
      <c r="FG44" s="4">
        <v>42.880838124999997</v>
      </c>
      <c r="FH44" s="4">
        <v>42.942050625</v>
      </c>
      <c r="FI44" s="4">
        <v>38.544168241798133</v>
      </c>
      <c r="FK44" s="4">
        <v>3292.4259721289409</v>
      </c>
      <c r="FL44" s="4">
        <v>37.391734539062497</v>
      </c>
      <c r="FM44" s="4">
        <v>3991.5171817764353</v>
      </c>
      <c r="FN44" s="4">
        <v>38.556247935392228</v>
      </c>
      <c r="FP44" s="4">
        <v>3796.6932583116222</v>
      </c>
      <c r="FQ44" s="4">
        <v>38.836397609374998</v>
      </c>
      <c r="FR44" s="4">
        <v>3445.7235070000002</v>
      </c>
      <c r="FS44" s="4">
        <v>38.922331647550088</v>
      </c>
    </row>
    <row r="45" spans="1:175" ht="13">
      <c r="A45" s="96"/>
      <c r="B45" s="94"/>
      <c r="C45" s="272" t="s">
        <v>13</v>
      </c>
      <c r="D45" s="272"/>
      <c r="E45" s="272"/>
      <c r="F45" s="272"/>
      <c r="G45" s="94"/>
      <c r="H45" s="94"/>
      <c r="I45" s="94"/>
      <c r="J45" s="94"/>
      <c r="K45" s="94"/>
      <c r="L45" s="94"/>
      <c r="M45" s="272" t="s">
        <v>42</v>
      </c>
      <c r="N45" s="272"/>
      <c r="O45" s="272"/>
      <c r="P45" s="272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9"/>
      <c r="AJ45" s="99"/>
      <c r="AK45" s="99"/>
      <c r="AL45" s="100"/>
      <c r="CL45" s="4">
        <v>3626.6318299999998</v>
      </c>
      <c r="CM45" s="4">
        <v>37.124324000000001</v>
      </c>
      <c r="CN45" s="4">
        <v>37.124324000000001</v>
      </c>
      <c r="CO45" s="4">
        <v>42.173136999999997</v>
      </c>
      <c r="CP45" s="4">
        <v>42.614148999999998</v>
      </c>
      <c r="CQ45" s="4">
        <v>37.782988875000001</v>
      </c>
      <c r="CR45" s="4">
        <v>21.482543</v>
      </c>
      <c r="CS45" s="4">
        <v>15.967663999999999</v>
      </c>
      <c r="CT45" s="4">
        <v>88.020454000000001</v>
      </c>
      <c r="CU45" s="4">
        <v>85.727480999999997</v>
      </c>
      <c r="CV45" s="4">
        <v>34.228678000000002</v>
      </c>
      <c r="CW45" s="4">
        <v>38.210853999999998</v>
      </c>
      <c r="CX45" s="4">
        <v>37.045363000000002</v>
      </c>
      <c r="CY45" s="4">
        <v>42.080398000000002</v>
      </c>
      <c r="CZ45" s="4">
        <v>42.500205999999999</v>
      </c>
      <c r="DA45" s="4">
        <v>38.200740927480339</v>
      </c>
      <c r="DB45" s="4">
        <v>2.2712E-2</v>
      </c>
      <c r="DC45" s="4">
        <v>11155.69</v>
      </c>
      <c r="DE45" s="4">
        <v>4384.1952780994106</v>
      </c>
      <c r="DF45" s="4">
        <v>22.891055999999999</v>
      </c>
      <c r="DH45" s="4">
        <v>5211.6518234730529</v>
      </c>
      <c r="DI45" s="4">
        <v>17.473105374999999</v>
      </c>
      <c r="DM45" s="4">
        <v>24544.170741842048</v>
      </c>
      <c r="DN45" s="4">
        <v>99.960426374999997</v>
      </c>
      <c r="DO45" s="4">
        <v>4835.1179325138446</v>
      </c>
      <c r="DP45" s="4">
        <v>35.853846625000003</v>
      </c>
      <c r="DQ45" s="4">
        <v>3991.5171817764353</v>
      </c>
      <c r="DR45" s="4">
        <v>38.536194999999999</v>
      </c>
      <c r="DS45" s="4">
        <v>3991.5171817764353</v>
      </c>
      <c r="DT45" s="4">
        <v>37.406413624999999</v>
      </c>
      <c r="DU45" s="4">
        <v>37.406413624999999</v>
      </c>
      <c r="DV45" s="4">
        <v>42.409642125000005</v>
      </c>
      <c r="DW45" s="4">
        <v>42.809875374999997</v>
      </c>
      <c r="DX45" s="4">
        <v>38.556247935392228</v>
      </c>
      <c r="DZ45" s="4">
        <v>4183.4116023601518</v>
      </c>
      <c r="EA45" s="4">
        <v>38.483500500000005</v>
      </c>
      <c r="EB45" s="4">
        <v>38.483500500000005</v>
      </c>
      <c r="EC45" s="4">
        <v>43.877011249999995</v>
      </c>
      <c r="ED45" s="4">
        <v>43.978770249999997</v>
      </c>
      <c r="EE45" s="4">
        <v>39.164049281250001</v>
      </c>
      <c r="EF45" s="4">
        <v>23.506662000000002</v>
      </c>
      <c r="EG45" s="4">
        <v>17.432080500000001</v>
      </c>
      <c r="EH45" s="4">
        <v>94.431942750000005</v>
      </c>
      <c r="EI45" s="4">
        <v>92.261067749999995</v>
      </c>
      <c r="EJ45" s="4">
        <v>36.203349000000003</v>
      </c>
      <c r="EK45" s="4">
        <v>39.567364999999995</v>
      </c>
      <c r="EL45" s="4">
        <v>38.401413999999995</v>
      </c>
      <c r="EM45" s="4">
        <v>43.790564750000001</v>
      </c>
      <c r="EN45" s="4">
        <v>43.863958500000003</v>
      </c>
      <c r="EO45" s="4">
        <v>39.580359453982382</v>
      </c>
      <c r="EP45" s="4">
        <v>1.4269E-2</v>
      </c>
      <c r="EQ45" s="4">
        <v>94161.51</v>
      </c>
      <c r="ER45" s="4">
        <v>3723.3595060351217</v>
      </c>
      <c r="ES45" s="4">
        <v>22.849791</v>
      </c>
      <c r="ET45" s="4">
        <v>4609.5197699864075</v>
      </c>
      <c r="EU45" s="4">
        <v>17.799459250000002</v>
      </c>
      <c r="EV45" s="7">
        <v>24525.951863086884</v>
      </c>
      <c r="EW45" s="7">
        <v>99.970062124999998</v>
      </c>
      <c r="EX45" s="7">
        <v>22085.865441211226</v>
      </c>
      <c r="EY45" s="7">
        <v>99.959524999999999</v>
      </c>
      <c r="EZ45" s="7">
        <v>4609.5197699864075</v>
      </c>
      <c r="FA45" s="7">
        <v>36.724142000000001</v>
      </c>
      <c r="FB45" s="7">
        <v>4183.4116023601518</v>
      </c>
      <c r="FC45" s="7">
        <v>39.567364999999995</v>
      </c>
      <c r="FD45" s="4">
        <v>3445.7235070000002</v>
      </c>
      <c r="FE45" s="4">
        <v>37.734921999999997</v>
      </c>
      <c r="FF45" s="4">
        <v>37.734921999999997</v>
      </c>
      <c r="FG45" s="4">
        <v>43.197477999999997</v>
      </c>
      <c r="FH45" s="4">
        <v>43.257131000000001</v>
      </c>
      <c r="FI45" s="4">
        <v>38.922331647550088</v>
      </c>
      <c r="FK45" s="4">
        <v>3626.6318299999998</v>
      </c>
      <c r="FL45" s="4">
        <v>37.782988875000001</v>
      </c>
      <c r="FM45" s="4">
        <v>4393.1146472115124</v>
      </c>
      <c r="FN45" s="4">
        <v>38.911754943304118</v>
      </c>
      <c r="FP45" s="4">
        <v>4183.4116023601518</v>
      </c>
      <c r="FQ45" s="4">
        <v>39.164049281250001</v>
      </c>
      <c r="FR45" s="4">
        <v>3796.6932583116222</v>
      </c>
      <c r="FS45" s="4">
        <v>39.251345550766239</v>
      </c>
    </row>
    <row r="46" spans="1:175" ht="17" customHeight="1" thickBot="1">
      <c r="A46" s="276" t="s">
        <v>23</v>
      </c>
      <c r="B46" s="277"/>
      <c r="C46" s="118" t="s">
        <v>24</v>
      </c>
      <c r="D46" s="118" t="s">
        <v>25</v>
      </c>
      <c r="E46" s="118" t="s">
        <v>26</v>
      </c>
      <c r="F46" s="118" t="s">
        <v>38</v>
      </c>
      <c r="G46" s="118" t="s">
        <v>5</v>
      </c>
      <c r="H46" s="118" t="s">
        <v>22</v>
      </c>
      <c r="I46" s="118" t="s">
        <v>0</v>
      </c>
      <c r="J46" s="118" t="s">
        <v>39</v>
      </c>
      <c r="K46" s="118" t="s">
        <v>40</v>
      </c>
      <c r="L46" s="118" t="s">
        <v>41</v>
      </c>
      <c r="M46" s="118" t="s">
        <v>24</v>
      </c>
      <c r="N46" s="118" t="s">
        <v>25</v>
      </c>
      <c r="O46" s="118" t="s">
        <v>26</v>
      </c>
      <c r="P46" s="118" t="s">
        <v>38</v>
      </c>
      <c r="Q46" s="118" t="s">
        <v>23</v>
      </c>
      <c r="R46" s="118" t="s">
        <v>24</v>
      </c>
      <c r="S46" s="118" t="s">
        <v>23</v>
      </c>
      <c r="T46" s="118" t="s">
        <v>24</v>
      </c>
      <c r="U46" s="118" t="s">
        <v>23</v>
      </c>
      <c r="V46" s="118" t="s">
        <v>24</v>
      </c>
      <c r="W46" s="118" t="s">
        <v>23</v>
      </c>
      <c r="X46" s="118" t="s">
        <v>24</v>
      </c>
      <c r="Y46" s="118" t="s">
        <v>23</v>
      </c>
      <c r="Z46" s="118" t="s">
        <v>24</v>
      </c>
      <c r="AA46" s="118" t="s">
        <v>23</v>
      </c>
      <c r="AB46" s="118" t="s">
        <v>24</v>
      </c>
      <c r="AC46" s="118" t="s">
        <v>23</v>
      </c>
      <c r="AD46" s="118" t="s">
        <v>24</v>
      </c>
      <c r="AE46" s="118" t="s">
        <v>24</v>
      </c>
      <c r="AF46" s="118" t="s">
        <v>25</v>
      </c>
      <c r="AG46" s="118" t="s">
        <v>26</v>
      </c>
      <c r="AH46" s="118" t="s">
        <v>38</v>
      </c>
      <c r="AI46" s="256" t="s">
        <v>38</v>
      </c>
      <c r="AJ46" s="256"/>
      <c r="AK46" s="282" t="s">
        <v>38</v>
      </c>
      <c r="AL46" s="283"/>
      <c r="CL46" s="4">
        <v>3991.5171817764353</v>
      </c>
      <c r="CM46" s="4">
        <v>37.484001750000004</v>
      </c>
      <c r="CN46" s="4">
        <v>37.484001750000004</v>
      </c>
      <c r="CO46" s="4">
        <v>42.502157624999995</v>
      </c>
      <c r="CP46" s="4">
        <v>42.923172624999999</v>
      </c>
      <c r="CQ46" s="4">
        <v>38.137584671874997</v>
      </c>
      <c r="CR46" s="4">
        <v>22.067418875000001</v>
      </c>
      <c r="CS46" s="4">
        <v>16.359492124999999</v>
      </c>
      <c r="CT46" s="4">
        <v>89.487321875000006</v>
      </c>
      <c r="CU46" s="4">
        <v>87.367377750000003</v>
      </c>
      <c r="CV46" s="4">
        <v>34.770400875</v>
      </c>
      <c r="CW46" s="4">
        <v>38.536194999999999</v>
      </c>
      <c r="CX46" s="4">
        <v>37.406413624999999</v>
      </c>
      <c r="CY46" s="4">
        <v>42.409642125000005</v>
      </c>
      <c r="CZ46" s="4">
        <v>42.809875374999997</v>
      </c>
      <c r="DA46" s="4">
        <v>38.556247935392228</v>
      </c>
      <c r="DB46" s="4">
        <v>2.222725E-2</v>
      </c>
      <c r="DC46" s="4">
        <v>11628.485000000001</v>
      </c>
      <c r="DE46" s="4">
        <v>4788.9829688635309</v>
      </c>
      <c r="DF46" s="4">
        <v>23.399563499999999</v>
      </c>
      <c r="DH46" s="4">
        <v>5741.6528090000002</v>
      </c>
      <c r="DI46" s="4">
        <v>17.869143000000001</v>
      </c>
      <c r="DM46" s="4">
        <v>27121.622992000001</v>
      </c>
      <c r="DN46" s="4">
        <v>99.962596000000005</v>
      </c>
      <c r="DO46" s="4">
        <v>5321.5923777805592</v>
      </c>
      <c r="DP46" s="4">
        <v>36.395569500000001</v>
      </c>
      <c r="DQ46" s="4">
        <v>4393.1146472115124</v>
      </c>
      <c r="DR46" s="4">
        <v>38.861536000000001</v>
      </c>
      <c r="DS46" s="4">
        <v>4393.1146472115124</v>
      </c>
      <c r="DT46" s="4">
        <v>37.767464250000003</v>
      </c>
      <c r="DU46" s="4">
        <v>37.767464250000003</v>
      </c>
      <c r="DV46" s="4">
        <v>42.73888625</v>
      </c>
      <c r="DW46" s="4">
        <v>43.119544750000003</v>
      </c>
      <c r="DX46" s="4">
        <v>38.911754943304118</v>
      </c>
      <c r="DZ46" s="4">
        <v>4609.5197699864075</v>
      </c>
      <c r="EA46" s="4">
        <v>38.815114749999999</v>
      </c>
      <c r="EB46" s="4">
        <v>38.815114749999999</v>
      </c>
      <c r="EC46" s="4">
        <v>44.173767374999997</v>
      </c>
      <c r="ED46" s="4">
        <v>44.281841374999999</v>
      </c>
      <c r="EE46" s="4">
        <v>39.491700953125005</v>
      </c>
      <c r="EF46" s="4">
        <v>24.060100500000001</v>
      </c>
      <c r="EG46" s="4">
        <v>17.799459250000002</v>
      </c>
      <c r="EH46" s="4">
        <v>95.350814124999999</v>
      </c>
      <c r="EI46" s="4">
        <v>93.497324625000005</v>
      </c>
      <c r="EJ46" s="4">
        <v>36.724142000000001</v>
      </c>
      <c r="EK46" s="4">
        <v>39.869462499999997</v>
      </c>
      <c r="EL46" s="4">
        <v>38.734659999999998</v>
      </c>
      <c r="EM46" s="4">
        <v>44.087108125</v>
      </c>
      <c r="EN46" s="4">
        <v>44.16737225</v>
      </c>
      <c r="EO46" s="4">
        <v>39.909373357198533</v>
      </c>
      <c r="EP46" s="4">
        <v>1.39685E-2</v>
      </c>
      <c r="EQ46" s="4">
        <v>99474.125</v>
      </c>
      <c r="ER46" s="4">
        <v>4105.9342110104772</v>
      </c>
      <c r="ES46" s="4">
        <v>23.414417999999998</v>
      </c>
      <c r="ET46" s="4">
        <v>5079.0298754988071</v>
      </c>
      <c r="EU46" s="4">
        <v>18.166837999999998</v>
      </c>
      <c r="EV46" s="7">
        <v>27235.623453</v>
      </c>
      <c r="EW46" s="7">
        <v>99.971541999999999</v>
      </c>
      <c r="EX46" s="7">
        <v>24525.951863086884</v>
      </c>
      <c r="EY46" s="7">
        <v>99.961486000000008</v>
      </c>
      <c r="EZ46" s="7">
        <v>5079.0298754988071</v>
      </c>
      <c r="FA46" s="7">
        <v>37.244934999999998</v>
      </c>
      <c r="FB46" s="7">
        <v>4609.5197699864075</v>
      </c>
      <c r="FC46" s="7">
        <v>39.869462499999997</v>
      </c>
      <c r="FD46" s="4">
        <v>3796.6932583116222</v>
      </c>
      <c r="FE46" s="4">
        <v>38.068168</v>
      </c>
      <c r="FF46" s="4">
        <v>38.068168</v>
      </c>
      <c r="FG46" s="4">
        <v>43.494021374999996</v>
      </c>
      <c r="FH46" s="4">
        <v>43.560544749999998</v>
      </c>
      <c r="FI46" s="4">
        <v>39.251345550766239</v>
      </c>
      <c r="FK46" s="4">
        <v>3991.5171817764353</v>
      </c>
      <c r="FL46" s="4">
        <v>38.137584671874997</v>
      </c>
      <c r="FM46" s="4">
        <v>4835.1179325138446</v>
      </c>
      <c r="FN46" s="4">
        <v>39.267261951216</v>
      </c>
      <c r="FP46" s="4">
        <v>4609.5197699864075</v>
      </c>
      <c r="FQ46" s="4">
        <v>39.491700953125005</v>
      </c>
      <c r="FR46" s="4">
        <v>4183.4116023601518</v>
      </c>
      <c r="FS46" s="4">
        <v>39.580359453982382</v>
      </c>
    </row>
    <row r="47" spans="1:175">
      <c r="A47" s="271" t="s">
        <v>27</v>
      </c>
      <c r="B47" s="192">
        <f>bdRateROI($CL5:$CL63,CM5:CM63,$DZ5:$DZ63,EA5:EA63,CJ11,CJ6,1, 0, TRUE)</f>
        <v>-0.18840952590051596</v>
      </c>
      <c r="C47" s="192">
        <f t="shared" ref="C47:H47" si="3">bdRateExtend($CL5:$CL63,CN5:CN63,$DZ5:$DZ63,EB5:EB63, "None", FALSE, 0, TRUE)</f>
        <v>-0.22425215431423029</v>
      </c>
      <c r="D47" s="192">
        <f t="shared" si="3"/>
        <v>-0.29449546302415963</v>
      </c>
      <c r="E47" s="192">
        <f t="shared" si="3"/>
        <v>-0.25152202998422613</v>
      </c>
      <c r="F47" s="192">
        <f t="shared" si="3"/>
        <v>-0.2296062031337418</v>
      </c>
      <c r="G47" s="192">
        <f t="shared" si="3"/>
        <v>-0.19722930116407844</v>
      </c>
      <c r="H47" s="192">
        <f t="shared" si="3"/>
        <v>-0.22037993353190721</v>
      </c>
      <c r="I47" s="192" t="e">
        <f>bdRateExtend($CL5:$CL63,CT5:CT63,$DZ5:$DZ63,EH5:EH63,"None", FALSE,2,TRUE)</f>
        <v>#N/A</v>
      </c>
      <c r="J47" s="192" t="e">
        <f>bdRateExtend($CL5:$CL63,CU5:CU63,$DZ5:$DZ63,EI5:EI63,"None", FALSE,2,TRUE)</f>
        <v>#N/A</v>
      </c>
      <c r="K47" s="192">
        <f t="shared" ref="K47:P47" si="4">bdRateExtend($CL5:$CL63,CV5:CV63,$DZ5:$DZ63,EJ5:EJ63, "None", FALSE, 0, TRUE)</f>
        <v>-0.21338326131206131</v>
      </c>
      <c r="L47" s="192">
        <f t="shared" si="4"/>
        <v>-0.24398500237452103</v>
      </c>
      <c r="M47" s="192">
        <f t="shared" si="4"/>
        <v>-0.22246384430569399</v>
      </c>
      <c r="N47" s="192">
        <f t="shared" si="4"/>
        <v>-0.29535319445344732</v>
      </c>
      <c r="O47" s="192">
        <f t="shared" si="4"/>
        <v>-0.2495600710061987</v>
      </c>
      <c r="P47" s="192">
        <f t="shared" si="4"/>
        <v>-0.22783734174425907</v>
      </c>
      <c r="Q47" s="192">
        <f>bdRateROI($DE5:$DE63,DF5:DF63,$ER5:$ER63,ES5:ES63,CJ11,CJ6,1, 0, TRUE)</f>
        <v>-0.14371939275410928</v>
      </c>
      <c r="R47" s="192">
        <f>bdRateExtend($DE5:$DE63,DF5:DF63,$ER5:$ER63,ES5:ES63, "None", FALSE, 0, TRUE)</f>
        <v>-0.18254911091583503</v>
      </c>
      <c r="S47" s="192">
        <f>bdRateROI($DH5:$DH63,DI5:DI63,$ET5:$ET63,EU5:EU63,CJ11,CJ6,1, 0, TRUE)</f>
        <v>-0.18391529901968007</v>
      </c>
      <c r="T47" s="192">
        <f>bdRateExtend($DH5:$DH63,DI5:DI63,$ET5:$ET63,EU5:EU63, "None", FALSE, 0, TRUE)</f>
        <v>-0.22006831114717085</v>
      </c>
      <c r="U47" s="192">
        <f>bdRateROI($DK5:$DK63,DL5:DL63,$EV5:$EV63,EW5:EW63,$CJ11,$CJ6,1,2,TRUE)</f>
        <v>5.7336110376841054E-2</v>
      </c>
      <c r="V47" s="192">
        <f>bdRateExtend($DK5:$DK63,DL5:DL63,$EV5:$EV63,EW5:EW63,"None", FALSE,2,TRUE)</f>
        <v>-0.317214498486314</v>
      </c>
      <c r="W47" s="192">
        <f>bdRateROI(DM5:DM63,DN5:DN63,EX5:EX63,EY5:EY63,$CJ11,$CJ6,1,2,TRUE)</f>
        <v>-0.23431540018161201</v>
      </c>
      <c r="X47" s="192">
        <f>bdRateExtend(DM5:DM63,DN5:DN63,EX5:EX63,EY5:EY63,"None", FALSE,2,TRUE)</f>
        <v>-0.30810943946623948</v>
      </c>
      <c r="Y47" s="192">
        <f>bdRateROI(DO5:DO63,DP5:DP63,EZ5:EZ63,FA5:FA63,$CJ11,$CJ6,1, 0, TRUE)</f>
        <v>-0.17641231070865893</v>
      </c>
      <c r="Z47" s="192">
        <f>bdRateExtend(DO5:DO63,DP5:DP63,EZ5:EZ63,FA5:FA63, "None", FALSE, 0, TRUE)</f>
        <v>-0.21361796580034786</v>
      </c>
      <c r="AA47" s="192">
        <f>bdRateROI(DQ5:DQ63,DR5:DR63,FB5:FB63,FC5:FC63,$CJ11,$CJ6,1, 0, TRUE)</f>
        <v>-0.21911949674227171</v>
      </c>
      <c r="AB47" s="192">
        <f>bdRateExtend(DQ5:DQ63,DR5:DR63,FB5:FB63,FC5:FC63, "None", FALSE, 0, TRUE)</f>
        <v>-0.24470835649936762</v>
      </c>
      <c r="AC47" s="192">
        <f>bdRateROI(DS5:DS63,DT5:DT63,FD5:FD63,FE5:FE63,$CJ11,$CJ6,1, 0, TRUE)</f>
        <v>-0.18693502079950119</v>
      </c>
      <c r="AD47" s="192">
        <f>bdRateExtend(DS5:DS63,DT5:DT63,FD5:FD63,FE5:FE63, "None", FALSE, 0, TRUE)</f>
        <v>-0.22239564674270129</v>
      </c>
      <c r="AE47" s="192">
        <f>bdRateExtend($DS5:$DS63,DU5:DU63,$FD5:$FD63,FF5:FF63, "None", FALSE, 0, TRUE)</f>
        <v>-0.22239564674270129</v>
      </c>
      <c r="AF47" s="192">
        <f>bdRateExtend($DS5:$DS63,DV5:DV63,$FD5:$FD63,FG5:FG63, "None", FALSE, 0, TRUE)</f>
        <v>-0.29538627744634804</v>
      </c>
      <c r="AG47" s="192">
        <f>bdRateExtend($DS5:$DS63,DW5:DW63,$FD5:$FD63,FH5:FH63, "None", FALSE, 0, TRUE)</f>
        <v>-0.24946085375937499</v>
      </c>
      <c r="AH47" s="192">
        <f>bdRateExtend($DS5:$DS63,DX5:DX63,$FD5:$FD63,FI5:FI63, "None", FALSE, 0, TRUE)</f>
        <v>-0.22777587985498626</v>
      </c>
      <c r="AI47" s="192">
        <f>bdRateROI($FK5:$FK63,FL5:FL63,$FP5:$FP63,FQ5:FQ63,$CJ11,$CJ6,1, 0, TRUE)</f>
        <v>-0.19918332921243997</v>
      </c>
      <c r="AJ47" s="192">
        <f>bdRateExtend($FK5:$FK63,FL5:FL63,$FP5:$FP63,FQ5:FQ63, "None", FALSE, 0, TRUE)</f>
        <v>-0.22994353768648745</v>
      </c>
      <c r="AK47" s="192">
        <f>bdRateROI($FM5:$FM63,FN5:FN63,$FR5:$FR63,FS5:FS63,$CJ11,$CJ6,1, 0, TRUE)</f>
        <v>-0.19834577154356114</v>
      </c>
      <c r="AL47" s="194">
        <f>bdRateExtend($FM5:$FM63,FN5:FN63,$FR5:$FR63,FS5:FS63, "None", FALSE, 0, TRUE)</f>
        <v>-0.22808644908845377</v>
      </c>
      <c r="CL47" s="4">
        <v>4393.1146472115124</v>
      </c>
      <c r="CM47" s="4">
        <v>37.8436795</v>
      </c>
      <c r="CN47" s="4">
        <v>37.8436795</v>
      </c>
      <c r="CO47" s="4">
        <v>42.831178249999994</v>
      </c>
      <c r="CP47" s="4">
        <v>43.232196250000001</v>
      </c>
      <c r="CQ47" s="4">
        <v>38.49218046875</v>
      </c>
      <c r="CR47" s="4">
        <v>22.652294749999999</v>
      </c>
      <c r="CS47" s="4">
        <v>16.751320249999999</v>
      </c>
      <c r="CT47" s="4">
        <v>90.954189749999998</v>
      </c>
      <c r="CU47" s="4">
        <v>89.007274499999994</v>
      </c>
      <c r="CV47" s="4">
        <v>35.312123749999998</v>
      </c>
      <c r="CW47" s="4">
        <v>38.861536000000001</v>
      </c>
      <c r="CX47" s="4">
        <v>37.767464250000003</v>
      </c>
      <c r="CY47" s="4">
        <v>42.73888625</v>
      </c>
      <c r="CZ47" s="4">
        <v>43.119544750000003</v>
      </c>
      <c r="DA47" s="4">
        <v>38.911754943304118</v>
      </c>
      <c r="DB47" s="4">
        <v>2.1742499999999998E-2</v>
      </c>
      <c r="DC47" s="4">
        <v>12101.28</v>
      </c>
      <c r="DE47" s="4">
        <v>5231.1442399999996</v>
      </c>
      <c r="DF47" s="4">
        <v>23.908071</v>
      </c>
      <c r="DH47" s="4">
        <v>6446.302386674015</v>
      </c>
      <c r="DI47" s="4">
        <v>18.318632749999999</v>
      </c>
      <c r="DO47" s="4">
        <v>5857.0123480997654</v>
      </c>
      <c r="DP47" s="4">
        <v>36.937292374999998</v>
      </c>
      <c r="DQ47" s="4">
        <v>4835.1179325138446</v>
      </c>
      <c r="DR47" s="4">
        <v>39.186876999999996</v>
      </c>
      <c r="DS47" s="4">
        <v>4835.1179325138446</v>
      </c>
      <c r="DT47" s="4">
        <v>38.128514875</v>
      </c>
      <c r="DU47" s="4">
        <v>38.128514875</v>
      </c>
      <c r="DV47" s="4">
        <v>43.068130375000003</v>
      </c>
      <c r="DW47" s="4">
        <v>43.429214125000001</v>
      </c>
      <c r="DX47" s="4">
        <v>39.267261951216</v>
      </c>
      <c r="DZ47" s="4">
        <v>5381.7358029999996</v>
      </c>
      <c r="EA47" s="4">
        <v>39.390633999999999</v>
      </c>
      <c r="EB47" s="4">
        <v>39.390633999999999</v>
      </c>
      <c r="EC47" s="4">
        <v>44.734107999999999</v>
      </c>
      <c r="ED47" s="4">
        <v>44.881265999999997</v>
      </c>
      <c r="EE47" s="4">
        <v>40.067765625</v>
      </c>
      <c r="EF47" s="4">
        <v>24.829032999999999</v>
      </c>
      <c r="EG47" s="4">
        <v>18.360265999999999</v>
      </c>
      <c r="EH47" s="4">
        <v>98.828598999999997</v>
      </c>
      <c r="EI47" s="4">
        <v>96.548011000000002</v>
      </c>
      <c r="EJ47" s="4">
        <v>37.471150999999999</v>
      </c>
      <c r="EK47" s="4">
        <v>40.389373999999997</v>
      </c>
      <c r="EL47" s="4">
        <v>39.313422000000003</v>
      </c>
      <c r="EM47" s="4">
        <v>44.657622000000003</v>
      </c>
      <c r="EN47" s="4">
        <v>44.778627999999998</v>
      </c>
      <c r="EO47" s="4">
        <v>40.4898485433894</v>
      </c>
      <c r="EP47" s="4">
        <v>1.3084999999999999E-2</v>
      </c>
      <c r="EQ47" s="4">
        <v>135453.64000000001</v>
      </c>
      <c r="ER47" s="4">
        <v>4527.8184171634039</v>
      </c>
      <c r="ES47" s="4">
        <v>23.979044999999999</v>
      </c>
      <c r="ET47" s="4">
        <v>5596.3626936099445</v>
      </c>
      <c r="EU47" s="4">
        <v>18.534216749999999</v>
      </c>
      <c r="EV47" s="7"/>
      <c r="EW47" s="7"/>
      <c r="EX47" s="7">
        <v>27235.623453</v>
      </c>
      <c r="EY47" s="7">
        <v>99.963447000000002</v>
      </c>
      <c r="EZ47" s="7">
        <v>5596.3626936099445</v>
      </c>
      <c r="FA47" s="7">
        <v>37.765728000000003</v>
      </c>
      <c r="FB47" s="7">
        <v>5381.7358029999996</v>
      </c>
      <c r="FC47" s="7">
        <v>40.389373999999997</v>
      </c>
      <c r="FD47" s="4">
        <v>4183.4116023601518</v>
      </c>
      <c r="FE47" s="4">
        <v>38.401413999999995</v>
      </c>
      <c r="FF47" s="4">
        <v>38.401413999999995</v>
      </c>
      <c r="FG47" s="4">
        <v>43.790564750000001</v>
      </c>
      <c r="FH47" s="4">
        <v>43.863958500000003</v>
      </c>
      <c r="FI47" s="4">
        <v>39.580359453982382</v>
      </c>
      <c r="FK47" s="4">
        <v>4393.1146472115124</v>
      </c>
      <c r="FL47" s="4">
        <v>38.49218046875</v>
      </c>
      <c r="FM47" s="4">
        <v>5321.5923777805592</v>
      </c>
      <c r="FN47" s="4">
        <v>39.622768959127889</v>
      </c>
      <c r="FP47" s="4">
        <v>4891.2591913502893</v>
      </c>
      <c r="FQ47" s="4">
        <v>39.706158914062499</v>
      </c>
      <c r="FR47" s="4">
        <v>4891.2591913502893</v>
      </c>
      <c r="FS47" s="4">
        <v>40.12701589968448</v>
      </c>
    </row>
    <row r="48" spans="1:175">
      <c r="A48" s="261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8"/>
      <c r="CL48" s="4">
        <v>4835.1179325138446</v>
      </c>
      <c r="CM48" s="4">
        <v>38.203357249999996</v>
      </c>
      <c r="CN48" s="4">
        <v>38.203357249999996</v>
      </c>
      <c r="CO48" s="4">
        <v>43.160198874999999</v>
      </c>
      <c r="CP48" s="4">
        <v>43.541219874999996</v>
      </c>
      <c r="CQ48" s="4">
        <v>38.846776265624996</v>
      </c>
      <c r="CR48" s="4">
        <v>23.237170624999997</v>
      </c>
      <c r="CS48" s="4">
        <v>17.143148374999999</v>
      </c>
      <c r="CT48" s="4">
        <v>92.421057625000003</v>
      </c>
      <c r="CU48" s="4">
        <v>90.64717125</v>
      </c>
      <c r="CV48" s="4">
        <v>35.853846625000003</v>
      </c>
      <c r="CW48" s="4">
        <v>39.186876999999996</v>
      </c>
      <c r="CX48" s="4">
        <v>38.128514875</v>
      </c>
      <c r="CY48" s="4">
        <v>43.068130375000003</v>
      </c>
      <c r="CZ48" s="4">
        <v>43.429214125000001</v>
      </c>
      <c r="DA48" s="4">
        <v>39.267261951216</v>
      </c>
      <c r="DB48" s="4">
        <v>2.1257749999999999E-2</v>
      </c>
      <c r="DC48" s="4">
        <v>12574.075000000001</v>
      </c>
      <c r="DE48" s="4">
        <v>5741.6528090000002</v>
      </c>
      <c r="DF48" s="4">
        <v>24.408618000000001</v>
      </c>
      <c r="DH48" s="4">
        <v>7094.8825084722785</v>
      </c>
      <c r="DI48" s="4">
        <v>18.710460874999999</v>
      </c>
      <c r="DO48" s="4">
        <v>6446.302386674015</v>
      </c>
      <c r="DP48" s="4">
        <v>37.479015250000003</v>
      </c>
      <c r="DQ48" s="4">
        <v>5321.5923777805592</v>
      </c>
      <c r="DR48" s="4">
        <v>39.512217999999997</v>
      </c>
      <c r="DS48" s="4">
        <v>5321.5923777805592</v>
      </c>
      <c r="DT48" s="4">
        <v>38.489565499999998</v>
      </c>
      <c r="DU48" s="4">
        <v>38.489565499999998</v>
      </c>
      <c r="DV48" s="4">
        <v>43.397374499999998</v>
      </c>
      <c r="DW48" s="4">
        <v>43.7388835</v>
      </c>
      <c r="DX48" s="4">
        <v>39.622768959127889</v>
      </c>
      <c r="DZ48" s="4">
        <v>6166.3892842042624</v>
      </c>
      <c r="EA48" s="4">
        <v>39.809957499999996</v>
      </c>
      <c r="EB48" s="4">
        <v>39.809957499999996</v>
      </c>
      <c r="EC48" s="4">
        <v>45.064035750000002</v>
      </c>
      <c r="ED48" s="4">
        <v>45.191054749999999</v>
      </c>
      <c r="EE48" s="4">
        <v>40.47465596875</v>
      </c>
      <c r="EF48" s="4">
        <v>25.720416</v>
      </c>
      <c r="EG48" s="4">
        <v>18.901595499999999</v>
      </c>
      <c r="EH48" s="4">
        <v>98.107428249999998</v>
      </c>
      <c r="EI48" s="4">
        <v>97.206095250000004</v>
      </c>
      <c r="EJ48" s="4">
        <v>38.286521</v>
      </c>
      <c r="EK48" s="4">
        <v>40.775755000000004</v>
      </c>
      <c r="EL48" s="4">
        <v>39.734397999999999</v>
      </c>
      <c r="EM48" s="4">
        <v>44.976738249999997</v>
      </c>
      <c r="EN48" s="4">
        <v>45.077613499999998</v>
      </c>
      <c r="EO48" s="4">
        <v>40.896415066846984</v>
      </c>
      <c r="EP48" s="4">
        <v>1.3066999999999999E-2</v>
      </c>
      <c r="EQ48" s="4">
        <v>115411.97</v>
      </c>
      <c r="ER48" s="4">
        <v>4993.0511706271873</v>
      </c>
      <c r="ES48" s="4">
        <v>24.543672000000001</v>
      </c>
      <c r="ET48" s="4">
        <v>6166.3892842042624</v>
      </c>
      <c r="EU48" s="4">
        <v>18.901595499999999</v>
      </c>
      <c r="EV48" s="7"/>
      <c r="EW48" s="7"/>
      <c r="EX48" s="7"/>
      <c r="EY48" s="7"/>
      <c r="EZ48" s="7">
        <v>6166.3892842042624</v>
      </c>
      <c r="FA48" s="7">
        <v>38.286521</v>
      </c>
      <c r="FB48" s="7">
        <v>5935.23327093645</v>
      </c>
      <c r="FC48" s="7">
        <v>40.663916874999998</v>
      </c>
      <c r="FD48" s="4">
        <v>4609.5197699864075</v>
      </c>
      <c r="FE48" s="4">
        <v>38.734659999999998</v>
      </c>
      <c r="FF48" s="4">
        <v>38.734659999999998</v>
      </c>
      <c r="FG48" s="4">
        <v>44.087108125</v>
      </c>
      <c r="FH48" s="4">
        <v>44.16737225</v>
      </c>
      <c r="FI48" s="4">
        <v>39.909373357198533</v>
      </c>
      <c r="FK48" s="4">
        <v>4835.1179325138446</v>
      </c>
      <c r="FL48" s="4">
        <v>38.846776265624996</v>
      </c>
      <c r="FM48" s="4">
        <v>5857.0123480997654</v>
      </c>
      <c r="FN48" s="4">
        <v>39.978275967039778</v>
      </c>
      <c r="FP48" s="4">
        <v>5381.7358029999996</v>
      </c>
      <c r="FQ48" s="4">
        <v>40.067765625</v>
      </c>
      <c r="FR48" s="4">
        <v>5381.7358029999996</v>
      </c>
      <c r="FS48" s="4">
        <v>40.4898485433894</v>
      </c>
    </row>
    <row r="49" spans="1:175">
      <c r="A49" s="261" t="s">
        <v>28</v>
      </c>
      <c r="B49" s="177">
        <f>bdRateROI($CL5:$CL63,CM5:CM63,$DZ5:$DZ63,EA5:EA63,CJ10,CJ11,1, 0, TRUE)</f>
        <v>-0.23943158841503764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>
        <f>bdRateROI($DE5:$DE63,DF5:DF63,$ER5:$ER63,ES5:ES63,CJ10,CJ11,1, 0, TRUE)</f>
        <v>-0.19798977332164647</v>
      </c>
      <c r="R49" s="177"/>
      <c r="S49" s="177">
        <f>bdRateROI($DH5:$DH63,DI5:DI63,$ET5:$ET63,EU5:EU63,CJ10,CJ11,1, 0, TRUE)</f>
        <v>-0.24189686627400042</v>
      </c>
      <c r="T49" s="177"/>
      <c r="U49" s="177">
        <f>bdRateROI($DK5:$DK63,DL5:DL63,$EV5:$EV63,EW5:EW63,$CJ$10,$CJ$11,1,2,TRUE)</f>
        <v>-0.32669519574271</v>
      </c>
      <c r="V49" s="177"/>
      <c r="W49" s="177">
        <f>bdRateROI(DM5:DM63,DN5:DN63,EX5:EX63,EY5:EY63,$CJ$10,$CJ$11,1,2,TRUE)</f>
        <v>-0.32287072999855548</v>
      </c>
      <c r="X49" s="177"/>
      <c r="Y49" s="177">
        <f>bdRateROI(DO5:DO63,DP5:DP63,EZ5:EZ63,FA5:FA63,$CJ$10,$CJ$11,1, 0, TRUE)</f>
        <v>-0.24129673649791716</v>
      </c>
      <c r="Z49" s="177"/>
      <c r="AA49" s="177">
        <f>bdRateROI(DQ5:DQ63,DR5:DR63,FB5:FB63,FC5:FC63,$CJ$10,$CJ$11,1, 0, TRUE)</f>
        <v>-0.25313965877659883</v>
      </c>
      <c r="AB49" s="177"/>
      <c r="AC49" s="177">
        <f>bdRateROI(DS5:DS63,DT5:DT63,FD5:FD63,FE5:FE63,$CJ$10,$CJ$11,1, 0, TRUE)</f>
        <v>-0.23734925540718221</v>
      </c>
      <c r="AD49" s="177"/>
      <c r="AE49" s="177"/>
      <c r="AF49" s="177"/>
      <c r="AG49" s="177"/>
      <c r="AH49" s="177"/>
      <c r="AI49" s="177">
        <f>bdRateROI($FK5:$FK63,FL5:FL63,$FP5:$FP63,FQ5:FQ63,$CJ$10,$CJ$11,1, 0, TRUE)</f>
        <v>-0.2436296391503</v>
      </c>
      <c r="AJ49" s="177"/>
      <c r="AK49" s="177">
        <f>bdRateROI($FM5:$FM63,FN5:FN63,$FR5:$FR63,FS5:FS63,$CJ$10,$CJ$11,1, 0, TRUE)</f>
        <v>-0.24080773282904588</v>
      </c>
      <c r="AL49" s="178"/>
      <c r="CL49" s="4">
        <v>5321.5923777805592</v>
      </c>
      <c r="CM49" s="4">
        <v>38.563034999999999</v>
      </c>
      <c r="CN49" s="4">
        <v>38.563034999999999</v>
      </c>
      <c r="CO49" s="4">
        <v>43.489219499999997</v>
      </c>
      <c r="CP49" s="4">
        <v>43.850243499999998</v>
      </c>
      <c r="CQ49" s="4">
        <v>39.201372062499999</v>
      </c>
      <c r="CR49" s="4">
        <v>23.822046499999999</v>
      </c>
      <c r="CS49" s="4">
        <v>17.534976499999999</v>
      </c>
      <c r="CT49" s="4">
        <v>93.887925499999994</v>
      </c>
      <c r="CU49" s="4">
        <v>92.287068000000005</v>
      </c>
      <c r="CV49" s="4">
        <v>36.395569500000001</v>
      </c>
      <c r="CW49" s="4">
        <v>39.512217999999997</v>
      </c>
      <c r="CX49" s="4">
        <v>38.489565499999998</v>
      </c>
      <c r="CY49" s="4">
        <v>43.397374499999998</v>
      </c>
      <c r="CZ49" s="4">
        <v>43.7388835</v>
      </c>
      <c r="DA49" s="4">
        <v>39.622768959127889</v>
      </c>
      <c r="DB49" s="4">
        <v>2.0773E-2</v>
      </c>
      <c r="DC49" s="4">
        <v>13046.869999999999</v>
      </c>
      <c r="DE49" s="4">
        <v>6279.7315341636986</v>
      </c>
      <c r="DF49" s="4">
        <v>24.90923725</v>
      </c>
      <c r="DH49" s="4">
        <v>7808.7180509999998</v>
      </c>
      <c r="DI49" s="4">
        <v>19.102288999999999</v>
      </c>
      <c r="DO49" s="4">
        <v>7094.8825084722785</v>
      </c>
      <c r="DP49" s="4">
        <v>38.020738125000001</v>
      </c>
      <c r="DQ49" s="4">
        <v>5857.0123480997654</v>
      </c>
      <c r="DR49" s="4">
        <v>39.837558999999999</v>
      </c>
      <c r="DS49" s="4">
        <v>5857.0123480997654</v>
      </c>
      <c r="DT49" s="4">
        <v>38.850616125000002</v>
      </c>
      <c r="DU49" s="4">
        <v>38.850616125000002</v>
      </c>
      <c r="DV49" s="4">
        <v>43.726618625</v>
      </c>
      <c r="DW49" s="4">
        <v>44.048552874999999</v>
      </c>
      <c r="DX49" s="4">
        <v>39.978275967039778</v>
      </c>
      <c r="DZ49" s="4">
        <v>6794.4768568638774</v>
      </c>
      <c r="EA49" s="4">
        <v>40.141571749999997</v>
      </c>
      <c r="EB49" s="4">
        <v>40.141571749999997</v>
      </c>
      <c r="EC49" s="4">
        <v>45.360791874999997</v>
      </c>
      <c r="ED49" s="4">
        <v>45.494125874999995</v>
      </c>
      <c r="EE49" s="4">
        <v>40.802307640625003</v>
      </c>
      <c r="EF49" s="4">
        <v>26.273854500000002</v>
      </c>
      <c r="EG49" s="4">
        <v>19.268974249999999</v>
      </c>
      <c r="EH49" s="4">
        <v>99.026299625000007</v>
      </c>
      <c r="EI49" s="4">
        <v>98.442352124999999</v>
      </c>
      <c r="EJ49" s="4">
        <v>38.807314000000005</v>
      </c>
      <c r="EK49" s="4">
        <v>41.077852499999999</v>
      </c>
      <c r="EL49" s="4">
        <v>40.067643999999994</v>
      </c>
      <c r="EM49" s="4">
        <v>45.273281625000003</v>
      </c>
      <c r="EN49" s="4">
        <v>45.381027250000002</v>
      </c>
      <c r="EO49" s="4">
        <v>41.225428970063128</v>
      </c>
      <c r="EP49" s="4">
        <v>1.27665E-2</v>
      </c>
      <c r="EQ49" s="4">
        <v>120724.58499999999</v>
      </c>
      <c r="ER49" s="4">
        <v>5506.0865290000002</v>
      </c>
      <c r="ES49" s="4">
        <v>25.108298999999999</v>
      </c>
      <c r="ET49" s="4">
        <v>6794.4768568638774</v>
      </c>
      <c r="EU49" s="4">
        <v>19.268974249999999</v>
      </c>
      <c r="EV49" s="7"/>
      <c r="EW49" s="7"/>
      <c r="EX49" s="7"/>
      <c r="EY49" s="7"/>
      <c r="EZ49" s="7">
        <v>6794.4768568638774</v>
      </c>
      <c r="FA49" s="7">
        <v>38.807314000000005</v>
      </c>
      <c r="FB49" s="7">
        <v>6166.3892842042624</v>
      </c>
      <c r="FC49" s="7">
        <v>40.775755000000004</v>
      </c>
      <c r="FD49" s="4">
        <v>4891.2591913502893</v>
      </c>
      <c r="FE49" s="4">
        <v>38.946217625000003</v>
      </c>
      <c r="FF49" s="4">
        <v>38.946217625000003</v>
      </c>
      <c r="FG49" s="4">
        <v>44.325851625000006</v>
      </c>
      <c r="FH49" s="4">
        <v>44.447457</v>
      </c>
      <c r="FI49" s="4">
        <v>40.12701589968448</v>
      </c>
      <c r="FK49" s="4">
        <v>5321.5923777805592</v>
      </c>
      <c r="FL49" s="4">
        <v>39.201372062499999</v>
      </c>
      <c r="FM49" s="4">
        <v>6446.302386674015</v>
      </c>
      <c r="FN49" s="4">
        <v>40.33378297495166</v>
      </c>
      <c r="FP49" s="4">
        <v>5935.23327093645</v>
      </c>
      <c r="FQ49" s="4">
        <v>40.357178671874998</v>
      </c>
      <c r="FR49" s="4">
        <v>5935.23327093645</v>
      </c>
      <c r="FS49" s="4">
        <v>40.780143550559664</v>
      </c>
    </row>
    <row r="50" spans="1:175">
      <c r="A50" s="261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8"/>
      <c r="CL50" s="4">
        <v>5857.0123480997654</v>
      </c>
      <c r="CM50" s="4">
        <v>38.922712750000002</v>
      </c>
      <c r="CN50" s="4">
        <v>38.922712750000002</v>
      </c>
      <c r="CO50" s="4">
        <v>43.818240124999996</v>
      </c>
      <c r="CP50" s="4">
        <v>44.159267125</v>
      </c>
      <c r="CQ50" s="4">
        <v>39.555967859374995</v>
      </c>
      <c r="CR50" s="4">
        <v>24.406922375000001</v>
      </c>
      <c r="CS50" s="4">
        <v>17.926804624999999</v>
      </c>
      <c r="CT50" s="4">
        <v>95.354793375</v>
      </c>
      <c r="CU50" s="4">
        <v>93.926964749999996</v>
      </c>
      <c r="CV50" s="4">
        <v>36.937292374999998</v>
      </c>
      <c r="CW50" s="4">
        <v>39.837558999999999</v>
      </c>
      <c r="CX50" s="4">
        <v>38.850616125000002</v>
      </c>
      <c r="CY50" s="4">
        <v>43.726618625</v>
      </c>
      <c r="CZ50" s="4">
        <v>44.048552874999999</v>
      </c>
      <c r="DA50" s="4">
        <v>39.978275967039778</v>
      </c>
      <c r="DB50" s="4">
        <v>2.0288250000000001E-2</v>
      </c>
      <c r="DC50" s="4">
        <v>13519.664999999999</v>
      </c>
      <c r="DE50" s="4">
        <v>6868.2362819562595</v>
      </c>
      <c r="DF50" s="4">
        <v>25.4098565</v>
      </c>
      <c r="DH50" s="4">
        <v>8557.0398038463354</v>
      </c>
      <c r="DI50" s="4">
        <v>19.398580249999998</v>
      </c>
      <c r="DO50" s="4">
        <v>7808.7180509999998</v>
      </c>
      <c r="DP50" s="4">
        <v>38.562460999999999</v>
      </c>
      <c r="DQ50" s="4">
        <v>6446.302386674015</v>
      </c>
      <c r="DR50" s="4">
        <v>40.162899999999993</v>
      </c>
      <c r="DS50" s="4">
        <v>6446.302386674015</v>
      </c>
      <c r="DT50" s="4">
        <v>39.211666749999999</v>
      </c>
      <c r="DU50" s="4">
        <v>39.211666749999999</v>
      </c>
      <c r="DV50" s="4">
        <v>44.055862750000003</v>
      </c>
      <c r="DW50" s="4">
        <v>44.358222249999997</v>
      </c>
      <c r="DX50" s="4">
        <v>40.33378297495166</v>
      </c>
      <c r="DZ50" s="4">
        <v>7486.539307</v>
      </c>
      <c r="EA50" s="4">
        <v>40.473185999999998</v>
      </c>
      <c r="EB50" s="4">
        <v>40.473185999999998</v>
      </c>
      <c r="EC50" s="4">
        <v>45.657547999999998</v>
      </c>
      <c r="ED50" s="4">
        <v>45.797196999999997</v>
      </c>
      <c r="EE50" s="4">
        <v>41.129959312499999</v>
      </c>
      <c r="EF50" s="4">
        <v>26.827293000000001</v>
      </c>
      <c r="EG50" s="4">
        <v>19.636353</v>
      </c>
      <c r="EH50" s="4">
        <v>99.945171000000002</v>
      </c>
      <c r="EI50" s="4">
        <v>99.678608999999994</v>
      </c>
      <c r="EJ50" s="4">
        <v>39.328107000000003</v>
      </c>
      <c r="EK50" s="4">
        <v>41.379950000000001</v>
      </c>
      <c r="EL50" s="4">
        <v>40.400889999999997</v>
      </c>
      <c r="EM50" s="4">
        <v>45.569825000000002</v>
      </c>
      <c r="EN50" s="4">
        <v>45.684441</v>
      </c>
      <c r="EO50" s="4">
        <v>41.554442873279278</v>
      </c>
      <c r="EP50" s="4">
        <v>1.2466E-2</v>
      </c>
      <c r="EQ50" s="4">
        <v>126037.2</v>
      </c>
      <c r="ER50" s="4">
        <v>6166.3892842042624</v>
      </c>
      <c r="ES50" s="4">
        <v>25.720416</v>
      </c>
      <c r="ET50" s="4">
        <v>7486.539307</v>
      </c>
      <c r="EU50" s="4">
        <v>19.636353</v>
      </c>
      <c r="EV50" s="7"/>
      <c r="EW50" s="7"/>
      <c r="EX50" s="7"/>
      <c r="EY50" s="7"/>
      <c r="EZ50" s="7">
        <v>7486.539307</v>
      </c>
      <c r="FA50" s="7">
        <v>39.328107000000003</v>
      </c>
      <c r="FB50" s="7">
        <v>6794.4768568638774</v>
      </c>
      <c r="FC50" s="7">
        <v>41.077852499999999</v>
      </c>
      <c r="FD50" s="4">
        <v>5381.7358029999996</v>
      </c>
      <c r="FE50" s="4">
        <v>39.313422000000003</v>
      </c>
      <c r="FF50" s="4">
        <v>39.313422000000003</v>
      </c>
      <c r="FG50" s="4">
        <v>44.657622000000003</v>
      </c>
      <c r="FH50" s="4">
        <v>44.778627999999998</v>
      </c>
      <c r="FI50" s="4">
        <v>40.4898485433894</v>
      </c>
      <c r="FK50" s="4">
        <v>5857.0123480997654</v>
      </c>
      <c r="FL50" s="4">
        <v>39.555967859374995</v>
      </c>
      <c r="FM50" s="4">
        <v>7094.8825084722785</v>
      </c>
      <c r="FN50" s="4">
        <v>40.689289982863549</v>
      </c>
      <c r="FP50" s="4">
        <v>6794.4768568638774</v>
      </c>
      <c r="FQ50" s="4">
        <v>40.802307640625003</v>
      </c>
      <c r="FR50" s="4">
        <v>6794.4768568638774</v>
      </c>
      <c r="FS50" s="4">
        <v>41.225428970063128</v>
      </c>
    </row>
    <row r="51" spans="1:175">
      <c r="A51" s="261" t="s">
        <v>29</v>
      </c>
      <c r="B51" s="177">
        <f>bdRateROI($CL5:$CL63,CM5:CM63,$DZ5:$DZ63,EA5:EA63,CJ5,CJ10,1, 0, TRUE)</f>
        <v>-0.27334230897111345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>
        <f>bdRateROI($DE5:$DE63,DF5:DF63,$ER5:$ER63,ES5:ES63,CJ5,CJ10,1, 0, TRUE)</f>
        <v>-0.26834572977631865</v>
      </c>
      <c r="R51" s="177"/>
      <c r="S51" s="177">
        <f>bdRateROI($DH5:$DH63,DI5:DI63,$ET5:$ET63,EU5:EU63,CJ5,CJ10,1, 0, TRUE)</f>
        <v>-0.28218269543813801</v>
      </c>
      <c r="T51" s="177"/>
      <c r="U51" s="177">
        <f>bdRateROI($DK5:$DK63,DL5:DL63,$EV5:$EV63,EW5:EW63,$CJ$5,$CJ$10,1,2,TRUE)</f>
        <v>-0.46128197381100922</v>
      </c>
      <c r="V51" s="177"/>
      <c r="W51" s="177">
        <f>bdRateROI(DM5:DM63,DN5:DN63,EX5:EX63,EY5:EY63,$CJ$5,$CJ$10,1,2,TRUE)</f>
        <v>-0.47211137350356147</v>
      </c>
      <c r="X51" s="177"/>
      <c r="Y51" s="177">
        <f>bdRateROI(DO5:DO63,DP5:DP63,EZ5:EZ63,FA5:FA63,$CJ$5,$CJ$10,1, 0, TRUE)</f>
        <v>-0.28049424412346846</v>
      </c>
      <c r="Z51" s="177"/>
      <c r="AA51" s="177">
        <f>bdRateROI(DQ5:DQ63,DR5:DR63,FB5:FB63,FC5:FC63,$CJ$5,$CJ$10,1, 0, TRUE)</f>
        <v>-0.28849350147258168</v>
      </c>
      <c r="AB51" s="177"/>
      <c r="AC51" s="177">
        <f>bdRateROI(DS5:DS63,DT5:DT63,FD5:FD63,FE5:FE63,$CJ$5,$CJ$10,1, 0, TRUE)</f>
        <v>-0.27122209557311783</v>
      </c>
      <c r="AD51" s="177"/>
      <c r="AE51" s="177"/>
      <c r="AF51" s="177"/>
      <c r="AG51" s="177"/>
      <c r="AH51" s="177"/>
      <c r="AI51" s="177">
        <f>bdRateROI($FK5:$FK63,FL5:FL63,$FP5:$FP63,FQ5:FQ63,$CJ$5,$CJ$10,1, 0, TRUE)</f>
        <v>-0.27388161175941328</v>
      </c>
      <c r="AJ51" s="177"/>
      <c r="AK51" s="177">
        <f>bdRateROI($FM5:$FM63,FN5:FN63,$FR5:$FR63,FS5:FS63,$CJ$5,$CJ$10,1, 0, TRUE)</f>
        <v>-0.27136332535098295</v>
      </c>
      <c r="AL51" s="178"/>
      <c r="CL51" s="4">
        <v>6446.302386674015</v>
      </c>
      <c r="CM51" s="4">
        <v>39.282390499999998</v>
      </c>
      <c r="CN51" s="4">
        <v>39.282390499999998</v>
      </c>
      <c r="CO51" s="4">
        <v>44.147260750000001</v>
      </c>
      <c r="CP51" s="4">
        <v>44.468290749999994</v>
      </c>
      <c r="CQ51" s="4">
        <v>39.910563656249991</v>
      </c>
      <c r="CR51" s="4">
        <v>24.991798249999999</v>
      </c>
      <c r="CS51" s="4">
        <v>18.318632749999999</v>
      </c>
      <c r="CT51" s="4">
        <v>96.821661250000005</v>
      </c>
      <c r="CU51" s="4">
        <v>95.566861500000002</v>
      </c>
      <c r="CV51" s="4">
        <v>37.479015250000003</v>
      </c>
      <c r="CW51" s="4">
        <v>40.162899999999993</v>
      </c>
      <c r="CX51" s="4">
        <v>39.211666749999999</v>
      </c>
      <c r="CY51" s="4">
        <v>44.055862750000003</v>
      </c>
      <c r="CZ51" s="4">
        <v>44.358222249999997</v>
      </c>
      <c r="DA51" s="4">
        <v>40.33378297495166</v>
      </c>
      <c r="DB51" s="4">
        <v>1.9803500000000002E-2</v>
      </c>
      <c r="DC51" s="4">
        <v>13992.46</v>
      </c>
      <c r="DE51" s="4">
        <v>7808.7180509999998</v>
      </c>
      <c r="DF51" s="4">
        <v>26.161549999999998</v>
      </c>
      <c r="DH51" s="4">
        <v>9377.074409189825</v>
      </c>
      <c r="DI51" s="4">
        <v>19.694871499999998</v>
      </c>
      <c r="DO51" s="4">
        <v>8557.0398038463354</v>
      </c>
      <c r="DP51" s="4">
        <v>39.028670875000003</v>
      </c>
      <c r="DQ51" s="4">
        <v>7094.8825084722785</v>
      </c>
      <c r="DR51" s="4">
        <v>40.488240999999995</v>
      </c>
      <c r="DS51" s="4">
        <v>7094.8825084722785</v>
      </c>
      <c r="DT51" s="4">
        <v>39.572717375000003</v>
      </c>
      <c r="DU51" s="4">
        <v>39.572717375000003</v>
      </c>
      <c r="DV51" s="4">
        <v>44.385106874999998</v>
      </c>
      <c r="DW51" s="4">
        <v>44.667891625000003</v>
      </c>
      <c r="DX51" s="4">
        <v>40.689289982863549</v>
      </c>
      <c r="DZ51" s="4">
        <v>8232.5757308197408</v>
      </c>
      <c r="EA51" s="4">
        <v>40.695340250000001</v>
      </c>
      <c r="EB51" s="4">
        <v>40.695340250000001</v>
      </c>
      <c r="EC51" s="4">
        <v>45.905341374999999</v>
      </c>
      <c r="ED51" s="4">
        <v>46.039116374999999</v>
      </c>
      <c r="EE51" s="4">
        <v>41.354951328124997</v>
      </c>
      <c r="EF51" s="4">
        <v>27.285835125000002</v>
      </c>
      <c r="EG51" s="4">
        <v>19.910738375000001</v>
      </c>
      <c r="EH51" s="4">
        <v>99.947441624999996</v>
      </c>
      <c r="EI51" s="4">
        <v>99.71286825</v>
      </c>
      <c r="EJ51" s="4">
        <v>39.770654125</v>
      </c>
      <c r="EK51" s="4">
        <v>41.600456999999999</v>
      </c>
      <c r="EL51" s="4">
        <v>40.62291475</v>
      </c>
      <c r="EM51" s="4">
        <v>45.816760000000002</v>
      </c>
      <c r="EN51" s="4">
        <v>45.926366999999999</v>
      </c>
      <c r="EO51" s="4">
        <v>41.779343317807822</v>
      </c>
      <c r="EP51" s="4">
        <v>1.20895E-2</v>
      </c>
      <c r="EQ51" s="4">
        <v>133041.96875</v>
      </c>
      <c r="ER51" s="4">
        <v>6794.4768568638774</v>
      </c>
      <c r="ES51" s="4">
        <v>26.273854500000002</v>
      </c>
      <c r="ET51" s="4">
        <v>8232.5757308197408</v>
      </c>
      <c r="EU51" s="4">
        <v>19.910738375000001</v>
      </c>
      <c r="EV51" s="7"/>
      <c r="EW51" s="7"/>
      <c r="EX51" s="7"/>
      <c r="EY51" s="7"/>
      <c r="EZ51" s="7">
        <v>8232.5757308197408</v>
      </c>
      <c r="FA51" s="7">
        <v>39.770654125</v>
      </c>
      <c r="FB51" s="7">
        <v>7486.539307</v>
      </c>
      <c r="FC51" s="7">
        <v>41.379950000000001</v>
      </c>
      <c r="FD51" s="4">
        <v>6166.3892842042624</v>
      </c>
      <c r="FE51" s="4">
        <v>39.734397999999999</v>
      </c>
      <c r="FF51" s="4">
        <v>39.734397999999999</v>
      </c>
      <c r="FG51" s="4">
        <v>44.976738249999997</v>
      </c>
      <c r="FH51" s="4">
        <v>45.077613499999998</v>
      </c>
      <c r="FI51" s="4">
        <v>40.896415066846984</v>
      </c>
      <c r="FK51" s="4">
        <v>6446.302386674015</v>
      </c>
      <c r="FL51" s="4">
        <v>39.910563656249991</v>
      </c>
      <c r="FM51" s="4">
        <v>7808.7180509999998</v>
      </c>
      <c r="FN51" s="4">
        <v>41.044796990775438</v>
      </c>
      <c r="FP51" s="4">
        <v>7486.539307</v>
      </c>
      <c r="FQ51" s="4">
        <v>41.129959312499999</v>
      </c>
      <c r="FR51" s="4">
        <v>7486.539307</v>
      </c>
      <c r="FS51" s="4">
        <v>41.554442873279278</v>
      </c>
    </row>
    <row r="52" spans="1:175" ht="13" thickBot="1">
      <c r="A52" s="270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5"/>
      <c r="CL52" s="4">
        <v>7094.8825084722785</v>
      </c>
      <c r="CM52" s="4">
        <v>39.642068249999994</v>
      </c>
      <c r="CN52" s="4">
        <v>39.642068249999994</v>
      </c>
      <c r="CO52" s="4">
        <v>44.476281374999999</v>
      </c>
      <c r="CP52" s="4">
        <v>44.777314374999996</v>
      </c>
      <c r="CQ52" s="4">
        <v>40.265159453124994</v>
      </c>
      <c r="CR52" s="4">
        <v>25.576674124999997</v>
      </c>
      <c r="CS52" s="4">
        <v>18.710460874999999</v>
      </c>
      <c r="CT52" s="4">
        <v>98.288529124999997</v>
      </c>
      <c r="CU52" s="4">
        <v>97.206758249999993</v>
      </c>
      <c r="CV52" s="4">
        <v>38.020738125000001</v>
      </c>
      <c r="CW52" s="4">
        <v>40.488240999999995</v>
      </c>
      <c r="CX52" s="4">
        <v>39.572717375000003</v>
      </c>
      <c r="CY52" s="4">
        <v>44.385106874999998</v>
      </c>
      <c r="CZ52" s="4">
        <v>44.667891625000003</v>
      </c>
      <c r="DA52" s="4">
        <v>40.689289982863549</v>
      </c>
      <c r="DB52" s="4">
        <v>1.9318749999999999E-2</v>
      </c>
      <c r="DC52" s="4">
        <v>14465.254999999999</v>
      </c>
      <c r="DE52" s="4">
        <v>8557.0398038463354</v>
      </c>
      <c r="DF52" s="4">
        <v>26.640485499999997</v>
      </c>
      <c r="DH52" s="4">
        <v>10275.694222663147</v>
      </c>
      <c r="DI52" s="4">
        <v>19.991162750000001</v>
      </c>
      <c r="DO52" s="4">
        <v>9377.074409189825</v>
      </c>
      <c r="DP52" s="4">
        <v>39.49488075</v>
      </c>
      <c r="DQ52" s="4">
        <v>7808.7180509999998</v>
      </c>
      <c r="DR52" s="4">
        <v>40.813581999999997</v>
      </c>
      <c r="DS52" s="4">
        <v>7808.7180509999998</v>
      </c>
      <c r="DT52" s="4">
        <v>39.933768000000001</v>
      </c>
      <c r="DU52" s="4">
        <v>39.933768000000001</v>
      </c>
      <c r="DV52" s="4">
        <v>44.714351000000001</v>
      </c>
      <c r="DW52" s="4">
        <v>44.977561000000001</v>
      </c>
      <c r="DX52" s="4">
        <v>41.044796990775438</v>
      </c>
      <c r="DZ52" s="4">
        <v>9683.1104674302533</v>
      </c>
      <c r="EA52" s="4">
        <v>41.121540250000002</v>
      </c>
      <c r="EB52" s="4">
        <v>41.121540250000002</v>
      </c>
      <c r="EC52" s="4">
        <v>46.5003745</v>
      </c>
      <c r="ED52" s="4">
        <v>46.665964500000001</v>
      </c>
      <c r="EE52" s="4">
        <v>41.804243906249994</v>
      </c>
      <c r="EF52" s="4">
        <v>27.98607625</v>
      </c>
      <c r="EG52" s="4">
        <v>20.356892000000002</v>
      </c>
      <c r="EH52" s="4">
        <v>99.676927000000006</v>
      </c>
      <c r="EI52" s="4">
        <v>99.097822000000008</v>
      </c>
      <c r="EJ52" s="4">
        <v>40.508746250000002</v>
      </c>
      <c r="EK52" s="4">
        <v>42.036631249999999</v>
      </c>
      <c r="EL52" s="4">
        <v>41.049986250000003</v>
      </c>
      <c r="EM52" s="4">
        <v>46.4229135</v>
      </c>
      <c r="EN52" s="4">
        <v>46.570027750000001</v>
      </c>
      <c r="EO52" s="4">
        <v>42.231618586410981</v>
      </c>
      <c r="EP52" s="4">
        <v>1.094525E-2</v>
      </c>
      <c r="EQ52" s="4">
        <v>218900.38</v>
      </c>
      <c r="ER52" s="4">
        <v>7486.539307</v>
      </c>
      <c r="ES52" s="4">
        <v>26.827293000000001</v>
      </c>
      <c r="ET52" s="4">
        <v>9052.9549614882089</v>
      </c>
      <c r="EU52" s="4">
        <v>20.185123749999999</v>
      </c>
      <c r="EV52" s="7"/>
      <c r="EW52" s="7"/>
      <c r="EX52" s="7"/>
      <c r="EY52" s="7"/>
      <c r="EZ52" s="7">
        <v>9052.9549614882089</v>
      </c>
      <c r="FA52" s="7">
        <v>40.213201250000004</v>
      </c>
      <c r="FB52" s="7">
        <v>9683.1104674302533</v>
      </c>
      <c r="FC52" s="7">
        <v>42.036631249999999</v>
      </c>
      <c r="FD52" s="4">
        <v>6794.4768568638774</v>
      </c>
      <c r="FE52" s="4">
        <v>40.067643999999994</v>
      </c>
      <c r="FF52" s="4">
        <v>40.067643999999994</v>
      </c>
      <c r="FG52" s="4">
        <v>45.273281625000003</v>
      </c>
      <c r="FH52" s="4">
        <v>45.381027250000002</v>
      </c>
      <c r="FI52" s="4">
        <v>41.225428970063128</v>
      </c>
      <c r="FK52" s="4">
        <v>7094.8825084722785</v>
      </c>
      <c r="FL52" s="4">
        <v>40.265159453124994</v>
      </c>
      <c r="FM52" s="4">
        <v>8557.0398038463354</v>
      </c>
      <c r="FN52" s="4">
        <v>41.294435435022237</v>
      </c>
      <c r="FP52" s="4">
        <v>9683.1104674302533</v>
      </c>
      <c r="FQ52" s="4">
        <v>41.804243906249994</v>
      </c>
      <c r="FR52" s="4">
        <v>9683.1104674302533</v>
      </c>
      <c r="FS52" s="4">
        <v>42.231618586410981</v>
      </c>
    </row>
    <row r="53" spans="1:175">
      <c r="CL53" s="4">
        <v>7808.7180509999998</v>
      </c>
      <c r="CM53" s="4">
        <v>40.001745999999997</v>
      </c>
      <c r="CN53" s="4">
        <v>40.001745999999997</v>
      </c>
      <c r="CO53" s="4">
        <v>44.805301999999998</v>
      </c>
      <c r="CP53" s="4">
        <v>45.086337999999998</v>
      </c>
      <c r="CQ53" s="4">
        <v>40.61975524999999</v>
      </c>
      <c r="CR53" s="4">
        <v>26.161549999999998</v>
      </c>
      <c r="CS53" s="4">
        <v>19.102288999999999</v>
      </c>
      <c r="CT53" s="4">
        <v>99.755397000000002</v>
      </c>
      <c r="CU53" s="4">
        <v>98.846654999999998</v>
      </c>
      <c r="CV53" s="4">
        <v>38.562460999999999</v>
      </c>
      <c r="CW53" s="4">
        <v>40.813581999999997</v>
      </c>
      <c r="CX53" s="4">
        <v>39.933768000000001</v>
      </c>
      <c r="CY53" s="4">
        <v>44.714351000000001</v>
      </c>
      <c r="CZ53" s="4">
        <v>44.977561000000001</v>
      </c>
      <c r="DA53" s="4">
        <v>41.044796990775438</v>
      </c>
      <c r="DB53" s="4">
        <v>1.8834E-2</v>
      </c>
      <c r="DC53" s="4">
        <v>14938.05</v>
      </c>
      <c r="DE53" s="4">
        <v>8985.8192186966899</v>
      </c>
      <c r="DF53" s="4">
        <v>26.911714249999999</v>
      </c>
      <c r="DH53" s="4">
        <v>11260.430188566233</v>
      </c>
      <c r="DI53" s="4">
        <v>20.287454</v>
      </c>
      <c r="DO53" s="4">
        <v>10275.694222663147</v>
      </c>
      <c r="DP53" s="4">
        <v>39.961090624999997</v>
      </c>
      <c r="DQ53" s="4">
        <v>8557.0398038463354</v>
      </c>
      <c r="DR53" s="4">
        <v>41.058851874999995</v>
      </c>
      <c r="DS53" s="4">
        <v>8557.0398038463354</v>
      </c>
      <c r="DT53" s="4">
        <v>40.179443374999998</v>
      </c>
      <c r="DU53" s="4">
        <v>40.179443374999998</v>
      </c>
      <c r="DV53" s="4">
        <v>44.99987625</v>
      </c>
      <c r="DW53" s="4">
        <v>45.241307750000004</v>
      </c>
      <c r="DX53" s="4">
        <v>41.294435435022237</v>
      </c>
      <c r="DZ53" s="4">
        <v>10678.993082567929</v>
      </c>
      <c r="EA53" s="4">
        <v>41.410024624999998</v>
      </c>
      <c r="EB53" s="4">
        <v>41.410024624999998</v>
      </c>
      <c r="EC53" s="4">
        <v>46.794752249999995</v>
      </c>
      <c r="ED53" s="4">
        <v>46.96341425</v>
      </c>
      <c r="EE53" s="4">
        <v>42.093656953124999</v>
      </c>
      <c r="EF53" s="4">
        <v>28.512250124999998</v>
      </c>
      <c r="EG53" s="4">
        <v>20.689662999999999</v>
      </c>
      <c r="EH53" s="4">
        <v>99.818314999999998</v>
      </c>
      <c r="EI53" s="4">
        <v>99.522790499999999</v>
      </c>
      <c r="EJ53" s="4">
        <v>41.015012124999998</v>
      </c>
      <c r="EK53" s="4">
        <v>42.311174125000001</v>
      </c>
      <c r="EL53" s="4">
        <v>41.339413624999999</v>
      </c>
      <c r="EM53" s="4">
        <v>46.717128750000001</v>
      </c>
      <c r="EN53" s="4">
        <v>46.868594375000001</v>
      </c>
      <c r="EO53" s="4">
        <v>42.521913593581246</v>
      </c>
      <c r="EP53" s="4">
        <v>1.0588624999999999E-2</v>
      </c>
      <c r="EQ53" s="4">
        <v>232808.16999999998</v>
      </c>
      <c r="ER53" s="4">
        <v>8232.5757308197408</v>
      </c>
      <c r="ES53" s="4">
        <v>27.285835125000002</v>
      </c>
      <c r="ET53" s="4">
        <v>10678.993082567929</v>
      </c>
      <c r="EU53" s="4">
        <v>20.689662999999999</v>
      </c>
      <c r="EV53" s="7"/>
      <c r="EW53" s="7"/>
      <c r="EX53" s="7"/>
      <c r="EY53" s="7"/>
      <c r="EZ53" s="7">
        <v>10678.993082567929</v>
      </c>
      <c r="FA53" s="7">
        <v>41.015012124999998</v>
      </c>
      <c r="FB53" s="7">
        <v>10678.993082567929</v>
      </c>
      <c r="FC53" s="7">
        <v>42.311174125000001</v>
      </c>
      <c r="FD53" s="4">
        <v>7486.539307</v>
      </c>
      <c r="FE53" s="4">
        <v>40.400889999999997</v>
      </c>
      <c r="FF53" s="4">
        <v>40.400889999999997</v>
      </c>
      <c r="FG53" s="4">
        <v>45.569825000000002</v>
      </c>
      <c r="FH53" s="4">
        <v>45.684441</v>
      </c>
      <c r="FI53" s="4">
        <v>41.554442873279278</v>
      </c>
      <c r="FK53" s="4">
        <v>7808.7180509999998</v>
      </c>
      <c r="FL53" s="4">
        <v>40.61975524999999</v>
      </c>
      <c r="FM53" s="4">
        <v>9377.074409189825</v>
      </c>
      <c r="FN53" s="4">
        <v>41.544073879269035</v>
      </c>
      <c r="FP53" s="4">
        <v>10678.993082567929</v>
      </c>
      <c r="FQ53" s="4">
        <v>42.093656953124999</v>
      </c>
      <c r="FR53" s="4">
        <v>10678.993082567929</v>
      </c>
      <c r="FS53" s="4">
        <v>42.521913593581246</v>
      </c>
    </row>
    <row r="54" spans="1:175">
      <c r="AP54" s="9"/>
      <c r="CL54" s="4">
        <v>8557.0398038463354</v>
      </c>
      <c r="CM54" s="4">
        <v>40.247577999999997</v>
      </c>
      <c r="CN54" s="4">
        <v>40.247577999999997</v>
      </c>
      <c r="CO54" s="4">
        <v>45.090950249999999</v>
      </c>
      <c r="CP54" s="4">
        <v>45.350099499999999</v>
      </c>
      <c r="CQ54" s="4">
        <v>40.869196359374989</v>
      </c>
      <c r="CR54" s="4">
        <v>26.640485499999997</v>
      </c>
      <c r="CS54" s="4">
        <v>19.398580249999998</v>
      </c>
      <c r="CT54" s="4">
        <v>99.781294375000002</v>
      </c>
      <c r="CU54" s="4">
        <v>98.984799749999993</v>
      </c>
      <c r="CV54" s="4">
        <v>39.028670875000003</v>
      </c>
      <c r="CW54" s="4">
        <v>41.058851874999995</v>
      </c>
      <c r="CX54" s="4">
        <v>40.179443374999998</v>
      </c>
      <c r="CY54" s="4">
        <v>44.99987625</v>
      </c>
      <c r="CZ54" s="4">
        <v>45.241307750000004</v>
      </c>
      <c r="DA54" s="4">
        <v>41.294435435022237</v>
      </c>
      <c r="DB54" s="4">
        <v>1.8622625E-2</v>
      </c>
      <c r="DC54" s="4">
        <v>14810.1675</v>
      </c>
      <c r="DE54" s="4">
        <v>9827.9248476139928</v>
      </c>
      <c r="DF54" s="4">
        <v>27.412333499999999</v>
      </c>
      <c r="DH54" s="4">
        <v>12200.487512</v>
      </c>
      <c r="DI54" s="4">
        <v>20.551189000000001</v>
      </c>
      <c r="DO54" s="4">
        <v>11260.430188566233</v>
      </c>
      <c r="DP54" s="4">
        <v>40.427300500000001</v>
      </c>
      <c r="DQ54" s="4">
        <v>9377.074409189825</v>
      </c>
      <c r="DR54" s="4">
        <v>41.304121749999993</v>
      </c>
      <c r="DS54" s="4">
        <v>9377.074409189825</v>
      </c>
      <c r="DT54" s="4">
        <v>40.425118750000003</v>
      </c>
      <c r="DU54" s="4">
        <v>40.425118750000003</v>
      </c>
      <c r="DV54" s="4">
        <v>45.285401499999999</v>
      </c>
      <c r="DW54" s="4">
        <v>45.5050545</v>
      </c>
      <c r="DX54" s="4">
        <v>41.544073879269035</v>
      </c>
      <c r="DZ54" s="4">
        <v>11777.299623000001</v>
      </c>
      <c r="EA54" s="4">
        <v>41.698509000000001</v>
      </c>
      <c r="EB54" s="4">
        <v>41.698509000000001</v>
      </c>
      <c r="EC54" s="4">
        <v>47.089129999999997</v>
      </c>
      <c r="ED54" s="4">
        <v>47.260863999999998</v>
      </c>
      <c r="EE54" s="4">
        <v>42.383069999999996</v>
      </c>
      <c r="EF54" s="4">
        <v>29.038423999999999</v>
      </c>
      <c r="EG54" s="4">
        <v>21.022434000000001</v>
      </c>
      <c r="EH54" s="4">
        <v>99.959703000000005</v>
      </c>
      <c r="EI54" s="4">
        <v>99.947759000000005</v>
      </c>
      <c r="EJ54" s="4">
        <v>41.521278000000002</v>
      </c>
      <c r="EK54" s="4">
        <v>42.585717000000002</v>
      </c>
      <c r="EL54" s="4">
        <v>41.628841000000001</v>
      </c>
      <c r="EM54" s="4">
        <v>47.011344000000001</v>
      </c>
      <c r="EN54" s="4">
        <v>47.167161</v>
      </c>
      <c r="EO54" s="4">
        <v>42.812208600751511</v>
      </c>
      <c r="EP54" s="4">
        <v>1.0232E-2</v>
      </c>
      <c r="EQ54" s="4">
        <v>246715.96</v>
      </c>
      <c r="ER54" s="4">
        <v>9052.9549614882089</v>
      </c>
      <c r="ES54" s="4">
        <v>27.744377249999999</v>
      </c>
      <c r="ET54" s="4">
        <v>11777.299623000001</v>
      </c>
      <c r="EU54" s="4">
        <v>21.022434000000001</v>
      </c>
      <c r="EV54" s="7"/>
      <c r="EW54" s="7"/>
      <c r="EX54" s="7"/>
      <c r="EY54" s="7"/>
      <c r="EZ54" s="7">
        <v>11777.299623000001</v>
      </c>
      <c r="FA54" s="7">
        <v>41.521278000000002</v>
      </c>
      <c r="FB54" s="7">
        <v>11777.299623000001</v>
      </c>
      <c r="FC54" s="7">
        <v>42.585717000000002</v>
      </c>
      <c r="FD54" s="4">
        <v>8232.5757308197408</v>
      </c>
      <c r="FE54" s="4">
        <v>40.62291475</v>
      </c>
      <c r="FF54" s="4">
        <v>40.62291475</v>
      </c>
      <c r="FG54" s="4">
        <v>45.816760000000002</v>
      </c>
      <c r="FH54" s="4">
        <v>45.926366999999999</v>
      </c>
      <c r="FI54" s="4">
        <v>41.779343317807822</v>
      </c>
      <c r="FK54" s="4">
        <v>8557.0398038463354</v>
      </c>
      <c r="FL54" s="4">
        <v>40.869196359374989</v>
      </c>
      <c r="FM54" s="4">
        <v>11089.67548765028</v>
      </c>
      <c r="FN54" s="4">
        <v>42.045565992601574</v>
      </c>
      <c r="FP54" s="4">
        <v>11777.299623000001</v>
      </c>
      <c r="FQ54" s="4">
        <v>42.383069999999996</v>
      </c>
      <c r="FR54" s="4">
        <v>11777.299623000001</v>
      </c>
      <c r="FS54" s="4">
        <v>42.812208600751511</v>
      </c>
    </row>
    <row r="55" spans="1:175">
      <c r="AP55" s="9"/>
      <c r="CL55" s="4">
        <v>9377.074409189825</v>
      </c>
      <c r="CM55" s="4">
        <v>40.493409999999997</v>
      </c>
      <c r="CN55" s="4">
        <v>40.493409999999997</v>
      </c>
      <c r="CO55" s="4">
        <v>45.3765985</v>
      </c>
      <c r="CP55" s="4">
        <v>45.613861</v>
      </c>
      <c r="CQ55" s="4">
        <v>41.118637468749995</v>
      </c>
      <c r="CR55" s="4">
        <v>27.119420999999999</v>
      </c>
      <c r="CS55" s="4">
        <v>19.694871499999998</v>
      </c>
      <c r="CT55" s="4">
        <v>99.807191750000001</v>
      </c>
      <c r="CU55" s="4">
        <v>99.122944500000003</v>
      </c>
      <c r="CV55" s="4">
        <v>39.49488075</v>
      </c>
      <c r="CW55" s="4">
        <v>41.304121749999993</v>
      </c>
      <c r="CX55" s="4">
        <v>40.425118750000003</v>
      </c>
      <c r="CY55" s="4">
        <v>45.285401499999999</v>
      </c>
      <c r="CZ55" s="4">
        <v>45.5050545</v>
      </c>
      <c r="DA55" s="4">
        <v>41.544073879269035</v>
      </c>
      <c r="DB55" s="4">
        <v>1.8411250000000001E-2</v>
      </c>
      <c r="DC55" s="4">
        <v>14682.285</v>
      </c>
      <c r="DE55" s="4">
        <v>10748.948366263437</v>
      </c>
      <c r="DF55" s="4">
        <v>27.912952749999999</v>
      </c>
      <c r="DH55" s="4">
        <v>13522.052028008726</v>
      </c>
      <c r="DI55" s="4">
        <v>20.880036500000003</v>
      </c>
      <c r="DO55" s="4">
        <v>12339.534953455586</v>
      </c>
      <c r="DP55" s="4">
        <v>40.893510375000005</v>
      </c>
      <c r="DQ55" s="4">
        <v>11089.67548765028</v>
      </c>
      <c r="DR55" s="4">
        <v>41.773844749999995</v>
      </c>
      <c r="DS55" s="4">
        <v>12200.487512</v>
      </c>
      <c r="DT55" s="4">
        <v>41.230663</v>
      </c>
      <c r="DU55" s="4">
        <v>41.230663</v>
      </c>
      <c r="DV55" s="4">
        <v>46.227640000000001</v>
      </c>
      <c r="DW55" s="4">
        <v>46.438462999999999</v>
      </c>
      <c r="DX55" s="4">
        <v>42.367729105829106</v>
      </c>
      <c r="DZ55" s="4">
        <v>13078.477019599546</v>
      </c>
      <c r="EA55" s="4">
        <v>41.878983500000004</v>
      </c>
      <c r="EB55" s="4">
        <v>41.878983500000004</v>
      </c>
      <c r="EC55" s="4">
        <v>47.324867374999997</v>
      </c>
      <c r="ED55" s="4">
        <v>47.499835624999996</v>
      </c>
      <c r="EE55" s="4">
        <v>42.570654499999996</v>
      </c>
      <c r="EF55" s="4">
        <v>29.437197749999999</v>
      </c>
      <c r="EG55" s="4">
        <v>21.250125875000002</v>
      </c>
      <c r="EH55" s="4">
        <v>99.961182875000006</v>
      </c>
      <c r="EI55" s="4">
        <v>99.949719999999999</v>
      </c>
      <c r="EJ55" s="4">
        <v>41.912204125000002</v>
      </c>
      <c r="EK55" s="4">
        <v>42.777933500000003</v>
      </c>
      <c r="EL55" s="4">
        <v>41.805365625</v>
      </c>
      <c r="EM55" s="4">
        <v>47.245530125000002</v>
      </c>
      <c r="EN55" s="4">
        <v>47.405845999999997</v>
      </c>
      <c r="EO55" s="4">
        <v>42.995837772134912</v>
      </c>
      <c r="EP55" s="4">
        <v>1.020575E-2</v>
      </c>
      <c r="EQ55" s="4">
        <v>276122.15500000003</v>
      </c>
      <c r="ER55" s="4">
        <v>9955.0852873324911</v>
      </c>
      <c r="ES55" s="4">
        <v>28.202919375</v>
      </c>
      <c r="ET55" s="4">
        <v>14556.718590422664</v>
      </c>
      <c r="EU55" s="4">
        <v>21.557050624999999</v>
      </c>
      <c r="EV55" s="7"/>
      <c r="EW55" s="7"/>
      <c r="EX55" s="7"/>
      <c r="EY55" s="7"/>
      <c r="EZ55" s="7">
        <v>14556.718590422664</v>
      </c>
      <c r="FA55" s="7">
        <v>42.425936875000005</v>
      </c>
      <c r="FB55" s="7">
        <v>13078.477019599546</v>
      </c>
      <c r="FC55" s="7">
        <v>42.777933500000003</v>
      </c>
      <c r="FD55" s="4">
        <v>9683.1104674302533</v>
      </c>
      <c r="FE55" s="4">
        <v>41.049986250000003</v>
      </c>
      <c r="FF55" s="4">
        <v>41.049986250000003</v>
      </c>
      <c r="FG55" s="4">
        <v>46.4229135</v>
      </c>
      <c r="FH55" s="4">
        <v>46.570027750000001</v>
      </c>
      <c r="FI55" s="4">
        <v>42.231618586410981</v>
      </c>
      <c r="FK55" s="4">
        <v>9377.074409189825</v>
      </c>
      <c r="FL55" s="4">
        <v>41.118637468749995</v>
      </c>
      <c r="FM55" s="4">
        <v>12200.487512</v>
      </c>
      <c r="FN55" s="4">
        <v>42.367729105829106</v>
      </c>
      <c r="FP55" s="4">
        <v>13078.477019599546</v>
      </c>
      <c r="FQ55" s="4">
        <v>42.570654499999996</v>
      </c>
      <c r="FR55" s="4">
        <v>13078.477019599546</v>
      </c>
      <c r="FS55" s="4">
        <v>42.995837772134912</v>
      </c>
    </row>
    <row r="56" spans="1:17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12200.487512</v>
      </c>
      <c r="CM56" s="4">
        <v>41.296579000000001</v>
      </c>
      <c r="CN56" s="4">
        <v>41.296579000000001</v>
      </c>
      <c r="CO56" s="4">
        <v>46.310388000000003</v>
      </c>
      <c r="CP56" s="4">
        <v>46.533864000000001</v>
      </c>
      <c r="CQ56" s="4">
        <v>41.937272374999999</v>
      </c>
      <c r="CR56" s="4">
        <v>28.403029</v>
      </c>
      <c r="CS56" s="4">
        <v>20.551189000000001</v>
      </c>
      <c r="CT56" s="4">
        <v>99.956528000000006</v>
      </c>
      <c r="CU56" s="4">
        <v>99.945239000000001</v>
      </c>
      <c r="CV56" s="4">
        <v>40.804822000000001</v>
      </c>
      <c r="CW56" s="4">
        <v>42.077973999999998</v>
      </c>
      <c r="CX56" s="4">
        <v>41.230663</v>
      </c>
      <c r="CY56" s="4">
        <v>46.227640000000001</v>
      </c>
      <c r="CZ56" s="4">
        <v>46.438462999999999</v>
      </c>
      <c r="DA56" s="4">
        <v>42.367729105829106</v>
      </c>
      <c r="DB56" s="4">
        <v>1.6603E-2</v>
      </c>
      <c r="DC56" s="4">
        <v>27836.22</v>
      </c>
      <c r="DE56" s="4">
        <v>11756.285561000001</v>
      </c>
      <c r="DF56" s="4">
        <v>28.413571999999998</v>
      </c>
      <c r="DH56" s="4">
        <v>14817.891576778566</v>
      </c>
      <c r="DI56" s="4">
        <v>21.176327750000002</v>
      </c>
      <c r="DO56" s="4">
        <v>13522.052028008726</v>
      </c>
      <c r="DP56" s="4">
        <v>41.359720250000002</v>
      </c>
      <c r="DQ56" s="4">
        <v>12200.487512</v>
      </c>
      <c r="DR56" s="4">
        <v>42.077973999999998</v>
      </c>
      <c r="DS56" s="4">
        <v>16237.913471</v>
      </c>
      <c r="DT56" s="4">
        <v>41.899171000000003</v>
      </c>
      <c r="DU56" s="4">
        <v>41.899171000000003</v>
      </c>
      <c r="DV56" s="4">
        <v>46.998553000000001</v>
      </c>
      <c r="DW56" s="4">
        <v>47.087535000000003</v>
      </c>
      <c r="DX56" s="4">
        <v>43.041904544749812</v>
      </c>
      <c r="DZ56" s="4">
        <v>16007.301007</v>
      </c>
      <c r="EA56" s="4">
        <v>42.250419999999998</v>
      </c>
      <c r="EB56" s="4">
        <v>42.250419999999998</v>
      </c>
      <c r="EC56" s="4">
        <v>47.639895000000003</v>
      </c>
      <c r="ED56" s="4">
        <v>47.732551999999998</v>
      </c>
      <c r="EE56" s="4">
        <v>42.929895437499994</v>
      </c>
      <c r="EF56" s="4">
        <v>30.495629999999998</v>
      </c>
      <c r="EG56" s="4">
        <v>21.831436</v>
      </c>
      <c r="EH56" s="4">
        <v>99.963335999999998</v>
      </c>
      <c r="EI56" s="4">
        <v>99.952682999999993</v>
      </c>
      <c r="EJ56" s="4">
        <v>42.868484000000002</v>
      </c>
      <c r="EK56" s="4">
        <v>43.144005999999997</v>
      </c>
      <c r="EL56" s="4">
        <v>42.177087999999998</v>
      </c>
      <c r="EM56" s="4">
        <v>47.545304999999999</v>
      </c>
      <c r="EN56" s="4">
        <v>47.619849000000002</v>
      </c>
      <c r="EO56" s="4">
        <v>43.353646429507634</v>
      </c>
      <c r="EP56" s="4">
        <v>9.4540000000000006E-3</v>
      </c>
      <c r="EQ56" s="4">
        <v>182075.35</v>
      </c>
      <c r="ER56" s="4">
        <v>10517.440875599315</v>
      </c>
      <c r="ES56" s="4">
        <v>28.473782624999998</v>
      </c>
      <c r="ET56" s="4">
        <v>16007.301007</v>
      </c>
      <c r="EU56" s="4">
        <v>21.831436</v>
      </c>
      <c r="EV56" s="7"/>
      <c r="EW56" s="7"/>
      <c r="EX56" s="7"/>
      <c r="EY56" s="7"/>
      <c r="EZ56" s="7">
        <v>16007.301007</v>
      </c>
      <c r="FA56" s="7">
        <v>42.868484000000002</v>
      </c>
      <c r="FB56" s="7">
        <v>14523.410852022076</v>
      </c>
      <c r="FC56" s="7">
        <v>42.970150000000004</v>
      </c>
      <c r="FD56" s="4">
        <v>10678.993082567929</v>
      </c>
      <c r="FE56" s="4">
        <v>41.339413624999999</v>
      </c>
      <c r="FF56" s="4">
        <v>41.339413624999999</v>
      </c>
      <c r="FG56" s="4">
        <v>46.717128750000001</v>
      </c>
      <c r="FH56" s="4">
        <v>46.868594375000001</v>
      </c>
      <c r="FI56" s="4">
        <v>42.521913593581246</v>
      </c>
      <c r="FK56" s="4">
        <v>11089.67548765028</v>
      </c>
      <c r="FL56" s="4">
        <v>41.6161564296875</v>
      </c>
      <c r="FM56" s="4">
        <v>16237.913471</v>
      </c>
      <c r="FN56" s="4">
        <v>43.041904544749812</v>
      </c>
      <c r="FP56" s="4">
        <v>14523.410852022076</v>
      </c>
      <c r="FQ56" s="4">
        <v>42.758238999999996</v>
      </c>
      <c r="FR56" s="4">
        <v>14523.410852022076</v>
      </c>
      <c r="FS56" s="4">
        <v>43.179466943518321</v>
      </c>
    </row>
    <row r="57" spans="1:175">
      <c r="R57" s="1">
        <f>GEOMEAN(R5:R40)</f>
        <v>5.6489932287605731E-2</v>
      </c>
      <c r="S57" s="1">
        <f>GEOMEAN(S5:S40)</f>
        <v>4238.0771149968459</v>
      </c>
      <c r="AJ57" s="1">
        <f>GEOMEAN(AJ5:AJ40)</f>
        <v>3.9923971810928958E-2</v>
      </c>
      <c r="AK57" s="1">
        <f>GEOMEAN(AK5:AK40)</f>
        <v>35430.23302156492</v>
      </c>
      <c r="AL57" s="1">
        <f>GEOMEAN(AL5:AL40)</f>
        <v>0.70674490469673545</v>
      </c>
      <c r="AM57" s="1">
        <f>GEOMEAN(AM5:AM40)</f>
        <v>8.3599783723122005</v>
      </c>
      <c r="CL57" s="4">
        <v>16237.913471</v>
      </c>
      <c r="CM57" s="4">
        <v>41.968401999999998</v>
      </c>
      <c r="CN57" s="4">
        <v>41.968401999999998</v>
      </c>
      <c r="CO57" s="4">
        <v>47.090488000000001</v>
      </c>
      <c r="CP57" s="4">
        <v>47.196429999999999</v>
      </c>
      <c r="CQ57" s="4">
        <v>42.615284125000002</v>
      </c>
      <c r="CR57" s="4">
        <v>29.993034000000002</v>
      </c>
      <c r="CS57" s="4">
        <v>21.472619000000002</v>
      </c>
      <c r="CT57" s="4">
        <v>99.962575999999999</v>
      </c>
      <c r="CU57" s="4">
        <v>99.951813000000001</v>
      </c>
      <c r="CV57" s="4">
        <v>42.292140000000003</v>
      </c>
      <c r="CW57" s="4">
        <v>42.775740999999996</v>
      </c>
      <c r="CX57" s="4">
        <v>41.899171000000003</v>
      </c>
      <c r="CY57" s="4">
        <v>46.998553000000001</v>
      </c>
      <c r="CZ57" s="4">
        <v>47.087535000000003</v>
      </c>
      <c r="DA57" s="4">
        <v>43.041904544749812</v>
      </c>
      <c r="DB57" s="4">
        <v>1.7142999999999999E-2</v>
      </c>
      <c r="DC57" s="4">
        <v>13914.99</v>
      </c>
      <c r="DE57" s="4">
        <v>14817.891576778566</v>
      </c>
      <c r="DF57" s="4">
        <v>29.514098500000003</v>
      </c>
      <c r="DH57" s="4">
        <v>16237.913471</v>
      </c>
      <c r="DI57" s="4">
        <v>21.472619000000002</v>
      </c>
      <c r="DO57" s="4">
        <v>14817.891576778566</v>
      </c>
      <c r="DP57" s="4">
        <v>41.825930124999999</v>
      </c>
      <c r="DQ57" s="4">
        <v>14817.891576778566</v>
      </c>
      <c r="DR57" s="4">
        <v>42.530471124999998</v>
      </c>
      <c r="DS57" s="4">
        <v>22211.661801448565</v>
      </c>
      <c r="DT57" s="4">
        <v>42.417489249999996</v>
      </c>
      <c r="DU57" s="4">
        <v>42.417489249999996</v>
      </c>
      <c r="DV57" s="4">
        <v>47.848357</v>
      </c>
      <c r="DW57" s="4">
        <v>47.990999000000002</v>
      </c>
      <c r="DX57" s="4">
        <v>43.605369183207138</v>
      </c>
      <c r="DZ57" s="4">
        <v>19888.54316481949</v>
      </c>
      <c r="EA57" s="4">
        <v>42.6008815</v>
      </c>
      <c r="EB57" s="4">
        <v>42.6008815</v>
      </c>
      <c r="EC57" s="4">
        <v>48.267816875000001</v>
      </c>
      <c r="ED57" s="4">
        <v>48.455722125000001</v>
      </c>
      <c r="EE57" s="4">
        <v>43.320992499999996</v>
      </c>
      <c r="EF57" s="4">
        <v>31.03229275</v>
      </c>
      <c r="EG57" s="4">
        <v>22.160893375000001</v>
      </c>
      <c r="EH57" s="4">
        <v>99.967102374999996</v>
      </c>
      <c r="EI57" s="4">
        <v>99.957564000000005</v>
      </c>
      <c r="EJ57" s="4">
        <v>43.475908625000002</v>
      </c>
      <c r="EK57" s="4">
        <v>43.546799499999999</v>
      </c>
      <c r="EL57" s="4">
        <v>42.511464125000003</v>
      </c>
      <c r="EM57" s="4">
        <v>48.182274624999998</v>
      </c>
      <c r="EN57" s="4">
        <v>48.360585999999998</v>
      </c>
      <c r="EO57" s="4">
        <v>43.730354457668533</v>
      </c>
      <c r="EP57" s="4">
        <v>1.010075E-2</v>
      </c>
      <c r="EQ57" s="4">
        <v>393746.935</v>
      </c>
      <c r="ER57" s="4">
        <v>11536.193037999999</v>
      </c>
      <c r="ES57" s="4">
        <v>28.954566</v>
      </c>
      <c r="ET57" s="4">
        <v>24525.951863086884</v>
      </c>
      <c r="EU57" s="4">
        <v>22.616277125</v>
      </c>
      <c r="EV57" s="7"/>
      <c r="EW57" s="7"/>
      <c r="EX57" s="7"/>
      <c r="EY57" s="7"/>
      <c r="EZ57" s="7">
        <v>22085.865441211226</v>
      </c>
      <c r="FA57" s="7">
        <v>43.866834750000002</v>
      </c>
      <c r="FB57" s="7">
        <v>16127.983591708075</v>
      </c>
      <c r="FC57" s="7">
        <v>43.162366500000005</v>
      </c>
      <c r="FD57" s="4">
        <v>11777.299623000001</v>
      </c>
      <c r="FE57" s="4">
        <v>41.628841000000001</v>
      </c>
      <c r="FF57" s="4">
        <v>41.628841000000001</v>
      </c>
      <c r="FG57" s="4">
        <v>47.011344000000001</v>
      </c>
      <c r="FH57" s="4">
        <v>47.167161</v>
      </c>
      <c r="FI57" s="4">
        <v>42.812208600751511</v>
      </c>
      <c r="FK57" s="4">
        <v>12200.487512</v>
      </c>
      <c r="FL57" s="4">
        <v>41.937272374999999</v>
      </c>
      <c r="FM57" s="4">
        <v>22211.661801448565</v>
      </c>
      <c r="FN57" s="4">
        <v>43.605369183207138</v>
      </c>
      <c r="FP57" s="4">
        <v>16127.983591708075</v>
      </c>
      <c r="FQ57" s="4">
        <v>42.945823499999996</v>
      </c>
      <c r="FR57" s="4">
        <v>16007.301007</v>
      </c>
      <c r="FS57" s="4">
        <v>43.353646429507634</v>
      </c>
    </row>
    <row r="58" spans="1:175">
      <c r="R58" s="1">
        <f>SUM(R5:R40)</f>
        <v>3.6443750000000001</v>
      </c>
      <c r="S58" s="1">
        <f>SUM(S5:S40)</f>
        <v>245274.83000000002</v>
      </c>
      <c r="AJ58" s="1">
        <f>SUM(AJ5:AJ40)</f>
        <v>2.9951969999999997</v>
      </c>
      <c r="AK58" s="1">
        <f>SUM(AK5:AK40)</f>
        <v>2339828.2599999998</v>
      </c>
      <c r="AL58" s="1">
        <f>AVERAGE(AL5:AL40)</f>
        <v>0.72061855288018906</v>
      </c>
      <c r="AM58" s="1">
        <f>AVERAGE(AM5:AM40)</f>
        <v>8.6964543547859137</v>
      </c>
      <c r="CL58" s="4">
        <v>22211.661801448565</v>
      </c>
      <c r="CM58" s="4">
        <v>42.503766999999996</v>
      </c>
      <c r="CN58" s="4">
        <v>42.503766999999996</v>
      </c>
      <c r="CO58" s="4">
        <v>47.935929000000002</v>
      </c>
      <c r="CP58" s="4">
        <v>48.088885499999996</v>
      </c>
      <c r="CQ58" s="4">
        <v>43.192347031249994</v>
      </c>
      <c r="CR58" s="4">
        <v>30.940000750000003</v>
      </c>
      <c r="CS58" s="4">
        <v>22.05420475</v>
      </c>
      <c r="CT58" s="4">
        <v>99.967411249999998</v>
      </c>
      <c r="CU58" s="4">
        <v>99.958256750000004</v>
      </c>
      <c r="CV58" s="4">
        <v>43.324765749999997</v>
      </c>
      <c r="CW58" s="4">
        <v>43.370704000000003</v>
      </c>
      <c r="CX58" s="4">
        <v>42.417489249999996</v>
      </c>
      <c r="CY58" s="4">
        <v>47.848357</v>
      </c>
      <c r="CZ58" s="4">
        <v>47.990999000000002</v>
      </c>
      <c r="DA58" s="4">
        <v>43.605369183207138</v>
      </c>
      <c r="DB58" s="4">
        <v>1.6628499999999997E-2</v>
      </c>
      <c r="DC58" s="4">
        <v>28163.475000000002</v>
      </c>
      <c r="DE58" s="4">
        <v>16237.913471</v>
      </c>
      <c r="DF58" s="4">
        <v>29.993034000000002</v>
      </c>
      <c r="DH58" s="4">
        <v>24544.170741842048</v>
      </c>
      <c r="DI58" s="4">
        <v>22.304707375</v>
      </c>
      <c r="DO58" s="4">
        <v>16237.913471</v>
      </c>
      <c r="DP58" s="4">
        <v>42.292140000000003</v>
      </c>
      <c r="DQ58" s="4">
        <v>16237.913471</v>
      </c>
      <c r="DR58" s="4">
        <v>42.775740999999996</v>
      </c>
      <c r="DS58" s="4">
        <v>24544.170741842048</v>
      </c>
      <c r="DT58" s="4">
        <v>42.615293625</v>
      </c>
      <c r="DU58" s="4">
        <v>42.615293625</v>
      </c>
      <c r="DV58" s="4">
        <v>48.1184765</v>
      </c>
      <c r="DW58" s="4">
        <v>48.249755</v>
      </c>
      <c r="DX58" s="4">
        <v>43.81164252943681</v>
      </c>
      <c r="DZ58" s="4">
        <v>22085.865441211226</v>
      </c>
      <c r="EA58" s="4">
        <v>42.781356000000002</v>
      </c>
      <c r="EB58" s="4">
        <v>42.781356000000002</v>
      </c>
      <c r="EC58" s="4">
        <v>48.503554250000001</v>
      </c>
      <c r="ED58" s="4">
        <v>48.694693749999999</v>
      </c>
      <c r="EE58" s="4">
        <v>43.508576999999995</v>
      </c>
      <c r="EF58" s="4">
        <v>31.4310665</v>
      </c>
      <c r="EG58" s="4">
        <v>22.388585250000002</v>
      </c>
      <c r="EH58" s="4">
        <v>99.968582249999997</v>
      </c>
      <c r="EI58" s="4">
        <v>99.959524999999999</v>
      </c>
      <c r="EJ58" s="4">
        <v>43.866834750000002</v>
      </c>
      <c r="EK58" s="4">
        <v>43.739015999999999</v>
      </c>
      <c r="EL58" s="4">
        <v>42.687988750000002</v>
      </c>
      <c r="EM58" s="4">
        <v>48.416460749999999</v>
      </c>
      <c r="EN58" s="4">
        <v>48.599271000000002</v>
      </c>
      <c r="EO58" s="4">
        <v>43.913983629051934</v>
      </c>
      <c r="EP58" s="4">
        <v>1.00745E-2</v>
      </c>
      <c r="EQ58" s="4">
        <v>423153.13</v>
      </c>
      <c r="ER58" s="4">
        <v>13237.588024870243</v>
      </c>
      <c r="ES58" s="4">
        <v>29.57854575</v>
      </c>
      <c r="ET58" s="4">
        <v>27235.623453</v>
      </c>
      <c r="EU58" s="4">
        <v>22.843969000000001</v>
      </c>
      <c r="EV58" s="7"/>
      <c r="EW58" s="7"/>
      <c r="EX58" s="7"/>
      <c r="EY58" s="7"/>
      <c r="EZ58" s="7">
        <v>24525.951863086884</v>
      </c>
      <c r="FA58" s="7">
        <v>44.257760875000002</v>
      </c>
      <c r="FB58" s="7">
        <v>17909.832434313448</v>
      </c>
      <c r="FC58" s="7">
        <v>43.354583000000005</v>
      </c>
      <c r="FD58" s="4">
        <v>13078.477019599546</v>
      </c>
      <c r="FE58" s="4">
        <v>41.805365625</v>
      </c>
      <c r="FF58" s="4">
        <v>41.805365625</v>
      </c>
      <c r="FG58" s="4">
        <v>47.245530125000002</v>
      </c>
      <c r="FH58" s="4">
        <v>47.405845999999997</v>
      </c>
      <c r="FI58" s="4">
        <v>42.995837772134912</v>
      </c>
      <c r="FK58" s="4">
        <v>16237.913471</v>
      </c>
      <c r="FL58" s="4">
        <v>42.615284125000002</v>
      </c>
      <c r="FM58" s="4">
        <v>24544.170741842048</v>
      </c>
      <c r="FN58" s="4">
        <v>43.81164252943681</v>
      </c>
      <c r="FP58" s="4">
        <v>17909.832434313448</v>
      </c>
      <c r="FQ58" s="4">
        <v>43.133407999999996</v>
      </c>
      <c r="FR58" s="4">
        <v>17909.832434313448</v>
      </c>
      <c r="FS58" s="4">
        <v>43.546725286285124</v>
      </c>
    </row>
    <row r="59" spans="1:175">
      <c r="R59" s="1">
        <f>MAX(R5:R40)</f>
        <v>0.402254</v>
      </c>
      <c r="S59" s="1">
        <f>MAX(S5:S40)</f>
        <v>28272.560000000001</v>
      </c>
      <c r="AJ59" s="1">
        <f>MAX(AJ5:AJ40)</f>
        <v>0.415742</v>
      </c>
      <c r="AK59" s="1">
        <f>MAX(AK5:AK40)</f>
        <v>481965.52</v>
      </c>
      <c r="AL59" s="1">
        <f>MAX(AL5:AL40)</f>
        <v>1.0335310525190551</v>
      </c>
      <c r="AM59" s="1">
        <f>MAX(AM5:AM40)</f>
        <v>17.047112818931147</v>
      </c>
      <c r="CL59" s="4">
        <v>24544.170741842048</v>
      </c>
      <c r="CM59" s="4">
        <v>42.704965000000001</v>
      </c>
      <c r="CN59" s="4">
        <v>42.704965000000001</v>
      </c>
      <c r="CO59" s="4">
        <v>48.206852499999997</v>
      </c>
      <c r="CP59" s="4">
        <v>48.34805575</v>
      </c>
      <c r="CQ59" s="4">
        <v>43.401526140624995</v>
      </c>
      <c r="CR59" s="4">
        <v>31.362829375</v>
      </c>
      <c r="CS59" s="4">
        <v>22.304707375</v>
      </c>
      <c r="CT59" s="4">
        <v>99.969225125000008</v>
      </c>
      <c r="CU59" s="4">
        <v>99.960426374999997</v>
      </c>
      <c r="CV59" s="4">
        <v>43.744756375000001</v>
      </c>
      <c r="CW59" s="4">
        <v>43.586159000000002</v>
      </c>
      <c r="CX59" s="4">
        <v>42.615293625</v>
      </c>
      <c r="CY59" s="4">
        <v>48.1184765</v>
      </c>
      <c r="CZ59" s="4">
        <v>48.249755</v>
      </c>
      <c r="DA59" s="4">
        <v>43.81164252943681</v>
      </c>
      <c r="DB59" s="4">
        <v>1.6632749999999998E-2</v>
      </c>
      <c r="DC59" s="4">
        <v>28218.017500000002</v>
      </c>
      <c r="DE59" s="4">
        <v>24544.170741842048</v>
      </c>
      <c r="DF59" s="4">
        <v>31.362829375</v>
      </c>
      <c r="DH59" s="4">
        <v>27121.622992000001</v>
      </c>
      <c r="DI59" s="4">
        <v>22.555209999999999</v>
      </c>
      <c r="DO59" s="4">
        <v>24544.170741842048</v>
      </c>
      <c r="DP59" s="4">
        <v>43.744756375000001</v>
      </c>
      <c r="DQ59" s="4">
        <v>22211.661801448565</v>
      </c>
      <c r="DR59" s="4">
        <v>43.370704000000003</v>
      </c>
      <c r="DS59" s="4">
        <v>27121.622992000001</v>
      </c>
      <c r="DT59" s="4">
        <v>42.813097999999997</v>
      </c>
      <c r="DU59" s="4">
        <v>42.813097999999997</v>
      </c>
      <c r="DV59" s="4">
        <v>48.388596</v>
      </c>
      <c r="DW59" s="4">
        <v>48.508510999999999</v>
      </c>
      <c r="DX59" s="4">
        <v>44.017915875666482</v>
      </c>
      <c r="DZ59" s="4">
        <v>24525.951863086884</v>
      </c>
      <c r="EA59" s="4">
        <v>42.961830499999998</v>
      </c>
      <c r="EB59" s="4">
        <v>42.961830499999998</v>
      </c>
      <c r="EC59" s="4">
        <v>48.739291625</v>
      </c>
      <c r="ED59" s="4">
        <v>48.933665375000004</v>
      </c>
      <c r="EE59" s="4">
        <v>43.696161499999995</v>
      </c>
      <c r="EF59" s="4">
        <v>31.82984025</v>
      </c>
      <c r="EG59" s="4">
        <v>22.616277125</v>
      </c>
      <c r="EH59" s="4">
        <v>99.970062124999998</v>
      </c>
      <c r="EI59" s="4">
        <v>99.961486000000008</v>
      </c>
      <c r="EJ59" s="4">
        <v>44.257760875000002</v>
      </c>
      <c r="EK59" s="4">
        <v>43.9312325</v>
      </c>
      <c r="EL59" s="4">
        <v>42.864513375000001</v>
      </c>
      <c r="EM59" s="4">
        <v>48.650646875</v>
      </c>
      <c r="EN59" s="4">
        <v>48.837956000000005</v>
      </c>
      <c r="EO59" s="4">
        <v>44.097612800435343</v>
      </c>
      <c r="EP59" s="4">
        <v>1.004825E-2</v>
      </c>
      <c r="EQ59" s="4">
        <v>452559.32500000001</v>
      </c>
      <c r="ER59" s="4">
        <v>14556.718590422664</v>
      </c>
      <c r="ES59" s="4">
        <v>30.037087874999997</v>
      </c>
      <c r="EV59" s="7"/>
      <c r="EW59" s="7"/>
      <c r="EX59" s="7"/>
      <c r="EY59" s="7"/>
      <c r="EZ59" s="7">
        <v>27235.623453</v>
      </c>
      <c r="FA59" s="7">
        <v>44.648687000000002</v>
      </c>
      <c r="FB59" s="7">
        <v>19888.54316481949</v>
      </c>
      <c r="FC59" s="7">
        <v>43.546799499999999</v>
      </c>
      <c r="FD59" s="4">
        <v>16007.301007</v>
      </c>
      <c r="FE59" s="4">
        <v>42.177087999999998</v>
      </c>
      <c r="FF59" s="4">
        <v>42.177087999999998</v>
      </c>
      <c r="FG59" s="4">
        <v>47.545304999999999</v>
      </c>
      <c r="FH59" s="4">
        <v>47.619849000000002</v>
      </c>
      <c r="FI59" s="4">
        <v>43.353646429507634</v>
      </c>
      <c r="FK59" s="4">
        <v>22211.661801448565</v>
      </c>
      <c r="FL59" s="4">
        <v>43.192347031249994</v>
      </c>
      <c r="FM59" s="4">
        <v>27121.622992000001</v>
      </c>
      <c r="FN59" s="4">
        <v>44.017915875666482</v>
      </c>
      <c r="FP59" s="4">
        <v>19888.54316481949</v>
      </c>
      <c r="FQ59" s="4">
        <v>43.320992499999996</v>
      </c>
      <c r="FR59" s="4">
        <v>19888.54316481949</v>
      </c>
      <c r="FS59" s="4">
        <v>43.730354457668533</v>
      </c>
    </row>
    <row r="60" spans="1:175">
      <c r="R60" s="1">
        <f>MIN(R5:R40)</f>
        <v>1.3932E-2</v>
      </c>
      <c r="S60" s="1">
        <f>MIN(S5:S40)</f>
        <v>381.9</v>
      </c>
      <c r="AJ60" s="1">
        <f>MIN(AJ5:AJ40)</f>
        <v>9.4540000000000006E-3</v>
      </c>
      <c r="AK60" s="1">
        <f>MIN(AK5:AK40)</f>
        <v>3462.48</v>
      </c>
      <c r="AL60" s="1">
        <f>MIN(AL5:AL40)</f>
        <v>0.39391068299909016</v>
      </c>
      <c r="AM60" s="1">
        <f>MIN(AM5:AM40)</f>
        <v>4.9013331909364375</v>
      </c>
      <c r="CL60" s="4">
        <v>27121.622992000001</v>
      </c>
      <c r="CM60" s="4">
        <v>42.906162999999999</v>
      </c>
      <c r="CN60" s="4">
        <v>42.906162999999999</v>
      </c>
      <c r="CO60" s="4">
        <v>48.477775999999999</v>
      </c>
      <c r="CP60" s="4">
        <v>48.607225999999997</v>
      </c>
      <c r="CQ60" s="4">
        <v>43.610705249999995</v>
      </c>
      <c r="CR60" s="4">
        <v>31.785658000000002</v>
      </c>
      <c r="CS60" s="4">
        <v>22.555209999999999</v>
      </c>
      <c r="CT60" s="4">
        <v>99.971039000000005</v>
      </c>
      <c r="CU60" s="4">
        <v>99.962596000000005</v>
      </c>
      <c r="CV60" s="4">
        <v>44.164746999999998</v>
      </c>
      <c r="CW60" s="4">
        <v>43.801614000000001</v>
      </c>
      <c r="CX60" s="4">
        <v>42.813097999999997</v>
      </c>
      <c r="CY60" s="4">
        <v>48.388596</v>
      </c>
      <c r="CZ60" s="4">
        <v>48.508510999999999</v>
      </c>
      <c r="DA60" s="4">
        <v>44.017915875666482</v>
      </c>
      <c r="DB60" s="4">
        <v>1.6636999999999999E-2</v>
      </c>
      <c r="DC60" s="4">
        <v>28272.560000000001</v>
      </c>
      <c r="DE60" s="4">
        <v>27121.622992000001</v>
      </c>
      <c r="DF60" s="4">
        <v>31.785658000000002</v>
      </c>
      <c r="DO60" s="4">
        <v>27121.622992000001</v>
      </c>
      <c r="DP60" s="4">
        <v>44.164746999999998</v>
      </c>
      <c r="DQ60" s="4">
        <v>24544.170741842048</v>
      </c>
      <c r="DR60" s="4">
        <v>43.586159000000002</v>
      </c>
      <c r="DZ60" s="4">
        <v>27235.623453</v>
      </c>
      <c r="EA60" s="4">
        <v>43.142305</v>
      </c>
      <c r="EB60" s="4">
        <v>43.142305</v>
      </c>
      <c r="EC60" s="4">
        <v>48.975028999999999</v>
      </c>
      <c r="ED60" s="4">
        <v>49.172637000000002</v>
      </c>
      <c r="EE60" s="4">
        <v>43.883745999999995</v>
      </c>
      <c r="EF60" s="4">
        <v>32.228614</v>
      </c>
      <c r="EG60" s="4">
        <v>22.843969000000001</v>
      </c>
      <c r="EH60" s="4">
        <v>99.971541999999999</v>
      </c>
      <c r="EI60" s="4">
        <v>99.963447000000002</v>
      </c>
      <c r="EJ60" s="4">
        <v>44.648687000000002</v>
      </c>
      <c r="EK60" s="4">
        <v>44.123449000000001</v>
      </c>
      <c r="EL60" s="4">
        <v>43.041038</v>
      </c>
      <c r="EM60" s="4">
        <v>48.884833</v>
      </c>
      <c r="EN60" s="4">
        <v>49.076641000000002</v>
      </c>
      <c r="EO60" s="4">
        <v>44.281241971818744</v>
      </c>
      <c r="EP60" s="4">
        <v>1.0022E-2</v>
      </c>
      <c r="EQ60" s="4">
        <v>481965.52</v>
      </c>
      <c r="ER60" s="4">
        <v>16007.301007</v>
      </c>
      <c r="ES60" s="4">
        <v>30.495629999999998</v>
      </c>
      <c r="EV60" s="7"/>
      <c r="EW60" s="7"/>
      <c r="EX60" s="7"/>
      <c r="EY60" s="7"/>
      <c r="EZ60" s="7"/>
      <c r="FA60" s="7"/>
      <c r="FB60" s="7">
        <v>22085.865441211226</v>
      </c>
      <c r="FC60" s="7">
        <v>43.739015999999999</v>
      </c>
      <c r="FD60" s="4">
        <v>19888.54316481949</v>
      </c>
      <c r="FE60" s="4">
        <v>42.511464125000003</v>
      </c>
      <c r="FF60" s="4">
        <v>42.511464125000003</v>
      </c>
      <c r="FG60" s="4">
        <v>48.182274624999998</v>
      </c>
      <c r="FH60" s="4">
        <v>48.360585999999998</v>
      </c>
      <c r="FI60" s="4">
        <v>43.730354457668533</v>
      </c>
      <c r="FK60" s="4">
        <v>24544.170741842048</v>
      </c>
      <c r="FL60" s="4">
        <v>43.401526140624995</v>
      </c>
      <c r="FP60" s="4">
        <v>22085.865441211226</v>
      </c>
      <c r="FQ60" s="4">
        <v>43.508576999999995</v>
      </c>
      <c r="FR60" s="4">
        <v>22085.865441211226</v>
      </c>
      <c r="FS60" s="4">
        <v>43.913983629051934</v>
      </c>
    </row>
    <row r="61" spans="1:175">
      <c r="AJ61" s="1">
        <f>AJ57/R57</f>
        <v>0.70674490469673557</v>
      </c>
      <c r="AK61" s="1">
        <f>AK57/S57</f>
        <v>8.3599783723122005</v>
      </c>
      <c r="DQ61" s="4">
        <v>27121.622992000001</v>
      </c>
      <c r="DR61" s="4">
        <v>43.801614000000001</v>
      </c>
      <c r="ER61" s="4">
        <v>24525.951863086884</v>
      </c>
      <c r="ES61" s="4">
        <v>31.82984025</v>
      </c>
      <c r="EV61" s="7"/>
      <c r="EW61" s="7"/>
      <c r="EX61" s="7"/>
      <c r="EY61" s="7"/>
      <c r="EZ61" s="7"/>
      <c r="FA61" s="7"/>
      <c r="FB61" s="7">
        <v>24525.951863086884</v>
      </c>
      <c r="FC61" s="7">
        <v>43.9312325</v>
      </c>
      <c r="FD61" s="4">
        <v>22085.865441211226</v>
      </c>
      <c r="FE61" s="4">
        <v>42.687988750000002</v>
      </c>
      <c r="FF61" s="4">
        <v>42.687988750000002</v>
      </c>
      <c r="FG61" s="4">
        <v>48.416460749999999</v>
      </c>
      <c r="FH61" s="4">
        <v>48.599271000000002</v>
      </c>
      <c r="FI61" s="4">
        <v>43.913983629051934</v>
      </c>
      <c r="FK61" s="4">
        <v>27121.622992000001</v>
      </c>
      <c r="FL61" s="4">
        <v>43.610705249999995</v>
      </c>
      <c r="FP61" s="4">
        <v>24525.951863086884</v>
      </c>
      <c r="FQ61" s="4">
        <v>43.696161499999995</v>
      </c>
      <c r="FR61" s="4">
        <v>24525.951863086884</v>
      </c>
      <c r="FS61" s="4">
        <v>44.097612800435343</v>
      </c>
    </row>
    <row r="62" spans="1:175">
      <c r="ER62" s="4">
        <v>27235.623453</v>
      </c>
      <c r="ES62" s="4">
        <v>32.228614</v>
      </c>
      <c r="EV62" s="7"/>
      <c r="EW62" s="7"/>
      <c r="EX62" s="7"/>
      <c r="EY62" s="7"/>
      <c r="EZ62" s="7"/>
      <c r="FA62" s="7"/>
      <c r="FB62" s="7">
        <v>27235.623453</v>
      </c>
      <c r="FC62" s="7">
        <v>44.123449000000001</v>
      </c>
      <c r="FD62" s="4">
        <v>24525.951863086884</v>
      </c>
      <c r="FE62" s="4">
        <v>42.864513375000001</v>
      </c>
      <c r="FF62" s="4">
        <v>42.864513375000001</v>
      </c>
      <c r="FG62" s="4">
        <v>48.650646875</v>
      </c>
      <c r="FH62" s="4">
        <v>48.837956000000005</v>
      </c>
      <c r="FI62" s="4">
        <v>44.097612800435343</v>
      </c>
      <c r="FP62" s="4">
        <v>27235.623453</v>
      </c>
      <c r="FQ62" s="4">
        <v>43.883745999999995</v>
      </c>
      <c r="FR62" s="4">
        <v>27235.623453</v>
      </c>
      <c r="FS62" s="4">
        <v>44.281241971818744</v>
      </c>
    </row>
    <row r="63" spans="1:175">
      <c r="EV63" s="7"/>
      <c r="EW63" s="7"/>
      <c r="EX63" s="7"/>
      <c r="EY63" s="7"/>
      <c r="EZ63" s="7"/>
      <c r="FA63" s="7"/>
      <c r="FB63" s="7"/>
      <c r="FC63" s="7"/>
      <c r="FD63" s="4">
        <v>27235.623453</v>
      </c>
      <c r="FE63" s="4">
        <v>43.041038</v>
      </c>
      <c r="FF63" s="4">
        <v>43.041038</v>
      </c>
      <c r="FG63" s="4">
        <v>48.884833</v>
      </c>
      <c r="FH63" s="4">
        <v>49.076641000000002</v>
      </c>
      <c r="FI63" s="4">
        <v>44.281241971818744</v>
      </c>
    </row>
    <row r="64" spans="1:175">
      <c r="EV64" s="7"/>
      <c r="EW64" s="7"/>
      <c r="EX64" s="7"/>
      <c r="EY64" s="7"/>
      <c r="EZ64" s="7"/>
      <c r="FA64" s="7"/>
      <c r="FB64" s="7"/>
      <c r="FC64" s="7"/>
    </row>
    <row r="65" spans="152:159">
      <c r="EV65" s="7"/>
      <c r="EW65" s="7"/>
      <c r="EX65" s="7"/>
      <c r="EY65" s="7"/>
      <c r="EZ65" s="7"/>
      <c r="FA65" s="7"/>
      <c r="FB65" s="7"/>
      <c r="FC65" s="7"/>
    </row>
    <row r="66" spans="152:159">
      <c r="EV66" s="7"/>
      <c r="EW66" s="7"/>
      <c r="EX66" s="7"/>
      <c r="EY66" s="7"/>
      <c r="EZ66" s="7"/>
      <c r="FA66" s="7"/>
      <c r="FB66" s="7"/>
      <c r="FC66" s="7"/>
    </row>
    <row r="67" spans="152:159">
      <c r="EV67" s="7"/>
      <c r="EW67" s="7"/>
      <c r="EX67" s="7"/>
      <c r="EY67" s="7"/>
      <c r="EZ67" s="7"/>
      <c r="FA67" s="7"/>
      <c r="FB67" s="7"/>
      <c r="FC67" s="7"/>
    </row>
    <row r="68" spans="152:159">
      <c r="EV68" s="7"/>
      <c r="EW68" s="7"/>
      <c r="EX68" s="7"/>
      <c r="EY68" s="7"/>
      <c r="EZ68" s="7"/>
      <c r="FA68" s="7"/>
      <c r="FB68" s="7"/>
      <c r="FC68" s="7"/>
    </row>
    <row r="69" spans="152:159">
      <c r="EV69" s="7"/>
      <c r="EW69" s="7"/>
      <c r="EX69" s="7"/>
      <c r="EY69" s="7"/>
      <c r="EZ69" s="7"/>
      <c r="FA69" s="7"/>
      <c r="FB69" s="7"/>
      <c r="FC69" s="7"/>
    </row>
    <row r="70" spans="152:159">
      <c r="EV70" s="7"/>
      <c r="EW70" s="7"/>
      <c r="EX70" s="7"/>
      <c r="EY70" s="7"/>
      <c r="EZ70" s="7"/>
      <c r="FA70" s="7"/>
      <c r="FB70" s="7"/>
      <c r="FC70" s="7"/>
    </row>
    <row r="71" spans="152:159">
      <c r="EV71" s="7"/>
      <c r="EW71" s="7"/>
      <c r="EX71" s="7"/>
      <c r="EY71" s="7"/>
      <c r="EZ71" s="7"/>
      <c r="FA71" s="7"/>
      <c r="FB71" s="7"/>
      <c r="FC71" s="7"/>
    </row>
    <row r="72" spans="152:159">
      <c r="EV72" s="7"/>
      <c r="EW72" s="7"/>
      <c r="EX72" s="7"/>
      <c r="EY72" s="7"/>
      <c r="EZ72" s="7"/>
      <c r="FA72" s="7"/>
      <c r="FB72" s="7"/>
      <c r="FC72" s="7"/>
    </row>
    <row r="73" spans="152:159">
      <c r="EV73" s="7"/>
      <c r="EW73" s="7"/>
      <c r="EX73" s="7"/>
      <c r="EY73" s="7"/>
      <c r="EZ73" s="7"/>
      <c r="FA73" s="7"/>
      <c r="FB73" s="7"/>
      <c r="FC73" s="7"/>
    </row>
    <row r="74" spans="152:159">
      <c r="EV74" s="7"/>
      <c r="EW74" s="7"/>
      <c r="EX74" s="7"/>
      <c r="EY74" s="7"/>
      <c r="EZ74" s="7"/>
      <c r="FA74" s="7"/>
      <c r="FB74" s="7"/>
      <c r="FC74" s="7"/>
    </row>
    <row r="75" spans="152:159">
      <c r="EV75" s="7"/>
      <c r="EW75" s="7"/>
      <c r="EX75" s="7"/>
      <c r="EY75" s="7"/>
      <c r="EZ75" s="7"/>
      <c r="FA75" s="7"/>
      <c r="FB75" s="7"/>
      <c r="FC75" s="7"/>
    </row>
    <row r="76" spans="152:159">
      <c r="EV76" s="7"/>
      <c r="EW76" s="7"/>
      <c r="EX76" s="7"/>
      <c r="EY76" s="7"/>
      <c r="EZ76" s="7"/>
      <c r="FA76" s="7"/>
      <c r="FB76" s="7"/>
      <c r="FC76" s="7"/>
    </row>
    <row r="77" spans="152:159">
      <c r="EV77" s="7"/>
      <c r="EW77" s="7"/>
      <c r="EX77" s="7"/>
      <c r="EY77" s="7"/>
      <c r="EZ77" s="7"/>
      <c r="FA77" s="7"/>
      <c r="FB77" s="7"/>
      <c r="FC77" s="7"/>
    </row>
    <row r="78" spans="152:159">
      <c r="EV78" s="7"/>
      <c r="EW78" s="7"/>
      <c r="EX78" s="7"/>
      <c r="EY78" s="7"/>
      <c r="EZ78" s="7"/>
      <c r="FA78" s="7"/>
      <c r="FB78" s="7"/>
      <c r="FC78" s="7"/>
    </row>
    <row r="79" spans="152:159">
      <c r="EV79" s="7"/>
      <c r="EW79" s="7"/>
      <c r="EX79" s="7"/>
      <c r="EY79" s="7"/>
      <c r="EZ79" s="7"/>
      <c r="FA79" s="7"/>
      <c r="FB79" s="7"/>
      <c r="FC79" s="7"/>
    </row>
    <row r="80" spans="152:159">
      <c r="EV80" s="7"/>
      <c r="EW80" s="7"/>
      <c r="EX80" s="7"/>
      <c r="EY80" s="7"/>
      <c r="EZ80" s="7"/>
      <c r="FA80" s="7"/>
      <c r="FB80" s="7"/>
      <c r="FC80" s="7"/>
    </row>
    <row r="81" spans="152:159">
      <c r="EV81" s="7"/>
      <c r="EW81" s="7"/>
      <c r="EX81" s="7"/>
      <c r="EY81" s="7"/>
      <c r="EZ81" s="7"/>
      <c r="FA81" s="7"/>
      <c r="FB81" s="7"/>
      <c r="FC81" s="7"/>
    </row>
    <row r="82" spans="152:159">
      <c r="EV82" s="7"/>
      <c r="EW82" s="7"/>
      <c r="EX82" s="7"/>
      <c r="EY82" s="7"/>
      <c r="EZ82" s="7"/>
      <c r="FA82" s="7"/>
      <c r="FB82" s="7"/>
      <c r="FC82" s="7"/>
    </row>
    <row r="83" spans="152:159">
      <c r="EV83" s="7"/>
      <c r="EW83" s="7"/>
      <c r="EX83" s="7"/>
      <c r="EY83" s="7"/>
      <c r="EZ83" s="7"/>
      <c r="FA83" s="7"/>
      <c r="FB83" s="7"/>
      <c r="FC83" s="7"/>
    </row>
    <row r="84" spans="152:159">
      <c r="EV84" s="7"/>
      <c r="EW84" s="7"/>
      <c r="EX84" s="7"/>
      <c r="EY84" s="7"/>
      <c r="EZ84" s="7"/>
      <c r="FA84" s="7"/>
      <c r="FB84" s="7"/>
      <c r="FC84" s="7"/>
    </row>
    <row r="85" spans="152:159">
      <c r="EV85" s="7"/>
      <c r="EW85" s="7"/>
      <c r="EX85" s="7"/>
      <c r="EY85" s="7"/>
      <c r="EZ85" s="7"/>
      <c r="FA85" s="7"/>
      <c r="FB85" s="7"/>
      <c r="FC85" s="7"/>
    </row>
    <row r="86" spans="152:159">
      <c r="EV86" s="7"/>
      <c r="EW86" s="7"/>
      <c r="EX86" s="7"/>
      <c r="EY86" s="7"/>
      <c r="EZ86" s="7"/>
      <c r="FA86" s="7"/>
      <c r="FB86" s="7"/>
      <c r="FC86" s="7"/>
    </row>
    <row r="87" spans="152:159">
      <c r="EV87" s="7"/>
      <c r="EW87" s="7"/>
      <c r="EX87" s="7"/>
      <c r="EY87" s="7"/>
      <c r="EZ87" s="7"/>
      <c r="FA87" s="7"/>
      <c r="FB87" s="7"/>
      <c r="FC87" s="7"/>
    </row>
    <row r="88" spans="152:159">
      <c r="EV88" s="7"/>
      <c r="EW88" s="7"/>
      <c r="EX88" s="7"/>
      <c r="EY88" s="7"/>
      <c r="EZ88" s="7"/>
      <c r="FA88" s="7"/>
      <c r="FB88" s="7"/>
      <c r="FC88" s="7"/>
    </row>
    <row r="89" spans="152:159">
      <c r="EV89" s="7"/>
      <c r="EW89" s="7"/>
      <c r="EX89" s="7"/>
      <c r="EY89" s="7"/>
      <c r="EZ89" s="7"/>
      <c r="FA89" s="7"/>
      <c r="FB89" s="7"/>
      <c r="FC89" s="7"/>
    </row>
    <row r="90" spans="152:159">
      <c r="EV90" s="7"/>
      <c r="EW90" s="7"/>
      <c r="EX90" s="7"/>
      <c r="EY90" s="7"/>
      <c r="EZ90" s="7"/>
      <c r="FA90" s="7"/>
      <c r="FB90" s="7"/>
      <c r="FC90" s="7"/>
    </row>
    <row r="91" spans="152:159">
      <c r="EV91" s="7"/>
      <c r="EW91" s="7"/>
      <c r="EX91" s="7"/>
      <c r="EY91" s="7"/>
      <c r="EZ91" s="7"/>
      <c r="FA91" s="7"/>
      <c r="FB91" s="7"/>
      <c r="FC91" s="7"/>
    </row>
    <row r="92" spans="152:159">
      <c r="EV92" s="7"/>
      <c r="EW92" s="7"/>
      <c r="EX92" s="7"/>
      <c r="EY92" s="7"/>
      <c r="EZ92" s="7"/>
      <c r="FA92" s="7"/>
      <c r="FB92" s="7"/>
      <c r="FC92" s="7"/>
    </row>
    <row r="93" spans="152:159">
      <c r="EV93" s="7"/>
      <c r="EW93" s="7"/>
      <c r="EX93" s="7"/>
      <c r="EY93" s="7"/>
      <c r="EZ93" s="7"/>
      <c r="FA93" s="7"/>
      <c r="FB93" s="7"/>
      <c r="FC93" s="7"/>
    </row>
    <row r="94" spans="152:159">
      <c r="EV94" s="7"/>
      <c r="EW94" s="7"/>
      <c r="EX94" s="7"/>
      <c r="EY94" s="7"/>
      <c r="EZ94" s="7"/>
      <c r="FA94" s="7"/>
      <c r="FB94" s="7"/>
      <c r="FC94" s="7"/>
    </row>
    <row r="95" spans="152:159">
      <c r="EV95" s="7"/>
      <c r="EW95" s="7"/>
      <c r="EX95" s="7"/>
      <c r="EY95" s="7"/>
      <c r="EZ95" s="7"/>
      <c r="FA95" s="7"/>
      <c r="FB95" s="7"/>
      <c r="FC95" s="7"/>
    </row>
    <row r="96" spans="152:159">
      <c r="EV96" s="7"/>
      <c r="EW96" s="7"/>
      <c r="EX96" s="7"/>
      <c r="EY96" s="7"/>
      <c r="EZ96" s="7"/>
      <c r="FA96" s="7"/>
      <c r="FB96" s="7"/>
      <c r="FC96" s="7"/>
    </row>
    <row r="97" spans="152:159">
      <c r="EV97" s="7"/>
      <c r="EW97" s="7"/>
      <c r="EX97" s="7"/>
      <c r="EY97" s="7"/>
      <c r="EZ97" s="7"/>
      <c r="FA97" s="7"/>
      <c r="FB97" s="7"/>
      <c r="FC97" s="7"/>
    </row>
    <row r="98" spans="152:159">
      <c r="EV98" s="7"/>
      <c r="EW98" s="7"/>
      <c r="EX98" s="7"/>
      <c r="EY98" s="7"/>
      <c r="EZ98" s="7"/>
      <c r="FA98" s="7"/>
      <c r="FB98" s="7"/>
      <c r="FC98" s="7"/>
    </row>
    <row r="99" spans="152:159">
      <c r="EV99" s="7"/>
      <c r="EW99" s="7"/>
      <c r="EX99" s="7"/>
      <c r="EY99" s="7"/>
      <c r="EZ99" s="7"/>
      <c r="FA99" s="7"/>
      <c r="FB99" s="7"/>
      <c r="FC99" s="7"/>
    </row>
    <row r="100" spans="152:159">
      <c r="EV100" s="7"/>
      <c r="EW100" s="7"/>
      <c r="EX100" s="7"/>
      <c r="EY100" s="7"/>
      <c r="EZ100" s="7"/>
      <c r="FA100" s="7"/>
      <c r="FB100" s="7"/>
      <c r="FC100" s="7"/>
    </row>
    <row r="101" spans="152:159">
      <c r="EV101" s="7"/>
      <c r="EW101" s="7"/>
      <c r="EX101" s="7"/>
      <c r="EY101" s="7"/>
      <c r="EZ101" s="7"/>
      <c r="FA101" s="7"/>
      <c r="FB101" s="7"/>
      <c r="FC101" s="7"/>
    </row>
    <row r="102" spans="152:159">
      <c r="EV102" s="7"/>
      <c r="EW102" s="7"/>
      <c r="EX102" s="7"/>
      <c r="EY102" s="7"/>
      <c r="EZ102" s="7"/>
      <c r="FA102" s="7"/>
      <c r="FB102" s="7"/>
      <c r="FC102" s="7"/>
    </row>
    <row r="103" spans="152:159">
      <c r="EV103" s="7"/>
      <c r="EW103" s="7"/>
      <c r="EX103" s="7"/>
      <c r="EY103" s="7"/>
      <c r="EZ103" s="7"/>
      <c r="FA103" s="7"/>
      <c r="FB103" s="7"/>
      <c r="FC103" s="7"/>
    </row>
    <row r="104" spans="152:159">
      <c r="EV104" s="7"/>
      <c r="EW104" s="7"/>
      <c r="EX104" s="7"/>
      <c r="EY104" s="7"/>
      <c r="EZ104" s="7"/>
      <c r="FA104" s="7"/>
      <c r="FB104" s="7"/>
      <c r="FC104" s="7"/>
    </row>
    <row r="105" spans="152:159">
      <c r="EV105" s="7"/>
      <c r="EW105" s="7"/>
      <c r="EX105" s="7"/>
      <c r="EY105" s="7"/>
      <c r="EZ105" s="7"/>
      <c r="FA105" s="7"/>
      <c r="FB105" s="7"/>
      <c r="FC105" s="7"/>
    </row>
    <row r="106" spans="152:159">
      <c r="EV106" s="7"/>
      <c r="EW106" s="7"/>
      <c r="EX106" s="7"/>
      <c r="EY106" s="7"/>
      <c r="EZ106" s="7"/>
      <c r="FA106" s="7"/>
      <c r="FB106" s="7"/>
      <c r="FC106" s="7"/>
    </row>
    <row r="107" spans="152:159">
      <c r="EV107" s="7"/>
      <c r="EW107" s="7"/>
      <c r="EX107" s="7"/>
      <c r="EY107" s="7"/>
      <c r="EZ107" s="7"/>
      <c r="FA107" s="7"/>
      <c r="FB107" s="7"/>
      <c r="FC107" s="7"/>
    </row>
    <row r="108" spans="152:159">
      <c r="EV108" s="7"/>
      <c r="EW108" s="7"/>
      <c r="EX108" s="7"/>
      <c r="EY108" s="7"/>
      <c r="EZ108" s="7"/>
      <c r="FA108" s="7"/>
      <c r="FB108" s="7"/>
      <c r="FC108" s="7"/>
    </row>
    <row r="109" spans="152:159">
      <c r="EV109" s="7"/>
      <c r="EW109" s="7"/>
      <c r="EX109" s="7"/>
      <c r="EY109" s="7"/>
      <c r="EZ109" s="7"/>
      <c r="FA109" s="7"/>
      <c r="FB109" s="7"/>
      <c r="FC109" s="7"/>
    </row>
    <row r="110" spans="152:159">
      <c r="EV110" s="7"/>
      <c r="EW110" s="7"/>
      <c r="EX110" s="7"/>
      <c r="EY110" s="7"/>
      <c r="EZ110" s="7"/>
      <c r="FA110" s="7"/>
      <c r="FB110" s="7"/>
      <c r="FC110" s="7"/>
    </row>
    <row r="111" spans="152:159">
      <c r="EV111" s="7"/>
      <c r="EW111" s="7"/>
      <c r="EX111" s="7"/>
      <c r="EY111" s="7"/>
      <c r="EZ111" s="7"/>
      <c r="FA111" s="7"/>
      <c r="FB111" s="7"/>
      <c r="FC111" s="7"/>
    </row>
    <row r="112" spans="152:159">
      <c r="EV112" s="7"/>
      <c r="EW112" s="7"/>
      <c r="EX112" s="7"/>
      <c r="EY112" s="7"/>
      <c r="EZ112" s="7"/>
      <c r="FA112" s="7"/>
      <c r="FB112" s="7"/>
      <c r="FC112" s="7"/>
    </row>
    <row r="113" spans="152:159">
      <c r="EV113" s="7"/>
      <c r="EW113" s="7"/>
      <c r="EX113" s="7"/>
      <c r="EY113" s="7"/>
      <c r="EZ113" s="7"/>
      <c r="FA113" s="7"/>
      <c r="FB113" s="7"/>
      <c r="FC113" s="7"/>
    </row>
    <row r="114" spans="152:159">
      <c r="EV114" s="7"/>
      <c r="EW114" s="7"/>
      <c r="EX114" s="7"/>
      <c r="EY114" s="7"/>
      <c r="EZ114" s="7"/>
      <c r="FA114" s="7"/>
      <c r="FB114" s="7"/>
      <c r="FC114" s="7"/>
    </row>
    <row r="115" spans="152:159">
      <c r="EV115" s="7"/>
      <c r="EW115" s="7"/>
      <c r="EX115" s="7"/>
      <c r="EY115" s="7"/>
      <c r="EZ115" s="7"/>
      <c r="FA115" s="7"/>
      <c r="FB115" s="7"/>
      <c r="FC115" s="7"/>
    </row>
    <row r="116" spans="152:159">
      <c r="EV116" s="7"/>
      <c r="EW116" s="7"/>
      <c r="EX116" s="7"/>
      <c r="EY116" s="7"/>
      <c r="EZ116" s="7"/>
      <c r="FA116" s="7"/>
      <c r="FB116" s="7"/>
      <c r="FC116" s="7"/>
    </row>
    <row r="117" spans="152:159">
      <c r="EV117" s="7"/>
      <c r="EW117" s="7"/>
      <c r="EX117" s="7"/>
      <c r="EY117" s="7"/>
      <c r="EZ117" s="7"/>
      <c r="FA117" s="7"/>
      <c r="FB117" s="7"/>
      <c r="FC117" s="7"/>
    </row>
    <row r="118" spans="152:159">
      <c r="EV118" s="7"/>
      <c r="EW118" s="7"/>
      <c r="EX118" s="7"/>
      <c r="EY118" s="7"/>
      <c r="EZ118" s="7"/>
      <c r="FA118" s="7"/>
      <c r="FB118" s="7"/>
      <c r="FC118" s="7"/>
    </row>
    <row r="119" spans="152:159">
      <c r="EV119" s="7"/>
      <c r="EW119" s="7"/>
      <c r="EX119" s="7"/>
      <c r="EY119" s="7"/>
      <c r="EZ119" s="7"/>
      <c r="FA119" s="7"/>
      <c r="FB119" s="7"/>
      <c r="FC119" s="7"/>
    </row>
    <row r="120" spans="152:159">
      <c r="EV120" s="7"/>
      <c r="EW120" s="7"/>
      <c r="EX120" s="7"/>
      <c r="EY120" s="7"/>
      <c r="EZ120" s="7"/>
      <c r="FA120" s="7"/>
      <c r="FB120" s="7"/>
      <c r="FC120" s="7"/>
    </row>
    <row r="121" spans="152:159">
      <c r="EV121" s="7"/>
      <c r="EW121" s="7"/>
      <c r="EX121" s="7"/>
      <c r="EY121" s="7"/>
      <c r="EZ121" s="7"/>
      <c r="FA121" s="7"/>
      <c r="FB121" s="7"/>
      <c r="FC121" s="7"/>
    </row>
    <row r="122" spans="152:159">
      <c r="EV122" s="7"/>
      <c r="EW122" s="7"/>
      <c r="EX122" s="7"/>
      <c r="EY122" s="7"/>
      <c r="EZ122" s="7"/>
      <c r="FA122" s="7"/>
      <c r="FB122" s="7"/>
      <c r="FC122" s="7"/>
    </row>
    <row r="123" spans="152:159">
      <c r="EV123" s="7"/>
      <c r="EW123" s="7"/>
      <c r="EX123" s="7"/>
      <c r="EY123" s="7"/>
      <c r="EZ123" s="7"/>
      <c r="FA123" s="7"/>
      <c r="FB123" s="7"/>
      <c r="FC123" s="7"/>
    </row>
    <row r="124" spans="152:159">
      <c r="EV124" s="7"/>
      <c r="EW124" s="7"/>
      <c r="EX124" s="7"/>
      <c r="EY124" s="7"/>
      <c r="EZ124" s="7"/>
      <c r="FA124" s="7"/>
      <c r="FB124" s="7"/>
      <c r="FC124" s="7"/>
    </row>
    <row r="125" spans="152:159">
      <c r="EV125" s="7"/>
      <c r="EW125" s="7"/>
      <c r="EX125" s="7"/>
      <c r="EY125" s="7"/>
      <c r="EZ125" s="7"/>
      <c r="FA125" s="7"/>
      <c r="FB125" s="7"/>
      <c r="FC125" s="7"/>
    </row>
    <row r="126" spans="152:159">
      <c r="EV126" s="7"/>
      <c r="EW126" s="7"/>
      <c r="EX126" s="7"/>
      <c r="EY126" s="7"/>
      <c r="EZ126" s="7"/>
      <c r="FA126" s="7"/>
      <c r="FB126" s="7"/>
      <c r="FC126" s="7"/>
    </row>
    <row r="127" spans="152:159">
      <c r="EV127" s="7"/>
      <c r="EW127" s="7"/>
      <c r="EX127" s="7"/>
      <c r="EY127" s="7"/>
      <c r="EZ127" s="7"/>
      <c r="FA127" s="7"/>
      <c r="FB127" s="7"/>
      <c r="FC127" s="7"/>
    </row>
    <row r="128" spans="152:159">
      <c r="EV128" s="7"/>
      <c r="EW128" s="7"/>
      <c r="EX128" s="7"/>
      <c r="EY128" s="7"/>
      <c r="EZ128" s="7"/>
      <c r="FA128" s="7"/>
      <c r="FB128" s="7"/>
      <c r="FC128" s="7"/>
    </row>
    <row r="129" spans="152:159">
      <c r="EV129" s="7"/>
      <c r="EW129" s="7"/>
      <c r="EX129" s="7"/>
      <c r="EY129" s="7"/>
      <c r="EZ129" s="7"/>
      <c r="FA129" s="7"/>
      <c r="FB129" s="7"/>
      <c r="FC129" s="7"/>
    </row>
    <row r="130" spans="152:159">
      <c r="EV130" s="7"/>
      <c r="EW130" s="7"/>
      <c r="EX130" s="7"/>
      <c r="EY130" s="7"/>
      <c r="EZ130" s="7"/>
      <c r="FA130" s="7"/>
      <c r="FB130" s="7"/>
      <c r="FC130" s="7"/>
    </row>
    <row r="131" spans="152:159">
      <c r="EV131" s="7"/>
      <c r="EW131" s="7"/>
      <c r="EX131" s="7"/>
      <c r="EY131" s="7"/>
      <c r="EZ131" s="7"/>
      <c r="FA131" s="7"/>
      <c r="FB131" s="7"/>
      <c r="FC131" s="7"/>
    </row>
    <row r="132" spans="152:159">
      <c r="EV132" s="7"/>
      <c r="EW132" s="7"/>
      <c r="EX132" s="7"/>
      <c r="EY132" s="7"/>
      <c r="EZ132" s="7"/>
      <c r="FA132" s="7"/>
      <c r="FB132" s="7"/>
      <c r="FC132" s="7"/>
    </row>
    <row r="133" spans="152:159">
      <c r="EV133" s="7"/>
      <c r="EW133" s="7"/>
      <c r="EX133" s="7"/>
      <c r="EY133" s="7"/>
      <c r="EZ133" s="7"/>
      <c r="FA133" s="7"/>
      <c r="FB133" s="7"/>
      <c r="FC133" s="7"/>
    </row>
    <row r="134" spans="152:159">
      <c r="EV134" s="7"/>
      <c r="EW134" s="7"/>
      <c r="EX134" s="7"/>
      <c r="EY134" s="7"/>
      <c r="EZ134" s="7"/>
      <c r="FA134" s="7"/>
      <c r="FB134" s="7"/>
      <c r="FC134" s="7"/>
    </row>
    <row r="135" spans="152:159">
      <c r="EV135" s="7"/>
      <c r="EW135" s="7"/>
      <c r="EX135" s="7"/>
      <c r="EY135" s="7"/>
      <c r="EZ135" s="7"/>
      <c r="FA135" s="7"/>
      <c r="FB135" s="7"/>
      <c r="FC135" s="7"/>
    </row>
    <row r="136" spans="152:159">
      <c r="EV136" s="7"/>
      <c r="EW136" s="7"/>
      <c r="EX136" s="7"/>
      <c r="EY136" s="7"/>
      <c r="EZ136" s="7"/>
      <c r="FA136" s="7"/>
      <c r="FB136" s="7"/>
      <c r="FC136" s="7"/>
    </row>
    <row r="137" spans="152:159">
      <c r="EV137" s="7"/>
      <c r="EW137" s="7"/>
      <c r="EX137" s="7"/>
      <c r="EY137" s="7"/>
      <c r="EZ137" s="7"/>
      <c r="FA137" s="7"/>
      <c r="FB137" s="7"/>
      <c r="FC137" s="7"/>
    </row>
    <row r="138" spans="152:159">
      <c r="EV138" s="7"/>
      <c r="EW138" s="7"/>
      <c r="EX138" s="7"/>
      <c r="EY138" s="7"/>
      <c r="EZ138" s="7"/>
      <c r="FA138" s="7"/>
      <c r="FB138" s="7"/>
      <c r="FC138" s="7"/>
    </row>
    <row r="139" spans="152:159">
      <c r="EV139" s="7"/>
      <c r="EW139" s="7"/>
      <c r="EX139" s="7"/>
      <c r="EY139" s="7"/>
      <c r="EZ139" s="7"/>
      <c r="FA139" s="7"/>
      <c r="FB139" s="7"/>
      <c r="FC139" s="7"/>
    </row>
    <row r="140" spans="152:159">
      <c r="EV140" s="7"/>
      <c r="EW140" s="7"/>
      <c r="EX140" s="7"/>
      <c r="EY140" s="7"/>
      <c r="EZ140" s="7"/>
      <c r="FA140" s="7"/>
      <c r="FB140" s="7"/>
      <c r="FC140" s="7"/>
    </row>
    <row r="141" spans="152:159">
      <c r="EV141" s="7"/>
      <c r="EW141" s="7"/>
      <c r="EX141" s="7"/>
      <c r="EY141" s="7"/>
      <c r="EZ141" s="7"/>
      <c r="FA141" s="7"/>
      <c r="FB141" s="7"/>
      <c r="FC141" s="7"/>
    </row>
    <row r="142" spans="152:159">
      <c r="EV142" s="7"/>
      <c r="EW142" s="7"/>
      <c r="EX142" s="7"/>
      <c r="EY142" s="7"/>
      <c r="EZ142" s="7"/>
      <c r="FA142" s="7"/>
      <c r="FB142" s="7"/>
      <c r="FC142" s="7"/>
    </row>
    <row r="143" spans="152:159">
      <c r="EV143" s="7"/>
      <c r="EW143" s="7"/>
      <c r="EX143" s="7"/>
      <c r="EY143" s="7"/>
      <c r="EZ143" s="7"/>
      <c r="FA143" s="7"/>
      <c r="FB143" s="7"/>
      <c r="FC143" s="7"/>
    </row>
    <row r="144" spans="152:159">
      <c r="EV144" s="7"/>
      <c r="EW144" s="7"/>
      <c r="EX144" s="7"/>
      <c r="EY144" s="7"/>
      <c r="EZ144" s="7"/>
      <c r="FA144" s="7"/>
      <c r="FB144" s="7"/>
      <c r="FC144" s="7"/>
    </row>
    <row r="145" spans="152:159">
      <c r="EV145" s="7"/>
      <c r="EW145" s="7"/>
      <c r="EX145" s="7"/>
      <c r="EY145" s="7"/>
      <c r="EZ145" s="7"/>
      <c r="FA145" s="7"/>
      <c r="FB145" s="7"/>
      <c r="FC145" s="7"/>
    </row>
    <row r="146" spans="152:159">
      <c r="EV146" s="7"/>
      <c r="EW146" s="7"/>
      <c r="EX146" s="7"/>
      <c r="EY146" s="7"/>
      <c r="EZ146" s="7"/>
      <c r="FA146" s="7"/>
      <c r="FB146" s="7"/>
      <c r="FC146" s="7"/>
    </row>
    <row r="147" spans="152:159">
      <c r="EV147" s="7"/>
      <c r="EW147" s="7"/>
      <c r="EX147" s="7"/>
      <c r="EY147" s="7"/>
      <c r="EZ147" s="7"/>
      <c r="FA147" s="7"/>
      <c r="FB147" s="7"/>
      <c r="FC147" s="7"/>
    </row>
    <row r="148" spans="152:159">
      <c r="EV148" s="7"/>
      <c r="EW148" s="7"/>
      <c r="EX148" s="7"/>
      <c r="EY148" s="7"/>
      <c r="EZ148" s="7"/>
      <c r="FA148" s="7"/>
      <c r="FB148" s="7"/>
      <c r="FC148" s="7"/>
    </row>
    <row r="149" spans="152:159">
      <c r="EV149" s="7"/>
      <c r="EW149" s="7"/>
      <c r="EX149" s="7"/>
      <c r="EY149" s="7"/>
      <c r="EZ149" s="7"/>
      <c r="FA149" s="7"/>
      <c r="FB149" s="7"/>
      <c r="FC149" s="7"/>
    </row>
    <row r="150" spans="152:159">
      <c r="EV150" s="7"/>
      <c r="EW150" s="7"/>
      <c r="EX150" s="7"/>
      <c r="EY150" s="7"/>
      <c r="EZ150" s="7"/>
      <c r="FA150" s="7"/>
      <c r="FB150" s="7"/>
      <c r="FC150" s="7"/>
    </row>
    <row r="151" spans="152:159">
      <c r="EV151" s="7"/>
      <c r="EW151" s="7"/>
      <c r="EX151" s="7"/>
      <c r="EY151" s="7"/>
      <c r="EZ151" s="7"/>
      <c r="FA151" s="7"/>
      <c r="FB151" s="7"/>
      <c r="FC151" s="7"/>
    </row>
    <row r="152" spans="152:159">
      <c r="EV152" s="7"/>
      <c r="EW152" s="7"/>
      <c r="EX152" s="7"/>
      <c r="EY152" s="7"/>
      <c r="EZ152" s="7"/>
      <c r="FA152" s="7"/>
      <c r="FB152" s="7"/>
      <c r="FC152" s="7"/>
    </row>
    <row r="153" spans="152:159">
      <c r="EV153" s="7"/>
      <c r="EW153" s="7"/>
      <c r="EX153" s="7"/>
      <c r="EY153" s="7"/>
      <c r="EZ153" s="7"/>
      <c r="FA153" s="7"/>
      <c r="FB153" s="7"/>
      <c r="FC153" s="7"/>
    </row>
    <row r="154" spans="152:159">
      <c r="EV154" s="7"/>
      <c r="EW154" s="7"/>
      <c r="EX154" s="7"/>
      <c r="EY154" s="7"/>
      <c r="EZ154" s="7"/>
      <c r="FA154" s="7"/>
      <c r="FB154" s="7"/>
      <c r="FC154" s="7"/>
    </row>
    <row r="155" spans="152:159">
      <c r="EV155" s="7"/>
      <c r="EW155" s="7"/>
      <c r="EX155" s="7"/>
      <c r="EY155" s="7"/>
      <c r="EZ155" s="7"/>
      <c r="FA155" s="7"/>
      <c r="FB155" s="7"/>
      <c r="FC155" s="7"/>
    </row>
    <row r="156" spans="152:159">
      <c r="EV156" s="7"/>
      <c r="EW156" s="7"/>
      <c r="EX156" s="7"/>
      <c r="EY156" s="7"/>
      <c r="EZ156" s="7"/>
      <c r="FA156" s="7"/>
      <c r="FB156" s="7"/>
      <c r="FC156" s="7"/>
    </row>
    <row r="157" spans="152:159">
      <c r="EV157" s="7"/>
      <c r="EW157" s="7"/>
      <c r="EX157" s="7"/>
      <c r="EY157" s="7"/>
      <c r="EZ157" s="7"/>
      <c r="FA157" s="7"/>
      <c r="FB157" s="7"/>
      <c r="FC157" s="7"/>
    </row>
    <row r="158" spans="152:159">
      <c r="EV158" s="7"/>
      <c r="EW158" s="7"/>
      <c r="EX158" s="7"/>
      <c r="EY158" s="7"/>
      <c r="EZ158" s="7"/>
      <c r="FA158" s="7"/>
      <c r="FB158" s="7"/>
      <c r="FC158" s="7"/>
    </row>
    <row r="159" spans="152:159">
      <c r="EV159" s="7"/>
      <c r="EW159" s="7"/>
      <c r="EX159" s="7"/>
      <c r="EY159" s="7"/>
      <c r="EZ159" s="7"/>
      <c r="FA159" s="7"/>
      <c r="FB159" s="7"/>
      <c r="FC159" s="7"/>
    </row>
    <row r="160" spans="152:159">
      <c r="EV160" s="7"/>
      <c r="EW160" s="7"/>
      <c r="EX160" s="7"/>
      <c r="EY160" s="7"/>
      <c r="EZ160" s="7"/>
      <c r="FA160" s="7"/>
      <c r="FB160" s="7"/>
      <c r="FC160" s="7"/>
    </row>
    <row r="161" spans="152:159">
      <c r="EV161" s="7"/>
      <c r="EW161" s="7"/>
      <c r="EX161" s="7"/>
      <c r="EY161" s="7"/>
      <c r="EZ161" s="7"/>
      <c r="FA161" s="7"/>
      <c r="FB161" s="7"/>
      <c r="FC161" s="7"/>
    </row>
    <row r="162" spans="152:159">
      <c r="EV162" s="7"/>
      <c r="EW162" s="7"/>
      <c r="EX162" s="7"/>
      <c r="EY162" s="7"/>
      <c r="EZ162" s="7"/>
      <c r="FA162" s="7"/>
      <c r="FB162" s="7"/>
      <c r="FC162" s="7"/>
    </row>
    <row r="163" spans="152:159">
      <c r="EV163" s="7"/>
      <c r="EW163" s="7"/>
      <c r="EX163" s="7"/>
      <c r="EY163" s="7"/>
      <c r="EZ163" s="7"/>
      <c r="FA163" s="7"/>
      <c r="FB163" s="7"/>
      <c r="FC163" s="7"/>
    </row>
    <row r="164" spans="152:159">
      <c r="EV164" s="7"/>
      <c r="EW164" s="7"/>
      <c r="EX164" s="7"/>
      <c r="EY164" s="7"/>
      <c r="EZ164" s="7"/>
      <c r="FA164" s="7"/>
      <c r="FB164" s="7"/>
      <c r="FC164" s="7"/>
    </row>
    <row r="165" spans="152:159">
      <c r="EV165" s="7"/>
      <c r="EW165" s="7"/>
      <c r="EX165" s="7"/>
      <c r="EY165" s="7"/>
      <c r="EZ165" s="7"/>
      <c r="FA165" s="7"/>
      <c r="FB165" s="7"/>
      <c r="FC165" s="7"/>
    </row>
    <row r="166" spans="152:159">
      <c r="EV166" s="7"/>
      <c r="EW166" s="7"/>
      <c r="EX166" s="7"/>
      <c r="EY166" s="7"/>
      <c r="EZ166" s="7"/>
      <c r="FA166" s="7"/>
      <c r="FB166" s="7"/>
      <c r="FC166" s="7"/>
    </row>
    <row r="167" spans="152:159">
      <c r="EV167" s="7"/>
      <c r="EW167" s="7"/>
      <c r="EX167" s="7"/>
      <c r="EY167" s="7"/>
      <c r="EZ167" s="7"/>
      <c r="FA167" s="7"/>
      <c r="FB167" s="7"/>
      <c r="FC167" s="7"/>
    </row>
    <row r="168" spans="152:159">
      <c r="EV168" s="7"/>
      <c r="EW168" s="7"/>
      <c r="EX168" s="7"/>
      <c r="EY168" s="7"/>
      <c r="EZ168" s="7"/>
      <c r="FA168" s="7"/>
      <c r="FB168" s="7"/>
      <c r="FC168" s="7"/>
    </row>
    <row r="169" spans="152:159">
      <c r="EV169" s="7"/>
      <c r="EW169" s="7"/>
      <c r="EX169" s="7"/>
      <c r="EY169" s="7"/>
      <c r="EZ169" s="7"/>
      <c r="FA169" s="7"/>
      <c r="FB169" s="7"/>
      <c r="FC169" s="7"/>
    </row>
    <row r="170" spans="152:159">
      <c r="EV170" s="7"/>
      <c r="EW170" s="7"/>
      <c r="EX170" s="7"/>
      <c r="EY170" s="7"/>
      <c r="EZ170" s="7"/>
      <c r="FA170" s="7"/>
      <c r="FB170" s="7"/>
      <c r="FC170" s="7"/>
    </row>
    <row r="171" spans="152:159">
      <c r="EV171" s="7"/>
      <c r="EW171" s="7"/>
      <c r="EX171" s="7"/>
      <c r="EY171" s="7"/>
      <c r="EZ171" s="7"/>
      <c r="FA171" s="7"/>
      <c r="FB171" s="7"/>
      <c r="FC171" s="7"/>
    </row>
    <row r="172" spans="152:159">
      <c r="EV172" s="7"/>
      <c r="EW172" s="7"/>
      <c r="EX172" s="7"/>
      <c r="EY172" s="7"/>
      <c r="EZ172" s="7"/>
      <c r="FA172" s="7"/>
      <c r="FB172" s="7"/>
      <c r="FC172" s="7"/>
    </row>
    <row r="173" spans="152:159">
      <c r="EV173" s="7"/>
      <c r="EW173" s="7"/>
      <c r="EX173" s="7"/>
      <c r="EY173" s="7"/>
      <c r="EZ173" s="7"/>
      <c r="FA173" s="7"/>
      <c r="FB173" s="7"/>
      <c r="FC173" s="7"/>
    </row>
    <row r="174" spans="152:159">
      <c r="EV174" s="7"/>
      <c r="EW174" s="7"/>
      <c r="EX174" s="7"/>
      <c r="EY174" s="7"/>
      <c r="EZ174" s="7"/>
      <c r="FA174" s="7"/>
      <c r="FB174" s="7"/>
      <c r="FC174" s="7"/>
    </row>
    <row r="175" spans="152:159">
      <c r="EV175" s="7"/>
      <c r="EW175" s="7"/>
      <c r="EX175" s="7"/>
      <c r="EY175" s="7"/>
      <c r="EZ175" s="7"/>
      <c r="FA175" s="7"/>
      <c r="FB175" s="7"/>
      <c r="FC175" s="7"/>
    </row>
    <row r="176" spans="152:159">
      <c r="EV176" s="7"/>
      <c r="EW176" s="7"/>
      <c r="EX176" s="7"/>
      <c r="EY176" s="7"/>
      <c r="EZ176" s="7"/>
      <c r="FA176" s="7"/>
      <c r="FB176" s="7"/>
      <c r="FC176" s="7"/>
    </row>
    <row r="177" spans="152:159">
      <c r="EV177" s="7"/>
      <c r="EW177" s="7"/>
      <c r="EX177" s="7"/>
      <c r="EY177" s="7"/>
      <c r="EZ177" s="7"/>
      <c r="FA177" s="7"/>
      <c r="FB177" s="7"/>
      <c r="FC177" s="7"/>
    </row>
    <row r="178" spans="152:159">
      <c r="EV178" s="7"/>
      <c r="EW178" s="7"/>
      <c r="EX178" s="7"/>
      <c r="EY178" s="7"/>
      <c r="EZ178" s="7"/>
      <c r="FA178" s="7"/>
      <c r="FB178" s="7"/>
      <c r="FC178" s="7"/>
    </row>
    <row r="179" spans="152:159">
      <c r="EV179" s="7"/>
      <c r="EW179" s="7"/>
      <c r="EX179" s="7"/>
      <c r="EY179" s="7"/>
      <c r="EZ179" s="7"/>
      <c r="FA179" s="7"/>
      <c r="FB179" s="7"/>
      <c r="FC179" s="7"/>
    </row>
    <row r="180" spans="152:159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2569" priority="653" stopIfTrue="1" operator="greaterThan">
      <formula>0.03</formula>
    </cfRule>
    <cfRule type="cellIs" dxfId="2568" priority="654" stopIfTrue="1" operator="lessThan">
      <formula>-0.03</formula>
    </cfRule>
  </conditionalFormatting>
  <conditionalFormatting sqref="AQ5">
    <cfRule type="cellIs" dxfId="2567" priority="671" stopIfTrue="1" operator="greaterThan">
      <formula>0.03</formula>
    </cfRule>
    <cfRule type="cellIs" dxfId="2566" priority="672" stopIfTrue="1" operator="lessThan">
      <formula>-0.03</formula>
    </cfRule>
  </conditionalFormatting>
  <conditionalFormatting sqref="CH5">
    <cfRule type="cellIs" dxfId="2565" priority="673" stopIfTrue="1" operator="greaterThan">
      <formula>0.03</formula>
    </cfRule>
    <cfRule type="cellIs" dxfId="2564" priority="674" stopIfTrue="1" operator="lessThan">
      <formula>-0.03</formula>
    </cfRule>
  </conditionalFormatting>
  <conditionalFormatting sqref="AQ5:AQ10">
    <cfRule type="cellIs" dxfId="2563" priority="675" stopIfTrue="1" operator="greaterThan">
      <formula>0</formula>
    </cfRule>
    <cfRule type="cellIs" dxfId="2562" priority="676" stopIfTrue="1" operator="lessThan">
      <formula>0</formula>
    </cfRule>
  </conditionalFormatting>
  <conditionalFormatting sqref="AR5:AS5">
    <cfRule type="cellIs" dxfId="2561" priority="667" stopIfTrue="1" operator="greaterThan">
      <formula>0.03</formula>
    </cfRule>
    <cfRule type="cellIs" dxfId="2560" priority="668" stopIfTrue="1" operator="lessThan">
      <formula>-0.03</formula>
    </cfRule>
  </conditionalFormatting>
  <conditionalFormatting sqref="AR5:AS10">
    <cfRule type="cellIs" dxfId="2559" priority="669" stopIfTrue="1" operator="greaterThan">
      <formula>0</formula>
    </cfRule>
    <cfRule type="cellIs" dxfId="2558" priority="670" stopIfTrue="1" operator="lessThan">
      <formula>0</formula>
    </cfRule>
  </conditionalFormatting>
  <conditionalFormatting sqref="AU5">
    <cfRule type="cellIs" dxfId="2557" priority="663" stopIfTrue="1" operator="greaterThan">
      <formula>0.03</formula>
    </cfRule>
    <cfRule type="cellIs" dxfId="2556" priority="664" stopIfTrue="1" operator="lessThan">
      <formula>-0.03</formula>
    </cfRule>
  </conditionalFormatting>
  <conditionalFormatting sqref="AU5:AU10">
    <cfRule type="cellIs" dxfId="2555" priority="665" stopIfTrue="1" operator="greaterThan">
      <formula>0</formula>
    </cfRule>
    <cfRule type="cellIs" dxfId="2554" priority="666" stopIfTrue="1" operator="lessThan">
      <formula>0</formula>
    </cfRule>
  </conditionalFormatting>
  <conditionalFormatting sqref="AW5">
    <cfRule type="cellIs" dxfId="2553" priority="659" stopIfTrue="1" operator="greaterThan">
      <formula>0.03</formula>
    </cfRule>
    <cfRule type="cellIs" dxfId="2552" priority="660" stopIfTrue="1" operator="lessThan">
      <formula>-0.03</formula>
    </cfRule>
  </conditionalFormatting>
  <conditionalFormatting sqref="AW5:AW10">
    <cfRule type="cellIs" dxfId="2551" priority="661" stopIfTrue="1" operator="greaterThan">
      <formula>0</formula>
    </cfRule>
    <cfRule type="cellIs" dxfId="2550" priority="662" stopIfTrue="1" operator="lessThan">
      <formula>0</formula>
    </cfRule>
  </conditionalFormatting>
  <conditionalFormatting sqref="AY5">
    <cfRule type="cellIs" dxfId="2549" priority="655" stopIfTrue="1" operator="greaterThan">
      <formula>0.03</formula>
    </cfRule>
    <cfRule type="cellIs" dxfId="2548" priority="656" stopIfTrue="1" operator="lessThan">
      <formula>-0.03</formula>
    </cfRule>
  </conditionalFormatting>
  <conditionalFormatting sqref="AY5:AY10">
    <cfRule type="cellIs" dxfId="2547" priority="657" stopIfTrue="1" operator="greaterThan">
      <formula>0</formula>
    </cfRule>
    <cfRule type="cellIs" dxfId="2546" priority="658" stopIfTrue="1" operator="lessThan">
      <formula>0</formula>
    </cfRule>
  </conditionalFormatting>
  <conditionalFormatting sqref="AP5:AP6">
    <cfRule type="cellIs" dxfId="2545" priority="677" stopIfTrue="1" operator="greaterThan">
      <formula>0</formula>
    </cfRule>
    <cfRule type="cellIs" dxfId="2544" priority="678" operator="lessThan">
      <formula>0</formula>
    </cfRule>
  </conditionalFormatting>
  <conditionalFormatting sqref="AP7">
    <cfRule type="cellIs" dxfId="2543" priority="649" stopIfTrue="1" operator="greaterThan">
      <formula>0.03</formula>
    </cfRule>
    <cfRule type="cellIs" dxfId="2542" priority="650" stopIfTrue="1" operator="lessThan">
      <formula>-0.03</formula>
    </cfRule>
  </conditionalFormatting>
  <conditionalFormatting sqref="AP7:AP8">
    <cfRule type="cellIs" dxfId="2541" priority="651" stopIfTrue="1" operator="greaterThan">
      <formula>0</formula>
    </cfRule>
    <cfRule type="cellIs" dxfId="2540" priority="652" operator="lessThan">
      <formula>0</formula>
    </cfRule>
  </conditionalFormatting>
  <conditionalFormatting sqref="AP9">
    <cfRule type="cellIs" dxfId="2539" priority="645" stopIfTrue="1" operator="greaterThan">
      <formula>0.03</formula>
    </cfRule>
    <cfRule type="cellIs" dxfId="2538" priority="646" stopIfTrue="1" operator="lessThan">
      <formula>-0.03</formula>
    </cfRule>
  </conditionalFormatting>
  <conditionalFormatting sqref="AP9:AP10">
    <cfRule type="cellIs" dxfId="2537" priority="647" stopIfTrue="1" operator="greaterThan">
      <formula>0</formula>
    </cfRule>
    <cfRule type="cellIs" dxfId="2536" priority="648" operator="lessThan">
      <formula>0</formula>
    </cfRule>
  </conditionalFormatting>
  <conditionalFormatting sqref="AT5">
    <cfRule type="cellIs" dxfId="2535" priority="641" stopIfTrue="1" operator="greaterThan">
      <formula>0.03</formula>
    </cfRule>
    <cfRule type="cellIs" dxfId="2534" priority="642" stopIfTrue="1" operator="lessThan">
      <formula>-0.03</formula>
    </cfRule>
  </conditionalFormatting>
  <conditionalFormatting sqref="AT5:AT6">
    <cfRule type="cellIs" dxfId="2533" priority="643" stopIfTrue="1" operator="greaterThan">
      <formula>0</formula>
    </cfRule>
    <cfRule type="cellIs" dxfId="2532" priority="644" operator="lessThan">
      <formula>0</formula>
    </cfRule>
  </conditionalFormatting>
  <conditionalFormatting sqref="AT7">
    <cfRule type="cellIs" dxfId="2531" priority="637" stopIfTrue="1" operator="greaterThan">
      <formula>0.03</formula>
    </cfRule>
    <cfRule type="cellIs" dxfId="2530" priority="638" stopIfTrue="1" operator="lessThan">
      <formula>-0.03</formula>
    </cfRule>
  </conditionalFormatting>
  <conditionalFormatting sqref="AT7:AT8">
    <cfRule type="cellIs" dxfId="2529" priority="639" stopIfTrue="1" operator="greaterThan">
      <formula>0</formula>
    </cfRule>
    <cfRule type="cellIs" dxfId="2528" priority="640" operator="lessThan">
      <formula>0</formula>
    </cfRule>
  </conditionalFormatting>
  <conditionalFormatting sqref="AT9">
    <cfRule type="cellIs" dxfId="2527" priority="633" stopIfTrue="1" operator="greaterThan">
      <formula>0.03</formula>
    </cfRule>
    <cfRule type="cellIs" dxfId="2526" priority="634" stopIfTrue="1" operator="lessThan">
      <formula>-0.03</formula>
    </cfRule>
  </conditionalFormatting>
  <conditionalFormatting sqref="AT9:AT10">
    <cfRule type="cellIs" dxfId="2525" priority="635" stopIfTrue="1" operator="greaterThan">
      <formula>0</formula>
    </cfRule>
    <cfRule type="cellIs" dxfId="2524" priority="636" operator="lessThan">
      <formula>0</formula>
    </cfRule>
  </conditionalFormatting>
  <conditionalFormatting sqref="AV5">
    <cfRule type="cellIs" dxfId="2523" priority="629" stopIfTrue="1" operator="greaterThan">
      <formula>0.03</formula>
    </cfRule>
    <cfRule type="cellIs" dxfId="2522" priority="630" stopIfTrue="1" operator="lessThan">
      <formula>-0.03</formula>
    </cfRule>
  </conditionalFormatting>
  <conditionalFormatting sqref="AV5:AV6">
    <cfRule type="cellIs" dxfId="2521" priority="631" stopIfTrue="1" operator="greaterThan">
      <formula>0</formula>
    </cfRule>
    <cfRule type="cellIs" dxfId="2520" priority="632" operator="lessThan">
      <formula>0</formula>
    </cfRule>
  </conditionalFormatting>
  <conditionalFormatting sqref="AV7">
    <cfRule type="cellIs" dxfId="2519" priority="625" stopIfTrue="1" operator="greaterThan">
      <formula>0.03</formula>
    </cfRule>
    <cfRule type="cellIs" dxfId="2518" priority="626" stopIfTrue="1" operator="lessThan">
      <formula>-0.03</formula>
    </cfRule>
  </conditionalFormatting>
  <conditionalFormatting sqref="AV7:AV8">
    <cfRule type="cellIs" dxfId="2517" priority="627" stopIfTrue="1" operator="greaterThan">
      <formula>0</formula>
    </cfRule>
    <cfRule type="cellIs" dxfId="2516" priority="628" operator="lessThan">
      <formula>0</formula>
    </cfRule>
  </conditionalFormatting>
  <conditionalFormatting sqref="AV9">
    <cfRule type="cellIs" dxfId="2515" priority="621" stopIfTrue="1" operator="greaterThan">
      <formula>0.03</formula>
    </cfRule>
    <cfRule type="cellIs" dxfId="2514" priority="622" stopIfTrue="1" operator="lessThan">
      <formula>-0.03</formula>
    </cfRule>
  </conditionalFormatting>
  <conditionalFormatting sqref="AV9:AV10">
    <cfRule type="cellIs" dxfId="2513" priority="623" stopIfTrue="1" operator="greaterThan">
      <formula>0</formula>
    </cfRule>
    <cfRule type="cellIs" dxfId="2512" priority="624" operator="lessThan">
      <formula>0</formula>
    </cfRule>
  </conditionalFormatting>
  <conditionalFormatting sqref="AX5">
    <cfRule type="cellIs" dxfId="2511" priority="617" stopIfTrue="1" operator="greaterThan">
      <formula>0.03</formula>
    </cfRule>
    <cfRule type="cellIs" dxfId="2510" priority="618" stopIfTrue="1" operator="lessThan">
      <formula>-0.03</formula>
    </cfRule>
  </conditionalFormatting>
  <conditionalFormatting sqref="AX5:AX6">
    <cfRule type="cellIs" dxfId="2509" priority="619" stopIfTrue="1" operator="greaterThan">
      <formula>0</formula>
    </cfRule>
    <cfRule type="cellIs" dxfId="2508" priority="620" operator="lessThan">
      <formula>0</formula>
    </cfRule>
  </conditionalFormatting>
  <conditionalFormatting sqref="AX7">
    <cfRule type="cellIs" dxfId="2507" priority="613" stopIfTrue="1" operator="greaterThan">
      <formula>0.03</formula>
    </cfRule>
    <cfRule type="cellIs" dxfId="2506" priority="614" stopIfTrue="1" operator="lessThan">
      <formula>-0.03</formula>
    </cfRule>
  </conditionalFormatting>
  <conditionalFormatting sqref="AX7:AX8">
    <cfRule type="cellIs" dxfId="2505" priority="615" stopIfTrue="1" operator="greaterThan">
      <formula>0</formula>
    </cfRule>
    <cfRule type="cellIs" dxfId="2504" priority="616" operator="lessThan">
      <formula>0</formula>
    </cfRule>
  </conditionalFormatting>
  <conditionalFormatting sqref="AX9">
    <cfRule type="cellIs" dxfId="2503" priority="609" stopIfTrue="1" operator="greaterThan">
      <formula>0.03</formula>
    </cfRule>
    <cfRule type="cellIs" dxfId="2502" priority="610" stopIfTrue="1" operator="lessThan">
      <formula>-0.03</formula>
    </cfRule>
  </conditionalFormatting>
  <conditionalFormatting sqref="AX9:AX10">
    <cfRule type="cellIs" dxfId="2501" priority="611" stopIfTrue="1" operator="greaterThan">
      <formula>0</formula>
    </cfRule>
    <cfRule type="cellIs" dxfId="2500" priority="612" operator="lessThan">
      <formula>0</formula>
    </cfRule>
  </conditionalFormatting>
  <conditionalFormatting sqref="AP11">
    <cfRule type="cellIs" dxfId="2499" priority="585" stopIfTrue="1" operator="greaterThan">
      <formula>0.03</formula>
    </cfRule>
    <cfRule type="cellIs" dxfId="2498" priority="586" stopIfTrue="1" operator="lessThan">
      <formula>-0.03</formula>
    </cfRule>
  </conditionalFormatting>
  <conditionalFormatting sqref="AQ11">
    <cfRule type="cellIs" dxfId="2497" priority="603" stopIfTrue="1" operator="greaterThan">
      <formula>0.03</formula>
    </cfRule>
    <cfRule type="cellIs" dxfId="2496" priority="604" stopIfTrue="1" operator="lessThan">
      <formula>-0.03</formula>
    </cfRule>
  </conditionalFormatting>
  <conditionalFormatting sqref="AQ11:AQ16">
    <cfRule type="cellIs" dxfId="2495" priority="605" stopIfTrue="1" operator="greaterThan">
      <formula>0</formula>
    </cfRule>
    <cfRule type="cellIs" dxfId="2494" priority="606" stopIfTrue="1" operator="lessThan">
      <formula>0</formula>
    </cfRule>
  </conditionalFormatting>
  <conditionalFormatting sqref="AR11:AS11">
    <cfRule type="cellIs" dxfId="2493" priority="599" stopIfTrue="1" operator="greaterThan">
      <formula>0.03</formula>
    </cfRule>
    <cfRule type="cellIs" dxfId="2492" priority="600" stopIfTrue="1" operator="lessThan">
      <formula>-0.03</formula>
    </cfRule>
  </conditionalFormatting>
  <conditionalFormatting sqref="AR11:AS16">
    <cfRule type="cellIs" dxfId="2491" priority="601" stopIfTrue="1" operator="greaterThan">
      <formula>0</formula>
    </cfRule>
    <cfRule type="cellIs" dxfId="2490" priority="602" stopIfTrue="1" operator="lessThan">
      <formula>0</formula>
    </cfRule>
  </conditionalFormatting>
  <conditionalFormatting sqref="AU11">
    <cfRule type="cellIs" dxfId="2489" priority="595" stopIfTrue="1" operator="greaterThan">
      <formula>0.03</formula>
    </cfRule>
    <cfRule type="cellIs" dxfId="2488" priority="596" stopIfTrue="1" operator="lessThan">
      <formula>-0.03</formula>
    </cfRule>
  </conditionalFormatting>
  <conditionalFormatting sqref="AU11:AU16">
    <cfRule type="cellIs" dxfId="2487" priority="597" stopIfTrue="1" operator="greaterThan">
      <formula>0</formula>
    </cfRule>
    <cfRule type="cellIs" dxfId="2486" priority="598" stopIfTrue="1" operator="lessThan">
      <formula>0</formula>
    </cfRule>
  </conditionalFormatting>
  <conditionalFormatting sqref="AW11">
    <cfRule type="cellIs" dxfId="2485" priority="591" stopIfTrue="1" operator="greaterThan">
      <formula>0.03</formula>
    </cfRule>
    <cfRule type="cellIs" dxfId="2484" priority="592" stopIfTrue="1" operator="lessThan">
      <formula>-0.03</formula>
    </cfRule>
  </conditionalFormatting>
  <conditionalFormatting sqref="AW11:AW16">
    <cfRule type="cellIs" dxfId="2483" priority="593" stopIfTrue="1" operator="greaterThan">
      <formula>0</formula>
    </cfRule>
    <cfRule type="cellIs" dxfId="2482" priority="594" stopIfTrue="1" operator="lessThan">
      <formula>0</formula>
    </cfRule>
  </conditionalFormatting>
  <conditionalFormatting sqref="AY11">
    <cfRule type="cellIs" dxfId="2481" priority="587" stopIfTrue="1" operator="greaterThan">
      <formula>0.03</formula>
    </cfRule>
    <cfRule type="cellIs" dxfId="2480" priority="588" stopIfTrue="1" operator="lessThan">
      <formula>-0.03</formula>
    </cfRule>
  </conditionalFormatting>
  <conditionalFormatting sqref="AY11:AY16">
    <cfRule type="cellIs" dxfId="2479" priority="589" stopIfTrue="1" operator="greaterThan">
      <formula>0</formula>
    </cfRule>
    <cfRule type="cellIs" dxfId="2478" priority="590" stopIfTrue="1" operator="lessThan">
      <formula>0</formula>
    </cfRule>
  </conditionalFormatting>
  <conditionalFormatting sqref="AP11:AP12">
    <cfRule type="cellIs" dxfId="2477" priority="607" stopIfTrue="1" operator="greaterThan">
      <formula>0</formula>
    </cfRule>
    <cfRule type="cellIs" dxfId="2476" priority="608" operator="lessThan">
      <formula>0</formula>
    </cfRule>
  </conditionalFormatting>
  <conditionalFormatting sqref="AP13">
    <cfRule type="cellIs" dxfId="2475" priority="581" stopIfTrue="1" operator="greaterThan">
      <formula>0.03</formula>
    </cfRule>
    <cfRule type="cellIs" dxfId="2474" priority="582" stopIfTrue="1" operator="lessThan">
      <formula>-0.03</formula>
    </cfRule>
  </conditionalFormatting>
  <conditionalFormatting sqref="AP13:AP14">
    <cfRule type="cellIs" dxfId="2473" priority="583" stopIfTrue="1" operator="greaterThan">
      <formula>0</formula>
    </cfRule>
    <cfRule type="cellIs" dxfId="2472" priority="584" operator="lessThan">
      <formula>0</formula>
    </cfRule>
  </conditionalFormatting>
  <conditionalFormatting sqref="AP15">
    <cfRule type="cellIs" dxfId="2471" priority="577" stopIfTrue="1" operator="greaterThan">
      <formula>0.03</formula>
    </cfRule>
    <cfRule type="cellIs" dxfId="2470" priority="578" stopIfTrue="1" operator="lessThan">
      <formula>-0.03</formula>
    </cfRule>
  </conditionalFormatting>
  <conditionalFormatting sqref="AP15:AP16">
    <cfRule type="cellIs" dxfId="2469" priority="579" stopIfTrue="1" operator="greaterThan">
      <formula>0</formula>
    </cfRule>
    <cfRule type="cellIs" dxfId="2468" priority="580" operator="lessThan">
      <formula>0</formula>
    </cfRule>
  </conditionalFormatting>
  <conditionalFormatting sqref="AT11">
    <cfRule type="cellIs" dxfId="2467" priority="573" stopIfTrue="1" operator="greaterThan">
      <formula>0.03</formula>
    </cfRule>
    <cfRule type="cellIs" dxfId="2466" priority="574" stopIfTrue="1" operator="lessThan">
      <formula>-0.03</formula>
    </cfRule>
  </conditionalFormatting>
  <conditionalFormatting sqref="AT11:AT12">
    <cfRule type="cellIs" dxfId="2465" priority="575" stopIfTrue="1" operator="greaterThan">
      <formula>0</formula>
    </cfRule>
    <cfRule type="cellIs" dxfId="2464" priority="576" operator="lessThan">
      <formula>0</formula>
    </cfRule>
  </conditionalFormatting>
  <conditionalFormatting sqref="AT13">
    <cfRule type="cellIs" dxfId="2463" priority="569" stopIfTrue="1" operator="greaterThan">
      <formula>0.03</formula>
    </cfRule>
    <cfRule type="cellIs" dxfId="2462" priority="570" stopIfTrue="1" operator="lessThan">
      <formula>-0.03</formula>
    </cfRule>
  </conditionalFormatting>
  <conditionalFormatting sqref="AT13:AT14">
    <cfRule type="cellIs" dxfId="2461" priority="571" stopIfTrue="1" operator="greaterThan">
      <formula>0</formula>
    </cfRule>
    <cfRule type="cellIs" dxfId="2460" priority="572" operator="lessThan">
      <formula>0</formula>
    </cfRule>
  </conditionalFormatting>
  <conditionalFormatting sqref="AT15">
    <cfRule type="cellIs" dxfId="2459" priority="565" stopIfTrue="1" operator="greaterThan">
      <formula>0.03</formula>
    </cfRule>
    <cfRule type="cellIs" dxfId="2458" priority="566" stopIfTrue="1" operator="lessThan">
      <formula>-0.03</formula>
    </cfRule>
  </conditionalFormatting>
  <conditionalFormatting sqref="AT15:AT16">
    <cfRule type="cellIs" dxfId="2457" priority="567" stopIfTrue="1" operator="greaterThan">
      <formula>0</formula>
    </cfRule>
    <cfRule type="cellIs" dxfId="2456" priority="568" operator="lessThan">
      <formula>0</formula>
    </cfRule>
  </conditionalFormatting>
  <conditionalFormatting sqref="AV11">
    <cfRule type="cellIs" dxfId="2455" priority="561" stopIfTrue="1" operator="greaterThan">
      <formula>0.03</formula>
    </cfRule>
    <cfRule type="cellIs" dxfId="2454" priority="562" stopIfTrue="1" operator="lessThan">
      <formula>-0.03</formula>
    </cfRule>
  </conditionalFormatting>
  <conditionalFormatting sqref="AV11:AV12">
    <cfRule type="cellIs" dxfId="2453" priority="563" stopIfTrue="1" operator="greaterThan">
      <formula>0</formula>
    </cfRule>
    <cfRule type="cellIs" dxfId="2452" priority="564" operator="lessThan">
      <formula>0</formula>
    </cfRule>
  </conditionalFormatting>
  <conditionalFormatting sqref="AV13">
    <cfRule type="cellIs" dxfId="2451" priority="557" stopIfTrue="1" operator="greaterThan">
      <formula>0.03</formula>
    </cfRule>
    <cfRule type="cellIs" dxfId="2450" priority="558" stopIfTrue="1" operator="lessThan">
      <formula>-0.03</formula>
    </cfRule>
  </conditionalFormatting>
  <conditionalFormatting sqref="AV13:AV14">
    <cfRule type="cellIs" dxfId="2449" priority="559" stopIfTrue="1" operator="greaterThan">
      <formula>0</formula>
    </cfRule>
    <cfRule type="cellIs" dxfId="2448" priority="560" operator="lessThan">
      <formula>0</formula>
    </cfRule>
  </conditionalFormatting>
  <conditionalFormatting sqref="AV15">
    <cfRule type="cellIs" dxfId="2447" priority="553" stopIfTrue="1" operator="greaterThan">
      <formula>0.03</formula>
    </cfRule>
    <cfRule type="cellIs" dxfId="2446" priority="554" stopIfTrue="1" operator="lessThan">
      <formula>-0.03</formula>
    </cfRule>
  </conditionalFormatting>
  <conditionalFormatting sqref="AV15:AV16">
    <cfRule type="cellIs" dxfId="2445" priority="555" stopIfTrue="1" operator="greaterThan">
      <formula>0</formula>
    </cfRule>
    <cfRule type="cellIs" dxfId="2444" priority="556" operator="lessThan">
      <formula>0</formula>
    </cfRule>
  </conditionalFormatting>
  <conditionalFormatting sqref="AP17 AP23 AP29 AP35">
    <cfRule type="cellIs" dxfId="2443" priority="533" stopIfTrue="1" operator="greaterThan">
      <formula>0.03</formula>
    </cfRule>
    <cfRule type="cellIs" dxfId="2442" priority="534" stopIfTrue="1" operator="lessThan">
      <formula>-0.03</formula>
    </cfRule>
  </conditionalFormatting>
  <conditionalFormatting sqref="AQ17 AQ23 AQ29 AQ35">
    <cfRule type="cellIs" dxfId="2441" priority="547" stopIfTrue="1" operator="greaterThan">
      <formula>0.03</formula>
    </cfRule>
    <cfRule type="cellIs" dxfId="2440" priority="548" stopIfTrue="1" operator="lessThan">
      <formula>-0.03</formula>
    </cfRule>
  </conditionalFormatting>
  <conditionalFormatting sqref="AQ17:AQ40">
    <cfRule type="cellIs" dxfId="2439" priority="549" stopIfTrue="1" operator="greaterThan">
      <formula>0</formula>
    </cfRule>
    <cfRule type="cellIs" dxfId="2438" priority="550" stopIfTrue="1" operator="lessThan">
      <formula>0</formula>
    </cfRule>
  </conditionalFormatting>
  <conditionalFormatting sqref="AR17:AS17 AR23:AS23 AR29:AS29 AR35:AS35">
    <cfRule type="cellIs" dxfId="2437" priority="543" stopIfTrue="1" operator="greaterThan">
      <formula>0.03</formula>
    </cfRule>
    <cfRule type="cellIs" dxfId="2436" priority="544" stopIfTrue="1" operator="lessThan">
      <formula>-0.03</formula>
    </cfRule>
  </conditionalFormatting>
  <conditionalFormatting sqref="AR17:AS40">
    <cfRule type="cellIs" dxfId="2435" priority="545" stopIfTrue="1" operator="greaterThan">
      <formula>0</formula>
    </cfRule>
    <cfRule type="cellIs" dxfId="2434" priority="546" stopIfTrue="1" operator="lessThan">
      <formula>0</formula>
    </cfRule>
  </conditionalFormatting>
  <conditionalFormatting sqref="AU17 AU23 AU29 AU35">
    <cfRule type="cellIs" dxfId="2433" priority="539" stopIfTrue="1" operator="greaterThan">
      <formula>0.03</formula>
    </cfRule>
    <cfRule type="cellIs" dxfId="2432" priority="540" stopIfTrue="1" operator="lessThan">
      <formula>-0.03</formula>
    </cfRule>
  </conditionalFormatting>
  <conditionalFormatting sqref="AU17:AU40">
    <cfRule type="cellIs" dxfId="2431" priority="541" stopIfTrue="1" operator="greaterThan">
      <formula>0</formula>
    </cfRule>
    <cfRule type="cellIs" dxfId="2430" priority="542" stopIfTrue="1" operator="lessThan">
      <formula>0</formula>
    </cfRule>
  </conditionalFormatting>
  <conditionalFormatting sqref="AW17 AW23 AW29 AW35">
    <cfRule type="cellIs" dxfId="2429" priority="535" stopIfTrue="1" operator="greaterThan">
      <formula>0.03</formula>
    </cfRule>
    <cfRule type="cellIs" dxfId="2428" priority="536" stopIfTrue="1" operator="lessThan">
      <formula>-0.03</formula>
    </cfRule>
  </conditionalFormatting>
  <conditionalFormatting sqref="AW17:AW40">
    <cfRule type="cellIs" dxfId="2427" priority="537" stopIfTrue="1" operator="greaterThan">
      <formula>0</formula>
    </cfRule>
    <cfRule type="cellIs" dxfId="2426" priority="538" stopIfTrue="1" operator="lessThan">
      <formula>0</formula>
    </cfRule>
  </conditionalFormatting>
  <conditionalFormatting sqref="AP17:AP18 AP23:AP24 AP29:AP30 AP35:AP36">
    <cfRule type="cellIs" dxfId="2425" priority="551" stopIfTrue="1" operator="greaterThan">
      <formula>0</formula>
    </cfRule>
    <cfRule type="cellIs" dxfId="2424" priority="552" operator="lessThan">
      <formula>0</formula>
    </cfRule>
  </conditionalFormatting>
  <conditionalFormatting sqref="AP19 AP25 AP31 AP37">
    <cfRule type="cellIs" dxfId="2423" priority="529" stopIfTrue="1" operator="greaterThan">
      <formula>0.03</formula>
    </cfRule>
    <cfRule type="cellIs" dxfId="2422" priority="530" stopIfTrue="1" operator="lessThan">
      <formula>-0.03</formula>
    </cfRule>
  </conditionalFormatting>
  <conditionalFormatting sqref="AP19:AP20 AP25:AP26 AP31:AP32 AP37:AP38">
    <cfRule type="cellIs" dxfId="2421" priority="531" stopIfTrue="1" operator="greaterThan">
      <formula>0</formula>
    </cfRule>
    <cfRule type="cellIs" dxfId="2420" priority="532" operator="lessThan">
      <formula>0</formula>
    </cfRule>
  </conditionalFormatting>
  <conditionalFormatting sqref="AP21 AP27 AP33 AP39">
    <cfRule type="cellIs" dxfId="2419" priority="525" stopIfTrue="1" operator="greaterThan">
      <formula>0.03</formula>
    </cfRule>
    <cfRule type="cellIs" dxfId="2418" priority="526" stopIfTrue="1" operator="lessThan">
      <formula>-0.03</formula>
    </cfRule>
  </conditionalFormatting>
  <conditionalFormatting sqref="AP21:AP22 AP27:AP28 AP33:AP34 AP39:AP40">
    <cfRule type="cellIs" dxfId="2417" priority="527" stopIfTrue="1" operator="greaterThan">
      <formula>0</formula>
    </cfRule>
    <cfRule type="cellIs" dxfId="2416" priority="528" operator="lessThan">
      <formula>0</formula>
    </cfRule>
  </conditionalFormatting>
  <conditionalFormatting sqref="AT17 AT23 AT29 AT35">
    <cfRule type="cellIs" dxfId="2415" priority="521" stopIfTrue="1" operator="greaterThan">
      <formula>0.03</formula>
    </cfRule>
    <cfRule type="cellIs" dxfId="2414" priority="522" stopIfTrue="1" operator="lessThan">
      <formula>-0.03</formula>
    </cfRule>
  </conditionalFormatting>
  <conditionalFormatting sqref="AT17:AT18 AT23:AT24 AT29:AT30 AT35:AT36">
    <cfRule type="cellIs" dxfId="2413" priority="523" stopIfTrue="1" operator="greaterThan">
      <formula>0</formula>
    </cfRule>
    <cfRule type="cellIs" dxfId="2412" priority="524" operator="lessThan">
      <formula>0</formula>
    </cfRule>
  </conditionalFormatting>
  <conditionalFormatting sqref="AT19 AT25 AT31 AT37">
    <cfRule type="cellIs" dxfId="2411" priority="517" stopIfTrue="1" operator="greaterThan">
      <formula>0.03</formula>
    </cfRule>
    <cfRule type="cellIs" dxfId="2410" priority="518" stopIfTrue="1" operator="lessThan">
      <formula>-0.03</formula>
    </cfRule>
  </conditionalFormatting>
  <conditionalFormatting sqref="AT19:AT20 AT25:AT26 AT31:AT32 AT37:AT38">
    <cfRule type="cellIs" dxfId="2409" priority="519" stopIfTrue="1" operator="greaterThan">
      <formula>0</formula>
    </cfRule>
    <cfRule type="cellIs" dxfId="2408" priority="520" operator="lessThan">
      <formula>0</formula>
    </cfRule>
  </conditionalFormatting>
  <conditionalFormatting sqref="AT21 AT27 AT33 AT39">
    <cfRule type="cellIs" dxfId="2407" priority="513" stopIfTrue="1" operator="greaterThan">
      <formula>0.03</formula>
    </cfRule>
    <cfRule type="cellIs" dxfId="2406" priority="514" stopIfTrue="1" operator="lessThan">
      <formula>-0.03</formula>
    </cfRule>
  </conditionalFormatting>
  <conditionalFormatting sqref="AT21:AT22 AT27:AT28 AT33:AT34 AT39:AT40">
    <cfRule type="cellIs" dxfId="2405" priority="515" stopIfTrue="1" operator="greaterThan">
      <formula>0</formula>
    </cfRule>
    <cfRule type="cellIs" dxfId="2404" priority="516" operator="lessThan">
      <formula>0</formula>
    </cfRule>
  </conditionalFormatting>
  <conditionalFormatting sqref="AV17 AV23 AV29 AV35">
    <cfRule type="cellIs" dxfId="2403" priority="509" stopIfTrue="1" operator="greaterThan">
      <formula>0.03</formula>
    </cfRule>
    <cfRule type="cellIs" dxfId="2402" priority="510" stopIfTrue="1" operator="lessThan">
      <formula>-0.03</formula>
    </cfRule>
  </conditionalFormatting>
  <conditionalFormatting sqref="AV17:AV18 AV23:AV24 AV29:AV30 AV35:AV36">
    <cfRule type="cellIs" dxfId="2401" priority="511" stopIfTrue="1" operator="greaterThan">
      <formula>0</formula>
    </cfRule>
    <cfRule type="cellIs" dxfId="2400" priority="512" operator="lessThan">
      <formula>0</formula>
    </cfRule>
  </conditionalFormatting>
  <conditionalFormatting sqref="AV19 AV25 AV31 AV37">
    <cfRule type="cellIs" dxfId="2399" priority="505" stopIfTrue="1" operator="greaterThan">
      <formula>0.03</formula>
    </cfRule>
    <cfRule type="cellIs" dxfId="2398" priority="506" stopIfTrue="1" operator="lessThan">
      <formula>-0.03</formula>
    </cfRule>
  </conditionalFormatting>
  <conditionalFormatting sqref="AV19:AV20 AV25:AV26 AV31:AV32 AV37:AV38">
    <cfRule type="cellIs" dxfId="2397" priority="507" stopIfTrue="1" operator="greaterThan">
      <formula>0</formula>
    </cfRule>
    <cfRule type="cellIs" dxfId="2396" priority="508" operator="lessThan">
      <formula>0</formula>
    </cfRule>
  </conditionalFormatting>
  <conditionalFormatting sqref="AV21 AV27 AV33 AV39">
    <cfRule type="cellIs" dxfId="2395" priority="501" stopIfTrue="1" operator="greaterThan">
      <formula>0.03</formula>
    </cfRule>
    <cfRule type="cellIs" dxfId="2394" priority="502" stopIfTrue="1" operator="lessThan">
      <formula>-0.03</formula>
    </cfRule>
  </conditionalFormatting>
  <conditionalFormatting sqref="AV21:AV22 AV27:AV28 AV33:AV34 AV39:AV40">
    <cfRule type="cellIs" dxfId="2393" priority="503" stopIfTrue="1" operator="greaterThan">
      <formula>0</formula>
    </cfRule>
    <cfRule type="cellIs" dxfId="2392" priority="504" operator="lessThan">
      <formula>0</formula>
    </cfRule>
  </conditionalFormatting>
  <conditionalFormatting sqref="BA11">
    <cfRule type="cellIs" dxfId="2391" priority="333" stopIfTrue="1" operator="greaterThan">
      <formula>0.03</formula>
    </cfRule>
    <cfRule type="cellIs" dxfId="2390" priority="334" stopIfTrue="1" operator="lessThan">
      <formula>-0.03</formula>
    </cfRule>
  </conditionalFormatting>
  <conditionalFormatting sqref="BA11:BA16">
    <cfRule type="cellIs" dxfId="2389" priority="335" stopIfTrue="1" operator="greaterThan">
      <formula>0</formula>
    </cfRule>
    <cfRule type="cellIs" dxfId="2388" priority="336" stopIfTrue="1" operator="lessThan">
      <formula>0</formula>
    </cfRule>
  </conditionalFormatting>
  <conditionalFormatting sqref="AZ11">
    <cfRule type="cellIs" dxfId="2387" priority="329" stopIfTrue="1" operator="greaterThan">
      <formula>0.03</formula>
    </cfRule>
    <cfRule type="cellIs" dxfId="2386" priority="330" stopIfTrue="1" operator="lessThan">
      <formula>-0.03</formula>
    </cfRule>
  </conditionalFormatting>
  <conditionalFormatting sqref="AZ11:AZ12">
    <cfRule type="cellIs" dxfId="2385" priority="331" stopIfTrue="1" operator="greaterThan">
      <formula>0</formula>
    </cfRule>
    <cfRule type="cellIs" dxfId="2384" priority="332" operator="lessThan">
      <formula>0</formula>
    </cfRule>
  </conditionalFormatting>
  <conditionalFormatting sqref="AZ13">
    <cfRule type="cellIs" dxfId="2383" priority="325" stopIfTrue="1" operator="greaterThan">
      <formula>0.03</formula>
    </cfRule>
    <cfRule type="cellIs" dxfId="2382" priority="326" stopIfTrue="1" operator="lessThan">
      <formula>-0.03</formula>
    </cfRule>
  </conditionalFormatting>
  <conditionalFormatting sqref="AZ13:AZ14">
    <cfRule type="cellIs" dxfId="2381" priority="327" stopIfTrue="1" operator="greaterThan">
      <formula>0</formula>
    </cfRule>
    <cfRule type="cellIs" dxfId="2380" priority="328" operator="lessThan">
      <formula>0</formula>
    </cfRule>
  </conditionalFormatting>
  <conditionalFormatting sqref="AZ15">
    <cfRule type="cellIs" dxfId="2379" priority="321" stopIfTrue="1" operator="greaterThan">
      <formula>0.03</formula>
    </cfRule>
    <cfRule type="cellIs" dxfId="2378" priority="322" stopIfTrue="1" operator="lessThan">
      <formula>-0.03</formula>
    </cfRule>
  </conditionalFormatting>
  <conditionalFormatting sqref="AZ15:AZ16">
    <cfRule type="cellIs" dxfId="2377" priority="323" stopIfTrue="1" operator="greaterThan">
      <formula>0</formula>
    </cfRule>
    <cfRule type="cellIs" dxfId="2376" priority="324" operator="lessThan">
      <formula>0</formula>
    </cfRule>
  </conditionalFormatting>
  <conditionalFormatting sqref="BA5">
    <cfRule type="cellIs" dxfId="2375" priority="317" stopIfTrue="1" operator="greaterThan">
      <formula>0.03</formula>
    </cfRule>
    <cfRule type="cellIs" dxfId="2374" priority="318" stopIfTrue="1" operator="lessThan">
      <formula>-0.03</formula>
    </cfRule>
  </conditionalFormatting>
  <conditionalFormatting sqref="BA5:BA10">
    <cfRule type="cellIs" dxfId="2373" priority="319" stopIfTrue="1" operator="greaterThan">
      <formula>0</formula>
    </cfRule>
    <cfRule type="cellIs" dxfId="2372" priority="320" stopIfTrue="1" operator="lessThan">
      <formula>0</formula>
    </cfRule>
  </conditionalFormatting>
  <conditionalFormatting sqref="AZ5">
    <cfRule type="cellIs" dxfId="2371" priority="313" stopIfTrue="1" operator="greaterThan">
      <formula>0.03</formula>
    </cfRule>
    <cfRule type="cellIs" dxfId="2370" priority="314" stopIfTrue="1" operator="lessThan">
      <formula>-0.03</formula>
    </cfRule>
  </conditionalFormatting>
  <conditionalFormatting sqref="AZ5:AZ6">
    <cfRule type="cellIs" dxfId="2369" priority="315" stopIfTrue="1" operator="greaterThan">
      <formula>0</formula>
    </cfRule>
    <cfRule type="cellIs" dxfId="2368" priority="316" operator="lessThan">
      <formula>0</formula>
    </cfRule>
  </conditionalFormatting>
  <conditionalFormatting sqref="AZ7">
    <cfRule type="cellIs" dxfId="2367" priority="309" stopIfTrue="1" operator="greaterThan">
      <formula>0.03</formula>
    </cfRule>
    <cfRule type="cellIs" dxfId="2366" priority="310" stopIfTrue="1" operator="lessThan">
      <formula>-0.03</formula>
    </cfRule>
  </conditionalFormatting>
  <conditionalFormatting sqref="AZ7:AZ8">
    <cfRule type="cellIs" dxfId="2365" priority="311" stopIfTrue="1" operator="greaterThan">
      <formula>0</formula>
    </cfRule>
    <cfRule type="cellIs" dxfId="2364" priority="312" operator="lessThan">
      <formula>0</formula>
    </cfRule>
  </conditionalFormatting>
  <conditionalFormatting sqref="AZ9">
    <cfRule type="cellIs" dxfId="2363" priority="305" stopIfTrue="1" operator="greaterThan">
      <formula>0.03</formula>
    </cfRule>
    <cfRule type="cellIs" dxfId="2362" priority="306" stopIfTrue="1" operator="lessThan">
      <formula>-0.03</formula>
    </cfRule>
  </conditionalFormatting>
  <conditionalFormatting sqref="AZ9:AZ10">
    <cfRule type="cellIs" dxfId="2361" priority="307" stopIfTrue="1" operator="greaterThan">
      <formula>0</formula>
    </cfRule>
    <cfRule type="cellIs" dxfId="2360" priority="308" operator="lessThan">
      <formula>0</formula>
    </cfRule>
  </conditionalFormatting>
  <conditionalFormatting sqref="BA17">
    <cfRule type="cellIs" dxfId="2359" priority="301" stopIfTrue="1" operator="greaterThan">
      <formula>0.03</formula>
    </cfRule>
    <cfRule type="cellIs" dxfId="2358" priority="302" stopIfTrue="1" operator="lessThan">
      <formula>-0.03</formula>
    </cfRule>
  </conditionalFormatting>
  <conditionalFormatting sqref="BA17:BA22">
    <cfRule type="cellIs" dxfId="2357" priority="303" stopIfTrue="1" operator="greaterThan">
      <formula>0</formula>
    </cfRule>
    <cfRule type="cellIs" dxfId="2356" priority="304" stopIfTrue="1" operator="lessThan">
      <formula>0</formula>
    </cfRule>
  </conditionalFormatting>
  <conditionalFormatting sqref="AZ17">
    <cfRule type="cellIs" dxfId="2355" priority="297" stopIfTrue="1" operator="greaterThan">
      <formula>0.03</formula>
    </cfRule>
    <cfRule type="cellIs" dxfId="2354" priority="298" stopIfTrue="1" operator="lessThan">
      <formula>-0.03</formula>
    </cfRule>
  </conditionalFormatting>
  <conditionalFormatting sqref="AZ17:AZ18">
    <cfRule type="cellIs" dxfId="2353" priority="299" stopIfTrue="1" operator="greaterThan">
      <formula>0</formula>
    </cfRule>
    <cfRule type="cellIs" dxfId="2352" priority="300" operator="lessThan">
      <formula>0</formula>
    </cfRule>
  </conditionalFormatting>
  <conditionalFormatting sqref="AZ19">
    <cfRule type="cellIs" dxfId="2351" priority="293" stopIfTrue="1" operator="greaterThan">
      <formula>0.03</formula>
    </cfRule>
    <cfRule type="cellIs" dxfId="2350" priority="294" stopIfTrue="1" operator="lessThan">
      <formula>-0.03</formula>
    </cfRule>
  </conditionalFormatting>
  <conditionalFormatting sqref="AZ19:AZ20">
    <cfRule type="cellIs" dxfId="2349" priority="295" stopIfTrue="1" operator="greaterThan">
      <formula>0</formula>
    </cfRule>
    <cfRule type="cellIs" dxfId="2348" priority="296" operator="lessThan">
      <formula>0</formula>
    </cfRule>
  </conditionalFormatting>
  <conditionalFormatting sqref="AZ21">
    <cfRule type="cellIs" dxfId="2347" priority="289" stopIfTrue="1" operator="greaterThan">
      <formula>0.03</formula>
    </cfRule>
    <cfRule type="cellIs" dxfId="2346" priority="290" stopIfTrue="1" operator="lessThan">
      <formula>-0.03</formula>
    </cfRule>
  </conditionalFormatting>
  <conditionalFormatting sqref="AZ21:AZ22">
    <cfRule type="cellIs" dxfId="2345" priority="291" stopIfTrue="1" operator="greaterThan">
      <formula>0</formula>
    </cfRule>
    <cfRule type="cellIs" dxfId="2344" priority="292" operator="lessThan">
      <formula>0</formula>
    </cfRule>
  </conditionalFormatting>
  <conditionalFormatting sqref="BA29">
    <cfRule type="cellIs" dxfId="2343" priority="285" stopIfTrue="1" operator="greaterThan">
      <formula>0.03</formula>
    </cfRule>
    <cfRule type="cellIs" dxfId="2342" priority="286" stopIfTrue="1" operator="lessThan">
      <formula>-0.03</formula>
    </cfRule>
  </conditionalFormatting>
  <conditionalFormatting sqref="BA29:BA34">
    <cfRule type="cellIs" dxfId="2341" priority="287" stopIfTrue="1" operator="greaterThan">
      <formula>0</formula>
    </cfRule>
    <cfRule type="cellIs" dxfId="2340" priority="288" stopIfTrue="1" operator="lessThan">
      <formula>0</formula>
    </cfRule>
  </conditionalFormatting>
  <conditionalFormatting sqref="AZ29">
    <cfRule type="cellIs" dxfId="2339" priority="281" stopIfTrue="1" operator="greaterThan">
      <formula>0.03</formula>
    </cfRule>
    <cfRule type="cellIs" dxfId="2338" priority="282" stopIfTrue="1" operator="lessThan">
      <formula>-0.03</formula>
    </cfRule>
  </conditionalFormatting>
  <conditionalFormatting sqref="AZ29:AZ30">
    <cfRule type="cellIs" dxfId="2337" priority="283" stopIfTrue="1" operator="greaterThan">
      <formula>0</formula>
    </cfRule>
    <cfRule type="cellIs" dxfId="2336" priority="284" operator="lessThan">
      <formula>0</formula>
    </cfRule>
  </conditionalFormatting>
  <conditionalFormatting sqref="AZ31">
    <cfRule type="cellIs" dxfId="2335" priority="277" stopIfTrue="1" operator="greaterThan">
      <formula>0.03</formula>
    </cfRule>
    <cfRule type="cellIs" dxfId="2334" priority="278" stopIfTrue="1" operator="lessThan">
      <formula>-0.03</formula>
    </cfRule>
  </conditionalFormatting>
  <conditionalFormatting sqref="AZ31:AZ32">
    <cfRule type="cellIs" dxfId="2333" priority="279" stopIfTrue="1" operator="greaterThan">
      <formula>0</formula>
    </cfRule>
    <cfRule type="cellIs" dxfId="2332" priority="280" operator="lessThan">
      <formula>0</formula>
    </cfRule>
  </conditionalFormatting>
  <conditionalFormatting sqref="AZ33">
    <cfRule type="cellIs" dxfId="2331" priority="273" stopIfTrue="1" operator="greaterThan">
      <formula>0.03</formula>
    </cfRule>
    <cfRule type="cellIs" dxfId="2330" priority="274" stopIfTrue="1" operator="lessThan">
      <formula>-0.03</formula>
    </cfRule>
  </conditionalFormatting>
  <conditionalFormatting sqref="AZ33:AZ34">
    <cfRule type="cellIs" dxfId="2329" priority="275" stopIfTrue="1" operator="greaterThan">
      <formula>0</formula>
    </cfRule>
    <cfRule type="cellIs" dxfId="2328" priority="276" operator="lessThan">
      <formula>0</formula>
    </cfRule>
  </conditionalFormatting>
  <conditionalFormatting sqref="BA23">
    <cfRule type="cellIs" dxfId="2327" priority="269" stopIfTrue="1" operator="greaterThan">
      <formula>0.03</formula>
    </cfRule>
    <cfRule type="cellIs" dxfId="2326" priority="270" stopIfTrue="1" operator="lessThan">
      <formula>-0.03</formula>
    </cfRule>
  </conditionalFormatting>
  <conditionalFormatting sqref="BA23:BA28">
    <cfRule type="cellIs" dxfId="2325" priority="271" stopIfTrue="1" operator="greaterThan">
      <formula>0</formula>
    </cfRule>
    <cfRule type="cellIs" dxfId="2324" priority="272" stopIfTrue="1" operator="lessThan">
      <formula>0</formula>
    </cfRule>
  </conditionalFormatting>
  <conditionalFormatting sqref="AZ23">
    <cfRule type="cellIs" dxfId="2323" priority="265" stopIfTrue="1" operator="greaterThan">
      <formula>0.03</formula>
    </cfRule>
    <cfRule type="cellIs" dxfId="2322" priority="266" stopIfTrue="1" operator="lessThan">
      <formula>-0.03</formula>
    </cfRule>
  </conditionalFormatting>
  <conditionalFormatting sqref="AZ23:AZ24">
    <cfRule type="cellIs" dxfId="2321" priority="267" stopIfTrue="1" operator="greaterThan">
      <formula>0</formula>
    </cfRule>
    <cfRule type="cellIs" dxfId="2320" priority="268" operator="lessThan">
      <formula>0</formula>
    </cfRule>
  </conditionalFormatting>
  <conditionalFormatting sqref="AZ25">
    <cfRule type="cellIs" dxfId="2319" priority="261" stopIfTrue="1" operator="greaterThan">
      <formula>0.03</formula>
    </cfRule>
    <cfRule type="cellIs" dxfId="2318" priority="262" stopIfTrue="1" operator="lessThan">
      <formula>-0.03</formula>
    </cfRule>
  </conditionalFormatting>
  <conditionalFormatting sqref="AZ25:AZ26">
    <cfRule type="cellIs" dxfId="2317" priority="263" stopIfTrue="1" operator="greaterThan">
      <formula>0</formula>
    </cfRule>
    <cfRule type="cellIs" dxfId="2316" priority="264" operator="lessThan">
      <formula>0</formula>
    </cfRule>
  </conditionalFormatting>
  <conditionalFormatting sqref="AZ27">
    <cfRule type="cellIs" dxfId="2315" priority="257" stopIfTrue="1" operator="greaterThan">
      <formula>0.03</formula>
    </cfRule>
    <cfRule type="cellIs" dxfId="2314" priority="258" stopIfTrue="1" operator="lessThan">
      <formula>-0.03</formula>
    </cfRule>
  </conditionalFormatting>
  <conditionalFormatting sqref="AZ27:AZ28">
    <cfRule type="cellIs" dxfId="2313" priority="259" stopIfTrue="1" operator="greaterThan">
      <formula>0</formula>
    </cfRule>
    <cfRule type="cellIs" dxfId="2312" priority="260" operator="lessThan">
      <formula>0</formula>
    </cfRule>
  </conditionalFormatting>
  <conditionalFormatting sqref="BA35">
    <cfRule type="cellIs" dxfId="2311" priority="253" stopIfTrue="1" operator="greaterThan">
      <formula>0.03</formula>
    </cfRule>
    <cfRule type="cellIs" dxfId="2310" priority="254" stopIfTrue="1" operator="lessThan">
      <formula>-0.03</formula>
    </cfRule>
  </conditionalFormatting>
  <conditionalFormatting sqref="BA35:BA40">
    <cfRule type="cellIs" dxfId="2309" priority="255" stopIfTrue="1" operator="greaterThan">
      <formula>0</formula>
    </cfRule>
    <cfRule type="cellIs" dxfId="2308" priority="256" stopIfTrue="1" operator="lessThan">
      <formula>0</formula>
    </cfRule>
  </conditionalFormatting>
  <conditionalFormatting sqref="AZ35">
    <cfRule type="cellIs" dxfId="2307" priority="249" stopIfTrue="1" operator="greaterThan">
      <formula>0.03</formula>
    </cfRule>
    <cfRule type="cellIs" dxfId="2306" priority="250" stopIfTrue="1" operator="lessThan">
      <formula>-0.03</formula>
    </cfRule>
  </conditionalFormatting>
  <conditionalFormatting sqref="AZ35:AZ36">
    <cfRule type="cellIs" dxfId="2305" priority="251" stopIfTrue="1" operator="greaterThan">
      <formula>0</formula>
    </cfRule>
    <cfRule type="cellIs" dxfId="2304" priority="252" operator="lessThan">
      <formula>0</formula>
    </cfRule>
  </conditionalFormatting>
  <conditionalFormatting sqref="AZ37">
    <cfRule type="cellIs" dxfId="2303" priority="245" stopIfTrue="1" operator="greaterThan">
      <formula>0.03</formula>
    </cfRule>
    <cfRule type="cellIs" dxfId="2302" priority="246" stopIfTrue="1" operator="lessThan">
      <formula>-0.03</formula>
    </cfRule>
  </conditionalFormatting>
  <conditionalFormatting sqref="AZ37:AZ38">
    <cfRule type="cellIs" dxfId="2301" priority="247" stopIfTrue="1" operator="greaterThan">
      <formula>0</formula>
    </cfRule>
    <cfRule type="cellIs" dxfId="2300" priority="248" operator="lessThan">
      <formula>0</formula>
    </cfRule>
  </conditionalFormatting>
  <conditionalFormatting sqref="AZ39">
    <cfRule type="cellIs" dxfId="2299" priority="241" stopIfTrue="1" operator="greaterThan">
      <formula>0.03</formula>
    </cfRule>
    <cfRule type="cellIs" dxfId="2298" priority="242" stopIfTrue="1" operator="lessThan">
      <formula>-0.03</formula>
    </cfRule>
  </conditionalFormatting>
  <conditionalFormatting sqref="AZ39:AZ40">
    <cfRule type="cellIs" dxfId="2297" priority="243" stopIfTrue="1" operator="greaterThan">
      <formula>0</formula>
    </cfRule>
    <cfRule type="cellIs" dxfId="2296" priority="244" operator="lessThan">
      <formula>0</formula>
    </cfRule>
  </conditionalFormatting>
  <conditionalFormatting sqref="AX11">
    <cfRule type="cellIs" dxfId="2295" priority="237" stopIfTrue="1" operator="greaterThan">
      <formula>0.03</formula>
    </cfRule>
    <cfRule type="cellIs" dxfId="2294" priority="238" stopIfTrue="1" operator="lessThan">
      <formula>-0.03</formula>
    </cfRule>
  </conditionalFormatting>
  <conditionalFormatting sqref="AX11:AX12">
    <cfRule type="cellIs" dxfId="2293" priority="239" stopIfTrue="1" operator="greaterThan">
      <formula>0</formula>
    </cfRule>
    <cfRule type="cellIs" dxfId="2292" priority="240" operator="lessThan">
      <formula>0</formula>
    </cfRule>
  </conditionalFormatting>
  <conditionalFormatting sqref="AX13">
    <cfRule type="cellIs" dxfId="2291" priority="233" stopIfTrue="1" operator="greaterThan">
      <formula>0.03</formula>
    </cfRule>
    <cfRule type="cellIs" dxfId="2290" priority="234" stopIfTrue="1" operator="lessThan">
      <formula>-0.03</formula>
    </cfRule>
  </conditionalFormatting>
  <conditionalFormatting sqref="AX13:AX14">
    <cfRule type="cellIs" dxfId="2289" priority="235" stopIfTrue="1" operator="greaterThan">
      <formula>0</formula>
    </cfRule>
    <cfRule type="cellIs" dxfId="2288" priority="236" operator="lessThan">
      <formula>0</formula>
    </cfRule>
  </conditionalFormatting>
  <conditionalFormatting sqref="AX15">
    <cfRule type="cellIs" dxfId="2287" priority="229" stopIfTrue="1" operator="greaterThan">
      <formula>0.03</formula>
    </cfRule>
    <cfRule type="cellIs" dxfId="2286" priority="230" stopIfTrue="1" operator="lessThan">
      <formula>-0.03</formula>
    </cfRule>
  </conditionalFormatting>
  <conditionalFormatting sqref="AX15:AX16">
    <cfRule type="cellIs" dxfId="2285" priority="231" stopIfTrue="1" operator="greaterThan">
      <formula>0</formula>
    </cfRule>
    <cfRule type="cellIs" dxfId="2284" priority="232" operator="lessThan">
      <formula>0</formula>
    </cfRule>
  </conditionalFormatting>
  <conditionalFormatting sqref="AY17">
    <cfRule type="cellIs" dxfId="2283" priority="225" stopIfTrue="1" operator="greaterThan">
      <formula>0.03</formula>
    </cfRule>
    <cfRule type="cellIs" dxfId="2282" priority="226" stopIfTrue="1" operator="lessThan">
      <formula>-0.03</formula>
    </cfRule>
  </conditionalFormatting>
  <conditionalFormatting sqref="AY17:AY22">
    <cfRule type="cellIs" dxfId="2281" priority="227" stopIfTrue="1" operator="greaterThan">
      <formula>0</formula>
    </cfRule>
    <cfRule type="cellIs" dxfId="2280" priority="228" stopIfTrue="1" operator="lessThan">
      <formula>0</formula>
    </cfRule>
  </conditionalFormatting>
  <conditionalFormatting sqref="AX17">
    <cfRule type="cellIs" dxfId="2279" priority="221" stopIfTrue="1" operator="greaterThan">
      <formula>0.03</formula>
    </cfRule>
    <cfRule type="cellIs" dxfId="2278" priority="222" stopIfTrue="1" operator="lessThan">
      <formula>-0.03</formula>
    </cfRule>
  </conditionalFormatting>
  <conditionalFormatting sqref="AX17:AX18">
    <cfRule type="cellIs" dxfId="2277" priority="223" stopIfTrue="1" operator="greaterThan">
      <formula>0</formula>
    </cfRule>
    <cfRule type="cellIs" dxfId="2276" priority="224" operator="lessThan">
      <formula>0</formula>
    </cfRule>
  </conditionalFormatting>
  <conditionalFormatting sqref="AX19">
    <cfRule type="cellIs" dxfId="2275" priority="217" stopIfTrue="1" operator="greaterThan">
      <formula>0.03</formula>
    </cfRule>
    <cfRule type="cellIs" dxfId="2274" priority="218" stopIfTrue="1" operator="lessThan">
      <formula>-0.03</formula>
    </cfRule>
  </conditionalFormatting>
  <conditionalFormatting sqref="AX19:AX20">
    <cfRule type="cellIs" dxfId="2273" priority="219" stopIfTrue="1" operator="greaterThan">
      <formula>0</formula>
    </cfRule>
    <cfRule type="cellIs" dxfId="2272" priority="220" operator="lessThan">
      <formula>0</formula>
    </cfRule>
  </conditionalFormatting>
  <conditionalFormatting sqref="AX21">
    <cfRule type="cellIs" dxfId="2271" priority="213" stopIfTrue="1" operator="greaterThan">
      <formula>0.03</formula>
    </cfRule>
    <cfRule type="cellIs" dxfId="2270" priority="214" stopIfTrue="1" operator="lessThan">
      <formula>-0.03</formula>
    </cfRule>
  </conditionalFormatting>
  <conditionalFormatting sqref="AX21:AX22">
    <cfRule type="cellIs" dxfId="2269" priority="215" stopIfTrue="1" operator="greaterThan">
      <formula>0</formula>
    </cfRule>
    <cfRule type="cellIs" dxfId="2268" priority="216" operator="lessThan">
      <formula>0</formula>
    </cfRule>
  </conditionalFormatting>
  <conditionalFormatting sqref="AY23">
    <cfRule type="cellIs" dxfId="2267" priority="209" stopIfTrue="1" operator="greaterThan">
      <formula>0.03</formula>
    </cfRule>
    <cfRule type="cellIs" dxfId="2266" priority="210" stopIfTrue="1" operator="lessThan">
      <formula>-0.03</formula>
    </cfRule>
  </conditionalFormatting>
  <conditionalFormatting sqref="AY23:AY28">
    <cfRule type="cellIs" dxfId="2265" priority="211" stopIfTrue="1" operator="greaterThan">
      <formula>0</formula>
    </cfRule>
    <cfRule type="cellIs" dxfId="2264" priority="212" stopIfTrue="1" operator="lessThan">
      <formula>0</formula>
    </cfRule>
  </conditionalFormatting>
  <conditionalFormatting sqref="AX23">
    <cfRule type="cellIs" dxfId="2263" priority="205" stopIfTrue="1" operator="greaterThan">
      <formula>0.03</formula>
    </cfRule>
    <cfRule type="cellIs" dxfId="2262" priority="206" stopIfTrue="1" operator="lessThan">
      <formula>-0.03</formula>
    </cfRule>
  </conditionalFormatting>
  <conditionalFormatting sqref="AX23:AX24">
    <cfRule type="cellIs" dxfId="2261" priority="207" stopIfTrue="1" operator="greaterThan">
      <formula>0</formula>
    </cfRule>
    <cfRule type="cellIs" dxfId="2260" priority="208" operator="lessThan">
      <formula>0</formula>
    </cfRule>
  </conditionalFormatting>
  <conditionalFormatting sqref="AX25">
    <cfRule type="cellIs" dxfId="2259" priority="201" stopIfTrue="1" operator="greaterThan">
      <formula>0.03</formula>
    </cfRule>
    <cfRule type="cellIs" dxfId="2258" priority="202" stopIfTrue="1" operator="lessThan">
      <formula>-0.03</formula>
    </cfRule>
  </conditionalFormatting>
  <conditionalFormatting sqref="AX25:AX26">
    <cfRule type="cellIs" dxfId="2257" priority="203" stopIfTrue="1" operator="greaterThan">
      <formula>0</formula>
    </cfRule>
    <cfRule type="cellIs" dxfId="2256" priority="204" operator="lessThan">
      <formula>0</formula>
    </cfRule>
  </conditionalFormatting>
  <conditionalFormatting sqref="AX27">
    <cfRule type="cellIs" dxfId="2255" priority="197" stopIfTrue="1" operator="greaterThan">
      <formula>0.03</formula>
    </cfRule>
    <cfRule type="cellIs" dxfId="2254" priority="198" stopIfTrue="1" operator="lessThan">
      <formula>-0.03</formula>
    </cfRule>
  </conditionalFormatting>
  <conditionalFormatting sqref="AX27:AX28">
    <cfRule type="cellIs" dxfId="2253" priority="199" stopIfTrue="1" operator="greaterThan">
      <formula>0</formula>
    </cfRule>
    <cfRule type="cellIs" dxfId="2252" priority="200" operator="lessThan">
      <formula>0</formula>
    </cfRule>
  </conditionalFormatting>
  <conditionalFormatting sqref="AY29">
    <cfRule type="cellIs" dxfId="2251" priority="193" stopIfTrue="1" operator="greaterThan">
      <formula>0.03</formula>
    </cfRule>
    <cfRule type="cellIs" dxfId="2250" priority="194" stopIfTrue="1" operator="lessThan">
      <formula>-0.03</formula>
    </cfRule>
  </conditionalFormatting>
  <conditionalFormatting sqref="AY29:AY34">
    <cfRule type="cellIs" dxfId="2249" priority="195" stopIfTrue="1" operator="greaterThan">
      <formula>0</formula>
    </cfRule>
    <cfRule type="cellIs" dxfId="2248" priority="196" stopIfTrue="1" operator="lessThan">
      <formula>0</formula>
    </cfRule>
  </conditionalFormatting>
  <conditionalFormatting sqref="AX29">
    <cfRule type="cellIs" dxfId="2247" priority="189" stopIfTrue="1" operator="greaterThan">
      <formula>0.03</formula>
    </cfRule>
    <cfRule type="cellIs" dxfId="2246" priority="190" stopIfTrue="1" operator="lessThan">
      <formula>-0.03</formula>
    </cfRule>
  </conditionalFormatting>
  <conditionalFormatting sqref="AX29:AX30">
    <cfRule type="cellIs" dxfId="2245" priority="191" stopIfTrue="1" operator="greaterThan">
      <formula>0</formula>
    </cfRule>
    <cfRule type="cellIs" dxfId="2244" priority="192" operator="lessThan">
      <formula>0</formula>
    </cfRule>
  </conditionalFormatting>
  <conditionalFormatting sqref="AX31">
    <cfRule type="cellIs" dxfId="2243" priority="185" stopIfTrue="1" operator="greaterThan">
      <formula>0.03</formula>
    </cfRule>
    <cfRule type="cellIs" dxfId="2242" priority="186" stopIfTrue="1" operator="lessThan">
      <formula>-0.03</formula>
    </cfRule>
  </conditionalFormatting>
  <conditionalFormatting sqref="AX31:AX32">
    <cfRule type="cellIs" dxfId="2241" priority="187" stopIfTrue="1" operator="greaterThan">
      <formula>0</formula>
    </cfRule>
    <cfRule type="cellIs" dxfId="2240" priority="188" operator="lessThan">
      <formula>0</formula>
    </cfRule>
  </conditionalFormatting>
  <conditionalFormatting sqref="AX33">
    <cfRule type="cellIs" dxfId="2239" priority="181" stopIfTrue="1" operator="greaterThan">
      <formula>0.03</formula>
    </cfRule>
    <cfRule type="cellIs" dxfId="2238" priority="182" stopIfTrue="1" operator="lessThan">
      <formula>-0.03</formula>
    </cfRule>
  </conditionalFormatting>
  <conditionalFormatting sqref="AX33:AX34">
    <cfRule type="cellIs" dxfId="2237" priority="183" stopIfTrue="1" operator="greaterThan">
      <formula>0</formula>
    </cfRule>
    <cfRule type="cellIs" dxfId="2236" priority="184" operator="lessThan">
      <formula>0</formula>
    </cfRule>
  </conditionalFormatting>
  <conditionalFormatting sqref="AY35">
    <cfRule type="cellIs" dxfId="2235" priority="177" stopIfTrue="1" operator="greaterThan">
      <formula>0.03</formula>
    </cfRule>
    <cfRule type="cellIs" dxfId="2234" priority="178" stopIfTrue="1" operator="lessThan">
      <formula>-0.03</formula>
    </cfRule>
  </conditionalFormatting>
  <conditionalFormatting sqref="AY35:AY40">
    <cfRule type="cellIs" dxfId="2233" priority="179" stopIfTrue="1" operator="greaterThan">
      <formula>0</formula>
    </cfRule>
    <cfRule type="cellIs" dxfId="2232" priority="180" stopIfTrue="1" operator="lessThan">
      <formula>0</formula>
    </cfRule>
  </conditionalFormatting>
  <conditionalFormatting sqref="AX35">
    <cfRule type="cellIs" dxfId="2231" priority="173" stopIfTrue="1" operator="greaterThan">
      <formula>0.03</formula>
    </cfRule>
    <cfRule type="cellIs" dxfId="2230" priority="174" stopIfTrue="1" operator="lessThan">
      <formula>-0.03</formula>
    </cfRule>
  </conditionalFormatting>
  <conditionalFormatting sqref="AX35:AX36">
    <cfRule type="cellIs" dxfId="2229" priority="175" stopIfTrue="1" operator="greaterThan">
      <formula>0</formula>
    </cfRule>
    <cfRule type="cellIs" dxfId="2228" priority="176" operator="lessThan">
      <formula>0</formula>
    </cfRule>
  </conditionalFormatting>
  <conditionalFormatting sqref="AX37">
    <cfRule type="cellIs" dxfId="2227" priority="169" stopIfTrue="1" operator="greaterThan">
      <formula>0.03</formula>
    </cfRule>
    <cfRule type="cellIs" dxfId="2226" priority="170" stopIfTrue="1" operator="lessThan">
      <formula>-0.03</formula>
    </cfRule>
  </conditionalFormatting>
  <conditionalFormatting sqref="AX37:AX38">
    <cfRule type="cellIs" dxfId="2225" priority="171" stopIfTrue="1" operator="greaterThan">
      <formula>0</formula>
    </cfRule>
    <cfRule type="cellIs" dxfId="2224" priority="172" operator="lessThan">
      <formula>0</formula>
    </cfRule>
  </conditionalFormatting>
  <conditionalFormatting sqref="AX39">
    <cfRule type="cellIs" dxfId="2223" priority="165" stopIfTrue="1" operator="greaterThan">
      <formula>0.03</formula>
    </cfRule>
    <cfRule type="cellIs" dxfId="2222" priority="166" stopIfTrue="1" operator="lessThan">
      <formula>-0.03</formula>
    </cfRule>
  </conditionalFormatting>
  <conditionalFormatting sqref="AX39:AX40">
    <cfRule type="cellIs" dxfId="2221" priority="167" stopIfTrue="1" operator="greaterThan">
      <formula>0</formula>
    </cfRule>
    <cfRule type="cellIs" dxfId="2220" priority="168" operator="lessThan">
      <formula>0</formula>
    </cfRule>
  </conditionalFormatting>
  <conditionalFormatting sqref="B47">
    <cfRule type="cellIs" dxfId="2219" priority="157" stopIfTrue="1" operator="greaterThan">
      <formula>0.03</formula>
    </cfRule>
    <cfRule type="cellIs" dxfId="2218" priority="158" stopIfTrue="1" operator="lessThan">
      <formula>-0.03</formula>
    </cfRule>
  </conditionalFormatting>
  <conditionalFormatting sqref="C47">
    <cfRule type="cellIs" dxfId="2217" priority="159" stopIfTrue="1" operator="greaterThan">
      <formula>0.03</formula>
    </cfRule>
    <cfRule type="cellIs" dxfId="2216" priority="160" stopIfTrue="1" operator="lessThan">
      <formula>-0.03</formula>
    </cfRule>
  </conditionalFormatting>
  <conditionalFormatting sqref="C47:C52">
    <cfRule type="cellIs" dxfId="2215" priority="161" stopIfTrue="1" operator="greaterThan">
      <formula>0</formula>
    </cfRule>
    <cfRule type="cellIs" dxfId="2214" priority="162" stopIfTrue="1" operator="lessThan">
      <formula>0</formula>
    </cfRule>
  </conditionalFormatting>
  <conditionalFormatting sqref="B47:B48">
    <cfRule type="cellIs" dxfId="2213" priority="163" stopIfTrue="1" operator="greaterThan">
      <formula>0</formula>
    </cfRule>
    <cfRule type="cellIs" dxfId="2212" priority="164" operator="lessThan">
      <formula>0</formula>
    </cfRule>
  </conditionalFormatting>
  <conditionalFormatting sqref="B49">
    <cfRule type="cellIs" dxfId="2211" priority="153" stopIfTrue="1" operator="greaterThan">
      <formula>0.03</formula>
    </cfRule>
    <cfRule type="cellIs" dxfId="2210" priority="154" stopIfTrue="1" operator="lessThan">
      <formula>-0.03</formula>
    </cfRule>
  </conditionalFormatting>
  <conditionalFormatting sqref="B49:B50">
    <cfRule type="cellIs" dxfId="2209" priority="155" stopIfTrue="1" operator="greaterThan">
      <formula>0</formula>
    </cfRule>
    <cfRule type="cellIs" dxfId="2208" priority="156" operator="lessThan">
      <formula>0</formula>
    </cfRule>
  </conditionalFormatting>
  <conditionalFormatting sqref="B51">
    <cfRule type="cellIs" dxfId="2207" priority="149" stopIfTrue="1" operator="greaterThan">
      <formula>0.03</formula>
    </cfRule>
    <cfRule type="cellIs" dxfId="2206" priority="150" stopIfTrue="1" operator="lessThan">
      <formula>-0.03</formula>
    </cfRule>
  </conditionalFormatting>
  <conditionalFormatting sqref="B51:B52">
    <cfRule type="cellIs" dxfId="2205" priority="151" stopIfTrue="1" operator="greaterThan">
      <formula>0</formula>
    </cfRule>
    <cfRule type="cellIs" dxfId="2204" priority="152" operator="lessThan">
      <formula>0</formula>
    </cfRule>
  </conditionalFormatting>
  <conditionalFormatting sqref="D47:P47">
    <cfRule type="cellIs" dxfId="2203" priority="145" stopIfTrue="1" operator="greaterThan">
      <formula>0.03</formula>
    </cfRule>
    <cfRule type="cellIs" dxfId="2202" priority="146" stopIfTrue="1" operator="lessThan">
      <formula>-0.03</formula>
    </cfRule>
  </conditionalFormatting>
  <conditionalFormatting sqref="D47:P52">
    <cfRule type="cellIs" dxfId="2201" priority="147" stopIfTrue="1" operator="greaterThan">
      <formula>0</formula>
    </cfRule>
    <cfRule type="cellIs" dxfId="2200" priority="148" stopIfTrue="1" operator="lessThan">
      <formula>0</formula>
    </cfRule>
  </conditionalFormatting>
  <conditionalFormatting sqref="Q47">
    <cfRule type="cellIs" dxfId="2199" priority="137" stopIfTrue="1" operator="greaterThan">
      <formula>0.03</formula>
    </cfRule>
    <cfRule type="cellIs" dxfId="2198" priority="138" stopIfTrue="1" operator="lessThan">
      <formula>-0.03</formula>
    </cfRule>
  </conditionalFormatting>
  <conditionalFormatting sqref="R47">
    <cfRule type="cellIs" dxfId="2197" priority="139" stopIfTrue="1" operator="greaterThan">
      <formula>0.03</formula>
    </cfRule>
    <cfRule type="cellIs" dxfId="2196" priority="140" stopIfTrue="1" operator="lessThan">
      <formula>-0.03</formula>
    </cfRule>
  </conditionalFormatting>
  <conditionalFormatting sqref="R47:R52">
    <cfRule type="cellIs" dxfId="2195" priority="141" stopIfTrue="1" operator="greaterThan">
      <formula>0</formula>
    </cfRule>
    <cfRule type="cellIs" dxfId="2194" priority="142" stopIfTrue="1" operator="lessThan">
      <formula>0</formula>
    </cfRule>
  </conditionalFormatting>
  <conditionalFormatting sqref="Q47:Q48">
    <cfRule type="cellIs" dxfId="2193" priority="143" stopIfTrue="1" operator="greaterThan">
      <formula>0</formula>
    </cfRule>
    <cfRule type="cellIs" dxfId="2192" priority="144" operator="lessThan">
      <formula>0</formula>
    </cfRule>
  </conditionalFormatting>
  <conditionalFormatting sqref="Q49">
    <cfRule type="cellIs" dxfId="2191" priority="133" stopIfTrue="1" operator="greaterThan">
      <formula>0.03</formula>
    </cfRule>
    <cfRule type="cellIs" dxfId="2190" priority="134" stopIfTrue="1" operator="lessThan">
      <formula>-0.03</formula>
    </cfRule>
  </conditionalFormatting>
  <conditionalFormatting sqref="Q49:Q50">
    <cfRule type="cellIs" dxfId="2189" priority="135" stopIfTrue="1" operator="greaterThan">
      <formula>0</formula>
    </cfRule>
    <cfRule type="cellIs" dxfId="2188" priority="136" operator="lessThan">
      <formula>0</formula>
    </cfRule>
  </conditionalFormatting>
  <conditionalFormatting sqref="Q51">
    <cfRule type="cellIs" dxfId="2187" priority="129" stopIfTrue="1" operator="greaterThan">
      <formula>0.03</formula>
    </cfRule>
    <cfRule type="cellIs" dxfId="2186" priority="130" stopIfTrue="1" operator="lessThan">
      <formula>-0.03</formula>
    </cfRule>
  </conditionalFormatting>
  <conditionalFormatting sqref="Q51:Q52">
    <cfRule type="cellIs" dxfId="2185" priority="131" stopIfTrue="1" operator="greaterThan">
      <formula>0</formula>
    </cfRule>
    <cfRule type="cellIs" dxfId="2184" priority="132" operator="lessThan">
      <formula>0</formula>
    </cfRule>
  </conditionalFormatting>
  <conditionalFormatting sqref="S47">
    <cfRule type="cellIs" dxfId="2183" priority="121" stopIfTrue="1" operator="greaterThan">
      <formula>0.03</formula>
    </cfRule>
    <cfRule type="cellIs" dxfId="2182" priority="122" stopIfTrue="1" operator="lessThan">
      <formula>-0.03</formula>
    </cfRule>
  </conditionalFormatting>
  <conditionalFormatting sqref="T47">
    <cfRule type="cellIs" dxfId="2181" priority="123" stopIfTrue="1" operator="greaterThan">
      <formula>0.03</formula>
    </cfRule>
    <cfRule type="cellIs" dxfId="2180" priority="124" stopIfTrue="1" operator="lessThan">
      <formula>-0.03</formula>
    </cfRule>
  </conditionalFormatting>
  <conditionalFormatting sqref="T47:T52">
    <cfRule type="cellIs" dxfId="2179" priority="125" stopIfTrue="1" operator="greaterThan">
      <formula>0</formula>
    </cfRule>
    <cfRule type="cellIs" dxfId="2178" priority="126" stopIfTrue="1" operator="lessThan">
      <formula>0</formula>
    </cfRule>
  </conditionalFormatting>
  <conditionalFormatting sqref="S47:S48">
    <cfRule type="cellIs" dxfId="2177" priority="127" stopIfTrue="1" operator="greaterThan">
      <formula>0</formula>
    </cfRule>
    <cfRule type="cellIs" dxfId="2176" priority="128" operator="lessThan">
      <formula>0</formula>
    </cfRule>
  </conditionalFormatting>
  <conditionalFormatting sqref="S49">
    <cfRule type="cellIs" dxfId="2175" priority="117" stopIfTrue="1" operator="greaterThan">
      <formula>0.03</formula>
    </cfRule>
    <cfRule type="cellIs" dxfId="2174" priority="118" stopIfTrue="1" operator="lessThan">
      <formula>-0.03</formula>
    </cfRule>
  </conditionalFormatting>
  <conditionalFormatting sqref="S49:S50">
    <cfRule type="cellIs" dxfId="2173" priority="119" stopIfTrue="1" operator="greaterThan">
      <formula>0</formula>
    </cfRule>
    <cfRule type="cellIs" dxfId="2172" priority="120" operator="lessThan">
      <formula>0</formula>
    </cfRule>
  </conditionalFormatting>
  <conditionalFormatting sqref="S51">
    <cfRule type="cellIs" dxfId="2171" priority="113" stopIfTrue="1" operator="greaterThan">
      <formula>0.03</formula>
    </cfRule>
    <cfRule type="cellIs" dxfId="2170" priority="114" stopIfTrue="1" operator="lessThan">
      <formula>-0.03</formula>
    </cfRule>
  </conditionalFormatting>
  <conditionalFormatting sqref="S51:S52">
    <cfRule type="cellIs" dxfId="2169" priority="115" stopIfTrue="1" operator="greaterThan">
      <formula>0</formula>
    </cfRule>
    <cfRule type="cellIs" dxfId="2168" priority="116" operator="lessThan">
      <formula>0</formula>
    </cfRule>
  </conditionalFormatting>
  <conditionalFormatting sqref="U47">
    <cfRule type="cellIs" dxfId="2167" priority="105" stopIfTrue="1" operator="greaterThan">
      <formula>0.03</formula>
    </cfRule>
    <cfRule type="cellIs" dxfId="2166" priority="106" stopIfTrue="1" operator="lessThan">
      <formula>-0.03</formula>
    </cfRule>
  </conditionalFormatting>
  <conditionalFormatting sqref="V47">
    <cfRule type="cellIs" dxfId="2165" priority="107" stopIfTrue="1" operator="greaterThan">
      <formula>0.03</formula>
    </cfRule>
    <cfRule type="cellIs" dxfId="2164" priority="108" stopIfTrue="1" operator="lessThan">
      <formula>-0.03</formula>
    </cfRule>
  </conditionalFormatting>
  <conditionalFormatting sqref="V47:V52">
    <cfRule type="cellIs" dxfId="2163" priority="109" stopIfTrue="1" operator="greaterThan">
      <formula>0</formula>
    </cfRule>
    <cfRule type="cellIs" dxfId="2162" priority="110" stopIfTrue="1" operator="lessThan">
      <formula>0</formula>
    </cfRule>
  </conditionalFormatting>
  <conditionalFormatting sqref="U47:U48">
    <cfRule type="cellIs" dxfId="2161" priority="111" stopIfTrue="1" operator="greaterThan">
      <formula>0</formula>
    </cfRule>
    <cfRule type="cellIs" dxfId="2160" priority="112" operator="lessThan">
      <formula>0</formula>
    </cfRule>
  </conditionalFormatting>
  <conditionalFormatting sqref="U49">
    <cfRule type="cellIs" dxfId="2159" priority="101" stopIfTrue="1" operator="greaterThan">
      <formula>0.03</formula>
    </cfRule>
    <cfRule type="cellIs" dxfId="2158" priority="102" stopIfTrue="1" operator="lessThan">
      <formula>-0.03</formula>
    </cfRule>
  </conditionalFormatting>
  <conditionalFormatting sqref="U49:U50">
    <cfRule type="cellIs" dxfId="2157" priority="103" stopIfTrue="1" operator="greaterThan">
      <formula>0</formula>
    </cfRule>
    <cfRule type="cellIs" dxfId="2156" priority="104" operator="lessThan">
      <formula>0</formula>
    </cfRule>
  </conditionalFormatting>
  <conditionalFormatting sqref="U51">
    <cfRule type="cellIs" dxfId="2155" priority="97" stopIfTrue="1" operator="greaterThan">
      <formula>0.03</formula>
    </cfRule>
    <cfRule type="cellIs" dxfId="2154" priority="98" stopIfTrue="1" operator="lessThan">
      <formula>-0.03</formula>
    </cfRule>
  </conditionalFormatting>
  <conditionalFormatting sqref="U51:U52">
    <cfRule type="cellIs" dxfId="2153" priority="99" stopIfTrue="1" operator="greaterThan">
      <formula>0</formula>
    </cfRule>
    <cfRule type="cellIs" dxfId="2152" priority="100" operator="lessThan">
      <formula>0</formula>
    </cfRule>
  </conditionalFormatting>
  <conditionalFormatting sqref="W47">
    <cfRule type="cellIs" dxfId="2151" priority="89" stopIfTrue="1" operator="greaterThan">
      <formula>0.03</formula>
    </cfRule>
    <cfRule type="cellIs" dxfId="2150" priority="90" stopIfTrue="1" operator="lessThan">
      <formula>-0.03</formula>
    </cfRule>
  </conditionalFormatting>
  <conditionalFormatting sqref="X47">
    <cfRule type="cellIs" dxfId="2149" priority="91" stopIfTrue="1" operator="greaterThan">
      <formula>0.03</formula>
    </cfRule>
    <cfRule type="cellIs" dxfId="2148" priority="92" stopIfTrue="1" operator="lessThan">
      <formula>-0.03</formula>
    </cfRule>
  </conditionalFormatting>
  <conditionalFormatting sqref="X47:X52">
    <cfRule type="cellIs" dxfId="2147" priority="93" stopIfTrue="1" operator="greaterThan">
      <formula>0</formula>
    </cfRule>
    <cfRule type="cellIs" dxfId="2146" priority="94" stopIfTrue="1" operator="lessThan">
      <formula>0</formula>
    </cfRule>
  </conditionalFormatting>
  <conditionalFormatting sqref="W47:W48">
    <cfRule type="cellIs" dxfId="2145" priority="95" stopIfTrue="1" operator="greaterThan">
      <formula>0</formula>
    </cfRule>
    <cfRule type="cellIs" dxfId="2144" priority="96" operator="lessThan">
      <formula>0</formula>
    </cfRule>
  </conditionalFormatting>
  <conditionalFormatting sqref="W49">
    <cfRule type="cellIs" dxfId="2143" priority="85" stopIfTrue="1" operator="greaterThan">
      <formula>0.03</formula>
    </cfRule>
    <cfRule type="cellIs" dxfId="2142" priority="86" stopIfTrue="1" operator="lessThan">
      <formula>-0.03</formula>
    </cfRule>
  </conditionalFormatting>
  <conditionalFormatting sqref="W49:W50">
    <cfRule type="cellIs" dxfId="2141" priority="87" stopIfTrue="1" operator="greaterThan">
      <formula>0</formula>
    </cfRule>
    <cfRule type="cellIs" dxfId="2140" priority="88" operator="lessThan">
      <formula>0</formula>
    </cfRule>
  </conditionalFormatting>
  <conditionalFormatting sqref="W51">
    <cfRule type="cellIs" dxfId="2139" priority="81" stopIfTrue="1" operator="greaterThan">
      <formula>0.03</formula>
    </cfRule>
    <cfRule type="cellIs" dxfId="2138" priority="82" stopIfTrue="1" operator="lessThan">
      <formula>-0.03</formula>
    </cfRule>
  </conditionalFormatting>
  <conditionalFormatting sqref="W51:W52">
    <cfRule type="cellIs" dxfId="2137" priority="83" stopIfTrue="1" operator="greaterThan">
      <formula>0</formula>
    </cfRule>
    <cfRule type="cellIs" dxfId="2136" priority="84" operator="lessThan">
      <formula>0</formula>
    </cfRule>
  </conditionalFormatting>
  <conditionalFormatting sqref="Y47">
    <cfRule type="cellIs" dxfId="2135" priority="73" stopIfTrue="1" operator="greaterThan">
      <formula>0.03</formula>
    </cfRule>
    <cfRule type="cellIs" dxfId="2134" priority="74" stopIfTrue="1" operator="lessThan">
      <formula>-0.03</formula>
    </cfRule>
  </conditionalFormatting>
  <conditionalFormatting sqref="Z47">
    <cfRule type="cellIs" dxfId="2133" priority="75" stopIfTrue="1" operator="greaterThan">
      <formula>0.03</formula>
    </cfRule>
    <cfRule type="cellIs" dxfId="2132" priority="76" stopIfTrue="1" operator="lessThan">
      <formula>-0.03</formula>
    </cfRule>
  </conditionalFormatting>
  <conditionalFormatting sqref="Z47:Z52">
    <cfRule type="cellIs" dxfId="2131" priority="77" stopIfTrue="1" operator="greaterThan">
      <formula>0</formula>
    </cfRule>
    <cfRule type="cellIs" dxfId="2130" priority="78" stopIfTrue="1" operator="lessThan">
      <formula>0</formula>
    </cfRule>
  </conditionalFormatting>
  <conditionalFormatting sqref="Y47:Y48">
    <cfRule type="cellIs" dxfId="2129" priority="79" stopIfTrue="1" operator="greaterThan">
      <formula>0</formula>
    </cfRule>
    <cfRule type="cellIs" dxfId="2128" priority="80" operator="lessThan">
      <formula>0</formula>
    </cfRule>
  </conditionalFormatting>
  <conditionalFormatting sqref="Y49">
    <cfRule type="cellIs" dxfId="2127" priority="69" stopIfTrue="1" operator="greaterThan">
      <formula>0.03</formula>
    </cfRule>
    <cfRule type="cellIs" dxfId="2126" priority="70" stopIfTrue="1" operator="lessThan">
      <formula>-0.03</formula>
    </cfRule>
  </conditionalFormatting>
  <conditionalFormatting sqref="Y49:Y50">
    <cfRule type="cellIs" dxfId="2125" priority="71" stopIfTrue="1" operator="greaterThan">
      <formula>0</formula>
    </cfRule>
    <cfRule type="cellIs" dxfId="2124" priority="72" operator="lessThan">
      <formula>0</formula>
    </cfRule>
  </conditionalFormatting>
  <conditionalFormatting sqref="Y51">
    <cfRule type="cellIs" dxfId="2123" priority="65" stopIfTrue="1" operator="greaterThan">
      <formula>0.03</formula>
    </cfRule>
    <cfRule type="cellIs" dxfId="2122" priority="66" stopIfTrue="1" operator="lessThan">
      <formula>-0.03</formula>
    </cfRule>
  </conditionalFormatting>
  <conditionalFormatting sqref="Y51:Y52">
    <cfRule type="cellIs" dxfId="2121" priority="67" stopIfTrue="1" operator="greaterThan">
      <formula>0</formula>
    </cfRule>
    <cfRule type="cellIs" dxfId="2120" priority="68" operator="lessThan">
      <formula>0</formula>
    </cfRule>
  </conditionalFormatting>
  <conditionalFormatting sqref="AA47">
    <cfRule type="cellIs" dxfId="2119" priority="57" stopIfTrue="1" operator="greaterThan">
      <formula>0.03</formula>
    </cfRule>
    <cfRule type="cellIs" dxfId="2118" priority="58" stopIfTrue="1" operator="lessThan">
      <formula>-0.03</formula>
    </cfRule>
  </conditionalFormatting>
  <conditionalFormatting sqref="AB47">
    <cfRule type="cellIs" dxfId="2117" priority="59" stopIfTrue="1" operator="greaterThan">
      <formula>0.03</formula>
    </cfRule>
    <cfRule type="cellIs" dxfId="2116" priority="60" stopIfTrue="1" operator="lessThan">
      <formula>-0.03</formula>
    </cfRule>
  </conditionalFormatting>
  <conditionalFormatting sqref="AB47:AB52">
    <cfRule type="cellIs" dxfId="2115" priority="61" stopIfTrue="1" operator="greaterThan">
      <formula>0</formula>
    </cfRule>
    <cfRule type="cellIs" dxfId="2114" priority="62" stopIfTrue="1" operator="lessThan">
      <formula>0</formula>
    </cfRule>
  </conditionalFormatting>
  <conditionalFormatting sqref="AA47:AA48">
    <cfRule type="cellIs" dxfId="2113" priority="63" stopIfTrue="1" operator="greaterThan">
      <formula>0</formula>
    </cfRule>
    <cfRule type="cellIs" dxfId="2112" priority="64" operator="lessThan">
      <formula>0</formula>
    </cfRule>
  </conditionalFormatting>
  <conditionalFormatting sqref="AA49">
    <cfRule type="cellIs" dxfId="2111" priority="53" stopIfTrue="1" operator="greaterThan">
      <formula>0.03</formula>
    </cfRule>
    <cfRule type="cellIs" dxfId="2110" priority="54" stopIfTrue="1" operator="lessThan">
      <formula>-0.03</formula>
    </cfRule>
  </conditionalFormatting>
  <conditionalFormatting sqref="AA49:AA50">
    <cfRule type="cellIs" dxfId="2109" priority="55" stopIfTrue="1" operator="greaterThan">
      <formula>0</formula>
    </cfRule>
    <cfRule type="cellIs" dxfId="2108" priority="56" operator="lessThan">
      <formula>0</formula>
    </cfRule>
  </conditionalFormatting>
  <conditionalFormatting sqref="AA51">
    <cfRule type="cellIs" dxfId="2107" priority="49" stopIfTrue="1" operator="greaterThan">
      <formula>0.03</formula>
    </cfRule>
    <cfRule type="cellIs" dxfId="2106" priority="50" stopIfTrue="1" operator="lessThan">
      <formula>-0.03</formula>
    </cfRule>
  </conditionalFormatting>
  <conditionalFormatting sqref="AA51:AA52">
    <cfRule type="cellIs" dxfId="2105" priority="51" stopIfTrue="1" operator="greaterThan">
      <formula>0</formula>
    </cfRule>
    <cfRule type="cellIs" dxfId="2104" priority="52" operator="lessThan">
      <formula>0</formula>
    </cfRule>
  </conditionalFormatting>
  <conditionalFormatting sqref="AC47">
    <cfRule type="cellIs" dxfId="2103" priority="45" stopIfTrue="1" operator="greaterThan">
      <formula>0.03</formula>
    </cfRule>
    <cfRule type="cellIs" dxfId="2102" priority="46" stopIfTrue="1" operator="lessThan">
      <formula>-0.03</formula>
    </cfRule>
  </conditionalFormatting>
  <conditionalFormatting sqref="AC47:AC48">
    <cfRule type="cellIs" dxfId="2101" priority="47" stopIfTrue="1" operator="greaterThan">
      <formula>0</formula>
    </cfRule>
    <cfRule type="cellIs" dxfId="2100" priority="48" operator="lessThan">
      <formula>0</formula>
    </cfRule>
  </conditionalFormatting>
  <conditionalFormatting sqref="AC49">
    <cfRule type="cellIs" dxfId="2099" priority="41" stopIfTrue="1" operator="greaterThan">
      <formula>0.03</formula>
    </cfRule>
    <cfRule type="cellIs" dxfId="2098" priority="42" stopIfTrue="1" operator="lessThan">
      <formula>-0.03</formula>
    </cfRule>
  </conditionalFormatting>
  <conditionalFormatting sqref="AC49:AC50">
    <cfRule type="cellIs" dxfId="2097" priority="43" stopIfTrue="1" operator="greaterThan">
      <formula>0</formula>
    </cfRule>
    <cfRule type="cellIs" dxfId="2096" priority="44" operator="lessThan">
      <formula>0</formula>
    </cfRule>
  </conditionalFormatting>
  <conditionalFormatting sqref="AC51">
    <cfRule type="cellIs" dxfId="2095" priority="37" stopIfTrue="1" operator="greaterThan">
      <formula>0.03</formula>
    </cfRule>
    <cfRule type="cellIs" dxfId="2094" priority="38" stopIfTrue="1" operator="lessThan">
      <formula>-0.03</formula>
    </cfRule>
  </conditionalFormatting>
  <conditionalFormatting sqref="AC51:AC52">
    <cfRule type="cellIs" dxfId="2093" priority="39" stopIfTrue="1" operator="greaterThan">
      <formula>0</formula>
    </cfRule>
    <cfRule type="cellIs" dxfId="2092" priority="40" operator="lessThan">
      <formula>0</formula>
    </cfRule>
  </conditionalFormatting>
  <conditionalFormatting sqref="AI47">
    <cfRule type="cellIs" dxfId="2091" priority="29" stopIfTrue="1" operator="greaterThan">
      <formula>0.03</formula>
    </cfRule>
    <cfRule type="cellIs" dxfId="2090" priority="30" stopIfTrue="1" operator="lessThan">
      <formula>-0.03</formula>
    </cfRule>
  </conditionalFormatting>
  <conditionalFormatting sqref="AJ47">
    <cfRule type="cellIs" dxfId="2089" priority="31" stopIfTrue="1" operator="greaterThan">
      <formula>0.03</formula>
    </cfRule>
    <cfRule type="cellIs" dxfId="2088" priority="32" stopIfTrue="1" operator="lessThan">
      <formula>-0.03</formula>
    </cfRule>
  </conditionalFormatting>
  <conditionalFormatting sqref="AJ47:AJ52">
    <cfRule type="cellIs" dxfId="2087" priority="33" stopIfTrue="1" operator="greaterThan">
      <formula>0</formula>
    </cfRule>
    <cfRule type="cellIs" dxfId="2086" priority="34" stopIfTrue="1" operator="lessThan">
      <formula>0</formula>
    </cfRule>
  </conditionalFormatting>
  <conditionalFormatting sqref="AI47:AI48">
    <cfRule type="cellIs" dxfId="2085" priority="35" stopIfTrue="1" operator="greaterThan">
      <formula>0</formula>
    </cfRule>
    <cfRule type="cellIs" dxfId="2084" priority="36" operator="lessThan">
      <formula>0</formula>
    </cfRule>
  </conditionalFormatting>
  <conditionalFormatting sqref="AI49">
    <cfRule type="cellIs" dxfId="2083" priority="25" stopIfTrue="1" operator="greaterThan">
      <formula>0.03</formula>
    </cfRule>
    <cfRule type="cellIs" dxfId="2082" priority="26" stopIfTrue="1" operator="lessThan">
      <formula>-0.03</formula>
    </cfRule>
  </conditionalFormatting>
  <conditionalFormatting sqref="AI49:AI50">
    <cfRule type="cellIs" dxfId="2081" priority="27" stopIfTrue="1" operator="greaterThan">
      <formula>0</formula>
    </cfRule>
    <cfRule type="cellIs" dxfId="2080" priority="28" operator="lessThan">
      <formula>0</formula>
    </cfRule>
  </conditionalFormatting>
  <conditionalFormatting sqref="AI51">
    <cfRule type="cellIs" dxfId="2079" priority="21" stopIfTrue="1" operator="greaterThan">
      <formula>0.03</formula>
    </cfRule>
    <cfRule type="cellIs" dxfId="2078" priority="22" stopIfTrue="1" operator="lessThan">
      <formula>-0.03</formula>
    </cfRule>
  </conditionalFormatting>
  <conditionalFormatting sqref="AI51:AI52">
    <cfRule type="cellIs" dxfId="2077" priority="23" stopIfTrue="1" operator="greaterThan">
      <formula>0</formula>
    </cfRule>
    <cfRule type="cellIs" dxfId="2076" priority="24" operator="lessThan">
      <formula>0</formula>
    </cfRule>
  </conditionalFormatting>
  <conditionalFormatting sqref="AK47">
    <cfRule type="cellIs" dxfId="2075" priority="13" stopIfTrue="1" operator="greaterThan">
      <formula>0.03</formula>
    </cfRule>
    <cfRule type="cellIs" dxfId="2074" priority="14" stopIfTrue="1" operator="lessThan">
      <formula>-0.03</formula>
    </cfRule>
  </conditionalFormatting>
  <conditionalFormatting sqref="AL47">
    <cfRule type="cellIs" dxfId="2073" priority="15" stopIfTrue="1" operator="greaterThan">
      <formula>0.03</formula>
    </cfRule>
    <cfRule type="cellIs" dxfId="2072" priority="16" stopIfTrue="1" operator="lessThan">
      <formula>-0.03</formula>
    </cfRule>
  </conditionalFormatting>
  <conditionalFormatting sqref="AL47:AL52">
    <cfRule type="cellIs" dxfId="2071" priority="17" stopIfTrue="1" operator="greaterThan">
      <formula>0</formula>
    </cfRule>
    <cfRule type="cellIs" dxfId="2070" priority="18" stopIfTrue="1" operator="lessThan">
      <formula>0</formula>
    </cfRule>
  </conditionalFormatting>
  <conditionalFormatting sqref="AK47:AK48">
    <cfRule type="cellIs" dxfId="2069" priority="19" stopIfTrue="1" operator="greaterThan">
      <formula>0</formula>
    </cfRule>
    <cfRule type="cellIs" dxfId="2068" priority="20" operator="lessThan">
      <formula>0</formula>
    </cfRule>
  </conditionalFormatting>
  <conditionalFormatting sqref="AK49">
    <cfRule type="cellIs" dxfId="2067" priority="9" stopIfTrue="1" operator="greaterThan">
      <formula>0.03</formula>
    </cfRule>
    <cfRule type="cellIs" dxfId="2066" priority="10" stopIfTrue="1" operator="lessThan">
      <formula>-0.03</formula>
    </cfRule>
  </conditionalFormatting>
  <conditionalFormatting sqref="AK49:AK50">
    <cfRule type="cellIs" dxfId="2065" priority="11" stopIfTrue="1" operator="greaterThan">
      <formula>0</formula>
    </cfRule>
    <cfRule type="cellIs" dxfId="2064" priority="12" operator="lessThan">
      <formula>0</formula>
    </cfRule>
  </conditionalFormatting>
  <conditionalFormatting sqref="AK51">
    <cfRule type="cellIs" dxfId="2063" priority="5" stopIfTrue="1" operator="greaterThan">
      <formula>0.03</formula>
    </cfRule>
    <cfRule type="cellIs" dxfId="2062" priority="6" stopIfTrue="1" operator="lessThan">
      <formula>-0.03</formula>
    </cfRule>
  </conditionalFormatting>
  <conditionalFormatting sqref="AK51:AK52">
    <cfRule type="cellIs" dxfId="2061" priority="7" stopIfTrue="1" operator="greaterThan">
      <formula>0</formula>
    </cfRule>
    <cfRule type="cellIs" dxfId="2060" priority="8" operator="lessThan">
      <formula>0</formula>
    </cfRule>
  </conditionalFormatting>
  <conditionalFormatting sqref="AD47:AH47">
    <cfRule type="cellIs" dxfId="2059" priority="1" stopIfTrue="1" operator="greaterThan">
      <formula>0.03</formula>
    </cfRule>
    <cfRule type="cellIs" dxfId="2058" priority="2" stopIfTrue="1" operator="lessThan">
      <formula>-0.03</formula>
    </cfRule>
  </conditionalFormatting>
  <conditionalFormatting sqref="AD47:AH52">
    <cfRule type="cellIs" dxfId="2057" priority="3" stopIfTrue="1" operator="greaterThan">
      <formula>0</formula>
    </cfRule>
    <cfRule type="cellIs" dxfId="2056" priority="4" stopIfTrue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3B53-872F-6E4A-93FA-DE4D07B65785}">
  <sheetPr codeName="Sheet25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ht="13">
      <c r="C1" s="263" t="s">
        <v>10</v>
      </c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"/>
      <c r="U1" s="263" t="s">
        <v>11</v>
      </c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  <c r="AI1" s="263"/>
      <c r="AJ1" s="263"/>
      <c r="AK1" s="263"/>
      <c r="AL1" s="12"/>
      <c r="AM1" s="12"/>
      <c r="AN1" s="2"/>
      <c r="AO1" s="267" t="s">
        <v>21</v>
      </c>
      <c r="AP1" s="268"/>
      <c r="AQ1" s="268"/>
      <c r="AR1" s="268"/>
      <c r="AS1" s="268"/>
      <c r="AT1" s="268"/>
      <c r="AU1" s="268"/>
      <c r="AV1" s="268"/>
      <c r="AW1" s="268"/>
      <c r="AX1" s="268"/>
      <c r="AY1" s="268"/>
      <c r="CH1" s="19"/>
      <c r="CK1" s="18"/>
      <c r="CL1" s="254" t="s">
        <v>12</v>
      </c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4" t="s">
        <v>48</v>
      </c>
      <c r="EA1" s="254"/>
      <c r="EB1" s="254"/>
      <c r="EC1" s="254"/>
      <c r="ED1" s="254"/>
      <c r="EE1" s="254"/>
      <c r="EF1" s="254"/>
      <c r="EG1" s="254"/>
      <c r="EH1" s="254"/>
      <c r="EI1" s="254"/>
      <c r="EJ1" s="254"/>
      <c r="EK1" s="254"/>
      <c r="EL1" s="254"/>
      <c r="EM1" s="254"/>
      <c r="EN1" s="254"/>
      <c r="EO1" s="254"/>
      <c r="EP1" s="254"/>
      <c r="EQ1" s="254"/>
      <c r="ER1" s="254"/>
      <c r="ES1" s="254"/>
      <c r="ET1" s="254"/>
      <c r="EU1" s="254"/>
      <c r="EV1" s="254"/>
      <c r="EW1" s="25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3"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12"/>
      <c r="AM2" s="12"/>
      <c r="AN2" s="2"/>
      <c r="AO2" s="269" t="s">
        <v>13</v>
      </c>
      <c r="AP2" s="266"/>
      <c r="AQ2" s="266"/>
      <c r="AR2" s="266"/>
      <c r="AS2" s="266"/>
      <c r="AT2" s="266" t="s">
        <v>1</v>
      </c>
      <c r="AU2" s="266"/>
      <c r="AV2" s="266" t="s">
        <v>22</v>
      </c>
      <c r="AW2" s="266"/>
      <c r="AX2" s="266" t="s">
        <v>0</v>
      </c>
      <c r="AY2" s="266"/>
      <c r="CH2" s="20"/>
      <c r="CI2" s="20"/>
      <c r="CJ2" s="20"/>
      <c r="CK2" s="18"/>
      <c r="CL2" s="258" t="s">
        <v>13</v>
      </c>
      <c r="CM2" s="259"/>
      <c r="CN2" s="259"/>
      <c r="CO2" s="259"/>
      <c r="CP2" s="259"/>
      <c r="CQ2" s="259"/>
      <c r="CR2" s="259"/>
      <c r="CS2" s="259"/>
      <c r="CT2" s="259"/>
      <c r="CU2" s="259"/>
      <c r="CV2" s="259"/>
      <c r="CW2" s="259"/>
      <c r="CX2" s="259"/>
      <c r="CY2" s="259"/>
      <c r="CZ2" s="259"/>
      <c r="DA2" s="259"/>
      <c r="DB2" s="259"/>
      <c r="DC2" s="260"/>
      <c r="DD2" s="3"/>
      <c r="DE2" s="254" t="s">
        <v>14</v>
      </c>
      <c r="DF2" s="254"/>
      <c r="DG2" s="3"/>
      <c r="DH2" s="254" t="s">
        <v>30</v>
      </c>
      <c r="DI2" s="254"/>
      <c r="DJ2" s="3"/>
      <c r="DK2" s="254" t="s">
        <v>15</v>
      </c>
      <c r="DL2" s="254"/>
      <c r="DM2" s="254" t="s">
        <v>43</v>
      </c>
      <c r="DN2" s="254"/>
      <c r="DO2" s="254" t="s">
        <v>40</v>
      </c>
      <c r="DP2" s="254"/>
      <c r="DQ2" s="254" t="s">
        <v>44</v>
      </c>
      <c r="DR2" s="254"/>
      <c r="DS2" s="258" t="s">
        <v>45</v>
      </c>
      <c r="DT2" s="259"/>
      <c r="DU2" s="259"/>
      <c r="DV2" s="259"/>
      <c r="DW2" s="259"/>
      <c r="DX2" s="260"/>
      <c r="DY2" s="2"/>
      <c r="DZ2" s="258" t="s">
        <v>13</v>
      </c>
      <c r="EA2" s="259"/>
      <c r="EB2" s="259"/>
      <c r="EC2" s="259"/>
      <c r="ED2" s="259"/>
      <c r="EE2" s="259"/>
      <c r="EF2" s="259"/>
      <c r="EG2" s="259"/>
      <c r="EH2" s="259"/>
      <c r="EI2" s="259"/>
      <c r="EJ2" s="259"/>
      <c r="EK2" s="259"/>
      <c r="EL2" s="259"/>
      <c r="EM2" s="259"/>
      <c r="EN2" s="259"/>
      <c r="EO2" s="259"/>
      <c r="EP2" s="259"/>
      <c r="EQ2" s="260"/>
      <c r="ER2" s="254" t="s">
        <v>14</v>
      </c>
      <c r="ES2" s="254"/>
      <c r="ET2" s="254" t="s">
        <v>30</v>
      </c>
      <c r="EU2" s="254"/>
      <c r="EV2" s="257" t="s">
        <v>15</v>
      </c>
      <c r="EW2" s="257"/>
      <c r="EX2" s="257" t="s">
        <v>46</v>
      </c>
      <c r="EY2" s="257"/>
      <c r="EZ2" s="257" t="s">
        <v>47</v>
      </c>
      <c r="FA2" s="257"/>
      <c r="FB2" s="257" t="s">
        <v>41</v>
      </c>
      <c r="FC2" s="257"/>
      <c r="FD2" s="258" t="s">
        <v>45</v>
      </c>
      <c r="FE2" s="259"/>
      <c r="FF2" s="259"/>
      <c r="FG2" s="259"/>
      <c r="FH2" s="259"/>
      <c r="FI2" s="260"/>
      <c r="FK2" s="254" t="s">
        <v>106</v>
      </c>
      <c r="FL2" s="254"/>
      <c r="FM2" s="254" t="s">
        <v>107</v>
      </c>
      <c r="FN2" s="254"/>
      <c r="FP2" s="254" t="s">
        <v>105</v>
      </c>
      <c r="FQ2" s="254"/>
      <c r="FR2" s="254" t="s">
        <v>108</v>
      </c>
      <c r="FS2" s="254"/>
    </row>
    <row r="3" spans="1:175" ht="13">
      <c r="C3" s="12"/>
      <c r="D3" s="263" t="s">
        <v>13</v>
      </c>
      <c r="E3" s="263"/>
      <c r="F3" s="263"/>
      <c r="G3" s="263"/>
      <c r="H3" s="12"/>
      <c r="I3" s="12"/>
      <c r="J3" s="12"/>
      <c r="K3" s="12"/>
      <c r="L3" s="12"/>
      <c r="M3" s="12"/>
      <c r="N3" s="265" t="s">
        <v>42</v>
      </c>
      <c r="O3" s="265"/>
      <c r="P3" s="265"/>
      <c r="Q3" s="265"/>
      <c r="R3" s="12"/>
      <c r="S3" s="12"/>
      <c r="T3" s="2"/>
      <c r="U3" s="12"/>
      <c r="V3" s="263" t="s">
        <v>13</v>
      </c>
      <c r="W3" s="263"/>
      <c r="X3" s="263"/>
      <c r="Y3" s="263"/>
      <c r="Z3" s="12"/>
      <c r="AA3" s="12"/>
      <c r="AB3" s="12"/>
      <c r="AC3" s="12"/>
      <c r="AD3" s="12"/>
      <c r="AE3" s="12"/>
      <c r="AF3" s="264" t="s">
        <v>42</v>
      </c>
      <c r="AG3" s="264"/>
      <c r="AH3" s="264"/>
      <c r="AI3" s="26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8" t="s">
        <v>13</v>
      </c>
      <c r="CO3" s="259"/>
      <c r="CP3" s="259"/>
      <c r="CQ3" s="260"/>
      <c r="CR3" s="3"/>
      <c r="CS3" s="3"/>
      <c r="CT3" s="3"/>
      <c r="CU3" s="3"/>
      <c r="CV3" s="3"/>
      <c r="CW3" s="3"/>
      <c r="CX3" s="258" t="s">
        <v>42</v>
      </c>
      <c r="CY3" s="259"/>
      <c r="CZ3" s="259"/>
      <c r="DA3" s="26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8" t="s">
        <v>13</v>
      </c>
      <c r="EC3" s="259"/>
      <c r="ED3" s="259"/>
      <c r="EE3" s="260"/>
      <c r="EF3" s="3"/>
      <c r="EG3" s="3"/>
      <c r="EH3" s="3"/>
      <c r="EI3" s="3"/>
      <c r="EJ3" s="3"/>
      <c r="EK3" s="3"/>
      <c r="EL3" s="258" t="s">
        <v>42</v>
      </c>
      <c r="EM3" s="259"/>
      <c r="EN3" s="259"/>
      <c r="EO3" s="26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3" thickBot="1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8" t="s">
        <v>23</v>
      </c>
      <c r="AP4" s="279"/>
      <c r="AQ4" s="117" t="s">
        <v>24</v>
      </c>
      <c r="AR4" s="117" t="s">
        <v>25</v>
      </c>
      <c r="AS4" s="117" t="s">
        <v>26</v>
      </c>
      <c r="AT4" s="117" t="s">
        <v>23</v>
      </c>
      <c r="AU4" s="117" t="s">
        <v>24</v>
      </c>
      <c r="AV4" s="117" t="s">
        <v>23</v>
      </c>
      <c r="AW4" s="117" t="s">
        <v>24</v>
      </c>
      <c r="AX4" s="117" t="s">
        <v>23</v>
      </c>
      <c r="AY4" s="117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>
      <c r="A5" s="249" t="s">
        <v>17</v>
      </c>
      <c r="B5" s="38">
        <v>110</v>
      </c>
      <c r="C5" s="130">
        <f>Anchor!L110</f>
        <v>38267.141473999996</v>
      </c>
      <c r="D5" s="130">
        <f>Anchor!M110</f>
        <v>44.306299000000003</v>
      </c>
      <c r="E5" s="130">
        <f>Anchor!N110</f>
        <v>48.227075999999997</v>
      </c>
      <c r="F5" s="130">
        <f>Anchor!O110</f>
        <v>47.557166000000002</v>
      </c>
      <c r="G5" s="131">
        <f>('Summary (Full)'!$B$34*D5+'Summary (Full)'!$B$35*E5+'Summary (Full)'!$B$36*F5)/'Summary (Full)'!$B$37</f>
        <v>44.754526750000004</v>
      </c>
      <c r="H5" s="130">
        <f>Anchor!P110</f>
        <v>27.733103</v>
      </c>
      <c r="I5" s="130">
        <f>Anchor!Q110</f>
        <v>22.053554999999999</v>
      </c>
      <c r="J5" s="130">
        <f>Anchor!R110</f>
        <v>99.976624000000001</v>
      </c>
      <c r="K5" s="130">
        <f>Anchor!S110</f>
        <v>99.971418</v>
      </c>
      <c r="L5" s="130">
        <f>Anchor!T110</f>
        <v>43.180163</v>
      </c>
      <c r="M5" s="130">
        <f>Anchor!U110</f>
        <v>46.291342</v>
      </c>
      <c r="N5" s="130">
        <f>Anchor!V110</f>
        <v>44.205317000000001</v>
      </c>
      <c r="O5" s="130">
        <f>Anchor!W110</f>
        <v>48.090021999999998</v>
      </c>
      <c r="P5" s="130">
        <f>Anchor!X110</f>
        <v>47.413369000000003</v>
      </c>
      <c r="Q5" s="132">
        <f>10*LOG10(1/(('Summary (Full)'!$B$41/10^(N5/10)+'Summary (Full)'!$B$42/10^(O5/10)+'Summary (Full)'!$B$43/10^(P5/10))/'Summary (Full)'!$B$44))</f>
        <v>45.096796227403921</v>
      </c>
      <c r="R5" s="130">
        <f>Anchor!Y110</f>
        <v>1.0590949999999999</v>
      </c>
      <c r="S5" s="130">
        <f>Anchor!Z110</f>
        <v>28163.73</v>
      </c>
      <c r="T5" s="133"/>
      <c r="U5" s="130">
        <f>Test!L110</f>
        <v>40000.576653999997</v>
      </c>
      <c r="V5" s="130">
        <f>Test!M110</f>
        <v>44.832943</v>
      </c>
      <c r="W5" s="130">
        <f>Test!N110</f>
        <v>48.727032999999999</v>
      </c>
      <c r="X5" s="130">
        <f>Test!O110</f>
        <v>48.061915999999997</v>
      </c>
      <c r="Y5" s="130">
        <f>('Summary (Full)'!$B$34*V5+'Summary (Full)'!$B$35*W5+'Summary (Full)'!$B$36*X5)/'Summary (Full)'!$B$37</f>
        <v>45.2781344375</v>
      </c>
      <c r="Z5" s="130">
        <f>Test!P110</f>
        <v>28.384767</v>
      </c>
      <c r="AA5" s="130">
        <f>Test!Q110</f>
        <v>22.525015</v>
      </c>
      <c r="AB5" s="130">
        <f>Test!R110</f>
        <v>99.976797000000005</v>
      </c>
      <c r="AC5" s="130">
        <f>Test!S110</f>
        <v>99.972279</v>
      </c>
      <c r="AD5" s="130">
        <f>Test!T110</f>
        <v>43.789524999999998</v>
      </c>
      <c r="AE5" s="130">
        <f>Test!U110</f>
        <v>46.732250000000001</v>
      </c>
      <c r="AF5" s="130">
        <f>Test!V110</f>
        <v>44.741878999999997</v>
      </c>
      <c r="AG5" s="130">
        <f>Test!W110</f>
        <v>48.576040999999996</v>
      </c>
      <c r="AH5" s="130">
        <f>Test!X110</f>
        <v>47.911454999999997</v>
      </c>
      <c r="AI5" s="130">
        <f>10*LOG10(1/(('Summary (Full)'!$B$41/10^(AF5/10)+'Summary (Full)'!$B$42/10^(AG5/10)+'Summary (Full)'!$B$43/10^(AH5/10))/'Summary (Full)'!$B$44))</f>
        <v>45.625334046733094</v>
      </c>
      <c r="AJ5" s="130">
        <f>Test!Y110</f>
        <v>0.95939099999999999</v>
      </c>
      <c r="AK5" s="130">
        <f>Test!Z110</f>
        <v>774362.51</v>
      </c>
      <c r="AL5" s="130">
        <f>AJ5/R5</f>
        <v>0.90585924775397875</v>
      </c>
      <c r="AM5" s="130">
        <f>AK5/S5</f>
        <v>27.495026759594701</v>
      </c>
      <c r="AO5" s="271" t="s">
        <v>27</v>
      </c>
      <c r="AP5" s="192" cm="1">
        <f t="array" ref="AP5">bdRateExtend($C5:$C8,D5:D8,$U5:$U8,V5:V8)</f>
        <v>-0.12990344549862243</v>
      </c>
      <c r="AQ5" s="192" cm="1">
        <f t="array" ref="AQ5">bdRateExtend($C5:$C10,D5:D10,$U5:$U10,V5:V10)</f>
        <v>-0.16586039439019129</v>
      </c>
      <c r="AR5" s="192" cm="1">
        <f t="array" ref="AR5">bdRateExtend($C5:$C10,E5:E10,$U5:$U10,W5:W10)</f>
        <v>-0.15115646152935625</v>
      </c>
      <c r="AS5" s="192" cm="1">
        <f t="array" ref="AS5">bdRateExtend($C5:$C10,F5:F10,$U5:$U10,X5:X10)</f>
        <v>-0.15737300330259674</v>
      </c>
      <c r="AT5" s="192" cm="1">
        <f t="array" ref="AT5">bdRateExtend($C5:$C8,H5:H8,$U5:$U8,Z5:Z8)</f>
        <v>-0.11309744119994525</v>
      </c>
      <c r="AU5" s="192" cm="1">
        <f t="array" ref="AU5">bdRateExtend($C5:$C10,H5:H10,$U5:$U10,Z5:Z10)</f>
        <v>-0.13924486555343707</v>
      </c>
      <c r="AV5" s="192" cm="1">
        <f t="array" ref="AV5">bdRateExtend($C5:$C8,I5:I8,$U5:$U8,AA5:AA8)</f>
        <v>-0.13025367381948316</v>
      </c>
      <c r="AW5" s="192" cm="1">
        <f t="array" ref="AW5">bdRateExtend($C5:$C10,I5:I10,$U5:$U10,AA5:AA10)</f>
        <v>-0.16223348649758595</v>
      </c>
      <c r="AX5" s="192" cm="1">
        <f t="array" ref="AX5">bdRateExtend($C5:$C8,J5:J8,$U5:$U8,AB5:AB8,"None", FALSE,1)</f>
        <v>-0.1654961852536091</v>
      </c>
      <c r="AY5" s="194" cm="1">
        <f t="array" ref="AY5">bdRateExtend($C5:$C10,J5:J10,$U5:$U10,AB5:AB10,"None", FALSE,1)</f>
        <v>-0.21520262664245027</v>
      </c>
      <c r="AZ5" s="251" cm="1">
        <f t="array" ref="AZ5">testVMAFRange($C5:$C8,J5:J8,$U5:$U8,AB5:AB8)</f>
        <v>0</v>
      </c>
      <c r="BA5" s="170" cm="1">
        <f t="array" ref="BA5">testVMAFRange($C5:$C10,J5:J10,$U5:$U10,AB5:AB10)</f>
        <v>0</v>
      </c>
      <c r="CH5" s="5"/>
      <c r="CI5" s="11" t="s">
        <v>31</v>
      </c>
      <c r="CJ5" s="10" cm="1">
        <f t="array" ref="CJ5">MIN(IF(CL1:CL201&gt;0,CL1:CL201))</f>
        <v>44.787213000000001</v>
      </c>
      <c r="CK5" s="5"/>
      <c r="CL5" s="4" cm="1">
        <f t="array" ref="CL5:DC67">ConvexHullInterpolate(C5:C40,D5:D40,TRUE,6,'Summary (Full)'!B30,D5:S40)</f>
        <v>44.787213000000001</v>
      </c>
      <c r="CM5" s="4">
        <v>22.309225999999999</v>
      </c>
      <c r="CN5" s="4">
        <v>22.309225999999999</v>
      </c>
      <c r="CO5" s="4">
        <v>27.420435999999999</v>
      </c>
      <c r="CP5" s="4">
        <v>24.803213</v>
      </c>
      <c r="CQ5" s="4">
        <v>22.784550812500001</v>
      </c>
      <c r="CR5" s="4">
        <v>4.9848129999999999</v>
      </c>
      <c r="CS5" s="4">
        <v>5.5627579999999996</v>
      </c>
      <c r="CT5" s="4">
        <v>0.116337</v>
      </c>
      <c r="CU5" s="4">
        <v>0.118021</v>
      </c>
      <c r="CV5" s="4">
        <v>17.973960000000002</v>
      </c>
      <c r="CW5" s="4">
        <v>25.984179000000001</v>
      </c>
      <c r="CX5" s="4">
        <v>22.235966999999999</v>
      </c>
      <c r="CY5" s="4">
        <v>27.257259000000001</v>
      </c>
      <c r="CZ5" s="4">
        <v>24.533306</v>
      </c>
      <c r="DA5" s="4">
        <v>23.112076057614278</v>
      </c>
      <c r="DB5" s="4">
        <v>2.3332000000000002</v>
      </c>
      <c r="DC5" s="4">
        <v>405.78</v>
      </c>
      <c r="DE5" s="4" cm="1">
        <f t="array" ref="DE5:DF52">ConvexHullInterpolate(C5:C40,H5:H40,TRUE,6,'Summary (Full)'!B30)</f>
        <v>44.787213000000001</v>
      </c>
      <c r="DF5" s="4">
        <v>4.9848129999999999</v>
      </c>
      <c r="DH5" s="4" cm="1">
        <f t="array" ref="DH5:DI62">ConvexHullInterpolate($C5:$C40,I5:I40,TRUE,6,'Summary (Full)'!B30)</f>
        <v>44.787213000000001</v>
      </c>
      <c r="DI5" s="4">
        <v>5.5627579999999996</v>
      </c>
      <c r="DK5" s="4" cm="1">
        <f t="array" ref="DK5:DL36">ConvexHullInterpolate($C5:$C40,J5:J40,TRUE,6,'Summary (Full)'!B30)</f>
        <v>44.787213000000001</v>
      </c>
      <c r="DL5" s="4">
        <v>0.116337</v>
      </c>
      <c r="DM5" s="4" cm="1">
        <f t="array" ref="DM5:DN38">ConvexHullInterpolate($C5:$C40,K5:K40,TRUE,6,'Summary (Full)'!B30)</f>
        <v>44.787213000000001</v>
      </c>
      <c r="DN5" s="4">
        <v>0.118021</v>
      </c>
      <c r="DO5" s="4" cm="1">
        <f t="array" ref="DO5:DP60">ConvexHullInterpolate($C5:$C40,L5:L40,TRUE,6,'Summary (Full)'!B30)</f>
        <v>44.787213000000001</v>
      </c>
      <c r="DP5" s="4">
        <v>17.973960000000002</v>
      </c>
      <c r="DQ5" s="4" cm="1">
        <f t="array" ref="DQ5:DR64">ConvexHullInterpolate($C5:$C40,M5:M40,TRUE,6,'Summary (Full)'!B30)</f>
        <v>44.787213000000001</v>
      </c>
      <c r="DR5" s="4">
        <v>25.984179000000001</v>
      </c>
      <c r="DS5" s="4" cm="1">
        <f t="array" ref="DS5:DX64">ConvexHullInterpolate($C5:$C40,N5:N40,TRUE,6,'Summary (Full)'!B30, N5:Q40)</f>
        <v>44.787213000000001</v>
      </c>
      <c r="DT5" s="4">
        <v>22.235966999999999</v>
      </c>
      <c r="DU5" s="4">
        <v>22.235966999999999</v>
      </c>
      <c r="DV5" s="4">
        <v>27.257259000000001</v>
      </c>
      <c r="DW5" s="4">
        <v>24.533306</v>
      </c>
      <c r="DX5" s="4">
        <v>23.112076057614278</v>
      </c>
      <c r="DZ5" s="4" cm="1">
        <f t="array" ref="DZ5:EQ65">ConvexHullInterpolate(U5:U40,V5:V40,TRUE,6,'Summary (Full)'!B30,V5:AK40)</f>
        <v>52.538845999999999</v>
      </c>
      <c r="EA5" s="4">
        <v>22.955148000000001</v>
      </c>
      <c r="EB5" s="4">
        <v>22.955148000000001</v>
      </c>
      <c r="EC5" s="4">
        <v>27.83858</v>
      </c>
      <c r="ED5" s="4">
        <v>25.384070000000001</v>
      </c>
      <c r="EE5" s="4">
        <v>23.412170124999999</v>
      </c>
      <c r="EF5" s="4">
        <v>5.3702730000000001</v>
      </c>
      <c r="EG5" s="4">
        <v>5.9101499999999998</v>
      </c>
      <c r="EH5" s="4">
        <v>0.22084999999999999</v>
      </c>
      <c r="EI5" s="4">
        <v>0.218334</v>
      </c>
      <c r="EJ5" s="4">
        <v>18.571919999999999</v>
      </c>
      <c r="EK5" s="4">
        <v>26.599218</v>
      </c>
      <c r="EL5" s="4">
        <v>22.880614000000001</v>
      </c>
      <c r="EM5" s="4">
        <v>27.693657000000002</v>
      </c>
      <c r="EN5" s="4">
        <v>25.121123000000001</v>
      </c>
      <c r="EO5" s="4">
        <v>23.736209688931524</v>
      </c>
      <c r="EP5" s="4">
        <v>2.5730369999999998</v>
      </c>
      <c r="EQ5" s="4">
        <v>5682.77</v>
      </c>
      <c r="ER5" s="4" cm="1">
        <f t="array" ref="ER5:ES56">ConvexHullInterpolate($U5:$U40,Z5:Z40,TRUE,6,'Summary (Full)'!B30)</f>
        <v>52.538845999999999</v>
      </c>
      <c r="ES5" s="4">
        <v>5.3702730000000001</v>
      </c>
      <c r="ET5" s="4" cm="1">
        <f t="array" ref="ET5:EU64">ConvexHullInterpolate($U5:$U40,AA5:AA40,TRUE,6,'Summary (Full)'!B30)</f>
        <v>52.538845999999999</v>
      </c>
      <c r="EU5" s="4">
        <v>5.9101499999999998</v>
      </c>
      <c r="EV5" s="7" cm="1">
        <f t="array" ref="EV5:EW39">ConvexHullInterpolate($U5:$U40,AB5:AB40,TRUE,6,'Summary (Full)'!B30)</f>
        <v>52.538845999999999</v>
      </c>
      <c r="EW5" s="7">
        <v>0.22084999999999999</v>
      </c>
      <c r="EX5" s="7" cm="1">
        <f t="array" ref="EX5:EY40">ConvexHullInterpolate($U5:$U40,AC5:AC40,TRUE,6,'Summary (Full)'!B30)</f>
        <v>52.538845999999999</v>
      </c>
      <c r="EY5" s="7">
        <v>0.218334</v>
      </c>
      <c r="EZ5" s="7" cm="1">
        <f t="array" ref="EZ5:FA61">ConvexHullInterpolate($U5:$U40,AD5:AD40,TRUE,6,'Summary (Full)'!B30)</f>
        <v>52.538845999999999</v>
      </c>
      <c r="FA5" s="7">
        <v>18.571919999999999</v>
      </c>
      <c r="FB5" s="7" cm="1">
        <f t="array" ref="FB5:FC65">ConvexHullInterpolate($U5:$U40,AE5:AE40,TRUE,6,'Summary (Full)'!B30)</f>
        <v>52.538845999999999</v>
      </c>
      <c r="FC5" s="7">
        <v>26.599218</v>
      </c>
      <c r="FD5" s="4" cm="1">
        <f t="array" ref="FD5:FI63">ConvexHullInterpolate($U5:$U40,AF5:AF40,TRUE,6,'Summary (Full)'!B30, AF5:AI40)</f>
        <v>52.538845999999999</v>
      </c>
      <c r="FE5" s="4">
        <v>22.880614000000001</v>
      </c>
      <c r="FF5" s="4">
        <v>22.880614000000001</v>
      </c>
      <c r="FG5" s="4">
        <v>27.693657000000002</v>
      </c>
      <c r="FH5" s="4">
        <v>25.121123000000001</v>
      </c>
      <c r="FI5" s="4">
        <v>23.736209688931524</v>
      </c>
      <c r="FK5" s="4" cm="1">
        <f t="array" ref="FK5:FL65">ConvexHullInterpolate($C5:$C40,G5:G40,TRUE,6,'Summary (Full)'!B30)</f>
        <v>44.787213000000001</v>
      </c>
      <c r="FL5" s="4">
        <v>22.784550812500001</v>
      </c>
      <c r="FM5" s="4" cm="1">
        <f t="array" ref="FM5:FN66">ConvexHullInterpolate($C5:$C40,Q5:Q40,TRUE,6,'Summary (Full)'!B30)</f>
        <v>44.787213000000001</v>
      </c>
      <c r="FN5" s="4">
        <v>23.112076057614278</v>
      </c>
      <c r="FP5" s="4" cm="1">
        <f t="array" ref="FP5:FQ65">ConvexHullInterpolate($U5:$U40,Y5:Y40,TRUE,6,'Summary (Full)'!B30)</f>
        <v>52.538845999999999</v>
      </c>
      <c r="FQ5" s="4">
        <v>23.412170124999999</v>
      </c>
      <c r="FR5" s="4" cm="1">
        <f t="array" ref="FR5:FS68">ConvexHullInterpolate($U5:$U40,AI5:AI40,TRUE,6,'Summary (Full)'!B30)</f>
        <v>52.538845999999999</v>
      </c>
      <c r="FS5" s="4">
        <v>23.736209688931524</v>
      </c>
    </row>
    <row r="6" spans="1:175">
      <c r="A6" s="249"/>
      <c r="B6" s="38">
        <v>135</v>
      </c>
      <c r="C6" s="130">
        <f>Anchor!L111</f>
        <v>17379.310536000001</v>
      </c>
      <c r="D6" s="130">
        <f>Anchor!M111</f>
        <v>41.048974999999999</v>
      </c>
      <c r="E6" s="130">
        <f>Anchor!N111</f>
        <v>45.288935000000002</v>
      </c>
      <c r="F6" s="130">
        <f>Anchor!O111</f>
        <v>44.441611999999999</v>
      </c>
      <c r="G6" s="131">
        <f>('Summary (Full)'!$B$34*D6+'Summary (Full)'!$B$35*E6+'Summary (Full)'!$B$36*F6)/'Summary (Full)'!$B$37</f>
        <v>41.526012312500001</v>
      </c>
      <c r="H6" s="130">
        <f>Anchor!P111</f>
        <v>23.457471000000002</v>
      </c>
      <c r="I6" s="130">
        <f>Anchor!Q111</f>
        <v>19.273692</v>
      </c>
      <c r="J6" s="130">
        <f>Anchor!R111</f>
        <v>98.859683000000004</v>
      </c>
      <c r="K6" s="130">
        <f>Anchor!S111</f>
        <v>97.807252000000005</v>
      </c>
      <c r="L6" s="130">
        <f>Anchor!T111</f>
        <v>39.211354</v>
      </c>
      <c r="M6" s="130">
        <f>Anchor!U111</f>
        <v>43.551088</v>
      </c>
      <c r="N6" s="130">
        <f>Anchor!V111</f>
        <v>40.917295000000003</v>
      </c>
      <c r="O6" s="130">
        <f>Anchor!W111</f>
        <v>45.199581999999999</v>
      </c>
      <c r="P6" s="130">
        <f>Anchor!X111</f>
        <v>44.319664000000003</v>
      </c>
      <c r="Q6" s="132">
        <f>10*LOG10(1/(('Summary (Full)'!$B$41/10^(N6/10)+'Summary (Full)'!$B$42/10^(O6/10)+'Summary (Full)'!$B$43/10^(P6/10))/'Summary (Full)'!$B$44))</f>
        <v>41.859432785572686</v>
      </c>
      <c r="R6" s="130">
        <f>Anchor!Y111</f>
        <v>1.247555</v>
      </c>
      <c r="S6" s="130">
        <f>Anchor!Z111</f>
        <v>33213.51</v>
      </c>
      <c r="T6" s="133"/>
      <c r="U6" s="130">
        <f>Test!L111</f>
        <v>17710.952431999998</v>
      </c>
      <c r="V6" s="130">
        <f>Test!M111</f>
        <v>41.548276999999999</v>
      </c>
      <c r="W6" s="130">
        <f>Test!N111</f>
        <v>45.863880000000002</v>
      </c>
      <c r="X6" s="130">
        <f>Test!O111</f>
        <v>45.021262</v>
      </c>
      <c r="Y6" s="130">
        <f>('Summary (Full)'!$B$34*V6+'Summary (Full)'!$B$35*W6+'Summary (Full)'!$B$36*X6)/'Summary (Full)'!$B$37</f>
        <v>42.035063749999999</v>
      </c>
      <c r="Z6" s="130">
        <f>Test!P111</f>
        <v>24.015194000000001</v>
      </c>
      <c r="AA6" s="130">
        <f>Test!Q111</f>
        <v>19.689903000000001</v>
      </c>
      <c r="AB6" s="130">
        <f>Test!R111</f>
        <v>99.377741999999998</v>
      </c>
      <c r="AC6" s="130">
        <f>Test!S111</f>
        <v>98.611551000000006</v>
      </c>
      <c r="AD6" s="130">
        <f>Test!T111</f>
        <v>39.843879999999999</v>
      </c>
      <c r="AE6" s="130">
        <f>Test!U111</f>
        <v>44.058221000000003</v>
      </c>
      <c r="AF6" s="130">
        <f>Test!V111</f>
        <v>41.421041000000002</v>
      </c>
      <c r="AG6" s="130">
        <f>Test!W111</f>
        <v>45.772579</v>
      </c>
      <c r="AH6" s="130">
        <f>Test!X111</f>
        <v>44.900995999999999</v>
      </c>
      <c r="AI6" s="130">
        <f>10*LOG10(1/(('Summary (Full)'!$B$41/10^(AF6/10)+'Summary (Full)'!$B$42/10^(AG6/10)+'Summary (Full)'!$B$43/10^(AH6/10))/'Summary (Full)'!$B$44))</f>
        <v>42.375776830310883</v>
      </c>
      <c r="AJ6" s="130">
        <f>Test!Y111</f>
        <v>1.2105349999999999</v>
      </c>
      <c r="AK6" s="130">
        <f>Test!Z111</f>
        <v>581563.59</v>
      </c>
      <c r="AL6" s="130">
        <f t="shared" ref="AL6:AM40" si="2">AJ6/R6</f>
        <v>0.97032595757301277</v>
      </c>
      <c r="AM6" s="130">
        <f t="shared" si="2"/>
        <v>17.509850359085803</v>
      </c>
      <c r="AO6" s="261"/>
      <c r="AP6" s="177"/>
      <c r="AQ6" s="177"/>
      <c r="AR6" s="177"/>
      <c r="AS6" s="177"/>
      <c r="AT6" s="177"/>
      <c r="AU6" s="177"/>
      <c r="AV6" s="177"/>
      <c r="AW6" s="177"/>
      <c r="AX6" s="177"/>
      <c r="AY6" s="178"/>
      <c r="AZ6" s="252"/>
      <c r="BA6" s="171"/>
      <c r="CH6" s="5"/>
      <c r="CI6" s="11" t="s">
        <v>32</v>
      </c>
      <c r="CJ6" s="10">
        <f>MAX(CL1:CL201)</f>
        <v>38267.141473999996</v>
      </c>
      <c r="CK6" s="5"/>
      <c r="CL6" s="4">
        <v>51.391902933179502</v>
      </c>
      <c r="CM6" s="4">
        <v>22.595753249999998</v>
      </c>
      <c r="CN6" s="4">
        <v>22.595753249999998</v>
      </c>
      <c r="CO6" s="4">
        <v>27.672306124999999</v>
      </c>
      <c r="CP6" s="4">
        <v>25.062961999999999</v>
      </c>
      <c r="CQ6" s="4">
        <v>23.067238351562501</v>
      </c>
      <c r="CR6" s="4">
        <v>5.1695449999999994</v>
      </c>
      <c r="CS6" s="4">
        <v>5.7185903749999998</v>
      </c>
      <c r="CT6" s="4">
        <v>0.23409187500000006</v>
      </c>
      <c r="CU6" s="4">
        <v>0.23308675000000001</v>
      </c>
      <c r="CV6" s="4">
        <v>18.239333625</v>
      </c>
      <c r="CW6" s="4">
        <v>26.283864250000001</v>
      </c>
      <c r="CX6" s="4">
        <v>22.52040775</v>
      </c>
      <c r="CY6" s="4">
        <v>27.511516125</v>
      </c>
      <c r="CZ6" s="4">
        <v>24.794235624999999</v>
      </c>
      <c r="DA6" s="4">
        <v>23.39165992686938</v>
      </c>
      <c r="DB6" s="4">
        <v>2.3290517500000001</v>
      </c>
      <c r="DC6" s="4">
        <v>463.62374999999997</v>
      </c>
      <c r="DE6" s="4">
        <v>51.391902933179502</v>
      </c>
      <c r="DF6" s="4">
        <v>5.1695449999999994</v>
      </c>
      <c r="DH6" s="4">
        <v>51.391902933179502</v>
      </c>
      <c r="DI6" s="4">
        <v>5.7185903749999998</v>
      </c>
      <c r="DK6" s="4">
        <v>452.46874010704533</v>
      </c>
      <c r="DL6" s="4">
        <v>17.510748124999999</v>
      </c>
      <c r="DM6" s="4">
        <v>452.46874010704533</v>
      </c>
      <c r="DN6" s="4">
        <v>16.696012875000001</v>
      </c>
      <c r="DO6" s="4">
        <v>51.391902933179502</v>
      </c>
      <c r="DP6" s="4">
        <v>18.239333625</v>
      </c>
      <c r="DQ6" s="4">
        <v>51.391902933179502</v>
      </c>
      <c r="DR6" s="4">
        <v>26.283864250000001</v>
      </c>
      <c r="DS6" s="4">
        <v>51.391902933179502</v>
      </c>
      <c r="DT6" s="4">
        <v>22.52040775</v>
      </c>
      <c r="DU6" s="4">
        <v>22.52040775</v>
      </c>
      <c r="DV6" s="4">
        <v>27.511516125</v>
      </c>
      <c r="DW6" s="4">
        <v>24.794235624999999</v>
      </c>
      <c r="DX6" s="4">
        <v>23.39165992686938</v>
      </c>
      <c r="DZ6" s="4">
        <v>60.113526840683257</v>
      </c>
      <c r="EA6" s="4">
        <v>23.255088000000001</v>
      </c>
      <c r="EB6" s="4">
        <v>23.255088000000001</v>
      </c>
      <c r="EC6" s="4">
        <v>28.108999749999999</v>
      </c>
      <c r="ED6" s="4">
        <v>25.663393125000002</v>
      </c>
      <c r="EE6" s="4">
        <v>23.708976554687499</v>
      </c>
      <c r="EF6" s="4">
        <v>5.5790422500000005</v>
      </c>
      <c r="EG6" s="4">
        <v>6.0815583750000002</v>
      </c>
      <c r="EH6" s="4">
        <v>0.49039437499999994</v>
      </c>
      <c r="EI6" s="4">
        <v>0.47724825000000015</v>
      </c>
      <c r="EJ6" s="4">
        <v>18.852695375</v>
      </c>
      <c r="EK6" s="4">
        <v>26.912462250000001</v>
      </c>
      <c r="EL6" s="4">
        <v>23.178743375</v>
      </c>
      <c r="EM6" s="4">
        <v>27.964714875000002</v>
      </c>
      <c r="EN6" s="4">
        <v>25.402125125000001</v>
      </c>
      <c r="EO6" s="4">
        <v>24.030385384221081</v>
      </c>
      <c r="EP6" s="4">
        <v>2.5442644999999997</v>
      </c>
      <c r="EQ6" s="4">
        <v>6271.6212500000001</v>
      </c>
      <c r="ER6" s="4">
        <v>60.113526840683257</v>
      </c>
      <c r="ES6" s="4">
        <v>5.5790422500000005</v>
      </c>
      <c r="ET6" s="4">
        <v>60.113526840683257</v>
      </c>
      <c r="EU6" s="4">
        <v>6.0815583750000002</v>
      </c>
      <c r="EV6" s="7">
        <v>337.93449271216519</v>
      </c>
      <c r="EW6" s="7">
        <v>18.057333750000002</v>
      </c>
      <c r="EX6" s="7">
        <v>337.93449271216519</v>
      </c>
      <c r="EY6" s="7">
        <v>17.04880275</v>
      </c>
      <c r="EZ6" s="7">
        <v>60.113526840683257</v>
      </c>
      <c r="FA6" s="7">
        <v>18.852695375</v>
      </c>
      <c r="FB6" s="7">
        <v>60.113526840683257</v>
      </c>
      <c r="FC6" s="7">
        <v>26.912462250000001</v>
      </c>
      <c r="FD6" s="4">
        <v>60.113526840683257</v>
      </c>
      <c r="FE6" s="4">
        <v>23.178743375</v>
      </c>
      <c r="FF6" s="4">
        <v>23.178743375</v>
      </c>
      <c r="FG6" s="4">
        <v>27.964714875000002</v>
      </c>
      <c r="FH6" s="4">
        <v>25.402125125000001</v>
      </c>
      <c r="FI6" s="4">
        <v>24.030385384221081</v>
      </c>
      <c r="FK6" s="4">
        <v>51.391902933179502</v>
      </c>
      <c r="FL6" s="4">
        <v>23.067238351562501</v>
      </c>
      <c r="FM6" s="4">
        <v>51.391902933179502</v>
      </c>
      <c r="FN6" s="4">
        <v>23.39165992686938</v>
      </c>
      <c r="FP6" s="4">
        <v>60.113526840683257</v>
      </c>
      <c r="FQ6" s="4">
        <v>23.708976554687499</v>
      </c>
      <c r="FR6" s="4">
        <v>60.113526840683257</v>
      </c>
      <c r="FS6" s="4">
        <v>24.030385384221081</v>
      </c>
    </row>
    <row r="7" spans="1:175" ht="13" customHeight="1">
      <c r="A7" s="249"/>
      <c r="B7" s="38">
        <v>160</v>
      </c>
      <c r="C7" s="130">
        <f>Anchor!L112</f>
        <v>7897.6008609999999</v>
      </c>
      <c r="D7" s="130">
        <f>Anchor!M112</f>
        <v>37.953004</v>
      </c>
      <c r="E7" s="130">
        <f>Anchor!N112</f>
        <v>42.055827999999998</v>
      </c>
      <c r="F7" s="130">
        <f>Anchor!O112</f>
        <v>40.999586999999998</v>
      </c>
      <c r="G7" s="131">
        <f>('Summary (Full)'!$B$34*D7+'Summary (Full)'!$B$35*E7+'Summary (Full)'!$B$36*F7)/'Summary (Full)'!$B$37</f>
        <v>38.3998419375</v>
      </c>
      <c r="H7" s="130">
        <f>Anchor!P112</f>
        <v>19.779301</v>
      </c>
      <c r="I7" s="130">
        <f>Anchor!Q112</f>
        <v>16.707436999999999</v>
      </c>
      <c r="J7" s="130">
        <f>Anchor!R112</f>
        <v>88.220108999999994</v>
      </c>
      <c r="K7" s="130">
        <f>Anchor!S112</f>
        <v>85.871516</v>
      </c>
      <c r="L7" s="130">
        <f>Anchor!T112</f>
        <v>35.112625999999999</v>
      </c>
      <c r="M7" s="130">
        <f>Anchor!U112</f>
        <v>40.817042999999998</v>
      </c>
      <c r="N7" s="130">
        <f>Anchor!V112</f>
        <v>37.817636999999998</v>
      </c>
      <c r="O7" s="130">
        <f>Anchor!W112</f>
        <v>41.945625</v>
      </c>
      <c r="P7" s="130">
        <f>Anchor!X112</f>
        <v>40.837221999999997</v>
      </c>
      <c r="Q7" s="132">
        <f>10*LOG10(1/(('Summary (Full)'!$B$41/10^(N7/10)+'Summary (Full)'!$B$42/10^(O7/10)+'Summary (Full)'!$B$43/10^(P7/10))/'Summary (Full)'!$B$44))</f>
        <v>38.710078727631362</v>
      </c>
      <c r="R7" s="130">
        <f>Anchor!Y112</f>
        <v>1.389135</v>
      </c>
      <c r="S7" s="130">
        <f>Anchor!Z112</f>
        <v>24210.639999999999</v>
      </c>
      <c r="T7" s="133"/>
      <c r="U7" s="130">
        <f>Test!L112</f>
        <v>7953.0426500000003</v>
      </c>
      <c r="V7" s="130">
        <f>Test!M112</f>
        <v>38.639870999999999</v>
      </c>
      <c r="W7" s="130">
        <f>Test!N112</f>
        <v>42.863210000000002</v>
      </c>
      <c r="X7" s="130">
        <f>Test!O112</f>
        <v>41.826194000000001</v>
      </c>
      <c r="Y7" s="130">
        <f>('Summary (Full)'!$B$34*V7+'Summary (Full)'!$B$35*W7+'Summary (Full)'!$B$36*X7)/'Summary (Full)'!$B$37</f>
        <v>39.102974875000001</v>
      </c>
      <c r="Z7" s="130">
        <f>Test!P112</f>
        <v>20.498145999999998</v>
      </c>
      <c r="AA7" s="130">
        <f>Test!Q112</f>
        <v>17.286377999999999</v>
      </c>
      <c r="AB7" s="130">
        <f>Test!R112</f>
        <v>91.392443</v>
      </c>
      <c r="AC7" s="130">
        <f>Test!S112</f>
        <v>89.099812999999997</v>
      </c>
      <c r="AD7" s="130">
        <f>Test!T112</f>
        <v>36.001199</v>
      </c>
      <c r="AE7" s="130">
        <f>Test!U112</f>
        <v>41.477522</v>
      </c>
      <c r="AF7" s="130">
        <f>Test!V112</f>
        <v>38.516835</v>
      </c>
      <c r="AG7" s="130">
        <f>Test!W112</f>
        <v>42.761799000000003</v>
      </c>
      <c r="AH7" s="130">
        <f>Test!X112</f>
        <v>41.678452</v>
      </c>
      <c r="AI7" s="130">
        <f>10*LOG10(1/(('Summary (Full)'!$B$41/10^(AF7/10)+'Summary (Full)'!$B$42/10^(AG7/10)+'Summary (Full)'!$B$43/10^(AH7/10))/'Summary (Full)'!$B$44))</f>
        <v>39.432742256011466</v>
      </c>
      <c r="AJ7" s="130">
        <f>Test!Y112</f>
        <v>1.4107019999999999</v>
      </c>
      <c r="AK7" s="130">
        <f>Test!Z112</f>
        <v>335842.33</v>
      </c>
      <c r="AL7" s="130">
        <f t="shared" si="2"/>
        <v>1.0155254888833698</v>
      </c>
      <c r="AM7" s="130">
        <f t="shared" si="2"/>
        <v>13.871683276443747</v>
      </c>
      <c r="AO7" s="261" t="s">
        <v>28</v>
      </c>
      <c r="AP7" s="177" cm="1">
        <f t="array" ref="AP7">bdRateExtend($C6:$C9,D6:D9,$U6:$U9,V6:V9)</f>
        <v>-0.17399495368802009</v>
      </c>
      <c r="AQ7" s="177"/>
      <c r="AR7" s="177"/>
      <c r="AS7" s="177"/>
      <c r="AT7" s="177" cm="1">
        <f t="array" ref="AT7">bdRateExtend($C6:$C9,H6:H9,$U6:$U9,Z6:Z9)</f>
        <v>-0.15208127383010928</v>
      </c>
      <c r="AU7" s="177"/>
      <c r="AV7" s="177" cm="1">
        <f t="array" ref="AV7">bdRateExtend($C6:$C9,I6:I9,$U6:$U9,AA6:AA9)</f>
        <v>-0.17306911930356983</v>
      </c>
      <c r="AW7" s="177"/>
      <c r="AX7" s="177" cm="1">
        <f t="array" ref="AX7">bdRateExtend($C6:$C9,J6:J9,$U6:$U9,AB6:AB9,"None", FALSE,1)</f>
        <v>-0.19056323088422</v>
      </c>
      <c r="AY7" s="178"/>
      <c r="AZ7" s="252" cm="1">
        <f t="array" ref="AZ7">testVMAFRange($C6:$C9,J6:J9,$U6:$U9,AB6:AB9)</f>
        <v>0</v>
      </c>
      <c r="BA7" s="171"/>
      <c r="CH7" s="5"/>
      <c r="CI7" s="11" t="s">
        <v>33</v>
      </c>
      <c r="CJ7" s="10">
        <f>CJ6-CJ5</f>
        <v>38222.354260999993</v>
      </c>
      <c r="CK7" s="5"/>
      <c r="CL7" s="4">
        <v>58.970574639090479</v>
      </c>
      <c r="CM7" s="4">
        <v>22.8822805</v>
      </c>
      <c r="CN7" s="4">
        <v>22.8822805</v>
      </c>
      <c r="CO7" s="4">
        <v>27.924176249999999</v>
      </c>
      <c r="CP7" s="4">
        <v>25.322710999999998</v>
      </c>
      <c r="CQ7" s="4">
        <v>23.349925890625002</v>
      </c>
      <c r="CR7" s="4">
        <v>5.3542769999999997</v>
      </c>
      <c r="CS7" s="4">
        <v>5.8744227499999999</v>
      </c>
      <c r="CT7" s="4">
        <v>0.35184674999999999</v>
      </c>
      <c r="CU7" s="4">
        <v>0.34815250000000009</v>
      </c>
      <c r="CV7" s="4">
        <v>18.504707250000003</v>
      </c>
      <c r="CW7" s="4">
        <v>26.5835495</v>
      </c>
      <c r="CX7" s="4">
        <v>22.804848499999999</v>
      </c>
      <c r="CY7" s="4">
        <v>27.765773250000002</v>
      </c>
      <c r="CZ7" s="4">
        <v>25.055165250000002</v>
      </c>
      <c r="DA7" s="4">
        <v>23.671243796124479</v>
      </c>
      <c r="DB7" s="4">
        <v>2.3249035</v>
      </c>
      <c r="DC7" s="4">
        <v>521.46749999999997</v>
      </c>
      <c r="DE7" s="4">
        <v>58.970574639090479</v>
      </c>
      <c r="DF7" s="4">
        <v>5.3542769999999997</v>
      </c>
      <c r="DH7" s="4">
        <v>58.970574639090479</v>
      </c>
      <c r="DI7" s="4">
        <v>5.8744227499999999</v>
      </c>
      <c r="DK7" s="4">
        <v>592.99388889878162</v>
      </c>
      <c r="DL7" s="4">
        <v>23.25037</v>
      </c>
      <c r="DM7" s="4">
        <v>592.99388889878162</v>
      </c>
      <c r="DN7" s="4">
        <v>22.220353000000003</v>
      </c>
      <c r="DO7" s="4">
        <v>58.970574639090479</v>
      </c>
      <c r="DP7" s="4">
        <v>18.504707250000003</v>
      </c>
      <c r="DQ7" s="4">
        <v>58.970574639090479</v>
      </c>
      <c r="DR7" s="4">
        <v>26.5835495</v>
      </c>
      <c r="DS7" s="4">
        <v>58.970574639090479</v>
      </c>
      <c r="DT7" s="4">
        <v>22.804848499999999</v>
      </c>
      <c r="DU7" s="4">
        <v>22.804848499999999</v>
      </c>
      <c r="DV7" s="4">
        <v>27.765773250000002</v>
      </c>
      <c r="DW7" s="4">
        <v>25.055165250000002</v>
      </c>
      <c r="DX7" s="4">
        <v>23.671243796124479</v>
      </c>
      <c r="DZ7" s="4">
        <v>68.780271824500133</v>
      </c>
      <c r="EA7" s="4">
        <v>23.555028</v>
      </c>
      <c r="EB7" s="4">
        <v>23.555028</v>
      </c>
      <c r="EC7" s="4">
        <v>28.379419500000001</v>
      </c>
      <c r="ED7" s="4">
        <v>25.94271625</v>
      </c>
      <c r="EE7" s="4">
        <v>24.005782984374999</v>
      </c>
      <c r="EF7" s="4">
        <v>5.7878115000000001</v>
      </c>
      <c r="EG7" s="4">
        <v>6.2529667499999997</v>
      </c>
      <c r="EH7" s="4">
        <v>0.75993874999999989</v>
      </c>
      <c r="EI7" s="4">
        <v>0.73616250000000005</v>
      </c>
      <c r="EJ7" s="4">
        <v>19.133470750000001</v>
      </c>
      <c r="EK7" s="4">
        <v>27.225706500000001</v>
      </c>
      <c r="EL7" s="4">
        <v>23.476872750000002</v>
      </c>
      <c r="EM7" s="4">
        <v>28.235772750000002</v>
      </c>
      <c r="EN7" s="4">
        <v>25.683127250000002</v>
      </c>
      <c r="EO7" s="4">
        <v>24.324561079510637</v>
      </c>
      <c r="EP7" s="4">
        <v>2.5154920000000001</v>
      </c>
      <c r="EQ7" s="4">
        <v>6860.4724999999999</v>
      </c>
      <c r="ER7" s="4">
        <v>68.780271824500133</v>
      </c>
      <c r="ES7" s="4">
        <v>5.7878115000000001</v>
      </c>
      <c r="ET7" s="4">
        <v>68.780271824500133</v>
      </c>
      <c r="EU7" s="4">
        <v>6.2529667499999997</v>
      </c>
      <c r="EV7" s="7">
        <v>379.94284764428966</v>
      </c>
      <c r="EW7" s="7">
        <v>20.440366625000003</v>
      </c>
      <c r="EX7" s="7">
        <v>379.94284764428966</v>
      </c>
      <c r="EY7" s="7">
        <v>19.347954124999998</v>
      </c>
      <c r="EZ7" s="7">
        <v>68.780271824500133</v>
      </c>
      <c r="FA7" s="7">
        <v>19.133470750000001</v>
      </c>
      <c r="FB7" s="7">
        <v>68.780271824500133</v>
      </c>
      <c r="FC7" s="7">
        <v>27.225706500000001</v>
      </c>
      <c r="FD7" s="4">
        <v>68.780271824500133</v>
      </c>
      <c r="FE7" s="4">
        <v>23.476872750000002</v>
      </c>
      <c r="FF7" s="4">
        <v>23.476872750000002</v>
      </c>
      <c r="FG7" s="4">
        <v>28.235772750000002</v>
      </c>
      <c r="FH7" s="4">
        <v>25.683127250000002</v>
      </c>
      <c r="FI7" s="4">
        <v>24.324561079510637</v>
      </c>
      <c r="FK7" s="4">
        <v>58.970574639090479</v>
      </c>
      <c r="FL7" s="4">
        <v>23.349925890625002</v>
      </c>
      <c r="FM7" s="4">
        <v>58.970574639090479</v>
      </c>
      <c r="FN7" s="4">
        <v>23.671243796124479</v>
      </c>
      <c r="FP7" s="4">
        <v>68.780271824500133</v>
      </c>
      <c r="FQ7" s="4">
        <v>24.005782984374999</v>
      </c>
      <c r="FR7" s="4">
        <v>68.780271824500133</v>
      </c>
      <c r="FS7" s="4">
        <v>24.324561079510637</v>
      </c>
    </row>
    <row r="8" spans="1:175">
      <c r="A8" s="249"/>
      <c r="B8" s="38">
        <v>185</v>
      </c>
      <c r="C8" s="130">
        <f>Anchor!L113</f>
        <v>3646.7882890000001</v>
      </c>
      <c r="D8" s="130">
        <f>Anchor!M113</f>
        <v>34.755265999999999</v>
      </c>
      <c r="E8" s="130">
        <f>Anchor!N113</f>
        <v>38.749037999999999</v>
      </c>
      <c r="F8" s="130">
        <f>Anchor!O113</f>
        <v>37.390188000000002</v>
      </c>
      <c r="G8" s="131">
        <f>('Summary (Full)'!$B$34*D8+'Summary (Full)'!$B$35*E8+'Summary (Full)'!$B$36*F8)/'Summary (Full)'!$B$37</f>
        <v>35.169559374999999</v>
      </c>
      <c r="H8" s="130">
        <f>Anchor!P113</f>
        <v>16.18356</v>
      </c>
      <c r="I8" s="130">
        <f>Anchor!Q113</f>
        <v>14.106241000000001</v>
      </c>
      <c r="J8" s="130">
        <f>Anchor!R113</f>
        <v>68.895031000000003</v>
      </c>
      <c r="K8" s="130">
        <f>Anchor!S113</f>
        <v>66.599008999999995</v>
      </c>
      <c r="L8" s="130">
        <f>Anchor!T113</f>
        <v>31.039688999999999</v>
      </c>
      <c r="M8" s="130">
        <f>Anchor!U113</f>
        <v>37.853656999999998</v>
      </c>
      <c r="N8" s="130">
        <f>Anchor!V113</f>
        <v>34.607801000000002</v>
      </c>
      <c r="O8" s="130">
        <f>Anchor!W113</f>
        <v>38.605249000000001</v>
      </c>
      <c r="P8" s="130">
        <f>Anchor!X113</f>
        <v>37.175668999999999</v>
      </c>
      <c r="Q8" s="132">
        <f>10*LOG10(1/(('Summary (Full)'!$B$41/10^(N8/10)+'Summary (Full)'!$B$42/10^(O8/10)+'Summary (Full)'!$B$43/10^(P8/10))/'Summary (Full)'!$B$44))</f>
        <v>35.441539596159409</v>
      </c>
      <c r="R8" s="130">
        <f>Anchor!Y113</f>
        <v>1.5499339999999999</v>
      </c>
      <c r="S8" s="130">
        <f>Anchor!Z113</f>
        <v>18495.189999999999</v>
      </c>
      <c r="T8" s="133"/>
      <c r="U8" s="130">
        <f>Test!L113</f>
        <v>3673.1563820000001</v>
      </c>
      <c r="V8" s="130">
        <f>Test!M113</f>
        <v>35.668109000000001</v>
      </c>
      <c r="W8" s="130">
        <f>Test!N113</f>
        <v>39.579926999999998</v>
      </c>
      <c r="X8" s="130">
        <f>Test!O113</f>
        <v>38.346586000000002</v>
      </c>
      <c r="Y8" s="130">
        <f>('Summary (Full)'!$B$34*V8+'Summary (Full)'!$B$35*W8+'Summary (Full)'!$B$36*X8)/'Summary (Full)'!$B$37</f>
        <v>36.080002437499999</v>
      </c>
      <c r="Z8" s="130">
        <f>Test!P113</f>
        <v>17.067703999999999</v>
      </c>
      <c r="AA8" s="130">
        <f>Test!Q113</f>
        <v>14.835511</v>
      </c>
      <c r="AB8" s="130">
        <f>Test!R113</f>
        <v>75.007935000000003</v>
      </c>
      <c r="AC8" s="130">
        <f>Test!S113</f>
        <v>72.507975000000002</v>
      </c>
      <c r="AD8" s="130">
        <f>Test!T113</f>
        <v>32.108989000000001</v>
      </c>
      <c r="AE8" s="130">
        <f>Test!U113</f>
        <v>38.657618999999997</v>
      </c>
      <c r="AF8" s="130">
        <f>Test!V113</f>
        <v>35.538041</v>
      </c>
      <c r="AG8" s="130">
        <f>Test!W113</f>
        <v>39.442428</v>
      </c>
      <c r="AH8" s="130">
        <f>Test!X113</f>
        <v>38.150308000000003</v>
      </c>
      <c r="AI8" s="130">
        <f>10*LOG10(1/(('Summary (Full)'!$B$41/10^(AF8/10)+'Summary (Full)'!$B$42/10^(AG8/10)+'Summary (Full)'!$B$43/10^(AH8/10))/'Summary (Full)'!$B$44))</f>
        <v>36.369152137879766</v>
      </c>
      <c r="AJ8" s="130">
        <f>Test!Y113</f>
        <v>1.5820879999999999</v>
      </c>
      <c r="AK8" s="130">
        <f>Test!Z113</f>
        <v>201971.57</v>
      </c>
      <c r="AL8" s="130">
        <f t="shared" si="2"/>
        <v>1.0207453994815263</v>
      </c>
      <c r="AM8" s="130">
        <f t="shared" si="2"/>
        <v>10.920221419731293</v>
      </c>
      <c r="AO8" s="261"/>
      <c r="AP8" s="177"/>
      <c r="AQ8" s="177"/>
      <c r="AR8" s="177"/>
      <c r="AS8" s="177"/>
      <c r="AT8" s="177"/>
      <c r="AU8" s="177"/>
      <c r="AV8" s="177"/>
      <c r="AW8" s="177"/>
      <c r="AX8" s="177"/>
      <c r="AY8" s="178"/>
      <c r="AZ8" s="252"/>
      <c r="BA8" s="171"/>
      <c r="CH8" s="5"/>
      <c r="CI8" s="11" t="s">
        <v>34</v>
      </c>
      <c r="CJ8" s="10">
        <f>CJ7^(3/4)</f>
        <v>2733.6195708312471</v>
      </c>
      <c r="CK8" s="5"/>
      <c r="CL8" s="4">
        <v>67.666859462006485</v>
      </c>
      <c r="CM8" s="4">
        <v>23.168807749999999</v>
      </c>
      <c r="CN8" s="4">
        <v>23.168807749999999</v>
      </c>
      <c r="CO8" s="4">
        <v>28.176046374999999</v>
      </c>
      <c r="CP8" s="4">
        <v>25.582460000000001</v>
      </c>
      <c r="CQ8" s="4">
        <v>23.632613429687503</v>
      </c>
      <c r="CR8" s="4">
        <v>5.5390090000000001</v>
      </c>
      <c r="CS8" s="4">
        <v>6.030255125</v>
      </c>
      <c r="CT8" s="4">
        <v>0.46960162500000002</v>
      </c>
      <c r="CU8" s="4">
        <v>0.46321825000000005</v>
      </c>
      <c r="CV8" s="4">
        <v>18.770080875000001</v>
      </c>
      <c r="CW8" s="4">
        <v>26.88323475</v>
      </c>
      <c r="CX8" s="4">
        <v>23.08928925</v>
      </c>
      <c r="CY8" s="4">
        <v>28.020030375000001</v>
      </c>
      <c r="CZ8" s="4">
        <v>25.316094875000001</v>
      </c>
      <c r="DA8" s="4">
        <v>23.950827665379581</v>
      </c>
      <c r="DB8" s="4">
        <v>2.3207552499999999</v>
      </c>
      <c r="DC8" s="4">
        <v>579.31124999999997</v>
      </c>
      <c r="DE8" s="4">
        <v>67.666859462006485</v>
      </c>
      <c r="DF8" s="4">
        <v>5.5390090000000001</v>
      </c>
      <c r="DH8" s="4">
        <v>67.666859462006485</v>
      </c>
      <c r="DI8" s="4">
        <v>6.030255125</v>
      </c>
      <c r="DK8" s="4">
        <v>666.06973681293778</v>
      </c>
      <c r="DL8" s="4">
        <v>25.923628000000001</v>
      </c>
      <c r="DM8" s="4">
        <v>666.06973681293778</v>
      </c>
      <c r="DN8" s="4">
        <v>24.788364250000001</v>
      </c>
      <c r="DO8" s="4">
        <v>67.666859462006485</v>
      </c>
      <c r="DP8" s="4">
        <v>18.770080875000001</v>
      </c>
      <c r="DQ8" s="4">
        <v>67.666859462006485</v>
      </c>
      <c r="DR8" s="4">
        <v>26.88323475</v>
      </c>
      <c r="DS8" s="4">
        <v>67.666859462006485</v>
      </c>
      <c r="DT8" s="4">
        <v>23.08928925</v>
      </c>
      <c r="DU8" s="4">
        <v>23.08928925</v>
      </c>
      <c r="DV8" s="4">
        <v>28.020030375000001</v>
      </c>
      <c r="DW8" s="4">
        <v>25.316094875000001</v>
      </c>
      <c r="DX8" s="4">
        <v>23.950827665379581</v>
      </c>
      <c r="DZ8" s="4">
        <v>78.696527069353195</v>
      </c>
      <c r="EA8" s="4">
        <v>23.854968</v>
      </c>
      <c r="EB8" s="4">
        <v>23.854968</v>
      </c>
      <c r="EC8" s="4">
        <v>28.649839249999999</v>
      </c>
      <c r="ED8" s="4">
        <v>26.222039375000001</v>
      </c>
      <c r="EE8" s="4">
        <v>24.302589414062499</v>
      </c>
      <c r="EF8" s="4">
        <v>5.9965807499999997</v>
      </c>
      <c r="EG8" s="4">
        <v>6.4243751250000001</v>
      </c>
      <c r="EH8" s="4">
        <v>1.0294831250000001</v>
      </c>
      <c r="EI8" s="4">
        <v>0.99507674999999995</v>
      </c>
      <c r="EJ8" s="4">
        <v>19.414246124999998</v>
      </c>
      <c r="EK8" s="4">
        <v>27.538950750000001</v>
      </c>
      <c r="EL8" s="4">
        <v>23.775002125</v>
      </c>
      <c r="EM8" s="4">
        <v>28.506830625000003</v>
      </c>
      <c r="EN8" s="4">
        <v>25.964129375000002</v>
      </c>
      <c r="EO8" s="4">
        <v>24.618736774800194</v>
      </c>
      <c r="EP8" s="4">
        <v>2.4867195</v>
      </c>
      <c r="EQ8" s="4">
        <v>7449.3237500000005</v>
      </c>
      <c r="ER8" s="4">
        <v>78.696527069353195</v>
      </c>
      <c r="ES8" s="4">
        <v>5.9965807499999997</v>
      </c>
      <c r="ET8" s="4">
        <v>78.696527069353195</v>
      </c>
      <c r="EU8" s="4">
        <v>6.4243751250000001</v>
      </c>
      <c r="EV8" s="7">
        <v>427.17322614062766</v>
      </c>
      <c r="EW8" s="7">
        <v>22.823399500000001</v>
      </c>
      <c r="EX8" s="7">
        <v>427.17322614062766</v>
      </c>
      <c r="EY8" s="7">
        <v>21.647105499999999</v>
      </c>
      <c r="EZ8" s="7">
        <v>78.696527069353195</v>
      </c>
      <c r="FA8" s="7">
        <v>19.414246124999998</v>
      </c>
      <c r="FB8" s="7">
        <v>78.696527069353195</v>
      </c>
      <c r="FC8" s="7">
        <v>27.538950750000001</v>
      </c>
      <c r="FD8" s="4">
        <v>78.696527069353195</v>
      </c>
      <c r="FE8" s="4">
        <v>23.775002125</v>
      </c>
      <c r="FF8" s="4">
        <v>23.775002125</v>
      </c>
      <c r="FG8" s="4">
        <v>28.506830625000003</v>
      </c>
      <c r="FH8" s="4">
        <v>25.964129375000002</v>
      </c>
      <c r="FI8" s="4">
        <v>24.618736774800194</v>
      </c>
      <c r="FK8" s="4">
        <v>67.666859462006485</v>
      </c>
      <c r="FL8" s="4">
        <v>23.632613429687503</v>
      </c>
      <c r="FM8" s="4">
        <v>67.666859462006485</v>
      </c>
      <c r="FN8" s="4">
        <v>23.950827665379581</v>
      </c>
      <c r="FP8" s="4">
        <v>78.696527069353195</v>
      </c>
      <c r="FQ8" s="4">
        <v>24.302589414062499</v>
      </c>
      <c r="FR8" s="4">
        <v>78.696527069353195</v>
      </c>
      <c r="FS8" s="4">
        <v>24.618736774800194</v>
      </c>
    </row>
    <row r="9" spans="1:175" ht="13" customHeight="1">
      <c r="A9" s="249"/>
      <c r="B9" s="38">
        <v>210</v>
      </c>
      <c r="C9" s="130">
        <f>Anchor!L114</f>
        <v>1594.0182890000001</v>
      </c>
      <c r="D9" s="130">
        <f>Anchor!M114</f>
        <v>31.417397000000001</v>
      </c>
      <c r="E9" s="130">
        <f>Anchor!N114</f>
        <v>35.332588999999999</v>
      </c>
      <c r="F9" s="130">
        <f>Anchor!O114</f>
        <v>33.620071000000003</v>
      </c>
      <c r="G9" s="131">
        <f>('Summary (Full)'!$B$34*D9+'Summary (Full)'!$B$35*E9+'Summary (Full)'!$B$36*F9)/'Summary (Full)'!$B$37</f>
        <v>31.799763625000001</v>
      </c>
      <c r="H9" s="130">
        <f>Anchor!P114</f>
        <v>12.578863999999999</v>
      </c>
      <c r="I9" s="130">
        <f>Anchor!Q114</f>
        <v>11.460508000000001</v>
      </c>
      <c r="J9" s="130">
        <f>Anchor!R114</f>
        <v>44.681266999999998</v>
      </c>
      <c r="K9" s="130">
        <f>Anchor!S114</f>
        <v>42.957656999999998</v>
      </c>
      <c r="L9" s="130">
        <f>Anchor!T114</f>
        <v>27.095105</v>
      </c>
      <c r="M9" s="130">
        <f>Anchor!U114</f>
        <v>34.602038999999998</v>
      </c>
      <c r="N9" s="130">
        <f>Anchor!V114</f>
        <v>31.271747000000001</v>
      </c>
      <c r="O9" s="130">
        <f>Anchor!W114</f>
        <v>35.166212000000002</v>
      </c>
      <c r="P9" s="130">
        <f>Anchor!X114</f>
        <v>33.362307999999999</v>
      </c>
      <c r="Q9" s="132">
        <f>10*LOG10(1/(('Summary (Full)'!$B$41/10^(N9/10)+'Summary (Full)'!$B$42/10^(O9/10)+'Summary (Full)'!$B$43/10^(P9/10))/'Summary (Full)'!$B$44))</f>
        <v>32.041176046756192</v>
      </c>
      <c r="R9" s="130">
        <f>Anchor!Y114</f>
        <v>1.6934990000000001</v>
      </c>
      <c r="S9" s="130">
        <f>Anchor!Z114</f>
        <v>13624.84</v>
      </c>
      <c r="T9" s="133"/>
      <c r="U9" s="130">
        <f>Test!L114</f>
        <v>1621.871052</v>
      </c>
      <c r="V9" s="130">
        <f>Test!M114</f>
        <v>32.426704000000001</v>
      </c>
      <c r="W9" s="130">
        <f>Test!N114</f>
        <v>36.113607999999999</v>
      </c>
      <c r="X9" s="130">
        <f>Test!O114</f>
        <v>34.562876000000003</v>
      </c>
      <c r="Y9" s="130">
        <f>('Summary (Full)'!$B$34*V9+'Summary (Full)'!$B$35*W9+'Summary (Full)'!$B$36*X9)/'Summary (Full)'!$B$37</f>
        <v>32.790646250000002</v>
      </c>
      <c r="Z9" s="130">
        <f>Test!P114</f>
        <v>13.462277</v>
      </c>
      <c r="AA9" s="130">
        <f>Test!Q114</f>
        <v>12.221684</v>
      </c>
      <c r="AB9" s="130">
        <f>Test!R114</f>
        <v>53.619781000000003</v>
      </c>
      <c r="AC9" s="130">
        <f>Test!S114</f>
        <v>51.427388000000001</v>
      </c>
      <c r="AD9" s="130">
        <f>Test!T114</f>
        <v>28.192347999999999</v>
      </c>
      <c r="AE9" s="130">
        <f>Test!U114</f>
        <v>35.466576000000003</v>
      </c>
      <c r="AF9" s="130">
        <f>Test!V114</f>
        <v>32.286456000000001</v>
      </c>
      <c r="AG9" s="130">
        <f>Test!W114</f>
        <v>35.941529000000003</v>
      </c>
      <c r="AH9" s="130">
        <f>Test!X114</f>
        <v>34.313693999999998</v>
      </c>
      <c r="AI9" s="130">
        <f>10*LOG10(1/(('Summary (Full)'!$B$41/10^(AF9/10)+'Summary (Full)'!$B$42/10^(AG9/10)+'Summary (Full)'!$B$43/10^(AH9/10))/'Summary (Full)'!$B$44))</f>
        <v>33.028156371390153</v>
      </c>
      <c r="AJ9" s="130">
        <f>Test!Y114</f>
        <v>1.8809039999999999</v>
      </c>
      <c r="AK9" s="130">
        <f>Test!Z114</f>
        <v>117757.92</v>
      </c>
      <c r="AL9" s="130">
        <f t="shared" si="2"/>
        <v>1.1106614175739105</v>
      </c>
      <c r="AM9" s="130">
        <f t="shared" si="2"/>
        <v>8.6428846136908763</v>
      </c>
      <c r="AO9" s="261" t="s">
        <v>29</v>
      </c>
      <c r="AP9" s="177" cm="1">
        <f t="array" ref="AP9">bdRateExtend($C7:$C10,D7:D10,$U7:$U10,V7:V10)</f>
        <v>-0.20310626535342391</v>
      </c>
      <c r="AQ9" s="177"/>
      <c r="AR9" s="177"/>
      <c r="AS9" s="177"/>
      <c r="AT9" s="177" cm="1">
        <f t="array" ref="AT9">bdRateExtend($C7:$C10,H7:H10,$U7:$U10,Z7:Z10)</f>
        <v>-0.17271572700936055</v>
      </c>
      <c r="AU9" s="177"/>
      <c r="AV9" s="177" cm="1">
        <f t="array" ref="AV9">bdRateExtend($C7:$C10,I7:I10,$U7:$U10,AA7:AA10)</f>
        <v>-0.19872139710155079</v>
      </c>
      <c r="AW9" s="177"/>
      <c r="AX9" s="177" cm="1">
        <f t="array" ref="AX9">bdRateExtend($C7:$C10,J7:J10,$U7:$U10,AB7:AB10,"None", FALSE,1)</f>
        <v>-0.23207443664932215</v>
      </c>
      <c r="AY9" s="178"/>
      <c r="AZ9" s="252" cm="1">
        <f t="array" ref="AZ9">testVMAFRange($C7:$C10,J7:J10,$U7:$U10,AB7:AB10)</f>
        <v>0</v>
      </c>
      <c r="BA9" s="171"/>
      <c r="CH9" s="5"/>
      <c r="CI9" s="11" t="s">
        <v>35</v>
      </c>
      <c r="CJ9" s="10">
        <f>CJ7^(1/2)</f>
        <v>195.50538166761547</v>
      </c>
      <c r="CK9" s="5"/>
      <c r="CL9" s="4">
        <v>77.645569802803692</v>
      </c>
      <c r="CM9" s="4">
        <v>23.455334999999998</v>
      </c>
      <c r="CN9" s="4">
        <v>23.455334999999998</v>
      </c>
      <c r="CO9" s="4">
        <v>28.427916499999998</v>
      </c>
      <c r="CP9" s="4">
        <v>25.842209</v>
      </c>
      <c r="CQ9" s="4">
        <v>23.915300968750003</v>
      </c>
      <c r="CR9" s="4">
        <v>5.7237410000000004</v>
      </c>
      <c r="CS9" s="4">
        <v>6.1860874999999993</v>
      </c>
      <c r="CT9" s="4">
        <v>0.58735650000000006</v>
      </c>
      <c r="CU9" s="4">
        <v>0.57828400000000002</v>
      </c>
      <c r="CV9" s="4">
        <v>19.0354545</v>
      </c>
      <c r="CW9" s="4">
        <v>27.182920000000003</v>
      </c>
      <c r="CX9" s="4">
        <v>23.373730000000002</v>
      </c>
      <c r="CY9" s="4">
        <v>28.2742875</v>
      </c>
      <c r="CZ9" s="4">
        <v>25.5770245</v>
      </c>
      <c r="DA9" s="4">
        <v>24.230411534634683</v>
      </c>
      <c r="DB9" s="4">
        <v>2.3166070000000003</v>
      </c>
      <c r="DC9" s="4">
        <v>637.15499999999997</v>
      </c>
      <c r="DE9" s="4">
        <v>77.645569802803692</v>
      </c>
      <c r="DF9" s="4">
        <v>5.7237410000000004</v>
      </c>
      <c r="DH9" s="4">
        <v>77.645569802803692</v>
      </c>
      <c r="DI9" s="4">
        <v>6.1860874999999993</v>
      </c>
      <c r="DK9" s="4">
        <v>748.15087069772972</v>
      </c>
      <c r="DL9" s="4">
        <v>28.596885999999998</v>
      </c>
      <c r="DM9" s="4">
        <v>748.15087069772972</v>
      </c>
      <c r="DN9" s="4">
        <v>27.356375500000002</v>
      </c>
      <c r="DO9" s="4">
        <v>77.645569802803692</v>
      </c>
      <c r="DP9" s="4">
        <v>19.0354545</v>
      </c>
      <c r="DQ9" s="4">
        <v>77.645569802803692</v>
      </c>
      <c r="DR9" s="4">
        <v>27.182920000000003</v>
      </c>
      <c r="DS9" s="4">
        <v>77.645569802803692</v>
      </c>
      <c r="DT9" s="4">
        <v>23.373730000000002</v>
      </c>
      <c r="DU9" s="4">
        <v>23.373730000000002</v>
      </c>
      <c r="DV9" s="4">
        <v>28.2742875</v>
      </c>
      <c r="DW9" s="4">
        <v>25.5770245</v>
      </c>
      <c r="DX9" s="4">
        <v>24.230411534634683</v>
      </c>
      <c r="DZ9" s="4">
        <v>90.04243816569786</v>
      </c>
      <c r="EA9" s="4">
        <v>24.154907999999999</v>
      </c>
      <c r="EB9" s="4">
        <v>24.154907999999999</v>
      </c>
      <c r="EC9" s="4">
        <v>28.920259000000001</v>
      </c>
      <c r="ED9" s="4">
        <v>26.501362499999999</v>
      </c>
      <c r="EE9" s="4">
        <v>24.599395843749999</v>
      </c>
      <c r="EF9" s="4">
        <v>6.2053500000000001</v>
      </c>
      <c r="EG9" s="4">
        <v>6.5957834999999996</v>
      </c>
      <c r="EH9" s="4">
        <v>1.2990275</v>
      </c>
      <c r="EI9" s="4">
        <v>1.2539910000000001</v>
      </c>
      <c r="EJ9" s="4">
        <v>19.695021499999999</v>
      </c>
      <c r="EK9" s="4">
        <v>27.852195000000002</v>
      </c>
      <c r="EL9" s="4">
        <v>24.073131500000002</v>
      </c>
      <c r="EM9" s="4">
        <v>28.777888500000003</v>
      </c>
      <c r="EN9" s="4">
        <v>26.245131499999999</v>
      </c>
      <c r="EO9" s="4">
        <v>24.912912470089751</v>
      </c>
      <c r="EP9" s="4">
        <v>2.4579469999999999</v>
      </c>
      <c r="EQ9" s="4">
        <v>8038.1750000000002</v>
      </c>
      <c r="ER9" s="4">
        <v>90.04243816569786</v>
      </c>
      <c r="ES9" s="4">
        <v>6.2053500000000001</v>
      </c>
      <c r="ET9" s="4">
        <v>90.04243816569786</v>
      </c>
      <c r="EU9" s="4">
        <v>6.5957834999999996</v>
      </c>
      <c r="EV9" s="7">
        <v>480.2747735949759</v>
      </c>
      <c r="EW9" s="7">
        <v>25.206432374999999</v>
      </c>
      <c r="EX9" s="7">
        <v>480.2747735949759</v>
      </c>
      <c r="EY9" s="7">
        <v>23.946256875</v>
      </c>
      <c r="EZ9" s="7">
        <v>90.04243816569786</v>
      </c>
      <c r="FA9" s="7">
        <v>19.695021499999999</v>
      </c>
      <c r="FB9" s="7">
        <v>90.04243816569786</v>
      </c>
      <c r="FC9" s="7">
        <v>27.852195000000002</v>
      </c>
      <c r="FD9" s="4">
        <v>90.04243816569786</v>
      </c>
      <c r="FE9" s="4">
        <v>24.073131500000002</v>
      </c>
      <c r="FF9" s="4">
        <v>24.073131500000002</v>
      </c>
      <c r="FG9" s="4">
        <v>28.777888500000003</v>
      </c>
      <c r="FH9" s="4">
        <v>26.245131499999999</v>
      </c>
      <c r="FI9" s="4">
        <v>24.912912470089751</v>
      </c>
      <c r="FK9" s="4">
        <v>77.645569802803692</v>
      </c>
      <c r="FL9" s="4">
        <v>23.915300968750003</v>
      </c>
      <c r="FM9" s="4">
        <v>77.645569802803692</v>
      </c>
      <c r="FN9" s="4">
        <v>24.230411534634683</v>
      </c>
      <c r="FP9" s="4">
        <v>90.04243816569786</v>
      </c>
      <c r="FQ9" s="4">
        <v>24.599395843749999</v>
      </c>
      <c r="FR9" s="4">
        <v>90.04243816569786</v>
      </c>
      <c r="FS9" s="4">
        <v>24.912912470089751</v>
      </c>
    </row>
    <row r="10" spans="1:175" ht="13" thickBot="1">
      <c r="A10" s="249"/>
      <c r="B10" s="38">
        <v>235</v>
      </c>
      <c r="C10" s="130">
        <f>Anchor!L115</f>
        <v>670.48397799999998</v>
      </c>
      <c r="D10" s="130">
        <f>Anchor!M115</f>
        <v>28.287305</v>
      </c>
      <c r="E10" s="130">
        <f>Anchor!N115</f>
        <v>32.075530000000001</v>
      </c>
      <c r="F10" s="130">
        <f>Anchor!O115</f>
        <v>29.990169000000002</v>
      </c>
      <c r="G10" s="131">
        <f>('Summary (Full)'!$B$34*D10+'Summary (Full)'!$B$35*E10+'Summary (Full)'!$B$36*F10)/'Summary (Full)'!$B$37</f>
        <v>28.630498062499999</v>
      </c>
      <c r="H10" s="130">
        <f>Anchor!P115</f>
        <v>9.4462109999999999</v>
      </c>
      <c r="I10" s="130">
        <f>Anchor!Q115</f>
        <v>9.1192869999999999</v>
      </c>
      <c r="J10" s="130">
        <f>Anchor!R115</f>
        <v>22.764503000000001</v>
      </c>
      <c r="K10" s="130">
        <f>Anchor!S115</f>
        <v>21.667048000000001</v>
      </c>
      <c r="L10" s="130">
        <f>Anchor!T115</f>
        <v>23.675668999999999</v>
      </c>
      <c r="M10" s="130">
        <f>Anchor!U115</f>
        <v>31.29298</v>
      </c>
      <c r="N10" s="130">
        <f>Anchor!V115</f>
        <v>28.157917999999999</v>
      </c>
      <c r="O10" s="130">
        <f>Anchor!W115</f>
        <v>31.890958000000001</v>
      </c>
      <c r="P10" s="130">
        <f>Anchor!X115</f>
        <v>29.705387000000002</v>
      </c>
      <c r="Q10" s="132">
        <f>10*LOG10(1/(('Summary (Full)'!$B$41/10^(N10/10)+'Summary (Full)'!$B$42/10^(O10/10)+'Summary (Full)'!$B$43/10^(P10/10))/'Summary (Full)'!$B$44))</f>
        <v>28.843681302873868</v>
      </c>
      <c r="R10" s="130">
        <f>Anchor!Y115</f>
        <v>2.0375830000000001</v>
      </c>
      <c r="S10" s="130">
        <f>Anchor!Z115</f>
        <v>8161.05</v>
      </c>
      <c r="T10" s="133"/>
      <c r="U10" s="130">
        <f>Test!L115</f>
        <v>692.26896199999999</v>
      </c>
      <c r="V10" s="130">
        <f>Test!M115</f>
        <v>29.266033</v>
      </c>
      <c r="W10" s="130">
        <f>Test!N115</f>
        <v>32.663792000000001</v>
      </c>
      <c r="X10" s="130">
        <f>Test!O115</f>
        <v>30.864867</v>
      </c>
      <c r="Y10" s="130">
        <f>('Summary (Full)'!$B$34*V10+'Summary (Full)'!$B$35*W10+'Summary (Full)'!$B$36*X10)/'Summary (Full)'!$B$37</f>
        <v>29.578320062500001</v>
      </c>
      <c r="Z10" s="130">
        <f>Test!P115</f>
        <v>10.22132</v>
      </c>
      <c r="AA10" s="130">
        <f>Test!Q115</f>
        <v>9.8164999999999996</v>
      </c>
      <c r="AB10" s="130">
        <f>Test!R115</f>
        <v>31.060772</v>
      </c>
      <c r="AC10" s="130">
        <f>Test!S115</f>
        <v>29.636220000000002</v>
      </c>
      <c r="AD10" s="130">
        <f>Test!T115</f>
        <v>24.666035000000001</v>
      </c>
      <c r="AE10" s="130">
        <f>Test!U115</f>
        <v>32.132916999999999</v>
      </c>
      <c r="AF10" s="130">
        <f>Test!V115</f>
        <v>29.136921000000001</v>
      </c>
      <c r="AG10" s="130">
        <f>Test!W115</f>
        <v>32.476815000000002</v>
      </c>
      <c r="AH10" s="130">
        <f>Test!X115</f>
        <v>30.592843999999999</v>
      </c>
      <c r="AI10" s="130">
        <f>10*LOG10(1/(('Summary (Full)'!$B$41/10^(AF10/10)+'Summary (Full)'!$B$42/10^(AG10/10)+'Summary (Full)'!$B$43/10^(AH10/10))/'Summary (Full)'!$B$44))</f>
        <v>29.776288351692841</v>
      </c>
      <c r="AJ10" s="130">
        <f>Test!Y115</f>
        <v>1.9760009999999999</v>
      </c>
      <c r="AK10" s="130">
        <f>Test!Z115</f>
        <v>64644.44</v>
      </c>
      <c r="AL10" s="130">
        <f t="shared" si="2"/>
        <v>0.96977693669411247</v>
      </c>
      <c r="AM10" s="130">
        <f t="shared" si="2"/>
        <v>7.9210934867449652</v>
      </c>
      <c r="AO10" s="270"/>
      <c r="AP10" s="193"/>
      <c r="AQ10" s="193"/>
      <c r="AR10" s="193"/>
      <c r="AS10" s="193"/>
      <c r="AT10" s="193"/>
      <c r="AU10" s="193"/>
      <c r="AV10" s="193"/>
      <c r="AW10" s="193"/>
      <c r="AX10" s="193"/>
      <c r="AY10" s="195"/>
      <c r="AZ10" s="253"/>
      <c r="BA10" s="221"/>
      <c r="CH10" s="5"/>
      <c r="CI10" s="11" t="s">
        <v>36</v>
      </c>
      <c r="CJ10" s="10">
        <f>CJ5+CJ9</f>
        <v>240.29259466761548</v>
      </c>
      <c r="CK10" s="5"/>
      <c r="CL10" s="4">
        <v>89.095822651369232</v>
      </c>
      <c r="CM10" s="4">
        <v>23.741862250000001</v>
      </c>
      <c r="CN10" s="4">
        <v>23.741862250000001</v>
      </c>
      <c r="CO10" s="4">
        <v>28.679786624999998</v>
      </c>
      <c r="CP10" s="4">
        <v>26.101958</v>
      </c>
      <c r="CQ10" s="4">
        <v>24.1979885078125</v>
      </c>
      <c r="CR10" s="4">
        <v>5.9084729999999999</v>
      </c>
      <c r="CS10" s="4">
        <v>6.3419198749999994</v>
      </c>
      <c r="CT10" s="4">
        <v>0.70511137499999998</v>
      </c>
      <c r="CU10" s="4">
        <v>0.6933497500000001</v>
      </c>
      <c r="CV10" s="4">
        <v>19.300828124999999</v>
      </c>
      <c r="CW10" s="4">
        <v>27.482605250000002</v>
      </c>
      <c r="CX10" s="4">
        <v>23.65817075</v>
      </c>
      <c r="CY10" s="4">
        <v>28.528544624999999</v>
      </c>
      <c r="CZ10" s="4">
        <v>25.837954125</v>
      </c>
      <c r="DA10" s="4">
        <v>24.509995403889782</v>
      </c>
      <c r="DB10" s="4">
        <v>2.3124587500000002</v>
      </c>
      <c r="DC10" s="4">
        <v>694.99874999999997</v>
      </c>
      <c r="DE10" s="4">
        <v>89.095822651369232</v>
      </c>
      <c r="DF10" s="4">
        <v>5.9084729999999999</v>
      </c>
      <c r="DH10" s="4">
        <v>89.095822651369232</v>
      </c>
      <c r="DI10" s="4">
        <v>6.3419198749999994</v>
      </c>
      <c r="DK10" s="4">
        <v>840.34703033350354</v>
      </c>
      <c r="DL10" s="4">
        <v>31.270143999999998</v>
      </c>
      <c r="DM10" s="4">
        <v>840.34703033350354</v>
      </c>
      <c r="DN10" s="4">
        <v>29.92438675</v>
      </c>
      <c r="DO10" s="4">
        <v>89.095822651369232</v>
      </c>
      <c r="DP10" s="4">
        <v>19.300828124999999</v>
      </c>
      <c r="DQ10" s="4">
        <v>89.095822651369232</v>
      </c>
      <c r="DR10" s="4">
        <v>27.482605250000002</v>
      </c>
      <c r="DS10" s="4">
        <v>89.095822651369232</v>
      </c>
      <c r="DT10" s="4">
        <v>23.65817075</v>
      </c>
      <c r="DU10" s="4">
        <v>23.65817075</v>
      </c>
      <c r="DV10" s="4">
        <v>28.528544624999999</v>
      </c>
      <c r="DW10" s="4">
        <v>25.837954125</v>
      </c>
      <c r="DX10" s="4">
        <v>24.509995403889782</v>
      </c>
      <c r="DZ10" s="4">
        <v>103.02412282664611</v>
      </c>
      <c r="EA10" s="4">
        <v>24.454848000000002</v>
      </c>
      <c r="EB10" s="4">
        <v>24.454848000000002</v>
      </c>
      <c r="EC10" s="4">
        <v>29.19067875</v>
      </c>
      <c r="ED10" s="4">
        <v>26.780685625</v>
      </c>
      <c r="EE10" s="4">
        <v>24.896202273437499</v>
      </c>
      <c r="EF10" s="4">
        <v>6.4141192500000006</v>
      </c>
      <c r="EG10" s="4">
        <v>6.767191875</v>
      </c>
      <c r="EH10" s="4">
        <v>1.5685718749999999</v>
      </c>
      <c r="EI10" s="4">
        <v>1.5129052500000002</v>
      </c>
      <c r="EJ10" s="4">
        <v>19.975796875</v>
      </c>
      <c r="EK10" s="4">
        <v>28.165439249999999</v>
      </c>
      <c r="EL10" s="4">
        <v>24.371260875000001</v>
      </c>
      <c r="EM10" s="4">
        <v>29.048946375</v>
      </c>
      <c r="EN10" s="4">
        <v>26.526133625</v>
      </c>
      <c r="EO10" s="4">
        <v>25.207088165379311</v>
      </c>
      <c r="EP10" s="4">
        <v>2.4291744999999998</v>
      </c>
      <c r="EQ10" s="4">
        <v>8627.0262500000008</v>
      </c>
      <c r="ER10" s="4">
        <v>103.02412282664611</v>
      </c>
      <c r="ES10" s="4">
        <v>6.4141192500000006</v>
      </c>
      <c r="ET10" s="4">
        <v>103.02412282664611</v>
      </c>
      <c r="EU10" s="4">
        <v>6.767191875</v>
      </c>
      <c r="EV10" s="7">
        <v>561.49139577787253</v>
      </c>
      <c r="EW10" s="7">
        <v>28.490081250000003</v>
      </c>
      <c r="EX10" s="7">
        <v>561.49139577787253</v>
      </c>
      <c r="EY10" s="7">
        <v>27.108689375000001</v>
      </c>
      <c r="EZ10" s="7">
        <v>103.02412282664611</v>
      </c>
      <c r="FA10" s="7">
        <v>19.975796875</v>
      </c>
      <c r="FB10" s="7">
        <v>103.02412282664611</v>
      </c>
      <c r="FC10" s="7">
        <v>28.165439249999999</v>
      </c>
      <c r="FD10" s="4">
        <v>103.02412282664611</v>
      </c>
      <c r="FE10" s="4">
        <v>24.371260875000001</v>
      </c>
      <c r="FF10" s="4">
        <v>24.371260875000001</v>
      </c>
      <c r="FG10" s="4">
        <v>29.048946375</v>
      </c>
      <c r="FH10" s="4">
        <v>26.526133625</v>
      </c>
      <c r="FI10" s="4">
        <v>25.207088165379311</v>
      </c>
      <c r="FK10" s="4">
        <v>89.095822651369232</v>
      </c>
      <c r="FL10" s="4">
        <v>24.1979885078125</v>
      </c>
      <c r="FM10" s="4">
        <v>89.095822651369232</v>
      </c>
      <c r="FN10" s="4">
        <v>24.509995403889782</v>
      </c>
      <c r="FP10" s="4">
        <v>103.02412282664611</v>
      </c>
      <c r="FQ10" s="4">
        <v>24.896202273437499</v>
      </c>
      <c r="FR10" s="4">
        <v>103.02412282664611</v>
      </c>
      <c r="FS10" s="4">
        <v>25.207088165379311</v>
      </c>
    </row>
    <row r="11" spans="1:175" ht="13" customHeight="1">
      <c r="A11" s="249" t="s">
        <v>18</v>
      </c>
      <c r="B11" s="38">
        <v>110</v>
      </c>
      <c r="C11" s="130">
        <f>Anchor!L116</f>
        <v>22977.968493</v>
      </c>
      <c r="D11" s="130">
        <f>Anchor!M116</f>
        <v>41.860829000000003</v>
      </c>
      <c r="E11" s="130">
        <f>Anchor!N116</f>
        <v>46.554957000000002</v>
      </c>
      <c r="F11" s="130">
        <f>Anchor!O116</f>
        <v>45.763863999999998</v>
      </c>
      <c r="G11" s="131">
        <f>('Summary (Full)'!$B$34*D11+'Summary (Full)'!$B$35*E11+'Summary (Full)'!$B$36*F11)/'Summary (Full)'!$B$37</f>
        <v>42.398151687500004</v>
      </c>
      <c r="H11" s="130">
        <f>Anchor!P116</f>
        <v>25.123177999999999</v>
      </c>
      <c r="I11" s="130">
        <f>Anchor!Q116</f>
        <v>20.329287999999998</v>
      </c>
      <c r="J11" s="130">
        <f>Anchor!R116</f>
        <v>99.795024999999995</v>
      </c>
      <c r="K11" s="130">
        <f>Anchor!S116</f>
        <v>99.365283000000005</v>
      </c>
      <c r="L11" s="130">
        <f>Anchor!T116</f>
        <v>40.843435999999997</v>
      </c>
      <c r="M11" s="130">
        <f>Anchor!U116</f>
        <v>44.593038999999997</v>
      </c>
      <c r="N11" s="130">
        <f>Anchor!V116</f>
        <v>41.802475000000001</v>
      </c>
      <c r="O11" s="130">
        <f>Anchor!W116</f>
        <v>46.461727000000003</v>
      </c>
      <c r="P11" s="130">
        <f>Anchor!X116</f>
        <v>45.645733</v>
      </c>
      <c r="Q11" s="132">
        <f>10*LOG10(1/(('Summary (Full)'!$B$41/10^(N11/10)+'Summary (Full)'!$B$42/10^(O11/10)+'Summary (Full)'!$B$43/10^(P11/10))/'Summary (Full)'!$B$44))</f>
        <v>42.812686788656471</v>
      </c>
      <c r="R11" s="130">
        <f>Anchor!Y116</f>
        <v>1.2165630000000001</v>
      </c>
      <c r="S11" s="130">
        <f>Anchor!Z116</f>
        <v>16306.86</v>
      </c>
      <c r="T11" s="133"/>
      <c r="U11" s="130">
        <f>Test!L116</f>
        <v>23599.406747000001</v>
      </c>
      <c r="V11" s="130">
        <f>Test!M116</f>
        <v>42.217348000000001</v>
      </c>
      <c r="W11" s="130">
        <f>Test!N116</f>
        <v>47.095748</v>
      </c>
      <c r="X11" s="130">
        <f>Test!O116</f>
        <v>46.283723999999999</v>
      </c>
      <c r="Y11" s="130">
        <f>('Summary (Full)'!$B$34*V11+'Summary (Full)'!$B$35*W11+'Summary (Full)'!$B$36*X11)/'Summary (Full)'!$B$37</f>
        <v>42.776396499999997</v>
      </c>
      <c r="Z11" s="130">
        <f>Test!P116</f>
        <v>25.719702000000002</v>
      </c>
      <c r="AA11" s="130">
        <f>Test!Q116</f>
        <v>20.734010000000001</v>
      </c>
      <c r="AB11" s="130">
        <f>Test!R116</f>
        <v>99.896332999999998</v>
      </c>
      <c r="AC11" s="130">
        <f>Test!S116</f>
        <v>99.613811999999996</v>
      </c>
      <c r="AD11" s="130">
        <f>Test!T116</f>
        <v>41.410291999999998</v>
      </c>
      <c r="AE11" s="130">
        <f>Test!U116</f>
        <v>44.989877</v>
      </c>
      <c r="AF11" s="130">
        <f>Test!V116</f>
        <v>42.166122999999999</v>
      </c>
      <c r="AG11" s="130">
        <f>Test!W116</f>
        <v>46.999442000000002</v>
      </c>
      <c r="AH11" s="130">
        <f>Test!X116</f>
        <v>46.168275999999999</v>
      </c>
      <c r="AI11" s="130">
        <f>10*LOG10(1/(('Summary (Full)'!$B$41/10^(AF11/10)+'Summary (Full)'!$B$42/10^(AG11/10)+'Summary (Full)'!$B$43/10^(AH11/10))/'Summary (Full)'!$B$44))</f>
        <v>43.202229446371909</v>
      </c>
      <c r="AJ11" s="130">
        <f>Test!Y116</f>
        <v>1.117175</v>
      </c>
      <c r="AK11" s="130">
        <f>Test!Z116</f>
        <v>353712.99</v>
      </c>
      <c r="AL11" s="130">
        <f t="shared" si="2"/>
        <v>0.91830427195303488</v>
      </c>
      <c r="AM11" s="130">
        <f t="shared" si="2"/>
        <v>21.691054562313038</v>
      </c>
      <c r="AO11" s="271" t="s">
        <v>27</v>
      </c>
      <c r="AP11" s="192" cm="1">
        <f t="array" ref="AP11">bdRateExtend($C11:$C14,D11:D14,$U11:$U14,V11:V14)</f>
        <v>-0.1424229691484924</v>
      </c>
      <c r="AQ11" s="192" cm="1">
        <f t="array" ref="AQ11">bdRateExtend($C11:$C16,D11:D16,$U11:$U16,V11:V16)</f>
        <v>-0.17042168873215713</v>
      </c>
      <c r="AR11" s="192" cm="1">
        <f t="array" ref="AR11">bdRateExtend($C11:$C16,E11:E16,$U11:$U16,W11:W16)</f>
        <v>-0.15470297213921635</v>
      </c>
      <c r="AS11" s="192" cm="1">
        <f t="array" ref="AS11">bdRateExtend($C11:$C16,F11:F16,$U11:$U16,X11:X16)</f>
        <v>-0.16002336477699863</v>
      </c>
      <c r="AT11" s="192" cm="1">
        <f t="array" ref="AT11">bdRateExtend($C11:$C14,H11:H14,$U11:$U14,Z11:Z14)</f>
        <v>-0.12874156300011896</v>
      </c>
      <c r="AU11" s="192" cm="1">
        <f t="array" ref="AU11">bdRateExtend($C11:$C16,H11:H16,$U11:$U16,Z11:Z16)</f>
        <v>-0.15064571610115851</v>
      </c>
      <c r="AV11" s="192" cm="1">
        <f t="array" ref="AV11">bdRateExtend($C11:$C14,I11:I14,$U11:$U14,AA11:AA14)</f>
        <v>-0.14430726758563861</v>
      </c>
      <c r="AW11" s="192" cm="1">
        <f t="array" ref="AW11">bdRateExtend($C11:$C16,I11:I16,$U11:$U16,AA11:AA16)</f>
        <v>-0.16945364736427238</v>
      </c>
      <c r="AX11" s="192" cm="1">
        <f t="array" ref="AX11">bdRateExtend($C11:$C14,J11:J14,$U11:$U14,AB11:AB14,"None", FALSE,1)</f>
        <v>-0.15937210076445596</v>
      </c>
      <c r="AY11" s="194" cm="1">
        <f t="array" ref="AY11">bdRateExtend($C11:$C16,J11:J16,$U11:$U16,AB11:AB16,"None", FALSE,TRUE)</f>
        <v>-0.21006744743212835</v>
      </c>
      <c r="AZ11" s="251" cm="1">
        <f t="array" ref="AZ11">testVMAFRange($C11:$C14,J11:J14,$U11:$U14,AB11:AB14)</f>
        <v>0</v>
      </c>
      <c r="BA11" s="170" cm="1">
        <f t="array" ref="BA11">testVMAFRange($C11:$C16,J11:J16,$U11:$U16,AB11:AB16)</f>
        <v>0</v>
      </c>
      <c r="CI11" s="11" t="s">
        <v>37</v>
      </c>
      <c r="CJ11" s="10">
        <f>CJ5+CJ8</f>
        <v>2778.4067838312471</v>
      </c>
      <c r="CL11" s="4">
        <v>102.23462374073019</v>
      </c>
      <c r="CM11" s="4">
        <v>24.028389499999999</v>
      </c>
      <c r="CN11" s="4">
        <v>24.028389499999999</v>
      </c>
      <c r="CO11" s="4">
        <v>28.931656749999998</v>
      </c>
      <c r="CP11" s="4">
        <v>26.361707000000003</v>
      </c>
      <c r="CQ11" s="4">
        <v>24.480676046875001</v>
      </c>
      <c r="CR11" s="4">
        <v>6.0932050000000002</v>
      </c>
      <c r="CS11" s="4">
        <v>6.4977522499999996</v>
      </c>
      <c r="CT11" s="4">
        <v>0.82286625000000002</v>
      </c>
      <c r="CU11" s="4">
        <v>0.80841550000000006</v>
      </c>
      <c r="CV11" s="4">
        <v>19.566201749999998</v>
      </c>
      <c r="CW11" s="4">
        <v>27.782290500000002</v>
      </c>
      <c r="CX11" s="4">
        <v>23.942611500000002</v>
      </c>
      <c r="CY11" s="4">
        <v>28.782801749999997</v>
      </c>
      <c r="CZ11" s="4">
        <v>26.098883749999999</v>
      </c>
      <c r="DA11" s="4">
        <v>24.789579273144884</v>
      </c>
      <c r="DB11" s="4">
        <v>2.3083105000000002</v>
      </c>
      <c r="DC11" s="4">
        <v>752.84249999999997</v>
      </c>
      <c r="DE11" s="4">
        <v>102.23462374073019</v>
      </c>
      <c r="DF11" s="4">
        <v>6.0932050000000002</v>
      </c>
      <c r="DH11" s="4">
        <v>102.23462374073019</v>
      </c>
      <c r="DI11" s="4">
        <v>6.4977522499999996</v>
      </c>
      <c r="DK11" s="4">
        <v>903.84326787814462</v>
      </c>
      <c r="DL11" s="4">
        <v>33.045201124999998</v>
      </c>
      <c r="DM11" s="4">
        <v>903.84326787814462</v>
      </c>
      <c r="DN11" s="4">
        <v>31.654517624999997</v>
      </c>
      <c r="DO11" s="4">
        <v>102.23462374073019</v>
      </c>
      <c r="DP11" s="4">
        <v>19.566201749999998</v>
      </c>
      <c r="DQ11" s="4">
        <v>102.23462374073019</v>
      </c>
      <c r="DR11" s="4">
        <v>27.782290500000002</v>
      </c>
      <c r="DS11" s="4">
        <v>102.23462374073019</v>
      </c>
      <c r="DT11" s="4">
        <v>23.942611500000002</v>
      </c>
      <c r="DU11" s="4">
        <v>23.942611500000002</v>
      </c>
      <c r="DV11" s="4">
        <v>28.782801749999997</v>
      </c>
      <c r="DW11" s="4">
        <v>26.098883749999999</v>
      </c>
      <c r="DX11" s="4">
        <v>24.789579273144884</v>
      </c>
      <c r="DZ11" s="4">
        <v>117.87741536571718</v>
      </c>
      <c r="EA11" s="4">
        <v>24.754788000000001</v>
      </c>
      <c r="EB11" s="4">
        <v>24.754788000000001</v>
      </c>
      <c r="EC11" s="4">
        <v>29.461098499999999</v>
      </c>
      <c r="ED11" s="4">
        <v>27.060008750000001</v>
      </c>
      <c r="EE11" s="4">
        <v>25.193008703124999</v>
      </c>
      <c r="EF11" s="4">
        <v>6.6228885000000002</v>
      </c>
      <c r="EG11" s="4">
        <v>6.9386002500000004</v>
      </c>
      <c r="EH11" s="4">
        <v>1.8381162500000001</v>
      </c>
      <c r="EI11" s="4">
        <v>1.7718195000000001</v>
      </c>
      <c r="EJ11" s="4">
        <v>20.256572249999998</v>
      </c>
      <c r="EK11" s="4">
        <v>28.478683499999999</v>
      </c>
      <c r="EL11" s="4">
        <v>24.669390249999999</v>
      </c>
      <c r="EM11" s="4">
        <v>29.32000425</v>
      </c>
      <c r="EN11" s="4">
        <v>26.80713575</v>
      </c>
      <c r="EO11" s="4">
        <v>25.501263860668868</v>
      </c>
      <c r="EP11" s="4">
        <v>2.4004019999999997</v>
      </c>
      <c r="EQ11" s="4">
        <v>9215.8775000000005</v>
      </c>
      <c r="ER11" s="4">
        <v>117.87741536571718</v>
      </c>
      <c r="ES11" s="4">
        <v>6.6228885000000002</v>
      </c>
      <c r="ET11" s="4">
        <v>117.87741536571718</v>
      </c>
      <c r="EU11" s="4">
        <v>6.9386002500000004</v>
      </c>
      <c r="EV11" s="7">
        <v>627.95613385905597</v>
      </c>
      <c r="EW11" s="7">
        <v>31.091395000000002</v>
      </c>
      <c r="EX11" s="7">
        <v>627.95613385905597</v>
      </c>
      <c r="EY11" s="7">
        <v>29.617023500000002</v>
      </c>
      <c r="EZ11" s="7">
        <v>117.87741536571718</v>
      </c>
      <c r="FA11" s="7">
        <v>20.256572249999998</v>
      </c>
      <c r="FB11" s="7">
        <v>117.87741536571718</v>
      </c>
      <c r="FC11" s="7">
        <v>28.478683499999999</v>
      </c>
      <c r="FD11" s="4">
        <v>117.87741536571718</v>
      </c>
      <c r="FE11" s="4">
        <v>24.669390249999999</v>
      </c>
      <c r="FF11" s="4">
        <v>24.669390249999999</v>
      </c>
      <c r="FG11" s="4">
        <v>29.32000425</v>
      </c>
      <c r="FH11" s="4">
        <v>26.80713575</v>
      </c>
      <c r="FI11" s="4">
        <v>25.501263860668868</v>
      </c>
      <c r="FK11" s="4">
        <v>102.23462374073019</v>
      </c>
      <c r="FL11" s="4">
        <v>24.480676046875001</v>
      </c>
      <c r="FM11" s="4">
        <v>102.23462374073019</v>
      </c>
      <c r="FN11" s="4">
        <v>24.789579273144884</v>
      </c>
      <c r="FP11" s="4">
        <v>117.87741536571718</v>
      </c>
      <c r="FQ11" s="4">
        <v>25.193008703124999</v>
      </c>
      <c r="FR11" s="4">
        <v>117.87741536571718</v>
      </c>
      <c r="FS11" s="4">
        <v>25.501263860668868</v>
      </c>
    </row>
    <row r="12" spans="1:175">
      <c r="A12" s="249"/>
      <c r="B12" s="38">
        <v>135</v>
      </c>
      <c r="C12" s="130">
        <f>Anchor!L117</f>
        <v>10804.841313000001</v>
      </c>
      <c r="D12" s="130">
        <f>Anchor!M117</f>
        <v>39.215680999999996</v>
      </c>
      <c r="E12" s="130">
        <f>Anchor!N117</f>
        <v>43.632379999999998</v>
      </c>
      <c r="F12" s="130">
        <f>Anchor!O117</f>
        <v>42.642184999999998</v>
      </c>
      <c r="G12" s="131">
        <f>('Summary (Full)'!$B$34*D12+'Summary (Full)'!$B$35*E12+'Summary (Full)'!$B$36*F12)/'Summary (Full)'!$B$37</f>
        <v>39.705881187499998</v>
      </c>
      <c r="H12" s="130">
        <f>Anchor!P117</f>
        <v>21.419846</v>
      </c>
      <c r="I12" s="130">
        <f>Anchor!Q117</f>
        <v>17.869548999999999</v>
      </c>
      <c r="J12" s="130">
        <f>Anchor!R117</f>
        <v>94.244456</v>
      </c>
      <c r="K12" s="130">
        <f>Anchor!S117</f>
        <v>92.291096999999993</v>
      </c>
      <c r="L12" s="130">
        <f>Anchor!T117</f>
        <v>36.994695</v>
      </c>
      <c r="M12" s="130">
        <f>Anchor!U117</f>
        <v>42.103875000000002</v>
      </c>
      <c r="N12" s="130">
        <f>Anchor!V117</f>
        <v>39.117016</v>
      </c>
      <c r="O12" s="130">
        <f>Anchor!W117</f>
        <v>43.538544999999999</v>
      </c>
      <c r="P12" s="130">
        <f>Anchor!X117</f>
        <v>42.504755000000003</v>
      </c>
      <c r="Q12" s="132">
        <f>10*LOG10(1/(('Summary (Full)'!$B$41/10^(N12/10)+'Summary (Full)'!$B$42/10^(O12/10)+'Summary (Full)'!$B$43/10^(P12/10))/'Summary (Full)'!$B$44))</f>
        <v>40.068361679306001</v>
      </c>
      <c r="R12" s="130">
        <f>Anchor!Y117</f>
        <v>1.3654120000000001</v>
      </c>
      <c r="S12" s="130">
        <f>Anchor!Z117</f>
        <v>18787.93</v>
      </c>
      <c r="T12" s="133"/>
      <c r="U12" s="130">
        <f>Test!L117</f>
        <v>10906.990241</v>
      </c>
      <c r="V12" s="130">
        <f>Test!M117</f>
        <v>39.708671000000002</v>
      </c>
      <c r="W12" s="130">
        <f>Test!N117</f>
        <v>44.301735000000001</v>
      </c>
      <c r="X12" s="130">
        <f>Test!O117</f>
        <v>43.299446000000003</v>
      </c>
      <c r="Y12" s="130">
        <f>('Summary (Full)'!$B$34*V12+'Summary (Full)'!$B$35*W12+'Summary (Full)'!$B$36*X12)/'Summary (Full)'!$B$37</f>
        <v>40.220160937500005</v>
      </c>
      <c r="Z12" s="130">
        <f>Test!P117</f>
        <v>21.998697</v>
      </c>
      <c r="AA12" s="130">
        <f>Test!Q117</f>
        <v>18.320191999999999</v>
      </c>
      <c r="AB12" s="130">
        <f>Test!R117</f>
        <v>95.969426999999996</v>
      </c>
      <c r="AC12" s="130">
        <f>Test!S117</f>
        <v>94.168177</v>
      </c>
      <c r="AD12" s="130">
        <f>Test!T117</f>
        <v>37.684131999999998</v>
      </c>
      <c r="AE12" s="130">
        <f>Test!U117</f>
        <v>42.650077000000003</v>
      </c>
      <c r="AF12" s="130">
        <f>Test!V117</f>
        <v>39.620316000000003</v>
      </c>
      <c r="AG12" s="130">
        <f>Test!W117</f>
        <v>44.211649000000001</v>
      </c>
      <c r="AH12" s="130">
        <f>Test!X117</f>
        <v>43.170819000000002</v>
      </c>
      <c r="AI12" s="130">
        <f>10*LOG10(1/(('Summary (Full)'!$B$41/10^(AF12/10)+'Summary (Full)'!$B$42/10^(AG12/10)+'Summary (Full)'!$B$43/10^(AH12/10))/'Summary (Full)'!$B$44))</f>
        <v>40.599426551609348</v>
      </c>
      <c r="AJ12" s="130">
        <f>Test!Y117</f>
        <v>1.3585959999999999</v>
      </c>
      <c r="AK12" s="130">
        <f>Test!Z117</f>
        <v>308460.83</v>
      </c>
      <c r="AL12" s="130">
        <f t="shared" si="2"/>
        <v>0.99500810011923135</v>
      </c>
      <c r="AM12" s="130">
        <f t="shared" si="2"/>
        <v>16.418031683107188</v>
      </c>
      <c r="AO12" s="261"/>
      <c r="AP12" s="177"/>
      <c r="AQ12" s="177"/>
      <c r="AR12" s="177"/>
      <c r="AS12" s="177"/>
      <c r="AT12" s="177"/>
      <c r="AU12" s="177"/>
      <c r="AV12" s="177"/>
      <c r="AW12" s="177"/>
      <c r="AX12" s="177"/>
      <c r="AY12" s="178"/>
      <c r="AZ12" s="252"/>
      <c r="BA12" s="171"/>
      <c r="CL12" s="4">
        <v>117.31098024995954</v>
      </c>
      <c r="CM12" s="4">
        <v>24.314916750000002</v>
      </c>
      <c r="CN12" s="4">
        <v>24.314916750000002</v>
      </c>
      <c r="CO12" s="4">
        <v>29.183526874999998</v>
      </c>
      <c r="CP12" s="4">
        <v>26.621456000000002</v>
      </c>
      <c r="CQ12" s="4">
        <v>24.763363585937501</v>
      </c>
      <c r="CR12" s="4">
        <v>6.2779369999999997</v>
      </c>
      <c r="CS12" s="4">
        <v>6.6535846249999997</v>
      </c>
      <c r="CT12" s="4">
        <v>0.94062112499999995</v>
      </c>
      <c r="CU12" s="4">
        <v>0.92348125000000014</v>
      </c>
      <c r="CV12" s="4">
        <v>19.831575375</v>
      </c>
      <c r="CW12" s="4">
        <v>28.081975750000002</v>
      </c>
      <c r="CX12" s="4">
        <v>24.22705225</v>
      </c>
      <c r="CY12" s="4">
        <v>29.037058875</v>
      </c>
      <c r="CZ12" s="4">
        <v>26.359813375000002</v>
      </c>
      <c r="DA12" s="4">
        <v>25.069163142399983</v>
      </c>
      <c r="DB12" s="4">
        <v>2.3041622500000001</v>
      </c>
      <c r="DC12" s="4">
        <v>810.68624999999997</v>
      </c>
      <c r="DE12" s="4">
        <v>173.38987709160853</v>
      </c>
      <c r="DF12" s="4">
        <v>7.0182007500000001</v>
      </c>
      <c r="DH12" s="4">
        <v>152.77473239061891</v>
      </c>
      <c r="DI12" s="4">
        <v>7.02357575</v>
      </c>
      <c r="DK12" s="4">
        <v>1010.2687641148144</v>
      </c>
      <c r="DL12" s="4">
        <v>35.999328499999997</v>
      </c>
      <c r="DM12" s="4">
        <v>1010.2687641148144</v>
      </c>
      <c r="DN12" s="4">
        <v>34.504768499999997</v>
      </c>
      <c r="DO12" s="4">
        <v>117.31098024995954</v>
      </c>
      <c r="DP12" s="4">
        <v>19.831575375</v>
      </c>
      <c r="DQ12" s="4">
        <v>117.31098024995954</v>
      </c>
      <c r="DR12" s="4">
        <v>28.081975750000002</v>
      </c>
      <c r="DS12" s="4">
        <v>117.31098024995954</v>
      </c>
      <c r="DT12" s="4">
        <v>24.22705225</v>
      </c>
      <c r="DU12" s="4">
        <v>24.22705225</v>
      </c>
      <c r="DV12" s="4">
        <v>29.037058875</v>
      </c>
      <c r="DW12" s="4">
        <v>26.359813375000002</v>
      </c>
      <c r="DX12" s="4">
        <v>25.069163142399983</v>
      </c>
      <c r="DZ12" s="4">
        <v>146.68416431293332</v>
      </c>
      <c r="EA12" s="4">
        <v>25.275069375000001</v>
      </c>
      <c r="EB12" s="4">
        <v>25.275069375000001</v>
      </c>
      <c r="EC12" s="4">
        <v>29.803329999999999</v>
      </c>
      <c r="ED12" s="4">
        <v>27.441049500000002</v>
      </c>
      <c r="EE12" s="4">
        <v>25.693459421874998</v>
      </c>
      <c r="EF12" s="4">
        <v>7.0113310000000002</v>
      </c>
      <c r="EG12" s="4">
        <v>7.2641257499999998</v>
      </c>
      <c r="EH12" s="4">
        <v>5.3665833749999994</v>
      </c>
      <c r="EI12" s="4">
        <v>5.0909074999999993</v>
      </c>
      <c r="EJ12" s="4">
        <v>20.75752275</v>
      </c>
      <c r="EK12" s="4">
        <v>28.914845250000003</v>
      </c>
      <c r="EL12" s="4">
        <v>25.18260025</v>
      </c>
      <c r="EM12" s="4">
        <v>29.655277375000001</v>
      </c>
      <c r="EN12" s="4">
        <v>27.182771500000001</v>
      </c>
      <c r="EO12" s="4">
        <v>25.98466068241725</v>
      </c>
      <c r="EP12" s="4">
        <v>2.38831075</v>
      </c>
      <c r="EQ12" s="4">
        <v>13818.73625</v>
      </c>
      <c r="ER12" s="4">
        <v>146.68416431293332</v>
      </c>
      <c r="ES12" s="4">
        <v>7.0113310000000002</v>
      </c>
      <c r="ET12" s="4">
        <v>146.68416431293332</v>
      </c>
      <c r="EU12" s="4">
        <v>7.2641257499999998</v>
      </c>
      <c r="EV12" s="7">
        <v>702.28842154370352</v>
      </c>
      <c r="EW12" s="7">
        <v>33.692708750000001</v>
      </c>
      <c r="EX12" s="7">
        <v>702.28842154370352</v>
      </c>
      <c r="EY12" s="7">
        <v>32.125357624999999</v>
      </c>
      <c r="EZ12" s="7">
        <v>146.68416431293332</v>
      </c>
      <c r="FA12" s="7">
        <v>20.75752275</v>
      </c>
      <c r="FB12" s="7">
        <v>134.87215102702118</v>
      </c>
      <c r="FC12" s="7">
        <v>28.791927749999999</v>
      </c>
      <c r="FD12" s="4">
        <v>146.68416431293332</v>
      </c>
      <c r="FE12" s="4">
        <v>25.18260025</v>
      </c>
      <c r="FF12" s="4">
        <v>25.18260025</v>
      </c>
      <c r="FG12" s="4">
        <v>29.655277375000001</v>
      </c>
      <c r="FH12" s="4">
        <v>27.182771500000001</v>
      </c>
      <c r="FI12" s="4">
        <v>25.98466068241725</v>
      </c>
      <c r="FK12" s="4">
        <v>117.31098024995954</v>
      </c>
      <c r="FL12" s="4">
        <v>24.763363585937501</v>
      </c>
      <c r="FM12" s="4">
        <v>117.31098024995954</v>
      </c>
      <c r="FN12" s="4">
        <v>25.069163142399983</v>
      </c>
      <c r="FP12" s="4">
        <v>134.87215102702118</v>
      </c>
      <c r="FQ12" s="4">
        <v>25.489815132812499</v>
      </c>
      <c r="FR12" s="4">
        <v>134.87215102702118</v>
      </c>
      <c r="FS12" s="4">
        <v>25.795439555958424</v>
      </c>
    </row>
    <row r="13" spans="1:175" ht="13" customHeight="1">
      <c r="A13" s="249"/>
      <c r="B13" s="38">
        <v>160</v>
      </c>
      <c r="C13" s="130">
        <f>Anchor!L118</f>
        <v>4974.202413</v>
      </c>
      <c r="D13" s="130">
        <f>Anchor!M118</f>
        <v>36.193483999999998</v>
      </c>
      <c r="E13" s="130">
        <f>Anchor!N118</f>
        <v>40.405149000000002</v>
      </c>
      <c r="F13" s="130">
        <f>Anchor!O118</f>
        <v>39.199900999999997</v>
      </c>
      <c r="G13" s="131">
        <f>('Summary (Full)'!$B$34*D13+'Summary (Full)'!$B$35*E13+'Summary (Full)'!$B$36*F13)/'Summary (Full)'!$B$37</f>
        <v>36.644614124999997</v>
      </c>
      <c r="H13" s="130">
        <f>Anchor!P118</f>
        <v>17.812577000000001</v>
      </c>
      <c r="I13" s="130">
        <f>Anchor!Q118</f>
        <v>15.307788</v>
      </c>
      <c r="J13" s="130">
        <f>Anchor!R118</f>
        <v>78.346564999999998</v>
      </c>
      <c r="K13" s="130">
        <f>Anchor!S118</f>
        <v>75.912768</v>
      </c>
      <c r="L13" s="130">
        <f>Anchor!T118</f>
        <v>32.895093000000003</v>
      </c>
      <c r="M13" s="130">
        <f>Anchor!U118</f>
        <v>39.353535999999998</v>
      </c>
      <c r="N13" s="130">
        <f>Anchor!V118</f>
        <v>36.064368000000002</v>
      </c>
      <c r="O13" s="130">
        <f>Anchor!W118</f>
        <v>40.280377999999999</v>
      </c>
      <c r="P13" s="130">
        <f>Anchor!X118</f>
        <v>39.018393000000003</v>
      </c>
      <c r="Q13" s="132">
        <f>10*LOG10(1/(('Summary (Full)'!$B$41/10^(N13/10)+'Summary (Full)'!$B$42/10^(O13/10)+'Summary (Full)'!$B$43/10^(P13/10))/'Summary (Full)'!$B$44))</f>
        <v>36.956957911944031</v>
      </c>
      <c r="R13" s="130">
        <f>Anchor!Y118</f>
        <v>1.451416</v>
      </c>
      <c r="S13" s="130">
        <f>Anchor!Z118</f>
        <v>14564.64</v>
      </c>
      <c r="T13" s="133"/>
      <c r="U13" s="130">
        <f>Test!L118</f>
        <v>5062.3751629999997</v>
      </c>
      <c r="V13" s="130">
        <f>Test!M118</f>
        <v>36.953465000000001</v>
      </c>
      <c r="W13" s="130">
        <f>Test!N118</f>
        <v>41.264538000000002</v>
      </c>
      <c r="X13" s="130">
        <f>Test!O118</f>
        <v>40.071644999999997</v>
      </c>
      <c r="Y13" s="130">
        <f>('Summary (Full)'!$B$34*V13+'Summary (Full)'!$B$35*W13+'Summary (Full)'!$B$36*X13)/'Summary (Full)'!$B$37</f>
        <v>37.417793312500002</v>
      </c>
      <c r="Z13" s="130">
        <f>Test!P118</f>
        <v>18.627590999999999</v>
      </c>
      <c r="AA13" s="130">
        <f>Test!Q118</f>
        <v>15.951601999999999</v>
      </c>
      <c r="AB13" s="130">
        <f>Test!R118</f>
        <v>82.867144999999994</v>
      </c>
      <c r="AC13" s="130">
        <f>Test!S118</f>
        <v>80.358272999999997</v>
      </c>
      <c r="AD13" s="130">
        <f>Test!T118</f>
        <v>33.849348999999997</v>
      </c>
      <c r="AE13" s="130">
        <f>Test!U118</f>
        <v>40.080603000000004</v>
      </c>
      <c r="AF13" s="130">
        <f>Test!V118</f>
        <v>36.840522</v>
      </c>
      <c r="AG13" s="130">
        <f>Test!W118</f>
        <v>41.149313999999997</v>
      </c>
      <c r="AH13" s="130">
        <f>Test!X118</f>
        <v>39.906067999999998</v>
      </c>
      <c r="AI13" s="130">
        <f>10*LOG10(1/(('Summary (Full)'!$B$41/10^(AF13/10)+'Summary (Full)'!$B$42/10^(AG13/10)+'Summary (Full)'!$B$43/10^(AH13/10))/'Summary (Full)'!$B$44))</f>
        <v>37.751684843490601</v>
      </c>
      <c r="AJ13" s="130">
        <f>Test!Y118</f>
        <v>1.5014959999999999</v>
      </c>
      <c r="AK13" s="130">
        <f>Test!Z118</f>
        <v>198269.8</v>
      </c>
      <c r="AL13" s="130">
        <f t="shared" si="2"/>
        <v>1.0345042358634602</v>
      </c>
      <c r="AM13" s="130">
        <f t="shared" si="2"/>
        <v>13.613093080227181</v>
      </c>
      <c r="AO13" s="261" t="s">
        <v>28</v>
      </c>
      <c r="AP13" s="177" cm="1">
        <f t="array" ref="AP13">bdRateExtend($C12:$C15,D12:D15,$U12:$U15,V12:V15)</f>
        <v>-0.17541946859807533</v>
      </c>
      <c r="AQ13" s="177"/>
      <c r="AR13" s="177"/>
      <c r="AS13" s="177"/>
      <c r="AT13" s="177" cm="1">
        <f t="array" ref="AT13">bdRateExtend($C12:$C15,H12:H15,$U12:$U15,Z12:Z15)</f>
        <v>-0.15950713132488803</v>
      </c>
      <c r="AU13" s="177"/>
      <c r="AV13" s="177" cm="1">
        <f t="array" ref="AV13">bdRateExtend($C12:$C15,I12:I15,$U12:$U15,AA12:AA15)</f>
        <v>-0.17618629348224679</v>
      </c>
      <c r="AW13" s="177"/>
      <c r="AX13" s="177" cm="1">
        <f t="array" ref="AX13">bdRateExtend($C12:$C15,J12:J15,$U12:$U15,AB12:AB15,"None", FALSE,1)</f>
        <v>-0.18983407937411156</v>
      </c>
      <c r="AY13" s="178"/>
      <c r="AZ13" s="252" cm="1">
        <f t="array" ref="AZ13">testVMAFRange($C12:$C15,J12:J15,$U12:$U15,AB12:AB15)</f>
        <v>0</v>
      </c>
      <c r="BA13" s="171"/>
      <c r="CL13" s="4">
        <v>152.77473239061891</v>
      </c>
      <c r="CM13" s="4">
        <v>24.930062500000002</v>
      </c>
      <c r="CN13" s="4">
        <v>24.930062500000002</v>
      </c>
      <c r="CO13" s="4">
        <v>29.721624499999997</v>
      </c>
      <c r="CP13" s="4">
        <v>27.201880250000002</v>
      </c>
      <c r="CQ13" s="4">
        <v>25.371523734375</v>
      </c>
      <c r="CR13" s="4">
        <v>6.740434875</v>
      </c>
      <c r="CS13" s="4">
        <v>7.02357575</v>
      </c>
      <c r="CT13" s="4">
        <v>1.976816125</v>
      </c>
      <c r="CU13" s="4">
        <v>1.9083796250000002</v>
      </c>
      <c r="CV13" s="4">
        <v>20.411829124999997</v>
      </c>
      <c r="CW13" s="4">
        <v>28.7140515</v>
      </c>
      <c r="CX13" s="4">
        <v>24.840401375000003</v>
      </c>
      <c r="CY13" s="4">
        <v>29.578275249999997</v>
      </c>
      <c r="CZ13" s="4">
        <v>26.944149500000002</v>
      </c>
      <c r="DA13" s="4">
        <v>25.6740475002366</v>
      </c>
      <c r="DB13" s="4">
        <v>2.2739799999999999</v>
      </c>
      <c r="DC13" s="4">
        <v>945.95124999999996</v>
      </c>
      <c r="DE13" s="4">
        <v>196.78679194786247</v>
      </c>
      <c r="DF13" s="4">
        <v>7.2959666250000001</v>
      </c>
      <c r="DH13" s="4">
        <v>173.38987709160853</v>
      </c>
      <c r="DI13" s="4">
        <v>7.2377345000000002</v>
      </c>
      <c r="DK13" s="4">
        <v>1129.2256213205292</v>
      </c>
      <c r="DL13" s="4">
        <v>38.953455875000003</v>
      </c>
      <c r="DM13" s="4">
        <v>1129.2256213205292</v>
      </c>
      <c r="DN13" s="4">
        <v>37.355019374999998</v>
      </c>
      <c r="DO13" s="4">
        <v>152.77473239061891</v>
      </c>
      <c r="DP13" s="4">
        <v>20.411829124999997</v>
      </c>
      <c r="DQ13" s="4">
        <v>152.77473239061891</v>
      </c>
      <c r="DR13" s="4">
        <v>28.7140515</v>
      </c>
      <c r="DS13" s="4">
        <v>152.77473239061891</v>
      </c>
      <c r="DT13" s="4">
        <v>24.840401375000003</v>
      </c>
      <c r="DU13" s="4">
        <v>24.840401375000003</v>
      </c>
      <c r="DV13" s="4">
        <v>29.578275249999997</v>
      </c>
      <c r="DW13" s="4">
        <v>26.944149500000002</v>
      </c>
      <c r="DX13" s="4">
        <v>25.6740475002366</v>
      </c>
      <c r="DZ13" s="4">
        <v>166.86403971986539</v>
      </c>
      <c r="EA13" s="4">
        <v>25.609825499999999</v>
      </c>
      <c r="EB13" s="4">
        <v>25.609825499999999</v>
      </c>
      <c r="EC13" s="4">
        <v>30.095672999999998</v>
      </c>
      <c r="ED13" s="4">
        <v>27.765844999999999</v>
      </c>
      <c r="EE13" s="4">
        <v>26.024942187499999</v>
      </c>
      <c r="EF13" s="4">
        <v>7.2746659999999999</v>
      </c>
      <c r="EG13" s="4">
        <v>7.4723309999999996</v>
      </c>
      <c r="EH13" s="4">
        <v>6.5830924999999993</v>
      </c>
      <c r="EI13" s="4">
        <v>6.2409539999999994</v>
      </c>
      <c r="EJ13" s="4">
        <v>21.080098</v>
      </c>
      <c r="EK13" s="4">
        <v>29.254800000000003</v>
      </c>
      <c r="EL13" s="4">
        <v>25.516044000000001</v>
      </c>
      <c r="EM13" s="4">
        <v>29.947081500000003</v>
      </c>
      <c r="EN13" s="4">
        <v>27.508994999999999</v>
      </c>
      <c r="EO13" s="4">
        <v>26.314183221352579</v>
      </c>
      <c r="EP13" s="4">
        <v>2.3613080000000002</v>
      </c>
      <c r="EQ13" s="4">
        <v>14969.424999999999</v>
      </c>
      <c r="ER13" s="4">
        <v>166.86403971986539</v>
      </c>
      <c r="ES13" s="4">
        <v>7.2746659999999999</v>
      </c>
      <c r="ET13" s="4">
        <v>166.86403971986539</v>
      </c>
      <c r="EU13" s="4">
        <v>7.4723309999999996</v>
      </c>
      <c r="EV13" s="7">
        <v>785.41955471215567</v>
      </c>
      <c r="EW13" s="7">
        <v>36.294022500000004</v>
      </c>
      <c r="EX13" s="7">
        <v>785.41955471215567</v>
      </c>
      <c r="EY13" s="7">
        <v>34.633691749999997</v>
      </c>
      <c r="EZ13" s="7">
        <v>166.86403971986539</v>
      </c>
      <c r="FA13" s="7">
        <v>21.080098</v>
      </c>
      <c r="FB13" s="7">
        <v>174.56501238685263</v>
      </c>
      <c r="FC13" s="7">
        <v>29.440722000000001</v>
      </c>
      <c r="FD13" s="4">
        <v>166.86403971986539</v>
      </c>
      <c r="FE13" s="4">
        <v>25.516044000000001</v>
      </c>
      <c r="FF13" s="4">
        <v>25.516044000000001</v>
      </c>
      <c r="FG13" s="4">
        <v>29.947081500000003</v>
      </c>
      <c r="FH13" s="4">
        <v>27.508994999999999</v>
      </c>
      <c r="FI13" s="4">
        <v>26.314183221352579</v>
      </c>
      <c r="FK13" s="4">
        <v>152.77473239061891</v>
      </c>
      <c r="FL13" s="4">
        <v>25.371523734375</v>
      </c>
      <c r="FM13" s="4">
        <v>152.77473239061891</v>
      </c>
      <c r="FN13" s="4">
        <v>25.6740475002366</v>
      </c>
      <c r="FP13" s="4">
        <v>146.68416431293332</v>
      </c>
      <c r="FQ13" s="4">
        <v>25.693459421874998</v>
      </c>
      <c r="FR13" s="4">
        <v>166.86403971986539</v>
      </c>
      <c r="FS13" s="4">
        <v>26.314183221352579</v>
      </c>
    </row>
    <row r="14" spans="1:175">
      <c r="A14" s="249"/>
      <c r="B14" s="38">
        <v>185</v>
      </c>
      <c r="C14" s="130">
        <f>Anchor!L119</f>
        <v>2242.0053790000002</v>
      </c>
      <c r="D14" s="130">
        <f>Anchor!M119</f>
        <v>32.993445999999999</v>
      </c>
      <c r="E14" s="130">
        <f>Anchor!N119</f>
        <v>37.138044999999998</v>
      </c>
      <c r="F14" s="130">
        <f>Anchor!O119</f>
        <v>35.625937</v>
      </c>
      <c r="G14" s="131">
        <f>('Summary (Full)'!$B$34*D14+'Summary (Full)'!$B$35*E14+'Summary (Full)'!$B$36*F14)/'Summary (Full)'!$B$37</f>
        <v>33.417014124999994</v>
      </c>
      <c r="H14" s="130">
        <f>Anchor!P119</f>
        <v>14.250678000000001</v>
      </c>
      <c r="I14" s="130">
        <f>Anchor!Q119</f>
        <v>12.709761</v>
      </c>
      <c r="J14" s="130">
        <f>Anchor!R119</f>
        <v>56.841389999999997</v>
      </c>
      <c r="K14" s="130">
        <f>Anchor!S119</f>
        <v>54.716391999999999</v>
      </c>
      <c r="L14" s="130">
        <f>Anchor!T119</f>
        <v>28.939126999999999</v>
      </c>
      <c r="M14" s="130">
        <f>Anchor!U119</f>
        <v>36.357455999999999</v>
      </c>
      <c r="N14" s="130">
        <f>Anchor!V119</f>
        <v>32.848022999999998</v>
      </c>
      <c r="O14" s="130">
        <f>Anchor!W119</f>
        <v>36.987206</v>
      </c>
      <c r="P14" s="130">
        <f>Anchor!X119</f>
        <v>35.393717000000002</v>
      </c>
      <c r="Q14" s="132">
        <f>10*LOG10(1/(('Summary (Full)'!$B$41/10^(N14/10)+'Summary (Full)'!$B$42/10^(O14/10)+'Summary (Full)'!$B$43/10^(P14/10))/'Summary (Full)'!$B$44))</f>
        <v>33.690502304635935</v>
      </c>
      <c r="R14" s="130">
        <f>Anchor!Y119</f>
        <v>1.5055510000000001</v>
      </c>
      <c r="S14" s="130">
        <f>Anchor!Z119</f>
        <v>11143.34</v>
      </c>
      <c r="T14" s="133"/>
      <c r="U14" s="130">
        <f>Test!L119</f>
        <v>2301.8329359999998</v>
      </c>
      <c r="V14" s="130">
        <f>Test!M119</f>
        <v>33.914853000000001</v>
      </c>
      <c r="W14" s="130">
        <f>Test!N119</f>
        <v>38.021430000000002</v>
      </c>
      <c r="X14" s="130">
        <f>Test!O119</f>
        <v>36.604216000000001</v>
      </c>
      <c r="Y14" s="130">
        <f>('Summary (Full)'!$B$34*V14+'Summary (Full)'!$B$35*W14+'Summary (Full)'!$B$36*X14)/'Summary (Full)'!$B$37</f>
        <v>34.339599249999999</v>
      </c>
      <c r="Z14" s="130">
        <f>Test!P119</f>
        <v>15.175584000000001</v>
      </c>
      <c r="AA14" s="130">
        <f>Test!Q119</f>
        <v>13.448235</v>
      </c>
      <c r="AB14" s="130">
        <f>Test!R119</f>
        <v>63.728198999999996</v>
      </c>
      <c r="AC14" s="130">
        <f>Test!S119</f>
        <v>61.390613000000002</v>
      </c>
      <c r="AD14" s="130">
        <f>Test!T119</f>
        <v>30.007404000000001</v>
      </c>
      <c r="AE14" s="130">
        <f>Test!U119</f>
        <v>37.214689999999997</v>
      </c>
      <c r="AF14" s="130">
        <f>Test!V119</f>
        <v>33.783135999999999</v>
      </c>
      <c r="AG14" s="130">
        <f>Test!W119</f>
        <v>37.869011999999998</v>
      </c>
      <c r="AH14" s="130">
        <f>Test!X119</f>
        <v>36.389150000000001</v>
      </c>
      <c r="AI14" s="130">
        <f>10*LOG10(1/(('Summary (Full)'!$B$41/10^(AF14/10)+'Summary (Full)'!$B$42/10^(AG14/10)+'Summary (Full)'!$B$43/10^(AH14/10))/'Summary (Full)'!$B$44))</f>
        <v>34.628176592937649</v>
      </c>
      <c r="AJ14" s="130">
        <f>Test!Y119</f>
        <v>1.6410560000000001</v>
      </c>
      <c r="AK14" s="130">
        <f>Test!Z119</f>
        <v>129384.51</v>
      </c>
      <c r="AL14" s="130">
        <f t="shared" si="2"/>
        <v>1.0900035933688066</v>
      </c>
      <c r="AM14" s="130">
        <f t="shared" si="2"/>
        <v>11.610927244434793</v>
      </c>
      <c r="AO14" s="261"/>
      <c r="AP14" s="177"/>
      <c r="AQ14" s="177"/>
      <c r="AR14" s="177"/>
      <c r="AS14" s="177"/>
      <c r="AT14" s="177"/>
      <c r="AU14" s="177"/>
      <c r="AV14" s="177"/>
      <c r="AW14" s="177"/>
      <c r="AX14" s="177"/>
      <c r="AY14" s="178"/>
      <c r="AZ14" s="252"/>
      <c r="BA14" s="171"/>
      <c r="CL14" s="4">
        <v>173.38987709160853</v>
      </c>
      <c r="CM14" s="4">
        <v>25.258680999999999</v>
      </c>
      <c r="CN14" s="4">
        <v>25.258680999999999</v>
      </c>
      <c r="CO14" s="4">
        <v>30.007852</v>
      </c>
      <c r="CP14" s="4">
        <v>27.522555500000003</v>
      </c>
      <c r="CQ14" s="4">
        <v>25.696996343750001</v>
      </c>
      <c r="CR14" s="4">
        <v>7.0182007500000001</v>
      </c>
      <c r="CS14" s="4">
        <v>7.2377345000000002</v>
      </c>
      <c r="CT14" s="4">
        <v>2.8952562500000001</v>
      </c>
      <c r="CU14" s="4">
        <v>2.7782122500000002</v>
      </c>
      <c r="CV14" s="4">
        <v>20.726709249999999</v>
      </c>
      <c r="CW14" s="4">
        <v>29.046441999999999</v>
      </c>
      <c r="CX14" s="4">
        <v>25.16930975</v>
      </c>
      <c r="CY14" s="4">
        <v>29.8652345</v>
      </c>
      <c r="CZ14" s="4">
        <v>27.267555999999999</v>
      </c>
      <c r="DA14" s="4">
        <v>25.999347988818116</v>
      </c>
      <c r="DB14" s="4">
        <v>2.2479459999999998</v>
      </c>
      <c r="DC14" s="4">
        <v>1023.3724999999999</v>
      </c>
      <c r="DE14" s="4">
        <v>223.34084396790621</v>
      </c>
      <c r="DF14" s="4">
        <v>7.5737325000000002</v>
      </c>
      <c r="DH14" s="4">
        <v>196.78679194786247</v>
      </c>
      <c r="DI14" s="4">
        <v>7.4518932499999995</v>
      </c>
      <c r="DK14" s="4">
        <v>1262.18937884713</v>
      </c>
      <c r="DL14" s="4">
        <v>41.907583250000002</v>
      </c>
      <c r="DM14" s="4">
        <v>1262.18937884713</v>
      </c>
      <c r="DN14" s="4">
        <v>40.205270249999998</v>
      </c>
      <c r="DO14" s="4">
        <v>173.38987709160853</v>
      </c>
      <c r="DP14" s="4">
        <v>20.726709249999999</v>
      </c>
      <c r="DQ14" s="4">
        <v>173.38987709160853</v>
      </c>
      <c r="DR14" s="4">
        <v>29.046441999999999</v>
      </c>
      <c r="DS14" s="4">
        <v>173.38987709160853</v>
      </c>
      <c r="DT14" s="4">
        <v>25.16930975</v>
      </c>
      <c r="DU14" s="4">
        <v>25.16930975</v>
      </c>
      <c r="DV14" s="4">
        <v>29.8652345</v>
      </c>
      <c r="DW14" s="4">
        <v>27.267555999999999</v>
      </c>
      <c r="DX14" s="4">
        <v>25.999347988818116</v>
      </c>
      <c r="DZ14" s="4">
        <v>189.82013417775451</v>
      </c>
      <c r="EA14" s="4">
        <v>25.944581624999998</v>
      </c>
      <c r="EB14" s="4">
        <v>25.944581624999998</v>
      </c>
      <c r="EC14" s="4">
        <v>30.388016</v>
      </c>
      <c r="ED14" s="4">
        <v>28.090640499999999</v>
      </c>
      <c r="EE14" s="4">
        <v>26.356424953125</v>
      </c>
      <c r="EF14" s="4">
        <v>7.5380010000000004</v>
      </c>
      <c r="EG14" s="4">
        <v>7.6805362499999994</v>
      </c>
      <c r="EH14" s="4">
        <v>7.7996016249999993</v>
      </c>
      <c r="EI14" s="4">
        <v>7.3910004999999996</v>
      </c>
      <c r="EJ14" s="4">
        <v>21.402673249999999</v>
      </c>
      <c r="EK14" s="4">
        <v>29.59475475</v>
      </c>
      <c r="EL14" s="4">
        <v>25.849487750000002</v>
      </c>
      <c r="EM14" s="4">
        <v>30.238885625000002</v>
      </c>
      <c r="EN14" s="4">
        <v>27.8352185</v>
      </c>
      <c r="EO14" s="4">
        <v>26.643705760287911</v>
      </c>
      <c r="EP14" s="4">
        <v>2.3343052499999999</v>
      </c>
      <c r="EQ14" s="4">
        <v>16120.11375</v>
      </c>
      <c r="ER14" s="4">
        <v>197.4696898052911</v>
      </c>
      <c r="ES14" s="4">
        <v>7.6341375000000005</v>
      </c>
      <c r="ET14" s="4">
        <v>189.82013417775451</v>
      </c>
      <c r="EU14" s="4">
        <v>7.6805362499999994</v>
      </c>
      <c r="EV14" s="7">
        <v>947.80681664636791</v>
      </c>
      <c r="EW14" s="7">
        <v>40.841506500000001</v>
      </c>
      <c r="EX14" s="7">
        <v>947.80681664636791</v>
      </c>
      <c r="EY14" s="7">
        <v>39.073833749999999</v>
      </c>
      <c r="EZ14" s="7">
        <v>189.82013417775451</v>
      </c>
      <c r="FA14" s="7">
        <v>21.402673249999999</v>
      </c>
      <c r="FB14" s="7">
        <v>197.4696898052911</v>
      </c>
      <c r="FC14" s="7">
        <v>29.776271999999999</v>
      </c>
      <c r="FD14" s="4">
        <v>189.82013417775451</v>
      </c>
      <c r="FE14" s="4">
        <v>25.849487750000002</v>
      </c>
      <c r="FF14" s="4">
        <v>25.849487750000002</v>
      </c>
      <c r="FG14" s="4">
        <v>30.238885625000002</v>
      </c>
      <c r="FH14" s="4">
        <v>27.8352185</v>
      </c>
      <c r="FI14" s="4">
        <v>26.643705760287911</v>
      </c>
      <c r="FK14" s="4">
        <v>173.38987709160853</v>
      </c>
      <c r="FL14" s="4">
        <v>25.696996343750001</v>
      </c>
      <c r="FM14" s="4">
        <v>173.38987709160853</v>
      </c>
      <c r="FN14" s="4">
        <v>25.999347988818116</v>
      </c>
      <c r="FP14" s="4">
        <v>166.86403971986539</v>
      </c>
      <c r="FQ14" s="4">
        <v>26.024942187499999</v>
      </c>
      <c r="FR14" s="4">
        <v>189.82013417775451</v>
      </c>
      <c r="FS14" s="4">
        <v>26.643705760287911</v>
      </c>
    </row>
    <row r="15" spans="1:175" ht="13" customHeight="1">
      <c r="A15" s="249"/>
      <c r="B15" s="38">
        <v>210</v>
      </c>
      <c r="C15" s="130">
        <f>Anchor!L120</f>
        <v>947.54722200000003</v>
      </c>
      <c r="D15" s="130">
        <f>Anchor!M120</f>
        <v>29.810227999999999</v>
      </c>
      <c r="E15" s="130">
        <f>Anchor!N120</f>
        <v>33.933816</v>
      </c>
      <c r="F15" s="130">
        <f>Anchor!O120</f>
        <v>31.998721</v>
      </c>
      <c r="G15" s="131">
        <f>('Summary (Full)'!$B$34*D15+'Summary (Full)'!$B$35*E15+'Summary (Full)'!$B$36*F15)/'Summary (Full)'!$B$37</f>
        <v>30.204733062499997</v>
      </c>
      <c r="H15" s="130">
        <f>Anchor!P120</f>
        <v>10.919478</v>
      </c>
      <c r="I15" s="130">
        <f>Anchor!Q120</f>
        <v>10.254502</v>
      </c>
      <c r="J15" s="130">
        <f>Anchor!R120</f>
        <v>32.555588999999998</v>
      </c>
      <c r="K15" s="130">
        <f>Anchor!S120</f>
        <v>31.216370999999999</v>
      </c>
      <c r="L15" s="130">
        <f>Anchor!T120</f>
        <v>25.330376000000001</v>
      </c>
      <c r="M15" s="130">
        <f>Anchor!U120</f>
        <v>33.203640999999998</v>
      </c>
      <c r="N15" s="130">
        <f>Anchor!V120</f>
        <v>29.677856999999999</v>
      </c>
      <c r="O15" s="130">
        <f>Anchor!W120</f>
        <v>33.768816000000001</v>
      </c>
      <c r="P15" s="130">
        <f>Anchor!X120</f>
        <v>31.733661000000001</v>
      </c>
      <c r="Q15" s="132">
        <f>10*LOG10(1/(('Summary (Full)'!$B$41/10^(N15/10)+'Summary (Full)'!$B$42/10^(O15/10)+'Summary (Full)'!$B$43/10^(P15/10))/'Summary (Full)'!$B$44))</f>
        <v>30.458602367192817</v>
      </c>
      <c r="R15" s="130">
        <f>Anchor!Y120</f>
        <v>1.6989099999999999</v>
      </c>
      <c r="S15" s="130">
        <f>Anchor!Z120</f>
        <v>7560.01</v>
      </c>
      <c r="T15" s="133"/>
      <c r="U15" s="130">
        <f>Test!L120</f>
        <v>982.36778600000002</v>
      </c>
      <c r="V15" s="130">
        <f>Test!M120</f>
        <v>30.770408</v>
      </c>
      <c r="W15" s="130">
        <f>Test!N120</f>
        <v>34.630243999999998</v>
      </c>
      <c r="X15" s="130">
        <f>Test!O120</f>
        <v>32.909146</v>
      </c>
      <c r="Y15" s="130">
        <f>('Summary (Full)'!$B$34*V15+'Summary (Full)'!$B$35*W15+'Summary (Full)'!$B$36*X15)/'Summary (Full)'!$B$37</f>
        <v>31.145318875000001</v>
      </c>
      <c r="Z15" s="130">
        <f>Test!P120</f>
        <v>11.788964</v>
      </c>
      <c r="AA15" s="130">
        <f>Test!Q120</f>
        <v>10.975265</v>
      </c>
      <c r="AB15" s="130">
        <f>Test!R120</f>
        <v>41.496650000000002</v>
      </c>
      <c r="AC15" s="130">
        <f>Test!S120</f>
        <v>39.650359999999999</v>
      </c>
      <c r="AD15" s="130">
        <f>Test!T120</f>
        <v>26.352778000000001</v>
      </c>
      <c r="AE15" s="130">
        <f>Test!U120</f>
        <v>34.040550000000003</v>
      </c>
      <c r="AF15" s="130">
        <f>Test!V120</f>
        <v>30.640366</v>
      </c>
      <c r="AG15" s="130">
        <f>Test!W120</f>
        <v>34.456809</v>
      </c>
      <c r="AH15" s="130">
        <f>Test!X120</f>
        <v>32.648775999999998</v>
      </c>
      <c r="AI15" s="130">
        <f>10*LOG10(1/(('Summary (Full)'!$B$41/10^(AF15/10)+'Summary (Full)'!$B$42/10^(AG15/10)+'Summary (Full)'!$B$43/10^(AH15/10))/'Summary (Full)'!$B$44))</f>
        <v>31.393240339653307</v>
      </c>
      <c r="AJ15" s="130">
        <f>Test!Y120</f>
        <v>1.886204</v>
      </c>
      <c r="AK15" s="130">
        <f>Test!Z120</f>
        <v>76197.009999999995</v>
      </c>
      <c r="AL15" s="130">
        <f t="shared" si="2"/>
        <v>1.1102436267960045</v>
      </c>
      <c r="AM15" s="130">
        <f t="shared" si="2"/>
        <v>10.078956244766871</v>
      </c>
      <c r="AO15" s="261" t="s">
        <v>29</v>
      </c>
      <c r="AP15" s="177" cm="1">
        <f t="array" ref="AP15">bdRateExtend($C13:$C16,D13:D16,$U13:$U16,V13:V16)</f>
        <v>-0.19800281981271461</v>
      </c>
      <c r="AQ15" s="177"/>
      <c r="AR15" s="177"/>
      <c r="AS15" s="177"/>
      <c r="AT15" s="177" cm="1">
        <f t="array" ref="AT15">bdRateExtend($C13:$C16,H13:H16,$U13:$U16,Z13:Z16)</f>
        <v>-0.17833893642155163</v>
      </c>
      <c r="AU15" s="177"/>
      <c r="AV15" s="177" cm="1">
        <f t="array" ref="AV15">bdRateExtend($C13:$C16,I13:I16,$U13:$U16,AA13:AA16)</f>
        <v>-0.19804563274156539</v>
      </c>
      <c r="AW15" s="177"/>
      <c r="AX15" s="177" cm="1">
        <f t="array" ref="AX15">bdRateExtend($C13:$C16,J13:J16,$U13:$U16,AB13:AB16,"None", FALSE,1)</f>
        <v>-0.23537112325164189</v>
      </c>
      <c r="AY15" s="178"/>
      <c r="AZ15" s="252" cm="1">
        <f t="array" ref="AZ15">testVMAFRange($C13:$C16,J13:J16,$U13:$U16,AB13:AB16)</f>
        <v>0</v>
      </c>
      <c r="BA15" s="171"/>
      <c r="CL15" s="4">
        <v>196.78679194786247</v>
      </c>
      <c r="CM15" s="4">
        <v>25.5872995</v>
      </c>
      <c r="CN15" s="4">
        <v>25.5872995</v>
      </c>
      <c r="CO15" s="4">
        <v>30.294079499999999</v>
      </c>
      <c r="CP15" s="4">
        <v>27.84323075</v>
      </c>
      <c r="CQ15" s="4">
        <v>26.022468953124999</v>
      </c>
      <c r="CR15" s="4">
        <v>7.2959666250000001</v>
      </c>
      <c r="CS15" s="4">
        <v>7.4518932499999995</v>
      </c>
      <c r="CT15" s="4">
        <v>3.8136963750000001</v>
      </c>
      <c r="CU15" s="4">
        <v>3.6480448750000001</v>
      </c>
      <c r="CV15" s="4">
        <v>21.041589375000001</v>
      </c>
      <c r="CW15" s="4">
        <v>29.378832500000001</v>
      </c>
      <c r="CX15" s="4">
        <v>25.498218125000001</v>
      </c>
      <c r="CY15" s="4">
        <v>30.152193749999999</v>
      </c>
      <c r="CZ15" s="4">
        <v>27.5909625</v>
      </c>
      <c r="DA15" s="4">
        <v>26.324648477399631</v>
      </c>
      <c r="DB15" s="4">
        <v>2.2219120000000001</v>
      </c>
      <c r="DC15" s="4">
        <v>1100.79375</v>
      </c>
      <c r="DE15" s="4">
        <v>253.47805150211659</v>
      </c>
      <c r="DF15" s="4">
        <v>7.8514983750000003</v>
      </c>
      <c r="DH15" s="4">
        <v>223.34084396790621</v>
      </c>
      <c r="DI15" s="4">
        <v>7.6660519999999996</v>
      </c>
      <c r="DK15" s="4">
        <v>1410.8093174608346</v>
      </c>
      <c r="DL15" s="4">
        <v>44.861710625000001</v>
      </c>
      <c r="DM15" s="4">
        <v>1410.8093174608346</v>
      </c>
      <c r="DN15" s="4">
        <v>43.055521124999999</v>
      </c>
      <c r="DO15" s="4">
        <v>196.78679194786247</v>
      </c>
      <c r="DP15" s="4">
        <v>21.041589375000001</v>
      </c>
      <c r="DQ15" s="4">
        <v>196.78679194786247</v>
      </c>
      <c r="DR15" s="4">
        <v>29.378832500000001</v>
      </c>
      <c r="DS15" s="4">
        <v>196.78679194786247</v>
      </c>
      <c r="DT15" s="4">
        <v>25.498218125000001</v>
      </c>
      <c r="DU15" s="4">
        <v>25.498218125000001</v>
      </c>
      <c r="DV15" s="4">
        <v>30.152193749999999</v>
      </c>
      <c r="DW15" s="4">
        <v>27.5909625</v>
      </c>
      <c r="DX15" s="4">
        <v>26.324648477399631</v>
      </c>
      <c r="DZ15" s="4">
        <v>215.93438226565422</v>
      </c>
      <c r="EA15" s="4">
        <v>26.27933775</v>
      </c>
      <c r="EB15" s="4">
        <v>26.27933775</v>
      </c>
      <c r="EC15" s="4">
        <v>30.680358999999999</v>
      </c>
      <c r="ED15" s="4">
        <v>28.415436</v>
      </c>
      <c r="EE15" s="4">
        <v>26.687907718749997</v>
      </c>
      <c r="EF15" s="4">
        <v>7.801336</v>
      </c>
      <c r="EG15" s="4">
        <v>7.8887415000000001</v>
      </c>
      <c r="EH15" s="4">
        <v>9.0161107499999993</v>
      </c>
      <c r="EI15" s="4">
        <v>8.5410469999999989</v>
      </c>
      <c r="EJ15" s="4">
        <v>21.725248499999999</v>
      </c>
      <c r="EK15" s="4">
        <v>29.9347095</v>
      </c>
      <c r="EL15" s="4">
        <v>26.182931500000002</v>
      </c>
      <c r="EM15" s="4">
        <v>30.530689750000001</v>
      </c>
      <c r="EN15" s="4">
        <v>28.161442000000001</v>
      </c>
      <c r="EO15" s="4">
        <v>26.973228299223241</v>
      </c>
      <c r="EP15" s="4">
        <v>2.3073025</v>
      </c>
      <c r="EQ15" s="4">
        <v>17270.802500000002</v>
      </c>
      <c r="ER15" s="4">
        <v>223.37969022900668</v>
      </c>
      <c r="ES15" s="4">
        <v>7.9309927499999997</v>
      </c>
      <c r="ET15" s="4">
        <v>223.37969022900668</v>
      </c>
      <c r="EU15" s="4">
        <v>7.9524945000000002</v>
      </c>
      <c r="EV15" s="7">
        <v>1057.4116571442075</v>
      </c>
      <c r="EW15" s="7">
        <v>43.670164999999997</v>
      </c>
      <c r="EX15" s="7">
        <v>1057.4116571442075</v>
      </c>
      <c r="EY15" s="7">
        <v>41.817208000000001</v>
      </c>
      <c r="EZ15" s="7">
        <v>215.93438226565422</v>
      </c>
      <c r="FA15" s="7">
        <v>21.725248499999999</v>
      </c>
      <c r="FB15" s="7">
        <v>223.37969022900668</v>
      </c>
      <c r="FC15" s="7">
        <v>30.111822</v>
      </c>
      <c r="FD15" s="4">
        <v>215.93438226565422</v>
      </c>
      <c r="FE15" s="4">
        <v>26.182931500000002</v>
      </c>
      <c r="FF15" s="4">
        <v>26.182931500000002</v>
      </c>
      <c r="FG15" s="4">
        <v>30.530689750000001</v>
      </c>
      <c r="FH15" s="4">
        <v>28.161442000000001</v>
      </c>
      <c r="FI15" s="4">
        <v>26.973228299223241</v>
      </c>
      <c r="FK15" s="4">
        <v>196.78679194786247</v>
      </c>
      <c r="FL15" s="4">
        <v>26.022468953124999</v>
      </c>
      <c r="FM15" s="4">
        <v>196.78679194786247</v>
      </c>
      <c r="FN15" s="4">
        <v>26.324648477399631</v>
      </c>
      <c r="FP15" s="4">
        <v>189.82013417775451</v>
      </c>
      <c r="FQ15" s="4">
        <v>26.356424953125</v>
      </c>
      <c r="FR15" s="4">
        <v>215.93438226565422</v>
      </c>
      <c r="FS15" s="4">
        <v>26.973228299223241</v>
      </c>
    </row>
    <row r="16" spans="1:175" ht="13" thickBot="1">
      <c r="A16" s="249"/>
      <c r="B16" s="38">
        <v>235</v>
      </c>
      <c r="C16" s="130">
        <f>Anchor!L121</f>
        <v>377.17421000000002</v>
      </c>
      <c r="D16" s="130">
        <f>Anchor!M121</f>
        <v>26.799617000000001</v>
      </c>
      <c r="E16" s="130">
        <f>Anchor!N121</f>
        <v>30.928266000000001</v>
      </c>
      <c r="F16" s="130">
        <f>Anchor!O121</f>
        <v>28.648633</v>
      </c>
      <c r="G16" s="131">
        <f>('Summary (Full)'!$B$34*D16+'Summary (Full)'!$B$35*E16+'Summary (Full)'!$B$36*F16)/'Summary (Full)'!$B$37</f>
        <v>27.173221062500001</v>
      </c>
      <c r="H16" s="130">
        <f>Anchor!P121</f>
        <v>8.1439360000000001</v>
      </c>
      <c r="I16" s="130">
        <f>Anchor!Q121</f>
        <v>8.1373569999999997</v>
      </c>
      <c r="J16" s="130">
        <f>Anchor!R121</f>
        <v>12.352232000000001</v>
      </c>
      <c r="K16" s="130">
        <f>Anchor!S121</f>
        <v>11.679671000000001</v>
      </c>
      <c r="L16" s="130">
        <f>Anchor!T121</f>
        <v>22.179437</v>
      </c>
      <c r="M16" s="130">
        <f>Anchor!U121</f>
        <v>30.087720999999998</v>
      </c>
      <c r="N16" s="130">
        <f>Anchor!V121</f>
        <v>26.682941</v>
      </c>
      <c r="O16" s="130">
        <f>Anchor!W121</f>
        <v>30.757752</v>
      </c>
      <c r="P16" s="130">
        <f>Anchor!X121</f>
        <v>28.358747999999999</v>
      </c>
      <c r="Q16" s="132">
        <f>10*LOG10(1/(('Summary (Full)'!$B$41/10^(N16/10)+'Summary (Full)'!$B$42/10^(O16/10)+'Summary (Full)'!$B$43/10^(P16/10))/'Summary (Full)'!$B$44))</f>
        <v>27.413373641884419</v>
      </c>
      <c r="R16" s="130">
        <f>Anchor!Y121</f>
        <v>1.840867</v>
      </c>
      <c r="S16" s="130">
        <f>Anchor!Z121</f>
        <v>4640.08</v>
      </c>
      <c r="T16" s="133"/>
      <c r="U16" s="130">
        <f>Test!L121</f>
        <v>401.40659299999999</v>
      </c>
      <c r="V16" s="130">
        <f>Test!M121</f>
        <v>27.735710999999998</v>
      </c>
      <c r="W16" s="130">
        <f>Test!N121</f>
        <v>31.489139000000002</v>
      </c>
      <c r="X16" s="130">
        <f>Test!O121</f>
        <v>29.476832999999999</v>
      </c>
      <c r="Y16" s="130">
        <f>('Summary (Full)'!$B$34*V16+'Summary (Full)'!$B$35*W16+'Summary (Full)'!$B$36*X16)/'Summary (Full)'!$B$37</f>
        <v>28.079120374999999</v>
      </c>
      <c r="Z16" s="130">
        <f>Test!P121</f>
        <v>8.8711970000000004</v>
      </c>
      <c r="AA16" s="130">
        <f>Test!Q121</f>
        <v>8.7741159999999994</v>
      </c>
      <c r="AB16" s="130">
        <f>Test!R121</f>
        <v>20.686140000000002</v>
      </c>
      <c r="AC16" s="130">
        <f>Test!S121</f>
        <v>19.583687000000001</v>
      </c>
      <c r="AD16" s="130">
        <f>Test!T121</f>
        <v>23.112525000000002</v>
      </c>
      <c r="AE16" s="130">
        <f>Test!U121</f>
        <v>30.897072999999999</v>
      </c>
      <c r="AF16" s="130">
        <f>Test!V121</f>
        <v>27.620311999999998</v>
      </c>
      <c r="AG16" s="130">
        <f>Test!W121</f>
        <v>31.313355999999999</v>
      </c>
      <c r="AH16" s="130">
        <f>Test!X121</f>
        <v>29.203531000000002</v>
      </c>
      <c r="AI16" s="130">
        <f>10*LOG10(1/(('Summary (Full)'!$B$41/10^(AF16/10)+'Summary (Full)'!$B$42/10^(AG16/10)+'Summary (Full)'!$B$43/10^(AH16/10))/'Summary (Full)'!$B$44))</f>
        <v>28.307621524759284</v>
      </c>
      <c r="AJ16" s="130">
        <f>Test!Y121</f>
        <v>2.0313720000000002</v>
      </c>
      <c r="AK16" s="130">
        <f>Test!Z121</f>
        <v>40948.42</v>
      </c>
      <c r="AL16" s="130">
        <f t="shared" si="2"/>
        <v>1.1034865636680977</v>
      </c>
      <c r="AM16" s="130">
        <f t="shared" si="2"/>
        <v>8.82493836313167</v>
      </c>
      <c r="AO16" s="270"/>
      <c r="AP16" s="193"/>
      <c r="AQ16" s="193"/>
      <c r="AR16" s="193"/>
      <c r="AS16" s="193"/>
      <c r="AT16" s="193"/>
      <c r="AU16" s="193"/>
      <c r="AV16" s="193"/>
      <c r="AW16" s="193"/>
      <c r="AX16" s="193"/>
      <c r="AY16" s="195"/>
      <c r="AZ16" s="253"/>
      <c r="BA16" s="221"/>
      <c r="CL16" s="4">
        <v>223.34084396790621</v>
      </c>
      <c r="CM16" s="4">
        <v>25.915917999999998</v>
      </c>
      <c r="CN16" s="4">
        <v>25.915917999999998</v>
      </c>
      <c r="CO16" s="4">
        <v>30.580306999999998</v>
      </c>
      <c r="CP16" s="4">
        <v>28.163906000000001</v>
      </c>
      <c r="CQ16" s="4">
        <v>26.347941562499997</v>
      </c>
      <c r="CR16" s="4">
        <v>7.5737325000000002</v>
      </c>
      <c r="CS16" s="4">
        <v>7.6660519999999996</v>
      </c>
      <c r="CT16" s="4">
        <v>4.7321364999999993</v>
      </c>
      <c r="CU16" s="4">
        <v>4.5178775</v>
      </c>
      <c r="CV16" s="4">
        <v>21.356469499999999</v>
      </c>
      <c r="CW16" s="4">
        <v>29.711223</v>
      </c>
      <c r="CX16" s="4">
        <v>25.827126499999999</v>
      </c>
      <c r="CY16" s="4">
        <v>30.439152999999997</v>
      </c>
      <c r="CZ16" s="4">
        <v>27.914369000000001</v>
      </c>
      <c r="DA16" s="4">
        <v>26.649948965981146</v>
      </c>
      <c r="DB16" s="4">
        <v>2.195878</v>
      </c>
      <c r="DC16" s="4">
        <v>1178.2150000000001</v>
      </c>
      <c r="DE16" s="4">
        <v>287.68191904272743</v>
      </c>
      <c r="DF16" s="4">
        <v>8.1292642500000003</v>
      </c>
      <c r="DH16" s="4">
        <v>253.47805150211659</v>
      </c>
      <c r="DI16" s="4">
        <v>7.8802107499999998</v>
      </c>
      <c r="DK16" s="4">
        <v>1576.928917</v>
      </c>
      <c r="DL16" s="4">
        <v>47.815837999999999</v>
      </c>
      <c r="DM16" s="4">
        <v>1576.928917</v>
      </c>
      <c r="DN16" s="4">
        <v>45.905771999999999</v>
      </c>
      <c r="DO16" s="4">
        <v>223.34084396790621</v>
      </c>
      <c r="DP16" s="4">
        <v>21.356469499999999</v>
      </c>
      <c r="DQ16" s="4">
        <v>223.34084396790621</v>
      </c>
      <c r="DR16" s="4">
        <v>29.711223</v>
      </c>
      <c r="DS16" s="4">
        <v>223.34084396790621</v>
      </c>
      <c r="DT16" s="4">
        <v>25.827126499999999</v>
      </c>
      <c r="DU16" s="4">
        <v>25.827126499999999</v>
      </c>
      <c r="DV16" s="4">
        <v>30.439152999999997</v>
      </c>
      <c r="DW16" s="4">
        <v>27.914369000000001</v>
      </c>
      <c r="DX16" s="4">
        <v>26.649948965981146</v>
      </c>
      <c r="DZ16" s="4">
        <v>245.64126269548331</v>
      </c>
      <c r="EA16" s="4">
        <v>26.614093875000002</v>
      </c>
      <c r="EB16" s="4">
        <v>26.614093875000002</v>
      </c>
      <c r="EC16" s="4">
        <v>30.972702000000002</v>
      </c>
      <c r="ED16" s="4">
        <v>28.7402315</v>
      </c>
      <c r="EE16" s="4">
        <v>27.019390484374998</v>
      </c>
      <c r="EF16" s="4">
        <v>8.0646710000000006</v>
      </c>
      <c r="EG16" s="4">
        <v>8.096946749999999</v>
      </c>
      <c r="EH16" s="4">
        <v>10.232619874999999</v>
      </c>
      <c r="EI16" s="4">
        <v>9.6910934999999991</v>
      </c>
      <c r="EJ16" s="4">
        <v>22.047823749999999</v>
      </c>
      <c r="EK16" s="4">
        <v>30.274664250000001</v>
      </c>
      <c r="EL16" s="4">
        <v>26.516375249999999</v>
      </c>
      <c r="EM16" s="4">
        <v>30.822493875000003</v>
      </c>
      <c r="EN16" s="4">
        <v>28.487665499999999</v>
      </c>
      <c r="EO16" s="4">
        <v>27.302750838158573</v>
      </c>
      <c r="EP16" s="4">
        <v>2.2802997499999997</v>
      </c>
      <c r="EQ16" s="4">
        <v>18421.491249999999</v>
      </c>
      <c r="ER16" s="4">
        <v>252.68934212641915</v>
      </c>
      <c r="ES16" s="4">
        <v>8.2278479999999998</v>
      </c>
      <c r="ET16" s="4">
        <v>252.68934212641915</v>
      </c>
      <c r="EU16" s="4">
        <v>8.1761870000000005</v>
      </c>
      <c r="EV16" s="7">
        <v>1179.6912546173826</v>
      </c>
      <c r="EW16" s="7">
        <v>46.4988235</v>
      </c>
      <c r="EX16" s="7">
        <v>1179.6912546173826</v>
      </c>
      <c r="EY16" s="7">
        <v>44.560582250000003</v>
      </c>
      <c r="EZ16" s="7">
        <v>245.64126269548331</v>
      </c>
      <c r="FA16" s="7">
        <v>22.047823749999999</v>
      </c>
      <c r="FB16" s="7">
        <v>252.68934212641915</v>
      </c>
      <c r="FC16" s="7">
        <v>30.447372000000001</v>
      </c>
      <c r="FD16" s="4">
        <v>245.64126269548331</v>
      </c>
      <c r="FE16" s="4">
        <v>26.516375249999999</v>
      </c>
      <c r="FF16" s="4">
        <v>26.516375249999999</v>
      </c>
      <c r="FG16" s="4">
        <v>30.822493875000003</v>
      </c>
      <c r="FH16" s="4">
        <v>28.487665499999999</v>
      </c>
      <c r="FI16" s="4">
        <v>27.302750838158573</v>
      </c>
      <c r="FK16" s="4">
        <v>223.34084396790621</v>
      </c>
      <c r="FL16" s="4">
        <v>26.347941562499997</v>
      </c>
      <c r="FM16" s="4">
        <v>223.34084396790621</v>
      </c>
      <c r="FN16" s="4">
        <v>26.649948965981146</v>
      </c>
      <c r="FP16" s="4">
        <v>215.93438226565422</v>
      </c>
      <c r="FQ16" s="4">
        <v>26.687907718749997</v>
      </c>
      <c r="FR16" s="4">
        <v>223.37969022900668</v>
      </c>
      <c r="FS16" s="4">
        <v>27.060097358889809</v>
      </c>
    </row>
    <row r="17" spans="1:175" ht="13" customHeight="1">
      <c r="A17" s="249" t="s">
        <v>8</v>
      </c>
      <c r="B17" s="38">
        <v>110</v>
      </c>
      <c r="C17" s="130">
        <f>Anchor!L122</f>
        <v>16248.918465999999</v>
      </c>
      <c r="D17" s="130">
        <f>Anchor!M122</f>
        <v>40.310890999999998</v>
      </c>
      <c r="E17" s="130">
        <f>Anchor!N122</f>
        <v>45.409801000000002</v>
      </c>
      <c r="F17" s="130">
        <f>Anchor!O122</f>
        <v>44.495507000000003</v>
      </c>
      <c r="G17" s="131">
        <f>('Summary (Full)'!$B$34*D17+'Summary (Full)'!$B$35*E17+'Summary (Full)'!$B$36*F17)/'Summary (Full)'!$B$37</f>
        <v>40.891111375000001</v>
      </c>
      <c r="H17" s="130">
        <f>Anchor!P122</f>
        <v>23.519265000000001</v>
      </c>
      <c r="I17" s="130">
        <f>Anchor!Q122</f>
        <v>19.257709999999999</v>
      </c>
      <c r="J17" s="130">
        <f>Anchor!R122</f>
        <v>98.338194000000001</v>
      </c>
      <c r="K17" s="130">
        <f>Anchor!S122</f>
        <v>96.960221000000004</v>
      </c>
      <c r="L17" s="130">
        <f>Anchor!T122</f>
        <v>39.208837000000003</v>
      </c>
      <c r="M17" s="130">
        <f>Anchor!U122</f>
        <v>43.506058000000003</v>
      </c>
      <c r="N17" s="130">
        <f>Anchor!V122</f>
        <v>40.267010999999997</v>
      </c>
      <c r="O17" s="130">
        <f>Anchor!W122</f>
        <v>45.323797999999996</v>
      </c>
      <c r="P17" s="130">
        <f>Anchor!X122</f>
        <v>44.379123999999997</v>
      </c>
      <c r="Q17" s="132">
        <f>10*LOG10(1/(('Summary (Full)'!$B$41/10^(N17/10)+'Summary (Full)'!$B$42/10^(O17/10)+'Summary (Full)'!$B$43/10^(P17/10))/'Summary (Full)'!$B$44))</f>
        <v>41.327469756733059</v>
      </c>
      <c r="R17" s="130">
        <f>Anchor!Y122</f>
        <v>1.3856630000000001</v>
      </c>
      <c r="S17" s="130">
        <f>Anchor!Z122</f>
        <v>10869.24</v>
      </c>
      <c r="T17" s="133"/>
      <c r="U17" s="130">
        <f>Test!L122</f>
        <v>16513.276261999999</v>
      </c>
      <c r="V17" s="130">
        <f>Test!M122</f>
        <v>40.610244000000002</v>
      </c>
      <c r="W17" s="130">
        <f>Test!N122</f>
        <v>45.969073000000002</v>
      </c>
      <c r="X17" s="130">
        <f>Test!O122</f>
        <v>44.997255000000003</v>
      </c>
      <c r="Y17" s="130">
        <f>('Summary (Full)'!$B$34*V17+'Summary (Full)'!$B$35*W17+'Summary (Full)'!$B$36*X17)/'Summary (Full)'!$B$37</f>
        <v>41.219358999999997</v>
      </c>
      <c r="Z17" s="130">
        <f>Test!P122</f>
        <v>24.084831999999999</v>
      </c>
      <c r="AA17" s="130">
        <f>Test!Q122</f>
        <v>19.639074999999998</v>
      </c>
      <c r="AB17" s="130">
        <f>Test!R122</f>
        <v>98.827883</v>
      </c>
      <c r="AC17" s="130">
        <f>Test!S122</f>
        <v>97.704975000000005</v>
      </c>
      <c r="AD17" s="130">
        <f>Test!T122</f>
        <v>39.77355</v>
      </c>
      <c r="AE17" s="130">
        <f>Test!U122</f>
        <v>43.897951999999997</v>
      </c>
      <c r="AF17" s="130">
        <f>Test!V122</f>
        <v>40.571337999999997</v>
      </c>
      <c r="AG17" s="130">
        <f>Test!W122</f>
        <v>45.886451999999998</v>
      </c>
      <c r="AH17" s="130">
        <f>Test!X122</f>
        <v>44.888907000000003</v>
      </c>
      <c r="AI17" s="130">
        <f>10*LOG10(1/(('Summary (Full)'!$B$41/10^(AF17/10)+'Summary (Full)'!$B$42/10^(AG17/10)+'Summary (Full)'!$B$43/10^(AH17/10))/'Summary (Full)'!$B$44))</f>
        <v>41.665143197301646</v>
      </c>
      <c r="AJ17" s="130">
        <f>Test!Y122</f>
        <v>1.270348</v>
      </c>
      <c r="AK17" s="130">
        <f>Test!Z122</f>
        <v>234067.19</v>
      </c>
      <c r="AL17" s="130">
        <f t="shared" si="2"/>
        <v>0.91677990968944101</v>
      </c>
      <c r="AM17" s="130">
        <f t="shared" si="2"/>
        <v>21.534825801987996</v>
      </c>
      <c r="AO17" s="271" t="s">
        <v>27</v>
      </c>
      <c r="AP17" s="192" cm="1">
        <f t="array" ref="AP17">bdRateExtend($C17:$C20,D17:D20,$U17:$U20,V17:V20)</f>
        <v>-0.14517547895906591</v>
      </c>
      <c r="AQ17" s="192" cm="1">
        <f t="array" ref="AQ17">bdRateExtend($C17:$C22,D17:D22,$U17:$U22,V17:V22)</f>
        <v>-0.16863393034802354</v>
      </c>
      <c r="AR17" s="192" cm="1">
        <f t="array" ref="AR17">bdRateExtend($C17:$C22,E17:E22,$U17:$U22,W17:W22)</f>
        <v>-0.15281977474781083</v>
      </c>
      <c r="AS17" s="192" cm="1">
        <f t="array" ref="AS17">bdRateExtend($C17:$C22,F17:F22,$U17:$U22,X17:X22)</f>
        <v>-0.15676717756437408</v>
      </c>
      <c r="AT17" s="192" cm="1">
        <f t="array" ref="AT17">bdRateExtend($C17:$C20,H17:H20,$U17:$U20,Z17:Z20)</f>
        <v>-0.13628030225116894</v>
      </c>
      <c r="AU17" s="192" cm="1">
        <f t="array" ref="AU17">bdRateExtend($C17:$C22,H17:H22,$U17:$U22,Z17:Z22)</f>
        <v>-0.15368436908910621</v>
      </c>
      <c r="AV17" s="192" cm="1">
        <f t="array" ref="AV17">bdRateExtend($C17:$C20,I17:I20,$U17:$U20,AA17:AA20)</f>
        <v>-0.14953475978605879</v>
      </c>
      <c r="AW17" s="192" cm="1">
        <f t="array" ref="AW17">bdRateExtend($C17:$C22,I17:I22,$U17:$U22,AA17:AA22)</f>
        <v>-0.16961708209645499</v>
      </c>
      <c r="AX17" s="192" cm="1">
        <f t="array" ref="AX17">bdRateExtend($C17:$C20,J17:J20,$U17:$U20,AB17:AB20,"None", FALSE,1)</f>
        <v>-0.15333045089828823</v>
      </c>
      <c r="AY17" s="194" cm="1">
        <f t="array" ref="AY17">bdRateExtend($C17:$C22,J17:J22,$U17:$U22,AB17:AB22,"None", FALSE,TRUE)</f>
        <v>-0.1981786895587494</v>
      </c>
      <c r="AZ17" s="251" cm="1">
        <f t="array" ref="AZ17">testVMAFRange($C17:$C20,J17:J20,$U17:$U20,AB17:AB20)</f>
        <v>0</v>
      </c>
      <c r="BA17" s="170" cm="1">
        <f t="array" ref="BA17">testVMAFRange($C17:$C22,J17:J22,$U17:$U22,AB17:AB22)</f>
        <v>0</v>
      </c>
      <c r="CL17" s="4">
        <v>253.47805150211659</v>
      </c>
      <c r="CM17" s="4">
        <v>26.244536499999999</v>
      </c>
      <c r="CN17" s="4">
        <v>26.244536499999999</v>
      </c>
      <c r="CO17" s="4">
        <v>30.8665345</v>
      </c>
      <c r="CP17" s="4">
        <v>28.484581250000002</v>
      </c>
      <c r="CQ17" s="4">
        <v>26.673414171874999</v>
      </c>
      <c r="CR17" s="4">
        <v>7.8514983750000003</v>
      </c>
      <c r="CS17" s="4">
        <v>7.8802107499999998</v>
      </c>
      <c r="CT17" s="4">
        <v>5.6505766249999994</v>
      </c>
      <c r="CU17" s="4">
        <v>5.3877101249999999</v>
      </c>
      <c r="CV17" s="4">
        <v>21.671349624999998</v>
      </c>
      <c r="CW17" s="4">
        <v>30.043613499999999</v>
      </c>
      <c r="CX17" s="4">
        <v>26.156034875</v>
      </c>
      <c r="CY17" s="4">
        <v>30.72611225</v>
      </c>
      <c r="CZ17" s="4">
        <v>28.237775500000001</v>
      </c>
      <c r="DA17" s="4">
        <v>26.975249454562658</v>
      </c>
      <c r="DB17" s="4">
        <v>2.1698439999999999</v>
      </c>
      <c r="DC17" s="4">
        <v>1255.63625</v>
      </c>
      <c r="DE17" s="4">
        <v>326.50119429932329</v>
      </c>
      <c r="DF17" s="4">
        <v>8.4070301250000004</v>
      </c>
      <c r="DH17" s="4">
        <v>287.68191904272743</v>
      </c>
      <c r="DI17" s="4">
        <v>8.0943694999999991</v>
      </c>
      <c r="DK17" s="4">
        <v>1746.8459500000372</v>
      </c>
      <c r="DL17" s="4">
        <v>50.599503624999997</v>
      </c>
      <c r="DM17" s="4">
        <v>1746.8459500000372</v>
      </c>
      <c r="DN17" s="4">
        <v>48.630347874999998</v>
      </c>
      <c r="DO17" s="4">
        <v>253.47805150211659</v>
      </c>
      <c r="DP17" s="4">
        <v>21.671349624999998</v>
      </c>
      <c r="DQ17" s="4">
        <v>253.47805150211659</v>
      </c>
      <c r="DR17" s="4">
        <v>30.043613499999999</v>
      </c>
      <c r="DS17" s="4">
        <v>253.47805150211659</v>
      </c>
      <c r="DT17" s="4">
        <v>26.156034875</v>
      </c>
      <c r="DU17" s="4">
        <v>26.156034875</v>
      </c>
      <c r="DV17" s="4">
        <v>30.72611225</v>
      </c>
      <c r="DW17" s="4">
        <v>28.237775500000001</v>
      </c>
      <c r="DX17" s="4">
        <v>26.975249454562658</v>
      </c>
      <c r="DZ17" s="4">
        <v>276.29640151675022</v>
      </c>
      <c r="EA17" s="4">
        <v>26.922807875</v>
      </c>
      <c r="EB17" s="4">
        <v>26.922807875</v>
      </c>
      <c r="EC17" s="4">
        <v>31.18162075</v>
      </c>
      <c r="ED17" s="4">
        <v>28.988505125</v>
      </c>
      <c r="EE17" s="4">
        <v>27.318089757812501</v>
      </c>
      <c r="EF17" s="4">
        <v>8.3146087499999997</v>
      </c>
      <c r="EG17" s="4">
        <v>8.3063211250000002</v>
      </c>
      <c r="EH17" s="4">
        <v>13.7623645</v>
      </c>
      <c r="EI17" s="4">
        <v>13.033571374999999</v>
      </c>
      <c r="EJ17" s="4">
        <v>22.36334875</v>
      </c>
      <c r="EK17" s="4">
        <v>30.475025875</v>
      </c>
      <c r="EL17" s="4">
        <v>26.817900874999999</v>
      </c>
      <c r="EM17" s="4">
        <v>31.017895374999998</v>
      </c>
      <c r="EN17" s="4">
        <v>28.725717250000002</v>
      </c>
      <c r="EO17" s="4">
        <v>27.588219948631345</v>
      </c>
      <c r="EP17" s="4">
        <v>2.1867545000000002</v>
      </c>
      <c r="EQ17" s="4">
        <v>23858.325000000001</v>
      </c>
      <c r="ER17" s="4">
        <v>285.8447138091297</v>
      </c>
      <c r="ES17" s="4">
        <v>8.52470325</v>
      </c>
      <c r="ET17" s="4">
        <v>285.8447138091297</v>
      </c>
      <c r="EU17" s="4">
        <v>8.3998795000000008</v>
      </c>
      <c r="EV17" s="7">
        <v>1316.1113241169232</v>
      </c>
      <c r="EW17" s="7">
        <v>49.327482000000003</v>
      </c>
      <c r="EX17" s="7">
        <v>1316.1113241169232</v>
      </c>
      <c r="EY17" s="7">
        <v>47.303956499999998</v>
      </c>
      <c r="EZ17" s="7">
        <v>276.29640151675022</v>
      </c>
      <c r="FA17" s="7">
        <v>22.36334875</v>
      </c>
      <c r="FB17" s="7">
        <v>285.8447138091297</v>
      </c>
      <c r="FC17" s="7">
        <v>30.782921999999999</v>
      </c>
      <c r="FD17" s="4">
        <v>314.06469372484139</v>
      </c>
      <c r="FE17" s="4">
        <v>27.194808875</v>
      </c>
      <c r="FF17" s="4">
        <v>27.194808875</v>
      </c>
      <c r="FG17" s="4">
        <v>31.451235875000002</v>
      </c>
      <c r="FH17" s="4">
        <v>29.189016250000002</v>
      </c>
      <c r="FI17" s="4">
        <v>27.980387951967202</v>
      </c>
      <c r="FK17" s="4">
        <v>253.47805150211659</v>
      </c>
      <c r="FL17" s="4">
        <v>26.673414171874999</v>
      </c>
      <c r="FM17" s="4">
        <v>253.47805150211659</v>
      </c>
      <c r="FN17" s="4">
        <v>26.975249454562658</v>
      </c>
      <c r="FP17" s="4">
        <v>245.64126269548331</v>
      </c>
      <c r="FQ17" s="4">
        <v>27.019390484374998</v>
      </c>
      <c r="FR17" s="4">
        <v>252.68934212641915</v>
      </c>
      <c r="FS17" s="4">
        <v>27.38359139477042</v>
      </c>
    </row>
    <row r="18" spans="1:175">
      <c r="A18" s="249"/>
      <c r="B18" s="38">
        <v>135</v>
      </c>
      <c r="C18" s="130">
        <f>Anchor!L123</f>
        <v>7817.0617080000002</v>
      </c>
      <c r="D18" s="130">
        <f>Anchor!M123</f>
        <v>37.894722000000002</v>
      </c>
      <c r="E18" s="130">
        <f>Anchor!N123</f>
        <v>42.445245999999997</v>
      </c>
      <c r="F18" s="130">
        <f>Anchor!O123</f>
        <v>41.313048999999999</v>
      </c>
      <c r="G18" s="131">
        <f>('Summary (Full)'!$B$34*D18+'Summary (Full)'!$B$35*E18+'Summary (Full)'!$B$36*F18)/'Summary (Full)'!$B$37</f>
        <v>38.3927751875</v>
      </c>
      <c r="H18" s="130">
        <f>Anchor!P123</f>
        <v>20.037780999999999</v>
      </c>
      <c r="I18" s="130">
        <f>Anchor!Q123</f>
        <v>16.894490000000001</v>
      </c>
      <c r="J18" s="130">
        <f>Anchor!R123</f>
        <v>88.357804000000002</v>
      </c>
      <c r="K18" s="130">
        <f>Anchor!S123</f>
        <v>85.994686000000002</v>
      </c>
      <c r="L18" s="130">
        <f>Anchor!T123</f>
        <v>35.390155999999998</v>
      </c>
      <c r="M18" s="130">
        <f>Anchor!U123</f>
        <v>41.073946999999997</v>
      </c>
      <c r="N18" s="130">
        <f>Anchor!V123</f>
        <v>37.808956000000002</v>
      </c>
      <c r="O18" s="130">
        <f>Anchor!W123</f>
        <v>42.340800000000002</v>
      </c>
      <c r="P18" s="130">
        <f>Anchor!X123</f>
        <v>41.160224999999997</v>
      </c>
      <c r="Q18" s="132">
        <f>10*LOG10(1/(('Summary (Full)'!$B$41/10^(N18/10)+'Summary (Full)'!$B$42/10^(O18/10)+'Summary (Full)'!$B$43/10^(P18/10))/'Summary (Full)'!$B$44))</f>
        <v>38.764986161446011</v>
      </c>
      <c r="R18" s="130">
        <f>Anchor!Y123</f>
        <v>1.521245</v>
      </c>
      <c r="S18" s="130">
        <f>Anchor!Z123</f>
        <v>13371.91</v>
      </c>
      <c r="T18" s="133"/>
      <c r="U18" s="130">
        <f>Test!L123</f>
        <v>7897.9494350000004</v>
      </c>
      <c r="V18" s="130">
        <f>Test!M123</f>
        <v>38.397218000000002</v>
      </c>
      <c r="W18" s="130">
        <f>Test!N123</f>
        <v>43.144759999999998</v>
      </c>
      <c r="X18" s="130">
        <f>Test!O123</f>
        <v>41.998044</v>
      </c>
      <c r="Y18" s="130">
        <f>('Summary (Full)'!$B$34*V18+'Summary (Full)'!$B$35*W18+'Summary (Full)'!$B$36*X18)/'Summary (Full)'!$B$37</f>
        <v>38.918991000000005</v>
      </c>
      <c r="Z18" s="130">
        <f>Test!P123</f>
        <v>20.671530000000001</v>
      </c>
      <c r="AA18" s="130">
        <f>Test!Q123</f>
        <v>17.384506999999999</v>
      </c>
      <c r="AB18" s="130">
        <f>Test!R123</f>
        <v>90.892341000000002</v>
      </c>
      <c r="AC18" s="130">
        <f>Test!S123</f>
        <v>88.535877999999997</v>
      </c>
      <c r="AD18" s="130">
        <f>Test!T123</f>
        <v>36.128869999999999</v>
      </c>
      <c r="AE18" s="130">
        <f>Test!U123</f>
        <v>41.642124000000003</v>
      </c>
      <c r="AF18" s="130">
        <f>Test!V123</f>
        <v>38.323906000000001</v>
      </c>
      <c r="AG18" s="130">
        <f>Test!W123</f>
        <v>43.046989000000004</v>
      </c>
      <c r="AH18" s="130">
        <f>Test!X123</f>
        <v>41.859129000000003</v>
      </c>
      <c r="AI18" s="130">
        <f>10*LOG10(1/(('Summary (Full)'!$B$41/10^(AF18/10)+'Summary (Full)'!$B$42/10^(AG18/10)+'Summary (Full)'!$B$43/10^(AH18/10))/'Summary (Full)'!$B$44))</f>
        <v>39.311027403258223</v>
      </c>
      <c r="AJ18" s="130">
        <f>Test!Y123</f>
        <v>1.4743539999999999</v>
      </c>
      <c r="AK18" s="130">
        <f>Test!Z123</f>
        <v>210301</v>
      </c>
      <c r="AL18" s="130">
        <f t="shared" si="2"/>
        <v>0.96917590526180852</v>
      </c>
      <c r="AM18" s="130">
        <f t="shared" si="2"/>
        <v>15.727072647063883</v>
      </c>
      <c r="AO18" s="261"/>
      <c r="AP18" s="177"/>
      <c r="AQ18" s="177"/>
      <c r="AR18" s="177"/>
      <c r="AS18" s="177"/>
      <c r="AT18" s="177"/>
      <c r="AU18" s="177"/>
      <c r="AV18" s="177"/>
      <c r="AW18" s="177"/>
      <c r="AX18" s="177"/>
      <c r="AY18" s="178"/>
      <c r="AZ18" s="252"/>
      <c r="BA18" s="171"/>
      <c r="CL18" s="4">
        <v>287.68191904272743</v>
      </c>
      <c r="CM18" s="4">
        <v>26.573155</v>
      </c>
      <c r="CN18" s="4">
        <v>26.573155</v>
      </c>
      <c r="CO18" s="4">
        <v>31.152761999999999</v>
      </c>
      <c r="CP18" s="4">
        <v>28.805256499999999</v>
      </c>
      <c r="CQ18" s="4">
        <v>26.998886781249997</v>
      </c>
      <c r="CR18" s="4">
        <v>8.1292642500000003</v>
      </c>
      <c r="CS18" s="4">
        <v>8.0943694999999991</v>
      </c>
      <c r="CT18" s="4">
        <v>6.5690167499999994</v>
      </c>
      <c r="CU18" s="4">
        <v>6.2575427499999998</v>
      </c>
      <c r="CV18" s="4">
        <v>21.98622975</v>
      </c>
      <c r="CW18" s="4">
        <v>30.376004000000002</v>
      </c>
      <c r="CX18" s="4">
        <v>26.484943250000001</v>
      </c>
      <c r="CY18" s="4">
        <v>31.013071499999999</v>
      </c>
      <c r="CZ18" s="4">
        <v>28.561182000000002</v>
      </c>
      <c r="DA18" s="4">
        <v>27.300549943144173</v>
      </c>
      <c r="DB18" s="4">
        <v>2.1438100000000002</v>
      </c>
      <c r="DC18" s="4">
        <v>1333.0575000000001</v>
      </c>
      <c r="DE18" s="4">
        <v>413.1901483223001</v>
      </c>
      <c r="DF18" s="4">
        <v>9.0206909999999993</v>
      </c>
      <c r="DH18" s="4">
        <v>326.50119429932329</v>
      </c>
      <c r="DI18" s="4">
        <v>8.3085282500000002</v>
      </c>
      <c r="DK18" s="4">
        <v>1935.0718603326482</v>
      </c>
      <c r="DL18" s="4">
        <v>53.383169249999995</v>
      </c>
      <c r="DM18" s="4">
        <v>1935.0718603326482</v>
      </c>
      <c r="DN18" s="4">
        <v>51.354923749999998</v>
      </c>
      <c r="DO18" s="4">
        <v>287.68191904272743</v>
      </c>
      <c r="DP18" s="4">
        <v>21.98622975</v>
      </c>
      <c r="DQ18" s="4">
        <v>287.68191904272743</v>
      </c>
      <c r="DR18" s="4">
        <v>30.376004000000002</v>
      </c>
      <c r="DS18" s="4">
        <v>287.68191904272743</v>
      </c>
      <c r="DT18" s="4">
        <v>26.484943250000001</v>
      </c>
      <c r="DU18" s="4">
        <v>26.484943250000001</v>
      </c>
      <c r="DV18" s="4">
        <v>31.013071499999999</v>
      </c>
      <c r="DW18" s="4">
        <v>28.561182000000002</v>
      </c>
      <c r="DX18" s="4">
        <v>27.300549943144173</v>
      </c>
      <c r="DZ18" s="4">
        <v>314.06469372484139</v>
      </c>
      <c r="EA18" s="4">
        <v>27.29302625</v>
      </c>
      <c r="EB18" s="4">
        <v>27.29302625</v>
      </c>
      <c r="EC18" s="4">
        <v>31.601659125000001</v>
      </c>
      <c r="ED18" s="4">
        <v>29.435596875000002</v>
      </c>
      <c r="EE18" s="4">
        <v>27.696226468749998</v>
      </c>
      <c r="EF18" s="4">
        <v>8.6645327499999993</v>
      </c>
      <c r="EG18" s="4">
        <v>8.5574215000000002</v>
      </c>
      <c r="EH18" s="4">
        <v>13.854554499999999</v>
      </c>
      <c r="EI18" s="4">
        <v>13.14896525</v>
      </c>
      <c r="EJ18" s="4">
        <v>22.726713749999998</v>
      </c>
      <c r="EK18" s="4">
        <v>30.970843500000001</v>
      </c>
      <c r="EL18" s="4">
        <v>27.194808875</v>
      </c>
      <c r="EM18" s="4">
        <v>31.451235875000002</v>
      </c>
      <c r="EN18" s="4">
        <v>29.189016250000002</v>
      </c>
      <c r="EO18" s="4">
        <v>27.980387951967202</v>
      </c>
      <c r="EP18" s="4">
        <v>2.2425078749999998</v>
      </c>
      <c r="EQ18" s="4">
        <v>21430.97625</v>
      </c>
      <c r="ER18" s="4">
        <v>323.3504022173816</v>
      </c>
      <c r="ES18" s="4">
        <v>8.8215585000000001</v>
      </c>
      <c r="ET18" s="4">
        <v>352.98592629362236</v>
      </c>
      <c r="EU18" s="4">
        <v>8.8096910000000008</v>
      </c>
      <c r="EV18" s="7">
        <v>1468.3070766940632</v>
      </c>
      <c r="EW18" s="7">
        <v>52.156140499999999</v>
      </c>
      <c r="EX18" s="7">
        <v>1468.3070766940632</v>
      </c>
      <c r="EY18" s="7">
        <v>50.04733075</v>
      </c>
      <c r="EZ18" s="7">
        <v>314.06469372484139</v>
      </c>
      <c r="FA18" s="7">
        <v>22.726713749999998</v>
      </c>
      <c r="FB18" s="7">
        <v>323.3504022173816</v>
      </c>
      <c r="FC18" s="7">
        <v>31.118472000000001</v>
      </c>
      <c r="FD18" s="4">
        <v>352.98592629362236</v>
      </c>
      <c r="FE18" s="4">
        <v>27.539798749999999</v>
      </c>
      <c r="FF18" s="4">
        <v>27.539798749999999</v>
      </c>
      <c r="FG18" s="4">
        <v>31.788173750000002</v>
      </c>
      <c r="FH18" s="4">
        <v>29.5641435</v>
      </c>
      <c r="FI18" s="4">
        <v>28.328502526840502</v>
      </c>
      <c r="FK18" s="4">
        <v>287.68191904272743</v>
      </c>
      <c r="FL18" s="4">
        <v>26.998886781249997</v>
      </c>
      <c r="FM18" s="4">
        <v>287.68191904272743</v>
      </c>
      <c r="FN18" s="4">
        <v>27.300549943144173</v>
      </c>
      <c r="FP18" s="4">
        <v>314.06469372484139</v>
      </c>
      <c r="FQ18" s="4">
        <v>27.696226468749998</v>
      </c>
      <c r="FR18" s="4">
        <v>285.8447138091297</v>
      </c>
      <c r="FS18" s="4">
        <v>27.707085430651027</v>
      </c>
    </row>
    <row r="19" spans="1:175" ht="13" customHeight="1">
      <c r="A19" s="249"/>
      <c r="B19" s="38">
        <v>160</v>
      </c>
      <c r="C19" s="130">
        <f>Anchor!L124</f>
        <v>3575.6256050000002</v>
      </c>
      <c r="D19" s="130">
        <f>Anchor!M124</f>
        <v>34.906077000000003</v>
      </c>
      <c r="E19" s="130">
        <f>Anchor!N124</f>
        <v>39.220424000000001</v>
      </c>
      <c r="F19" s="130">
        <f>Anchor!O124</f>
        <v>37.858387999999998</v>
      </c>
      <c r="G19" s="131">
        <f>('Summary (Full)'!$B$34*D19+'Summary (Full)'!$B$35*E19+'Summary (Full)'!$B$36*F19)/'Summary (Full)'!$B$37</f>
        <v>35.360243125000004</v>
      </c>
      <c r="H19" s="130">
        <f>Anchor!P124</f>
        <v>16.425360000000001</v>
      </c>
      <c r="I19" s="130">
        <f>Anchor!Q124</f>
        <v>14.313060999999999</v>
      </c>
      <c r="J19" s="130">
        <f>Anchor!R124</f>
        <v>70.085162999999994</v>
      </c>
      <c r="K19" s="130">
        <f>Anchor!S124</f>
        <v>67.702378999999993</v>
      </c>
      <c r="L19" s="130">
        <f>Anchor!T124</f>
        <v>31.330338000000001</v>
      </c>
      <c r="M19" s="130">
        <f>Anchor!U124</f>
        <v>38.281230000000001</v>
      </c>
      <c r="N19" s="130">
        <f>Anchor!V124</f>
        <v>34.780686000000003</v>
      </c>
      <c r="O19" s="130">
        <f>Anchor!W124</f>
        <v>39.087600000000002</v>
      </c>
      <c r="P19" s="130">
        <f>Anchor!X124</f>
        <v>37.660206000000002</v>
      </c>
      <c r="Q19" s="132">
        <f>10*LOG10(1/(('Summary (Full)'!$B$41/10^(N19/10)+'Summary (Full)'!$B$42/10^(O19/10)+'Summary (Full)'!$B$43/10^(P19/10))/'Summary (Full)'!$B$44))</f>
        <v>35.672459618294333</v>
      </c>
      <c r="R19" s="130">
        <f>Anchor!Y124</f>
        <v>1.595269</v>
      </c>
      <c r="S19" s="130">
        <f>Anchor!Z124</f>
        <v>10646.79</v>
      </c>
      <c r="T19" s="133"/>
      <c r="U19" s="130">
        <f>Test!L124</f>
        <v>3677.4499350000001</v>
      </c>
      <c r="V19" s="130">
        <f>Test!M124</f>
        <v>35.685631000000001</v>
      </c>
      <c r="W19" s="130">
        <f>Test!N124</f>
        <v>40.056973999999997</v>
      </c>
      <c r="X19" s="130">
        <f>Test!O124</f>
        <v>38.715766000000002</v>
      </c>
      <c r="Y19" s="130">
        <f>('Summary (Full)'!$B$34*V19+'Summary (Full)'!$B$35*W19+'Summary (Full)'!$B$36*X19)/'Summary (Full)'!$B$37</f>
        <v>36.148223375000001</v>
      </c>
      <c r="Z19" s="130">
        <f>Test!P124</f>
        <v>17.295171</v>
      </c>
      <c r="AA19" s="130">
        <f>Test!Q124</f>
        <v>14.989404</v>
      </c>
      <c r="AB19" s="130">
        <f>Test!R124</f>
        <v>75.205314999999999</v>
      </c>
      <c r="AC19" s="130">
        <f>Test!S124</f>
        <v>72.671346</v>
      </c>
      <c r="AD19" s="130">
        <f>Test!T124</f>
        <v>32.303061999999997</v>
      </c>
      <c r="AE19" s="130">
        <f>Test!U124</f>
        <v>39.032941000000001</v>
      </c>
      <c r="AF19" s="130">
        <f>Test!V124</f>
        <v>35.578324000000002</v>
      </c>
      <c r="AG19" s="130">
        <f>Test!W124</f>
        <v>39.930259999999997</v>
      </c>
      <c r="AH19" s="130">
        <f>Test!X124</f>
        <v>38.537216000000001</v>
      </c>
      <c r="AI19" s="130">
        <f>10*LOG10(1/(('Summary (Full)'!$B$41/10^(AF19/10)+'Summary (Full)'!$B$42/10^(AG19/10)+'Summary (Full)'!$B$43/10^(AH19/10))/'Summary (Full)'!$B$44))</f>
        <v>36.481807921510416</v>
      </c>
      <c r="AJ19" s="130">
        <f>Test!Y124</f>
        <v>1.6583159999999999</v>
      </c>
      <c r="AK19" s="130">
        <f>Test!Z124</f>
        <v>138991.46</v>
      </c>
      <c r="AL19" s="130">
        <f t="shared" si="2"/>
        <v>1.0395212343498181</v>
      </c>
      <c r="AM19" s="130">
        <f t="shared" si="2"/>
        <v>13.05477613440295</v>
      </c>
      <c r="AO19" s="261" t="s">
        <v>28</v>
      </c>
      <c r="AP19" s="177" cm="1">
        <f t="array" ref="AP19">bdRateExtend($C18:$C21,D18:D21,$U18:$U21,V18:V21)</f>
        <v>-0.17266123644059361</v>
      </c>
      <c r="AQ19" s="177"/>
      <c r="AR19" s="177"/>
      <c r="AS19" s="177"/>
      <c r="AT19" s="177" cm="1">
        <f t="array" ref="AT19">bdRateExtend($C18:$C21,H18:H21,$U18:$U21,Z18:Z21)</f>
        <v>-0.16093164677997396</v>
      </c>
      <c r="AU19" s="177"/>
      <c r="AV19" s="177" cm="1">
        <f t="array" ref="AV19">bdRateExtend($C18:$C21,I18:I21,$U18:$U21,AA18:AA21)</f>
        <v>-0.17537893313771902</v>
      </c>
      <c r="AW19" s="177"/>
      <c r="AX19" s="177" cm="1">
        <f t="array" ref="AX19">bdRateExtend($C18:$C21,J18:J21,$U18:$U21,AB18:AB21,"None", FALSE,1)</f>
        <v>-0.18728549764606828</v>
      </c>
      <c r="AY19" s="178"/>
      <c r="AZ19" s="252" cm="1">
        <f t="array" ref="AZ19">testVMAFRange($C18:$C21,J18:J21,$U18:$U21,AB18:AB21)</f>
        <v>0</v>
      </c>
      <c r="BA19" s="171"/>
      <c r="CL19" s="4">
        <v>326.50119429932329</v>
      </c>
      <c r="CM19" s="4">
        <v>26.901773499999997</v>
      </c>
      <c r="CN19" s="4">
        <v>26.901773499999997</v>
      </c>
      <c r="CO19" s="4">
        <v>31.438989500000002</v>
      </c>
      <c r="CP19" s="4">
        <v>29.125931749999999</v>
      </c>
      <c r="CQ19" s="4">
        <v>27.324359390624998</v>
      </c>
      <c r="CR19" s="4">
        <v>8.4070301250000004</v>
      </c>
      <c r="CS19" s="4">
        <v>8.3085282500000002</v>
      </c>
      <c r="CT19" s="4">
        <v>7.4874568749999995</v>
      </c>
      <c r="CU19" s="4">
        <v>7.1273753749999997</v>
      </c>
      <c r="CV19" s="4">
        <v>22.301109875000002</v>
      </c>
      <c r="CW19" s="4">
        <v>30.708394500000001</v>
      </c>
      <c r="CX19" s="4">
        <v>26.813851624999998</v>
      </c>
      <c r="CY19" s="4">
        <v>31.300030750000001</v>
      </c>
      <c r="CZ19" s="4">
        <v>28.8845885</v>
      </c>
      <c r="DA19" s="4">
        <v>27.625850431725688</v>
      </c>
      <c r="DB19" s="4">
        <v>2.1177760000000001</v>
      </c>
      <c r="DC19" s="4">
        <v>1410.47875</v>
      </c>
      <c r="DE19" s="4">
        <v>460.72622656259017</v>
      </c>
      <c r="DF19" s="4">
        <v>9.3565860000000001</v>
      </c>
      <c r="DH19" s="4">
        <v>413.1901483223001</v>
      </c>
      <c r="DI19" s="4">
        <v>8.7563716249999999</v>
      </c>
      <c r="DK19" s="4">
        <v>2143.5794636906417</v>
      </c>
      <c r="DL19" s="4">
        <v>56.166834874999999</v>
      </c>
      <c r="DM19" s="4">
        <v>2143.5794636906417</v>
      </c>
      <c r="DN19" s="4">
        <v>54.079499624999997</v>
      </c>
      <c r="DO19" s="4">
        <v>355.38979423143013</v>
      </c>
      <c r="DP19" s="4">
        <v>22.565561375000001</v>
      </c>
      <c r="DQ19" s="4">
        <v>326.50119429932329</v>
      </c>
      <c r="DR19" s="4">
        <v>30.708394500000001</v>
      </c>
      <c r="DS19" s="4">
        <v>326.50119429932329</v>
      </c>
      <c r="DT19" s="4">
        <v>26.813851624999998</v>
      </c>
      <c r="DU19" s="4">
        <v>26.813851624999998</v>
      </c>
      <c r="DV19" s="4">
        <v>31.300030750000001</v>
      </c>
      <c r="DW19" s="4">
        <v>28.8845885</v>
      </c>
      <c r="DX19" s="4">
        <v>27.625850431725688</v>
      </c>
      <c r="DZ19" s="4">
        <v>352.98592629362236</v>
      </c>
      <c r="EA19" s="4">
        <v>27.637202500000001</v>
      </c>
      <c r="EB19" s="4">
        <v>27.637202500000001</v>
      </c>
      <c r="EC19" s="4">
        <v>31.938273250000002</v>
      </c>
      <c r="ED19" s="4">
        <v>29.806166750000003</v>
      </c>
      <c r="EE19" s="4">
        <v>28.041579687500001</v>
      </c>
      <c r="EF19" s="4">
        <v>9.0010595000000002</v>
      </c>
      <c r="EG19" s="4">
        <v>8.8096910000000008</v>
      </c>
      <c r="EH19" s="4">
        <v>16.259979999999999</v>
      </c>
      <c r="EI19" s="4">
        <v>15.4567905</v>
      </c>
      <c r="EJ19" s="4">
        <v>23.083028499999998</v>
      </c>
      <c r="EK19" s="4">
        <v>31.327068000000001</v>
      </c>
      <c r="EL19" s="4">
        <v>27.539798749999999</v>
      </c>
      <c r="EM19" s="4">
        <v>31.788173750000002</v>
      </c>
      <c r="EN19" s="4">
        <v>29.5641435</v>
      </c>
      <c r="EO19" s="4">
        <v>28.328502526840502</v>
      </c>
      <c r="EP19" s="4">
        <v>2.2317187499999998</v>
      </c>
      <c r="EQ19" s="4">
        <v>23289.772499999999</v>
      </c>
      <c r="ER19" s="4">
        <v>396.73056746241792</v>
      </c>
      <c r="ES19" s="4">
        <v>9.3375862500000011</v>
      </c>
      <c r="ET19" s="4">
        <v>396.73056746241792</v>
      </c>
      <c r="EU19" s="4">
        <v>9.0619604999999996</v>
      </c>
      <c r="EV19" s="7">
        <v>1638.1028200000001</v>
      </c>
      <c r="EW19" s="7">
        <v>54.984799000000002</v>
      </c>
      <c r="EX19" s="7">
        <v>1638.1028200000001</v>
      </c>
      <c r="EY19" s="7">
        <v>52.790705000000003</v>
      </c>
      <c r="EZ19" s="7">
        <v>352.98592629362236</v>
      </c>
      <c r="FA19" s="7">
        <v>23.083028499999998</v>
      </c>
      <c r="FB19" s="7">
        <v>365.77721246214321</v>
      </c>
      <c r="FC19" s="7">
        <v>31.454021999999998</v>
      </c>
      <c r="FD19" s="4">
        <v>396.73056746241792</v>
      </c>
      <c r="FE19" s="4">
        <v>27.884788624999999</v>
      </c>
      <c r="FF19" s="4">
        <v>27.884788624999999</v>
      </c>
      <c r="FG19" s="4">
        <v>32.125111625000002</v>
      </c>
      <c r="FH19" s="4">
        <v>29.939270749999999</v>
      </c>
      <c r="FI19" s="4">
        <v>28.676617101713802</v>
      </c>
      <c r="FK19" s="4">
        <v>326.50119429932329</v>
      </c>
      <c r="FL19" s="4">
        <v>27.324359390624998</v>
      </c>
      <c r="FM19" s="4">
        <v>326.50119429932329</v>
      </c>
      <c r="FN19" s="4">
        <v>27.625850431725688</v>
      </c>
      <c r="FP19" s="4">
        <v>352.98592629362236</v>
      </c>
      <c r="FQ19" s="4">
        <v>28.041579687500001</v>
      </c>
      <c r="FR19" s="4">
        <v>314.06469372484139</v>
      </c>
      <c r="FS19" s="4">
        <v>27.980387951967202</v>
      </c>
    </row>
    <row r="20" spans="1:175">
      <c r="A20" s="249"/>
      <c r="B20" s="38">
        <v>185</v>
      </c>
      <c r="C20" s="130">
        <f>Anchor!L125</f>
        <v>1576.928917</v>
      </c>
      <c r="D20" s="130">
        <f>Anchor!M125</f>
        <v>31.764932999999999</v>
      </c>
      <c r="E20" s="130">
        <f>Anchor!N125</f>
        <v>36.008311999999997</v>
      </c>
      <c r="F20" s="130">
        <f>Anchor!O125</f>
        <v>34.329873999999997</v>
      </c>
      <c r="G20" s="131">
        <f>('Summary (Full)'!$B$34*D20+'Summary (Full)'!$B$35*E20+'Summary (Full)'!$B$36*F20)/'Summary (Full)'!$B$37</f>
        <v>32.190452999999998</v>
      </c>
      <c r="H20" s="130">
        <f>Anchor!P125</f>
        <v>12.950816</v>
      </c>
      <c r="I20" s="130">
        <f>Anchor!Q125</f>
        <v>11.769280999999999</v>
      </c>
      <c r="J20" s="130">
        <f>Anchor!R125</f>
        <v>47.815837999999999</v>
      </c>
      <c r="K20" s="130">
        <f>Anchor!S125</f>
        <v>45.905771999999999</v>
      </c>
      <c r="L20" s="130">
        <f>Anchor!T125</f>
        <v>27.529677</v>
      </c>
      <c r="M20" s="130">
        <f>Anchor!U125</f>
        <v>35.287129999999998</v>
      </c>
      <c r="N20" s="130">
        <f>Anchor!V125</f>
        <v>31.62548</v>
      </c>
      <c r="O20" s="130">
        <f>Anchor!W125</f>
        <v>35.852286999999997</v>
      </c>
      <c r="P20" s="130">
        <f>Anchor!X125</f>
        <v>34.086365000000001</v>
      </c>
      <c r="Q20" s="132">
        <f>10*LOG10(1/(('Summary (Full)'!$B$41/10^(N20/10)+'Summary (Full)'!$B$42/10^(O20/10)+'Summary (Full)'!$B$43/10^(P20/10))/'Summary (Full)'!$B$44))</f>
        <v>32.465084648370215</v>
      </c>
      <c r="R20" s="130">
        <f>Anchor!Y125</f>
        <v>1.7426600000000001</v>
      </c>
      <c r="S20" s="130">
        <f>Anchor!Z125</f>
        <v>8179.05</v>
      </c>
      <c r="T20" s="133"/>
      <c r="U20" s="130">
        <f>Test!L125</f>
        <v>1638.1028200000001</v>
      </c>
      <c r="V20" s="130">
        <f>Test!M125</f>
        <v>32.662073999999997</v>
      </c>
      <c r="W20" s="130">
        <f>Test!N125</f>
        <v>36.842464</v>
      </c>
      <c r="X20" s="130">
        <f>Test!O125</f>
        <v>35.27272</v>
      </c>
      <c r="Y20" s="130">
        <f>('Summary (Full)'!$B$34*V20+'Summary (Full)'!$B$35*W20+'Summary (Full)'!$B$36*X20)/'Summary (Full)'!$B$37</f>
        <v>33.086513750000002</v>
      </c>
      <c r="Z20" s="130">
        <f>Test!P125</f>
        <v>13.852311</v>
      </c>
      <c r="AA20" s="130">
        <f>Test!Q125</f>
        <v>12.485836000000001</v>
      </c>
      <c r="AB20" s="130">
        <f>Test!R125</f>
        <v>54.984799000000002</v>
      </c>
      <c r="AC20" s="130">
        <f>Test!S125</f>
        <v>52.790705000000003</v>
      </c>
      <c r="AD20" s="130">
        <f>Test!T125</f>
        <v>28.556636999999998</v>
      </c>
      <c r="AE20" s="130">
        <f>Test!U125</f>
        <v>36.143414</v>
      </c>
      <c r="AF20" s="130">
        <f>Test!V125</f>
        <v>32.532989999999998</v>
      </c>
      <c r="AG20" s="130">
        <f>Test!W125</f>
        <v>36.684902999999998</v>
      </c>
      <c r="AH20" s="130">
        <f>Test!X125</f>
        <v>35.050522000000001</v>
      </c>
      <c r="AI20" s="130">
        <f>10*LOG10(1/(('Summary (Full)'!$B$41/10^(AF20/10)+'Summary (Full)'!$B$42/10^(AG20/10)+'Summary (Full)'!$B$43/10^(AH20/10))/'Summary (Full)'!$B$44))</f>
        <v>33.373280270421375</v>
      </c>
      <c r="AJ20" s="130">
        <f>Test!Y125</f>
        <v>1.76894</v>
      </c>
      <c r="AK20" s="130">
        <f>Test!Z125</f>
        <v>88527.86</v>
      </c>
      <c r="AL20" s="130">
        <f t="shared" si="2"/>
        <v>1.0150803943396876</v>
      </c>
      <c r="AM20" s="130">
        <f t="shared" si="2"/>
        <v>10.823733807716055</v>
      </c>
      <c r="AO20" s="261"/>
      <c r="AP20" s="177"/>
      <c r="AQ20" s="177"/>
      <c r="AR20" s="177"/>
      <c r="AS20" s="177"/>
      <c r="AT20" s="177"/>
      <c r="AU20" s="177"/>
      <c r="AV20" s="177"/>
      <c r="AW20" s="177"/>
      <c r="AX20" s="177"/>
      <c r="AY20" s="178"/>
      <c r="AZ20" s="252"/>
      <c r="BA20" s="171"/>
      <c r="CL20" s="4">
        <v>355.38979423143013</v>
      </c>
      <c r="CM20" s="4">
        <v>27.128726749999998</v>
      </c>
      <c r="CN20" s="4">
        <v>27.128726749999998</v>
      </c>
      <c r="CO20" s="4">
        <v>31.615964124999998</v>
      </c>
      <c r="CP20" s="4">
        <v>29.303818750000001</v>
      </c>
      <c r="CQ20" s="4">
        <v>27.545122335937499</v>
      </c>
      <c r="CR20" s="4">
        <v>8.5615678749999997</v>
      </c>
      <c r="CS20" s="4">
        <v>8.4470546249999998</v>
      </c>
      <c r="CT20" s="4">
        <v>12.674085125000001</v>
      </c>
      <c r="CU20" s="4">
        <v>12.108488124999997</v>
      </c>
      <c r="CV20" s="4">
        <v>22.565561375000001</v>
      </c>
      <c r="CW20" s="4">
        <v>30.860608750000001</v>
      </c>
      <c r="CX20" s="4">
        <v>27.02576625</v>
      </c>
      <c r="CY20" s="4">
        <v>31.466697249999999</v>
      </c>
      <c r="CZ20" s="4">
        <v>29.046390124999999</v>
      </c>
      <c r="DA20" s="4">
        <v>27.828147779945702</v>
      </c>
      <c r="DB20" s="4">
        <v>1.95002875</v>
      </c>
      <c r="DC20" s="4">
        <v>2131.0612499999997</v>
      </c>
      <c r="DE20" s="4">
        <v>513.73116397980471</v>
      </c>
      <c r="DF20" s="4">
        <v>9.6924810000000008</v>
      </c>
      <c r="DH20" s="4">
        <v>460.72622656259017</v>
      </c>
      <c r="DI20" s="4">
        <v>8.9900562499999985</v>
      </c>
      <c r="DK20" s="4">
        <v>2374.5541503385675</v>
      </c>
      <c r="DL20" s="4">
        <v>58.950500499999997</v>
      </c>
      <c r="DM20" s="4">
        <v>2374.5541503385675</v>
      </c>
      <c r="DN20" s="4">
        <v>56.804075499999996</v>
      </c>
      <c r="DO20" s="4">
        <v>400.67102799561371</v>
      </c>
      <c r="DP20" s="4">
        <v>22.919990500000001</v>
      </c>
      <c r="DQ20" s="4">
        <v>413.1901483223001</v>
      </c>
      <c r="DR20" s="4">
        <v>31.364088124999999</v>
      </c>
      <c r="DS20" s="4">
        <v>400.67102799561371</v>
      </c>
      <c r="DT20" s="4">
        <v>27.376470000000001</v>
      </c>
      <c r="DU20" s="4">
        <v>27.376470000000001</v>
      </c>
      <c r="DV20" s="4">
        <v>31.786599000000002</v>
      </c>
      <c r="DW20" s="4">
        <v>29.413861499999999</v>
      </c>
      <c r="DX20" s="4">
        <v>28.178717288222316</v>
      </c>
      <c r="DZ20" s="4">
        <v>396.73056746241792</v>
      </c>
      <c r="EA20" s="4">
        <v>27.981378750000001</v>
      </c>
      <c r="EB20" s="4">
        <v>27.981378750000001</v>
      </c>
      <c r="EC20" s="4">
        <v>32.274887374999999</v>
      </c>
      <c r="ED20" s="4">
        <v>30.176736625</v>
      </c>
      <c r="EE20" s="4">
        <v>28.386932906249999</v>
      </c>
      <c r="EF20" s="4">
        <v>9.3375862500000011</v>
      </c>
      <c r="EG20" s="4">
        <v>9.0619604999999996</v>
      </c>
      <c r="EH20" s="4">
        <v>18.665405499999999</v>
      </c>
      <c r="EI20" s="4">
        <v>17.764615749999997</v>
      </c>
      <c r="EJ20" s="4">
        <v>23.43934325</v>
      </c>
      <c r="EK20" s="4">
        <v>31.6832925</v>
      </c>
      <c r="EL20" s="4">
        <v>27.884788624999999</v>
      </c>
      <c r="EM20" s="4">
        <v>32.125111625000002</v>
      </c>
      <c r="EN20" s="4">
        <v>29.939270749999999</v>
      </c>
      <c r="EO20" s="4">
        <v>28.676617101713802</v>
      </c>
      <c r="EP20" s="4">
        <v>2.2209296249999997</v>
      </c>
      <c r="EQ20" s="4">
        <v>25148.568750000002</v>
      </c>
      <c r="ER20" s="4">
        <v>445.89636989698766</v>
      </c>
      <c r="ES20" s="4">
        <v>9.6741130000000002</v>
      </c>
      <c r="ET20" s="4">
        <v>445.89636989698766</v>
      </c>
      <c r="EU20" s="4">
        <v>9.3142300000000002</v>
      </c>
      <c r="EV20" s="7">
        <v>1812.3491119163775</v>
      </c>
      <c r="EW20" s="7">
        <v>57.512363500000006</v>
      </c>
      <c r="EX20" s="7">
        <v>1812.3491119163775</v>
      </c>
      <c r="EY20" s="7">
        <v>55.275785124999999</v>
      </c>
      <c r="EZ20" s="7">
        <v>396.73056746241792</v>
      </c>
      <c r="FA20" s="7">
        <v>23.43934325</v>
      </c>
      <c r="FB20" s="7">
        <v>396.73056746241792</v>
      </c>
      <c r="FC20" s="7">
        <v>31.6832925</v>
      </c>
      <c r="FD20" s="4">
        <v>445.89636989698766</v>
      </c>
      <c r="FE20" s="4">
        <v>28.229778500000002</v>
      </c>
      <c r="FF20" s="4">
        <v>28.229778500000002</v>
      </c>
      <c r="FG20" s="4">
        <v>32.462049499999999</v>
      </c>
      <c r="FH20" s="4">
        <v>30.314398000000001</v>
      </c>
      <c r="FI20" s="4">
        <v>29.024731676587102</v>
      </c>
      <c r="FK20" s="4">
        <v>400.67102799561371</v>
      </c>
      <c r="FL20" s="4">
        <v>27.895114906249997</v>
      </c>
      <c r="FM20" s="4">
        <v>400.67102799561371</v>
      </c>
      <c r="FN20" s="4">
        <v>28.178717288222316</v>
      </c>
      <c r="FP20" s="4">
        <v>396.73056746241792</v>
      </c>
      <c r="FQ20" s="4">
        <v>28.386932906249999</v>
      </c>
      <c r="FR20" s="4">
        <v>352.98592629362236</v>
      </c>
      <c r="FS20" s="4">
        <v>28.328502526840502</v>
      </c>
    </row>
    <row r="21" spans="1:175" ht="13" customHeight="1">
      <c r="A21" s="249"/>
      <c r="B21" s="38">
        <v>210</v>
      </c>
      <c r="C21" s="130">
        <f>Anchor!L126</f>
        <v>647.23461199999997</v>
      </c>
      <c r="D21" s="130">
        <f>Anchor!M126</f>
        <v>28.694274</v>
      </c>
      <c r="E21" s="130">
        <f>Anchor!N126</f>
        <v>32.893399000000002</v>
      </c>
      <c r="F21" s="130">
        <f>Anchor!O126</f>
        <v>30.802403000000002</v>
      </c>
      <c r="G21" s="131">
        <f>('Summary (Full)'!$B$34*D21+'Summary (Full)'!$B$35*E21+'Summary (Full)'!$B$36*F21)/'Summary (Full)'!$B$37</f>
        <v>29.088477375</v>
      </c>
      <c r="H21" s="130">
        <f>Anchor!P126</f>
        <v>9.8678709999999992</v>
      </c>
      <c r="I21" s="130">
        <f>Anchor!Q126</f>
        <v>9.4667589999999997</v>
      </c>
      <c r="J21" s="130">
        <f>Anchor!R126</f>
        <v>24.182818999999999</v>
      </c>
      <c r="K21" s="130">
        <f>Anchor!S126</f>
        <v>23.103764999999999</v>
      </c>
      <c r="L21" s="130">
        <f>Anchor!T126</f>
        <v>24.13908</v>
      </c>
      <c r="M21" s="130">
        <f>Anchor!U126</f>
        <v>32.19641</v>
      </c>
      <c r="N21" s="130">
        <f>Anchor!V126</f>
        <v>28.571739999999998</v>
      </c>
      <c r="O21" s="130">
        <f>Anchor!W126</f>
        <v>32.732787000000002</v>
      </c>
      <c r="P21" s="130">
        <f>Anchor!X126</f>
        <v>30.532108999999998</v>
      </c>
      <c r="Q21" s="132">
        <f>10*LOG10(1/(('Summary (Full)'!$B$41/10^(N21/10)+'Summary (Full)'!$B$42/10^(O21/10)+'Summary (Full)'!$B$43/10^(P21/10))/'Summary (Full)'!$B$44))</f>
        <v>29.34590721062672</v>
      </c>
      <c r="R21" s="130">
        <f>Anchor!Y126</f>
        <v>1.467957</v>
      </c>
      <c r="S21" s="130">
        <f>Anchor!Z126</f>
        <v>5390.4</v>
      </c>
      <c r="T21" s="133"/>
      <c r="U21" s="130">
        <f>Test!L126</f>
        <v>682.56973800000003</v>
      </c>
      <c r="V21" s="130">
        <f>Test!M126</f>
        <v>29.606428999999999</v>
      </c>
      <c r="W21" s="130">
        <f>Test!N126</f>
        <v>33.607016000000002</v>
      </c>
      <c r="X21" s="130">
        <f>Test!O126</f>
        <v>31.710421</v>
      </c>
      <c r="Y21" s="130">
        <f>('Summary (Full)'!$B$34*V21+'Summary (Full)'!$B$35*W21+'Summary (Full)'!$B$36*X21)/'Summary (Full)'!$B$37</f>
        <v>29.987965187499999</v>
      </c>
      <c r="Z21" s="130">
        <f>Test!P126</f>
        <v>10.673609000000001</v>
      </c>
      <c r="AA21" s="130">
        <f>Test!Q126</f>
        <v>10.131380999999999</v>
      </c>
      <c r="AB21" s="130">
        <f>Test!R126</f>
        <v>32.355530999999999</v>
      </c>
      <c r="AC21" s="130">
        <f>Test!S126</f>
        <v>30.843710999999999</v>
      </c>
      <c r="AD21" s="130">
        <f>Test!T126</f>
        <v>25.103816999999999</v>
      </c>
      <c r="AE21" s="130">
        <f>Test!U126</f>
        <v>33.016292999999997</v>
      </c>
      <c r="AF21" s="130">
        <f>Test!V126</f>
        <v>29.484113000000001</v>
      </c>
      <c r="AG21" s="130">
        <f>Test!W126</f>
        <v>33.434364000000002</v>
      </c>
      <c r="AH21" s="130">
        <f>Test!X126</f>
        <v>31.450785</v>
      </c>
      <c r="AI21" s="130">
        <f>10*LOG10(1/(('Summary (Full)'!$B$41/10^(AF21/10)+'Summary (Full)'!$B$42/10^(AG21/10)+'Summary (Full)'!$B$43/10^(AH21/10))/'Summary (Full)'!$B$44))</f>
        <v>30.242602761811284</v>
      </c>
      <c r="AJ21" s="130">
        <f>Test!Y126</f>
        <v>1.9827900000000001</v>
      </c>
      <c r="AK21" s="130">
        <f>Test!Z126</f>
        <v>52034.61</v>
      </c>
      <c r="AL21" s="130">
        <f t="shared" si="2"/>
        <v>1.3507139514304576</v>
      </c>
      <c r="AM21" s="130">
        <f t="shared" si="2"/>
        <v>9.6532001335707935</v>
      </c>
      <c r="AO21" s="261" t="s">
        <v>29</v>
      </c>
      <c r="AP21" s="177" cm="1">
        <f t="array" ref="AP21">bdRateExtend($C19:$C22,D19:D22,$U19:$U22,V19:V22)</f>
        <v>-0.19184732156837325</v>
      </c>
      <c r="AQ21" s="177"/>
      <c r="AR21" s="177"/>
      <c r="AS21" s="177"/>
      <c r="AT21" s="177" cm="1">
        <f t="array" ref="AT21">bdRateExtend($C19:$C22,H19:H22,$U19:$U22,Z19:Z22)</f>
        <v>-0.17692692298691737</v>
      </c>
      <c r="AU21" s="177"/>
      <c r="AV21" s="177" cm="1">
        <f t="array" ref="AV21">bdRateExtend($C19:$C22,I19:I22,$U19:$U22,AA19:AA22)</f>
        <v>-0.19380062209130577</v>
      </c>
      <c r="AW21" s="177"/>
      <c r="AX21" s="177" cm="1">
        <f t="array" ref="AX21">bdRateExtend($C19:$C22,J19:J22,$U19:$U22,AB19:AB22,"None", FALSE,1)</f>
        <v>-0.22849591345016151</v>
      </c>
      <c r="AY21" s="178"/>
      <c r="AZ21" s="252" cm="1">
        <f t="array" ref="AZ21">testVMAFRange($C19:$C22,J19:J22,$U19:$U22,AB19:AB22)</f>
        <v>0</v>
      </c>
      <c r="BA21" s="171"/>
      <c r="CL21" s="4">
        <v>400.67102799561371</v>
      </c>
      <c r="CM21" s="4">
        <v>27.479725999999999</v>
      </c>
      <c r="CN21" s="4">
        <v>27.479725999999999</v>
      </c>
      <c r="CO21" s="4">
        <v>31.936370499999999</v>
      </c>
      <c r="CP21" s="4">
        <v>29.669304</v>
      </c>
      <c r="CQ21" s="4">
        <v>27.895114906249997</v>
      </c>
      <c r="CR21" s="4">
        <v>8.8815814999999994</v>
      </c>
      <c r="CS21" s="4">
        <v>8.6895325000000003</v>
      </c>
      <c r="CT21" s="4">
        <v>14.892518500000001</v>
      </c>
      <c r="CU21" s="4">
        <v>14.234188499999998</v>
      </c>
      <c r="CV21" s="4">
        <v>22.919990500000001</v>
      </c>
      <c r="CW21" s="4">
        <v>31.211911999999998</v>
      </c>
      <c r="CX21" s="4">
        <v>27.376470000000001</v>
      </c>
      <c r="CY21" s="4">
        <v>31.786599000000002</v>
      </c>
      <c r="CZ21" s="4">
        <v>29.413861499999999</v>
      </c>
      <c r="DA21" s="4">
        <v>28.178717288222316</v>
      </c>
      <c r="DB21" s="4">
        <v>1.9319729999999999</v>
      </c>
      <c r="DC21" s="4">
        <v>2248.1349999999998</v>
      </c>
      <c r="DE21" s="4">
        <v>572.83413365266915</v>
      </c>
      <c r="DF21" s="4">
        <v>10.028376000000002</v>
      </c>
      <c r="DH21" s="4">
        <v>513.73116397980471</v>
      </c>
      <c r="DI21" s="4">
        <v>9.223740874999999</v>
      </c>
      <c r="DK21" s="4">
        <v>2630.4167904194187</v>
      </c>
      <c r="DL21" s="4">
        <v>61.734166124999994</v>
      </c>
      <c r="DM21" s="4">
        <v>2630.4167904194187</v>
      </c>
      <c r="DN21" s="4">
        <v>59.528651374999995</v>
      </c>
      <c r="DO21" s="4">
        <v>451.72167372516003</v>
      </c>
      <c r="DP21" s="4">
        <v>23.274419625</v>
      </c>
      <c r="DQ21" s="4">
        <v>460.72622656259017</v>
      </c>
      <c r="DR21" s="4">
        <v>31.687391249999997</v>
      </c>
      <c r="DS21" s="4">
        <v>451.72167372516003</v>
      </c>
      <c r="DT21" s="4">
        <v>27.727173750000002</v>
      </c>
      <c r="DU21" s="4">
        <v>27.727173750000002</v>
      </c>
      <c r="DV21" s="4">
        <v>32.106500750000002</v>
      </c>
      <c r="DW21" s="4">
        <v>29.781332875</v>
      </c>
      <c r="DX21" s="4">
        <v>28.52928679649893</v>
      </c>
      <c r="DZ21" s="4">
        <v>445.89636989698766</v>
      </c>
      <c r="EA21" s="4">
        <v>28.325555000000001</v>
      </c>
      <c r="EB21" s="4">
        <v>28.325555000000001</v>
      </c>
      <c r="EC21" s="4">
        <v>32.611501500000003</v>
      </c>
      <c r="ED21" s="4">
        <v>30.547306500000001</v>
      </c>
      <c r="EE21" s="4">
        <v>28.732286125000002</v>
      </c>
      <c r="EF21" s="4">
        <v>9.6741130000000002</v>
      </c>
      <c r="EG21" s="4">
        <v>9.3142300000000002</v>
      </c>
      <c r="EH21" s="4">
        <v>21.070830999999998</v>
      </c>
      <c r="EI21" s="4">
        <v>20.072440999999998</v>
      </c>
      <c r="EJ21" s="4">
        <v>23.795658</v>
      </c>
      <c r="EK21" s="4">
        <v>32.039517000000004</v>
      </c>
      <c r="EL21" s="4">
        <v>28.229778500000002</v>
      </c>
      <c r="EM21" s="4">
        <v>32.462049499999999</v>
      </c>
      <c r="EN21" s="4">
        <v>30.314398000000001</v>
      </c>
      <c r="EO21" s="4">
        <v>29.024731676587102</v>
      </c>
      <c r="EP21" s="4">
        <v>2.2101404999999996</v>
      </c>
      <c r="EQ21" s="4">
        <v>27007.365000000002</v>
      </c>
      <c r="ER21" s="4">
        <v>511.39209832654268</v>
      </c>
      <c r="ES21" s="4">
        <v>10.103484</v>
      </c>
      <c r="ET21" s="4">
        <v>501.15516421896507</v>
      </c>
      <c r="EU21" s="4">
        <v>9.5664995000000008</v>
      </c>
      <c r="EV21" s="7">
        <v>1860.4751691355868</v>
      </c>
      <c r="EW21" s="7">
        <v>58.170311749999996</v>
      </c>
      <c r="EX21" s="7">
        <v>1860.4751691355868</v>
      </c>
      <c r="EY21" s="7">
        <v>55.955549750000003</v>
      </c>
      <c r="EZ21" s="7">
        <v>445.89636989698766</v>
      </c>
      <c r="FA21" s="7">
        <v>23.795658</v>
      </c>
      <c r="FB21" s="7">
        <v>445.89636989698766</v>
      </c>
      <c r="FC21" s="7">
        <v>32.039517000000004</v>
      </c>
      <c r="FD21" s="4">
        <v>501.15516421896507</v>
      </c>
      <c r="FE21" s="4">
        <v>28.574768375000001</v>
      </c>
      <c r="FF21" s="4">
        <v>28.574768375000001</v>
      </c>
      <c r="FG21" s="4">
        <v>32.798987375000003</v>
      </c>
      <c r="FH21" s="4">
        <v>30.689525250000003</v>
      </c>
      <c r="FI21" s="4">
        <v>29.372846251460398</v>
      </c>
      <c r="FK21" s="4">
        <v>451.72167372516003</v>
      </c>
      <c r="FL21" s="4">
        <v>28.245107476562495</v>
      </c>
      <c r="FM21" s="4">
        <v>451.72167372516003</v>
      </c>
      <c r="FN21" s="4">
        <v>28.52928679649893</v>
      </c>
      <c r="FP21" s="4">
        <v>445.89636989698766</v>
      </c>
      <c r="FQ21" s="4">
        <v>28.732286125000002</v>
      </c>
      <c r="FR21" s="4">
        <v>396.73056746241792</v>
      </c>
      <c r="FS21" s="4">
        <v>28.676617101713802</v>
      </c>
    </row>
    <row r="22" spans="1:175" ht="13" thickBot="1">
      <c r="A22" s="249"/>
      <c r="B22" s="38">
        <v>235</v>
      </c>
      <c r="C22" s="130">
        <f>Anchor!L127</f>
        <v>249.15330800000001</v>
      </c>
      <c r="D22" s="130">
        <f>Anchor!M127</f>
        <v>25.792438000000001</v>
      </c>
      <c r="E22" s="130">
        <f>Anchor!N127</f>
        <v>30.149784</v>
      </c>
      <c r="F22" s="130">
        <f>Anchor!O127</f>
        <v>27.734392</v>
      </c>
      <c r="G22" s="131">
        <f>('Summary (Full)'!$B$34*D22+'Summary (Full)'!$B$35*E22+'Summary (Full)'!$B$36*F22)/'Summary (Full)'!$B$37</f>
        <v>26.186144250000002</v>
      </c>
      <c r="H22" s="130">
        <f>Anchor!P127</f>
        <v>7.3213600000000003</v>
      </c>
      <c r="I22" s="130">
        <f>Anchor!Q127</f>
        <v>7.5057859999999996</v>
      </c>
      <c r="J22" s="130">
        <f>Anchor!R127</f>
        <v>6.3906299999999998</v>
      </c>
      <c r="K22" s="130">
        <f>Anchor!S127</f>
        <v>6.0164260000000001</v>
      </c>
      <c r="L22" s="130">
        <f>Anchor!T127</f>
        <v>21.202147</v>
      </c>
      <c r="M22" s="130">
        <f>Anchor!U127</f>
        <v>29.213494000000001</v>
      </c>
      <c r="N22" s="130">
        <f>Anchor!V127</f>
        <v>25.684386</v>
      </c>
      <c r="O22" s="130">
        <f>Anchor!W127</f>
        <v>29.985645000000002</v>
      </c>
      <c r="P22" s="130">
        <f>Anchor!X127</f>
        <v>27.460781999999998</v>
      </c>
      <c r="Q22" s="132">
        <f>10*LOG10(1/(('Summary (Full)'!$B$41/10^(N22/10)+'Summary (Full)'!$B$42/10^(O22/10)+'Summary (Full)'!$B$43/10^(P22/10))/'Summary (Full)'!$B$44))</f>
        <v>26.445281343303368</v>
      </c>
      <c r="R22" s="130">
        <f>Anchor!Y127</f>
        <v>1.7508589999999999</v>
      </c>
      <c r="S22" s="130">
        <f>Anchor!Z127</f>
        <v>3196.13</v>
      </c>
      <c r="T22" s="133"/>
      <c r="U22" s="130">
        <f>Test!L127</f>
        <v>267.33819999999997</v>
      </c>
      <c r="V22" s="130">
        <f>Test!M127</f>
        <v>26.665378</v>
      </c>
      <c r="W22" s="130">
        <f>Test!N127</f>
        <v>30.677624999999999</v>
      </c>
      <c r="X22" s="130">
        <f>Test!O127</f>
        <v>28.480785000000001</v>
      </c>
      <c r="Y22" s="130">
        <f>('Summary (Full)'!$B$34*V22+'Summary (Full)'!$B$35*W22+'Summary (Full)'!$B$36*X22)/'Summary (Full)'!$B$37</f>
        <v>27.029606375</v>
      </c>
      <c r="Z22" s="130">
        <f>Test!P127</f>
        <v>8.0026980000000005</v>
      </c>
      <c r="AA22" s="130">
        <f>Test!Q127</f>
        <v>8.0880050000000008</v>
      </c>
      <c r="AB22" s="130">
        <f>Test!R127</f>
        <v>13.291268000000001</v>
      </c>
      <c r="AC22" s="130">
        <f>Test!S127</f>
        <v>12.4505</v>
      </c>
      <c r="AD22" s="130">
        <f>Test!T127</f>
        <v>22.057822000000002</v>
      </c>
      <c r="AE22" s="130">
        <f>Test!U127</f>
        <v>30.001701000000001</v>
      </c>
      <c r="AF22" s="130">
        <f>Test!V127</f>
        <v>26.557953999999999</v>
      </c>
      <c r="AG22" s="130">
        <f>Test!W127</f>
        <v>30.516152999999999</v>
      </c>
      <c r="AH22" s="130">
        <f>Test!X127</f>
        <v>28.212729</v>
      </c>
      <c r="AI22" s="130">
        <f>10*LOG10(1/(('Summary (Full)'!$B$41/10^(AF22/10)+'Summary (Full)'!$B$42/10^(AG22/10)+'Summary (Full)'!$B$43/10^(AH22/10))/'Summary (Full)'!$B$44))</f>
        <v>27.276456513782691</v>
      </c>
      <c r="AJ22" s="130">
        <f>Test!Y127</f>
        <v>2.06393</v>
      </c>
      <c r="AK22" s="130">
        <f>Test!Z127</f>
        <v>27197.919999999998</v>
      </c>
      <c r="AL22" s="130">
        <f t="shared" si="2"/>
        <v>1.1788099441474158</v>
      </c>
      <c r="AM22" s="130">
        <f t="shared" si="2"/>
        <v>8.5096413475046369</v>
      </c>
      <c r="AO22" s="270"/>
      <c r="AP22" s="193"/>
      <c r="AQ22" s="193"/>
      <c r="AR22" s="193"/>
      <c r="AS22" s="193"/>
      <c r="AT22" s="193"/>
      <c r="AU22" s="193"/>
      <c r="AV22" s="193"/>
      <c r="AW22" s="193"/>
      <c r="AX22" s="193"/>
      <c r="AY22" s="195"/>
      <c r="AZ22" s="253"/>
      <c r="BA22" s="221"/>
      <c r="CL22" s="4">
        <v>451.72167372516003</v>
      </c>
      <c r="CM22" s="4">
        <v>27.83072525</v>
      </c>
      <c r="CN22" s="4">
        <v>27.83072525</v>
      </c>
      <c r="CO22" s="4">
        <v>32.256776875</v>
      </c>
      <c r="CP22" s="4">
        <v>30.034789249999999</v>
      </c>
      <c r="CQ22" s="4">
        <v>28.245107476562495</v>
      </c>
      <c r="CR22" s="4">
        <v>9.201595124999999</v>
      </c>
      <c r="CS22" s="4">
        <v>8.9320103750000008</v>
      </c>
      <c r="CT22" s="4">
        <v>17.110951875000001</v>
      </c>
      <c r="CU22" s="4">
        <v>16.359888874999999</v>
      </c>
      <c r="CV22" s="4">
        <v>23.274419625</v>
      </c>
      <c r="CW22" s="4">
        <v>31.563215249999999</v>
      </c>
      <c r="CX22" s="4">
        <v>27.727173750000002</v>
      </c>
      <c r="CY22" s="4">
        <v>32.106500750000002</v>
      </c>
      <c r="CZ22" s="4">
        <v>29.781332875</v>
      </c>
      <c r="DA22" s="4">
        <v>28.52928679649893</v>
      </c>
      <c r="DB22" s="4">
        <v>1.9139172499999999</v>
      </c>
      <c r="DC22" s="4">
        <v>2365.2087499999998</v>
      </c>
      <c r="DE22" s="4">
        <v>638.73669281722459</v>
      </c>
      <c r="DF22" s="4">
        <v>10.364271</v>
      </c>
      <c r="DH22" s="4">
        <v>572.83413365266915</v>
      </c>
      <c r="DI22" s="4">
        <v>9.4574254999999994</v>
      </c>
      <c r="DK22" s="4">
        <v>2913.8491073508944</v>
      </c>
      <c r="DL22" s="4">
        <v>64.517831749999999</v>
      </c>
      <c r="DM22" s="4">
        <v>2913.8491073508944</v>
      </c>
      <c r="DN22" s="4">
        <v>62.253227249999995</v>
      </c>
      <c r="DO22" s="4">
        <v>509.27682875861393</v>
      </c>
      <c r="DP22" s="4">
        <v>23.628848750000003</v>
      </c>
      <c r="DQ22" s="4">
        <v>513.73116397980471</v>
      </c>
      <c r="DR22" s="4">
        <v>32.010694375</v>
      </c>
      <c r="DS22" s="4">
        <v>509.27682875861393</v>
      </c>
      <c r="DT22" s="4">
        <v>28.0778775</v>
      </c>
      <c r="DU22" s="4">
        <v>28.0778775</v>
      </c>
      <c r="DV22" s="4">
        <v>32.426402500000002</v>
      </c>
      <c r="DW22" s="4">
        <v>30.148804249999998</v>
      </c>
      <c r="DX22" s="4">
        <v>28.879856304775544</v>
      </c>
      <c r="DZ22" s="4">
        <v>502.8582607806477</v>
      </c>
      <c r="EA22" s="4">
        <v>28.69318075</v>
      </c>
      <c r="EB22" s="4">
        <v>28.69318075</v>
      </c>
      <c r="EC22" s="4">
        <v>32.891674250000001</v>
      </c>
      <c r="ED22" s="4">
        <v>30.888486</v>
      </c>
      <c r="EE22" s="4">
        <v>29.092793171875002</v>
      </c>
      <c r="EF22" s="4">
        <v>9.9181105000000009</v>
      </c>
      <c r="EG22" s="4">
        <v>9.5352252499999999</v>
      </c>
      <c r="EH22" s="4">
        <v>24.729730750000002</v>
      </c>
      <c r="EI22" s="4">
        <v>23.53815925</v>
      </c>
      <c r="EJ22" s="4">
        <v>24.181873</v>
      </c>
      <c r="EK22" s="4">
        <v>32.291018749999999</v>
      </c>
      <c r="EL22" s="4">
        <v>28.583720499999998</v>
      </c>
      <c r="EM22" s="4">
        <v>32.728436000000002</v>
      </c>
      <c r="EN22" s="4">
        <v>30.633199749999999</v>
      </c>
      <c r="EO22" s="4">
        <v>29.367460464429485</v>
      </c>
      <c r="EP22" s="4">
        <v>2.0753062499999997</v>
      </c>
      <c r="EQ22" s="4">
        <v>34414.122499999998</v>
      </c>
      <c r="ER22" s="4">
        <v>568.52697669187637</v>
      </c>
      <c r="ES22" s="4">
        <v>10.4475915</v>
      </c>
      <c r="ET22" s="4">
        <v>563.26203929707083</v>
      </c>
      <c r="EU22" s="4">
        <v>9.8187689999999996</v>
      </c>
      <c r="EV22" s="7">
        <v>2069.4209385541808</v>
      </c>
      <c r="EW22" s="7">
        <v>60.949255375</v>
      </c>
      <c r="EX22" s="7">
        <v>2069.4209385541808</v>
      </c>
      <c r="EY22" s="7">
        <v>58.673081375000002</v>
      </c>
      <c r="EZ22" s="7">
        <v>502.8582607806477</v>
      </c>
      <c r="FA22" s="7">
        <v>24.181873</v>
      </c>
      <c r="FB22" s="7">
        <v>501.15516421896507</v>
      </c>
      <c r="FC22" s="7">
        <v>32.3957415</v>
      </c>
      <c r="FD22" s="4">
        <v>563.63323692665449</v>
      </c>
      <c r="FE22" s="4">
        <v>28.945282249999998</v>
      </c>
      <c r="FF22" s="4">
        <v>28.945282249999998</v>
      </c>
      <c r="FG22" s="4">
        <v>33.096086499999998</v>
      </c>
      <c r="FH22" s="4">
        <v>31.045251624999999</v>
      </c>
      <c r="FI22" s="4">
        <v>29.735654379443915</v>
      </c>
      <c r="FK22" s="4">
        <v>509.27682875861393</v>
      </c>
      <c r="FL22" s="4">
        <v>28.595100046874997</v>
      </c>
      <c r="FM22" s="4">
        <v>509.27682875861393</v>
      </c>
      <c r="FN22" s="4">
        <v>28.879856304775544</v>
      </c>
      <c r="FP22" s="4">
        <v>502.8582607806477</v>
      </c>
      <c r="FQ22" s="4">
        <v>29.092793171875002</v>
      </c>
      <c r="FR22" s="4">
        <v>445.89636989698766</v>
      </c>
      <c r="FS22" s="4">
        <v>29.024731676587102</v>
      </c>
    </row>
    <row r="23" spans="1:175" ht="13" customHeight="1">
      <c r="A23" s="250" t="s">
        <v>19</v>
      </c>
      <c r="B23" s="38">
        <v>110</v>
      </c>
      <c r="C23" s="130">
        <f>Anchor!L128</f>
        <v>9927.0108349999991</v>
      </c>
      <c r="D23" s="130">
        <f>Anchor!M128</f>
        <v>37.552625999999997</v>
      </c>
      <c r="E23" s="130">
        <f>Anchor!N128</f>
        <v>43.324019999999997</v>
      </c>
      <c r="F23" s="130">
        <f>Anchor!O128</f>
        <v>42.074252999999999</v>
      </c>
      <c r="G23" s="131">
        <f>('Summary (Full)'!$B$34*D23+'Summary (Full)'!$B$35*E23+'Summary (Full)'!$B$36*F23)/'Summary (Full)'!$B$37</f>
        <v>38.195939812500001</v>
      </c>
      <c r="H23" s="130">
        <f>Anchor!P128</f>
        <v>21.508058999999999</v>
      </c>
      <c r="I23" s="130">
        <f>Anchor!Q128</f>
        <v>17.617038000000001</v>
      </c>
      <c r="J23" s="130">
        <f>Anchor!R128</f>
        <v>89.730419999999995</v>
      </c>
      <c r="K23" s="130">
        <f>Anchor!S128</f>
        <v>87.341689000000002</v>
      </c>
      <c r="L23" s="130">
        <f>Anchor!T128</f>
        <v>35.753219999999999</v>
      </c>
      <c r="M23" s="130">
        <f>Anchor!U128</f>
        <v>41.678607999999997</v>
      </c>
      <c r="N23" s="130">
        <f>Anchor!V128</f>
        <v>37.521973000000003</v>
      </c>
      <c r="O23" s="130">
        <f>Anchor!W128</f>
        <v>43.253763999999997</v>
      </c>
      <c r="P23" s="130">
        <f>Anchor!X128</f>
        <v>41.979680999999999</v>
      </c>
      <c r="Q23" s="132">
        <f>10*LOG10(1/(('Summary (Full)'!$B$41/10^(N23/10)+'Summary (Full)'!$B$42/10^(O23/10)+'Summary (Full)'!$B$43/10^(P23/10))/'Summary (Full)'!$B$44))</f>
        <v>38.651921275079097</v>
      </c>
      <c r="R23" s="130">
        <f>Anchor!Y128</f>
        <v>1.5290349999999999</v>
      </c>
      <c r="S23" s="130">
        <f>Anchor!Z128</f>
        <v>7898.43</v>
      </c>
      <c r="T23" s="133"/>
      <c r="U23" s="130">
        <f>Test!L128</f>
        <v>10038.591562</v>
      </c>
      <c r="V23" s="130">
        <f>Test!M128</f>
        <v>37.774832000000004</v>
      </c>
      <c r="W23" s="130">
        <f>Test!N128</f>
        <v>43.829835000000003</v>
      </c>
      <c r="X23" s="130">
        <f>Test!O128</f>
        <v>42.482624999999999</v>
      </c>
      <c r="Y23" s="130">
        <f>('Summary (Full)'!$B$34*V23+'Summary (Full)'!$B$35*W23+'Summary (Full)'!$B$36*X23)/'Summary (Full)'!$B$37</f>
        <v>38.447506750000002</v>
      </c>
      <c r="Z23" s="130">
        <f>Test!P128</f>
        <v>22.068771999999999</v>
      </c>
      <c r="AA23" s="130">
        <f>Test!Q128</f>
        <v>17.982614000000002</v>
      </c>
      <c r="AB23" s="130">
        <f>Test!R128</f>
        <v>91.094453999999999</v>
      </c>
      <c r="AC23" s="130">
        <f>Test!S128</f>
        <v>88.815150000000003</v>
      </c>
      <c r="AD23" s="130">
        <f>Test!T128</f>
        <v>36.187105000000003</v>
      </c>
      <c r="AE23" s="130">
        <f>Test!U128</f>
        <v>42.042399000000003</v>
      </c>
      <c r="AF23" s="130">
        <f>Test!V128</f>
        <v>37.746276000000002</v>
      </c>
      <c r="AG23" s="130">
        <f>Test!W128</f>
        <v>43.768541999999997</v>
      </c>
      <c r="AH23" s="130">
        <f>Test!X128</f>
        <v>42.396320000000003</v>
      </c>
      <c r="AI23" s="130">
        <f>10*LOG10(1/(('Summary (Full)'!$B$41/10^(AF23/10)+'Summary (Full)'!$B$42/10^(AG23/10)+'Summary (Full)'!$B$43/10^(AH23/10))/'Summary (Full)'!$B$44))</f>
        <v>38.907137584535747</v>
      </c>
      <c r="AJ23" s="130">
        <f>Test!Y128</f>
        <v>1.435889</v>
      </c>
      <c r="AK23" s="130">
        <f>Test!Z128</f>
        <v>168072.86</v>
      </c>
      <c r="AL23" s="130">
        <f t="shared" si="2"/>
        <v>0.93908183919923349</v>
      </c>
      <c r="AM23" s="130">
        <f t="shared" si="2"/>
        <v>21.279274488727506</v>
      </c>
      <c r="AO23" s="271" t="s">
        <v>27</v>
      </c>
      <c r="AP23" s="192" cm="1">
        <f t="array" ref="AP23">bdRateExtend($C23:$C26,D23:D26,$U23:$U26,V23:V26)</f>
        <v>-0.13919081669331568</v>
      </c>
      <c r="AQ23" s="192" cm="1">
        <f t="array" ref="AQ23">bdRateExtend($C23:$C28,D23:D28,$U23:$U28,V23:V28)</f>
        <v>-0.15939493774054547</v>
      </c>
      <c r="AR23" s="192" cm="1">
        <f t="array" ref="AR23">bdRateExtend($C23:$C28,E23:E28,$U23:$U28,W23:W28)</f>
        <v>-0.13654709700803236</v>
      </c>
      <c r="AS23" s="192" cm="1">
        <f t="array" ref="AS23">bdRateExtend($C23:$C28,F23:F28,$U23:$U28,X23:X28)</f>
        <v>-0.14572106325315115</v>
      </c>
      <c r="AT23" s="192" cm="1">
        <f t="array" ref="AT23">bdRateExtend($C23:$C26,H23:H26,$U23:$U26,Z23:Z26)</f>
        <v>-0.13648246864619218</v>
      </c>
      <c r="AU23" s="192" cm="1">
        <f t="array" ref="AU23">bdRateExtend($C23:$C28,H23:H28,$U23:$U28,Z23:Z28)</f>
        <v>-0.15025304588504274</v>
      </c>
      <c r="AV23" s="192" cm="1">
        <f t="array" ref="AV23">bdRateExtend($C23:$C26,I23:I26,$U23:$U26,AA23:AA26)</f>
        <v>-0.14767238543257144</v>
      </c>
      <c r="AW23" s="192" cm="1">
        <f t="array" ref="AW23">bdRateExtend($C23:$C28,I23:I28,$U23:$U28,AA23:AA28)</f>
        <v>-0.16395323948041329</v>
      </c>
      <c r="AX23" s="192" cm="1">
        <f t="array" ref="AX23">bdRateExtend($C23:$C26,J23:J26,$U23:$U26,AB23:AB26,"None", FALSE,1)</f>
        <v>-0.14156592402803447</v>
      </c>
      <c r="AY23" s="194" cm="1">
        <f t="array" ref="AY23">bdRateExtend($C23:$C28,J23:J28,$U23:$U28,AB23:AB28,"None", FALSE,TRUE)</f>
        <v>-0.18027383686879517</v>
      </c>
      <c r="AZ23" s="251" cm="1">
        <f t="array" ref="AZ23">testVMAFRange($C23:$C26,J23:J26,$U23:$U26,AB23:AB26)</f>
        <v>0</v>
      </c>
      <c r="BA23" s="170" cm="1">
        <f t="array" ref="BA23">testVMAFRange($C23:$C28,J23:J28,$U23:$U28,AB23:AB28)</f>
        <v>0</v>
      </c>
      <c r="CL23" s="4">
        <v>509.27682875861393</v>
      </c>
      <c r="CM23" s="4">
        <v>28.181724500000001</v>
      </c>
      <c r="CN23" s="4">
        <v>28.181724500000001</v>
      </c>
      <c r="CO23" s="4">
        <v>32.577183249999997</v>
      </c>
      <c r="CP23" s="4">
        <v>30.400274500000002</v>
      </c>
      <c r="CQ23" s="4">
        <v>28.595100046874997</v>
      </c>
      <c r="CR23" s="4">
        <v>9.5216087500000004</v>
      </c>
      <c r="CS23" s="4">
        <v>9.1744882499999996</v>
      </c>
      <c r="CT23" s="4">
        <v>19.329385250000001</v>
      </c>
      <c r="CU23" s="4">
        <v>18.485589249999997</v>
      </c>
      <c r="CV23" s="4">
        <v>23.628848750000003</v>
      </c>
      <c r="CW23" s="4">
        <v>31.9145185</v>
      </c>
      <c r="CX23" s="4">
        <v>28.0778775</v>
      </c>
      <c r="CY23" s="4">
        <v>32.426402500000002</v>
      </c>
      <c r="CZ23" s="4">
        <v>30.148804249999998</v>
      </c>
      <c r="DA23" s="4">
        <v>28.879856304775544</v>
      </c>
      <c r="DB23" s="4">
        <v>1.8958615000000001</v>
      </c>
      <c r="DC23" s="4">
        <v>2482.2824999999998</v>
      </c>
      <c r="DE23" s="4">
        <v>712.22111041040489</v>
      </c>
      <c r="DF23" s="4">
        <v>10.700166000000001</v>
      </c>
      <c r="DH23" s="4">
        <v>638.73669281722459</v>
      </c>
      <c r="DI23" s="4">
        <v>9.6911101249999998</v>
      </c>
      <c r="DK23" s="4">
        <v>3227.821785252444</v>
      </c>
      <c r="DL23" s="4">
        <v>67.301497374999997</v>
      </c>
      <c r="DM23" s="4">
        <v>3227.821785252444</v>
      </c>
      <c r="DN23" s="4">
        <v>64.977803124999994</v>
      </c>
      <c r="DO23" s="4">
        <v>574.16525129638592</v>
      </c>
      <c r="DP23" s="4">
        <v>23.983277875000002</v>
      </c>
      <c r="DQ23" s="4">
        <v>572.83413365266915</v>
      </c>
      <c r="DR23" s="4">
        <v>32.333997499999995</v>
      </c>
      <c r="DS23" s="4">
        <v>574.16525129638592</v>
      </c>
      <c r="DT23" s="4">
        <v>28.428581250000001</v>
      </c>
      <c r="DU23" s="4">
        <v>28.428581250000001</v>
      </c>
      <c r="DV23" s="4">
        <v>32.746304250000001</v>
      </c>
      <c r="DW23" s="4">
        <v>30.516275624999999</v>
      </c>
      <c r="DX23" s="4">
        <v>29.230425813052161</v>
      </c>
      <c r="DZ23" s="4">
        <v>563.63323692665449</v>
      </c>
      <c r="EA23" s="4">
        <v>29.054746625</v>
      </c>
      <c r="EB23" s="4">
        <v>29.054746625</v>
      </c>
      <c r="EC23" s="4">
        <v>33.257914374999999</v>
      </c>
      <c r="ED23" s="4">
        <v>31.296189500000001</v>
      </c>
      <c r="EE23" s="4">
        <v>29.4575347890625</v>
      </c>
      <c r="EF23" s="4">
        <v>10.281465750000001</v>
      </c>
      <c r="EG23" s="4">
        <v>9.807595375</v>
      </c>
      <c r="EH23" s="4">
        <v>27.401961624999998</v>
      </c>
      <c r="EI23" s="4">
        <v>26.115023375</v>
      </c>
      <c r="EJ23" s="4">
        <v>24.571783</v>
      </c>
      <c r="EK23" s="4">
        <v>32.664962125000002</v>
      </c>
      <c r="EL23" s="4">
        <v>28.945282249999998</v>
      </c>
      <c r="EM23" s="4">
        <v>33.096086499999998</v>
      </c>
      <c r="EN23" s="4">
        <v>31.045251624999999</v>
      </c>
      <c r="EO23" s="4">
        <v>29.735654379443915</v>
      </c>
      <c r="EP23" s="4">
        <v>2.0543438749999998</v>
      </c>
      <c r="EQ23" s="4">
        <v>37087.893750000003</v>
      </c>
      <c r="ER23" s="4">
        <v>632.04520422608402</v>
      </c>
      <c r="ES23" s="4">
        <v>10.791699000000001</v>
      </c>
      <c r="ET23" s="4">
        <v>631.75341949288213</v>
      </c>
      <c r="EU23" s="4">
        <v>10.0799655</v>
      </c>
      <c r="EV23" s="7">
        <v>2301.8329359999998</v>
      </c>
      <c r="EW23" s="7">
        <v>63.728198999999996</v>
      </c>
      <c r="EX23" s="7">
        <v>2301.8329359999998</v>
      </c>
      <c r="EY23" s="7">
        <v>61.390613000000002</v>
      </c>
      <c r="EZ23" s="7">
        <v>563.63323692665449</v>
      </c>
      <c r="FA23" s="7">
        <v>24.571783</v>
      </c>
      <c r="FB23" s="7">
        <v>563.26203929707083</v>
      </c>
      <c r="FC23" s="7">
        <v>32.751966000000003</v>
      </c>
      <c r="FD23" s="4">
        <v>631.75341949288213</v>
      </c>
      <c r="FE23" s="4">
        <v>29.306843999999998</v>
      </c>
      <c r="FF23" s="4">
        <v>29.306843999999998</v>
      </c>
      <c r="FG23" s="4">
        <v>33.463737000000002</v>
      </c>
      <c r="FH23" s="4">
        <v>31.457303500000002</v>
      </c>
      <c r="FI23" s="4">
        <v>30.103848294458349</v>
      </c>
      <c r="FK23" s="4">
        <v>574.16525129638592</v>
      </c>
      <c r="FL23" s="4">
        <v>28.945092617187498</v>
      </c>
      <c r="FM23" s="4">
        <v>574.16525129638592</v>
      </c>
      <c r="FN23" s="4">
        <v>29.230425813052161</v>
      </c>
      <c r="FP23" s="4">
        <v>563.63323692665449</v>
      </c>
      <c r="FQ23" s="4">
        <v>29.4575347890625</v>
      </c>
      <c r="FR23" s="4">
        <v>501.15516421896507</v>
      </c>
      <c r="FS23" s="4">
        <v>29.372846251460398</v>
      </c>
    </row>
    <row r="24" spans="1:175">
      <c r="A24" s="250"/>
      <c r="B24" s="38">
        <v>135</v>
      </c>
      <c r="C24" s="130">
        <f>Anchor!L129</f>
        <v>4858.8371630000001</v>
      </c>
      <c r="D24" s="130">
        <f>Anchor!M129</f>
        <v>35.627116999999998</v>
      </c>
      <c r="E24" s="130">
        <f>Anchor!N129</f>
        <v>40.464601000000002</v>
      </c>
      <c r="F24" s="130">
        <f>Anchor!O129</f>
        <v>39.100830000000002</v>
      </c>
      <c r="G24" s="131">
        <f>('Summary (Full)'!$B$34*D24+'Summary (Full)'!$B$35*E24+'Summary (Full)'!$B$36*F24)/'Summary (Full)'!$B$37</f>
        <v>36.146566812499998</v>
      </c>
      <c r="H24" s="130">
        <f>Anchor!P129</f>
        <v>18.097145000000001</v>
      </c>
      <c r="I24" s="130">
        <f>Anchor!Q129</f>
        <v>15.380383999999999</v>
      </c>
      <c r="J24" s="130">
        <f>Anchor!R129</f>
        <v>75.403053999999997</v>
      </c>
      <c r="K24" s="130">
        <f>Anchor!S129</f>
        <v>72.980800000000002</v>
      </c>
      <c r="L24" s="130">
        <f>Anchor!T129</f>
        <v>32.585099999999997</v>
      </c>
      <c r="M24" s="130">
        <f>Anchor!U129</f>
        <v>39.379691000000001</v>
      </c>
      <c r="N24" s="130">
        <f>Anchor!V129</f>
        <v>35.566709000000003</v>
      </c>
      <c r="O24" s="130">
        <f>Anchor!W129</f>
        <v>40.355750999999998</v>
      </c>
      <c r="P24" s="130">
        <f>Anchor!X129</f>
        <v>38.946952000000003</v>
      </c>
      <c r="Q24" s="132">
        <f>10*LOG10(1/(('Summary (Full)'!$B$41/10^(N24/10)+'Summary (Full)'!$B$42/10^(O24/10)+'Summary (Full)'!$B$43/10^(P24/10))/'Summary (Full)'!$B$44))</f>
        <v>36.543832892127917</v>
      </c>
      <c r="R24" s="130">
        <f>Anchor!Y129</f>
        <v>1.6455150000000001</v>
      </c>
      <c r="S24" s="130">
        <f>Anchor!Z129</f>
        <v>8146.08</v>
      </c>
      <c r="T24" s="133"/>
      <c r="U24" s="130">
        <f>Test!L129</f>
        <v>4949.2599710000004</v>
      </c>
      <c r="V24" s="130">
        <f>Test!M129</f>
        <v>36.062097999999999</v>
      </c>
      <c r="W24" s="130">
        <f>Test!N129</f>
        <v>41.119565000000001</v>
      </c>
      <c r="X24" s="130">
        <f>Test!O129</f>
        <v>39.693544000000003</v>
      </c>
      <c r="Y24" s="130">
        <f>('Summary (Full)'!$B$34*V24+'Summary (Full)'!$B$35*W24+'Summary (Full)'!$B$36*X24)/'Summary (Full)'!$B$37</f>
        <v>36.605155062499996</v>
      </c>
      <c r="Z24" s="130">
        <f>Test!P129</f>
        <v>18.805177</v>
      </c>
      <c r="AA24" s="130">
        <f>Test!Q129</f>
        <v>15.892085</v>
      </c>
      <c r="AB24" s="130">
        <f>Test!R129</f>
        <v>78.462725000000006</v>
      </c>
      <c r="AC24" s="130">
        <f>Test!S129</f>
        <v>76.014070000000004</v>
      </c>
      <c r="AD24" s="130">
        <f>Test!T129</f>
        <v>33.241543999999998</v>
      </c>
      <c r="AE24" s="130">
        <f>Test!U129</f>
        <v>39.918542000000002</v>
      </c>
      <c r="AF24" s="130">
        <f>Test!V129</f>
        <v>36.012250000000002</v>
      </c>
      <c r="AG24" s="130">
        <f>Test!W129</f>
        <v>41.020854</v>
      </c>
      <c r="AH24" s="130">
        <f>Test!X129</f>
        <v>39.557009000000001</v>
      </c>
      <c r="AI24" s="130">
        <f>10*LOG10(1/(('Summary (Full)'!$B$41/10^(AF24/10)+'Summary (Full)'!$B$42/10^(AG24/10)+'Summary (Full)'!$B$43/10^(AH24/10))/'Summary (Full)'!$B$44))</f>
        <v>37.019786905803961</v>
      </c>
      <c r="AJ24" s="130">
        <f>Test!Y129</f>
        <v>1.5970169999999999</v>
      </c>
      <c r="AK24" s="130">
        <f>Test!Z129</f>
        <v>121357.4</v>
      </c>
      <c r="AL24" s="130">
        <f t="shared" si="2"/>
        <v>0.97052716018997087</v>
      </c>
      <c r="AM24" s="130">
        <f t="shared" si="2"/>
        <v>14.897644020191306</v>
      </c>
      <c r="AO24" s="261"/>
      <c r="AP24" s="177"/>
      <c r="AQ24" s="177"/>
      <c r="AR24" s="177"/>
      <c r="AS24" s="177"/>
      <c r="AT24" s="177"/>
      <c r="AU24" s="177"/>
      <c r="AV24" s="177"/>
      <c r="AW24" s="177"/>
      <c r="AX24" s="177"/>
      <c r="AY24" s="178"/>
      <c r="AZ24" s="252"/>
      <c r="BA24" s="171"/>
      <c r="CL24" s="4">
        <v>574.16525129638592</v>
      </c>
      <c r="CM24" s="4">
        <v>28.532723749999999</v>
      </c>
      <c r="CN24" s="4">
        <v>28.532723749999999</v>
      </c>
      <c r="CO24" s="4">
        <v>32.897589625000002</v>
      </c>
      <c r="CP24" s="4">
        <v>30.765759750000001</v>
      </c>
      <c r="CQ24" s="4">
        <v>28.945092617187498</v>
      </c>
      <c r="CR24" s="4">
        <v>9.841622375</v>
      </c>
      <c r="CS24" s="4">
        <v>9.4169661250000001</v>
      </c>
      <c r="CT24" s="4">
        <v>21.547818625000001</v>
      </c>
      <c r="CU24" s="4">
        <v>20.611289624999998</v>
      </c>
      <c r="CV24" s="4">
        <v>23.983277875000002</v>
      </c>
      <c r="CW24" s="4">
        <v>32.265821750000001</v>
      </c>
      <c r="CX24" s="4">
        <v>28.428581250000001</v>
      </c>
      <c r="CY24" s="4">
        <v>32.746304250000001</v>
      </c>
      <c r="CZ24" s="4">
        <v>30.516275624999999</v>
      </c>
      <c r="DA24" s="4">
        <v>29.230425813052161</v>
      </c>
      <c r="DB24" s="4">
        <v>1.8778057500000001</v>
      </c>
      <c r="DC24" s="4">
        <v>2599.3562499999998</v>
      </c>
      <c r="DE24" s="4">
        <v>794.15965266830608</v>
      </c>
      <c r="DF24" s="4">
        <v>11.036061</v>
      </c>
      <c r="DH24" s="4">
        <v>712.22111041040489</v>
      </c>
      <c r="DI24" s="4">
        <v>9.9247947500000002</v>
      </c>
      <c r="DK24" s="4">
        <v>3575.6256050000002</v>
      </c>
      <c r="DL24" s="4">
        <v>70.085162999999994</v>
      </c>
      <c r="DM24" s="4">
        <v>3575.6256050000002</v>
      </c>
      <c r="DN24" s="4">
        <v>67.702378999999993</v>
      </c>
      <c r="DO24" s="4">
        <v>592.99388889878162</v>
      </c>
      <c r="DP24" s="4">
        <v>24.0847455</v>
      </c>
      <c r="DQ24" s="4">
        <v>638.73669281722459</v>
      </c>
      <c r="DR24" s="4">
        <v>32.657300624999998</v>
      </c>
      <c r="DS24" s="4">
        <v>647.32129399999997</v>
      </c>
      <c r="DT24" s="4">
        <v>28.779285000000002</v>
      </c>
      <c r="DU24" s="4">
        <v>28.779285000000002</v>
      </c>
      <c r="DV24" s="4">
        <v>33.066206000000001</v>
      </c>
      <c r="DW24" s="4">
        <v>30.883747</v>
      </c>
      <c r="DX24" s="4">
        <v>29.580995321328775</v>
      </c>
      <c r="DZ24" s="4">
        <v>631.75341949288213</v>
      </c>
      <c r="EA24" s="4">
        <v>29.4163125</v>
      </c>
      <c r="EB24" s="4">
        <v>29.4163125</v>
      </c>
      <c r="EC24" s="4">
        <v>33.624154500000003</v>
      </c>
      <c r="ED24" s="4">
        <v>31.703893000000001</v>
      </c>
      <c r="EE24" s="4">
        <v>29.822276406250001</v>
      </c>
      <c r="EF24" s="4">
        <v>10.644821</v>
      </c>
      <c r="EG24" s="4">
        <v>10.0799655</v>
      </c>
      <c r="EH24" s="4">
        <v>30.074192499999999</v>
      </c>
      <c r="EI24" s="4">
        <v>28.6918875</v>
      </c>
      <c r="EJ24" s="4">
        <v>24.961692999999997</v>
      </c>
      <c r="EK24" s="4">
        <v>33.038905499999998</v>
      </c>
      <c r="EL24" s="4">
        <v>29.306843999999998</v>
      </c>
      <c r="EM24" s="4">
        <v>33.463737000000002</v>
      </c>
      <c r="EN24" s="4">
        <v>31.457303500000002</v>
      </c>
      <c r="EO24" s="4">
        <v>30.103848294458349</v>
      </c>
      <c r="EP24" s="4">
        <v>2.0333815</v>
      </c>
      <c r="EQ24" s="4">
        <v>39761.665000000001</v>
      </c>
      <c r="ER24" s="4">
        <v>702.6599555744541</v>
      </c>
      <c r="ES24" s="4">
        <v>11.135806500000001</v>
      </c>
      <c r="ET24" s="4">
        <v>708.10654321453137</v>
      </c>
      <c r="EU24" s="4">
        <v>10.352335625</v>
      </c>
      <c r="EV24" s="7">
        <v>2540.1470907332605</v>
      </c>
      <c r="EW24" s="7">
        <v>66.120567249999993</v>
      </c>
      <c r="EX24" s="7">
        <v>2540.1470907332605</v>
      </c>
      <c r="EY24" s="7">
        <v>63.761570500000005</v>
      </c>
      <c r="EZ24" s="7">
        <v>631.75341949288213</v>
      </c>
      <c r="FA24" s="7">
        <v>24.961692999999997</v>
      </c>
      <c r="FB24" s="7">
        <v>633.06566022828633</v>
      </c>
      <c r="FC24" s="7">
        <v>33.108190499999999</v>
      </c>
      <c r="FD24" s="4">
        <v>708.10654321453137</v>
      </c>
      <c r="FE24" s="4">
        <v>29.668405750000002</v>
      </c>
      <c r="FF24" s="4">
        <v>29.668405750000002</v>
      </c>
      <c r="FG24" s="4">
        <v>33.831387499999998</v>
      </c>
      <c r="FH24" s="4">
        <v>31.869355375000001</v>
      </c>
      <c r="FI24" s="4">
        <v>30.472042209472782</v>
      </c>
      <c r="FK24" s="4">
        <v>647.32129399999997</v>
      </c>
      <c r="FL24" s="4">
        <v>29.295085187499996</v>
      </c>
      <c r="FM24" s="4">
        <v>647.32129399999997</v>
      </c>
      <c r="FN24" s="4">
        <v>29.580995321328775</v>
      </c>
      <c r="FP24" s="4">
        <v>631.75341949288213</v>
      </c>
      <c r="FQ24" s="4">
        <v>29.822276406250001</v>
      </c>
      <c r="FR24" s="4">
        <v>563.63323692665449</v>
      </c>
      <c r="FS24" s="4">
        <v>29.735654379443915</v>
      </c>
    </row>
    <row r="25" spans="1:175" ht="13" customHeight="1">
      <c r="A25" s="250"/>
      <c r="B25" s="38">
        <v>160</v>
      </c>
      <c r="C25" s="130">
        <f>Anchor!L130</f>
        <v>2187.688619</v>
      </c>
      <c r="D25" s="130">
        <f>Anchor!M130</f>
        <v>32.936517000000002</v>
      </c>
      <c r="E25" s="130">
        <f>Anchor!N130</f>
        <v>37.382300000000001</v>
      </c>
      <c r="F25" s="130">
        <f>Anchor!O130</f>
        <v>35.786349999999999</v>
      </c>
      <c r="G25" s="131">
        <f>('Summary (Full)'!$B$34*D25+'Summary (Full)'!$B$35*E25+'Summary (Full)'!$B$36*F25)/'Summary (Full)'!$B$37</f>
        <v>33.392493000000002</v>
      </c>
      <c r="H25" s="130">
        <f>Anchor!P130</f>
        <v>14.517035999999999</v>
      </c>
      <c r="I25" s="130">
        <f>Anchor!Q130</f>
        <v>12.875923999999999</v>
      </c>
      <c r="J25" s="130">
        <f>Anchor!R130</f>
        <v>55.558866999999999</v>
      </c>
      <c r="K25" s="130">
        <f>Anchor!S130</f>
        <v>53.470194999999997</v>
      </c>
      <c r="L25" s="130">
        <f>Anchor!T130</f>
        <v>28.978646000000001</v>
      </c>
      <c r="M25" s="130">
        <f>Anchor!U130</f>
        <v>36.623421999999998</v>
      </c>
      <c r="N25" s="130">
        <f>Anchor!V130</f>
        <v>32.832999999999998</v>
      </c>
      <c r="O25" s="130">
        <f>Anchor!W130</f>
        <v>37.247056999999998</v>
      </c>
      <c r="P25" s="130">
        <f>Anchor!X130</f>
        <v>35.580739000000001</v>
      </c>
      <c r="Q25" s="132">
        <f>10*LOG10(1/(('Summary (Full)'!$B$41/10^(N25/10)+'Summary (Full)'!$B$42/10^(O25/10)+'Summary (Full)'!$B$43/10^(P25/10))/'Summary (Full)'!$B$44))</f>
        <v>33.718702062345606</v>
      </c>
      <c r="R25" s="130">
        <f>Anchor!Y130</f>
        <v>1.741061</v>
      </c>
      <c r="S25" s="130">
        <f>Anchor!Z130</f>
        <v>6527.61</v>
      </c>
      <c r="T25" s="133"/>
      <c r="U25" s="130">
        <f>Test!L130</f>
        <v>2288.856374</v>
      </c>
      <c r="V25" s="130">
        <f>Test!M130</f>
        <v>33.651425000000003</v>
      </c>
      <c r="W25" s="130">
        <f>Test!N130</f>
        <v>38.141452999999998</v>
      </c>
      <c r="X25" s="130">
        <f>Test!O130</f>
        <v>36.580374999999997</v>
      </c>
      <c r="Y25" s="130">
        <f>('Summary (Full)'!$B$34*V25+'Summary (Full)'!$B$35*W25+'Summary (Full)'!$B$36*X25)/'Summary (Full)'!$B$37</f>
        <v>34.115111124999999</v>
      </c>
      <c r="Z25" s="130">
        <f>Test!P130</f>
        <v>15.393833000000001</v>
      </c>
      <c r="AA25" s="130">
        <f>Test!Q130</f>
        <v>13.539332999999999</v>
      </c>
      <c r="AB25" s="130">
        <f>Test!R130</f>
        <v>60.978178999999997</v>
      </c>
      <c r="AC25" s="130">
        <f>Test!S130</f>
        <v>58.712510000000002</v>
      </c>
      <c r="AD25" s="130">
        <f>Test!T130</f>
        <v>29.869710000000001</v>
      </c>
      <c r="AE25" s="130">
        <f>Test!U130</f>
        <v>37.364260000000002</v>
      </c>
      <c r="AF25" s="130">
        <f>Test!V130</f>
        <v>33.566141000000002</v>
      </c>
      <c r="AG25" s="130">
        <f>Test!W130</f>
        <v>38.008186000000002</v>
      </c>
      <c r="AH25" s="130">
        <f>Test!X130</f>
        <v>36.394579</v>
      </c>
      <c r="AI25" s="130">
        <f>10*LOG10(1/(('Summary (Full)'!$B$41/10^(AF25/10)+'Summary (Full)'!$B$42/10^(AG25/10)+'Summary (Full)'!$B$43/10^(AH25/10))/'Summary (Full)'!$B$44))</f>
        <v>34.462599081499341</v>
      </c>
      <c r="AJ25" s="130">
        <f>Test!Y130</f>
        <v>1.8186530000000001</v>
      </c>
      <c r="AK25" s="130">
        <f>Test!Z130</f>
        <v>78420.100000000006</v>
      </c>
      <c r="AL25" s="130">
        <f t="shared" si="2"/>
        <v>1.044565928476946</v>
      </c>
      <c r="AM25" s="130">
        <f t="shared" si="2"/>
        <v>12.013600689992204</v>
      </c>
      <c r="AO25" s="261" t="s">
        <v>28</v>
      </c>
      <c r="AP25" s="177" cm="1">
        <f t="array" ref="AP25">bdRateExtend($C24:$C27,D24:D27,$U24:$U27,V24:V27)</f>
        <v>-0.16075782222076995</v>
      </c>
      <c r="AQ25" s="177"/>
      <c r="AR25" s="177"/>
      <c r="AS25" s="177"/>
      <c r="AT25" s="177" cm="1">
        <f t="array" ref="AT25">bdRateExtend($C24:$C27,H24:H27,$U24:$U27,Z24:Z27)</f>
        <v>-0.15529442954682426</v>
      </c>
      <c r="AU25" s="177"/>
      <c r="AV25" s="177" cm="1">
        <f t="array" ref="AV25">bdRateExtend($C24:$C27,I24:I27,$U24:$U27,AA24:AA27)</f>
        <v>-0.16821221670235276</v>
      </c>
      <c r="AW25" s="177"/>
      <c r="AX25" s="177" cm="1">
        <f t="array" ref="AX25">bdRateExtend($C24:$C27,J24:J27,$U24:$U27,AB24:AB27,"None", FALSE,1)</f>
        <v>-0.17783510227253418</v>
      </c>
      <c r="AY25" s="178"/>
      <c r="AZ25" s="252" cm="1">
        <f t="array" ref="AZ25">testVMAFRange($C24:$C27,J24:J27,$U24:$U27,AB24:AB27)</f>
        <v>0</v>
      </c>
      <c r="BA25" s="171"/>
      <c r="CL25" s="4">
        <v>647.32129399999997</v>
      </c>
      <c r="CM25" s="4">
        <v>28.883723</v>
      </c>
      <c r="CN25" s="4">
        <v>28.883723</v>
      </c>
      <c r="CO25" s="4">
        <v>33.217995999999999</v>
      </c>
      <c r="CP25" s="4">
        <v>31.131245</v>
      </c>
      <c r="CQ25" s="4">
        <v>29.295085187499996</v>
      </c>
      <c r="CR25" s="4">
        <v>10.161636</v>
      </c>
      <c r="CS25" s="4">
        <v>9.6594440000000006</v>
      </c>
      <c r="CT25" s="4">
        <v>23.766252000000001</v>
      </c>
      <c r="CU25" s="4">
        <v>22.736989999999999</v>
      </c>
      <c r="CV25" s="4">
        <v>24.337707000000002</v>
      </c>
      <c r="CW25" s="4">
        <v>32.617125000000001</v>
      </c>
      <c r="CX25" s="4">
        <v>28.779285000000002</v>
      </c>
      <c r="CY25" s="4">
        <v>33.066206000000001</v>
      </c>
      <c r="CZ25" s="4">
        <v>30.883747</v>
      </c>
      <c r="DA25" s="4">
        <v>29.580995321328775</v>
      </c>
      <c r="DB25" s="4">
        <v>1.85975</v>
      </c>
      <c r="DC25" s="4">
        <v>2716.43</v>
      </c>
      <c r="DE25" s="4">
        <v>980.419155810544</v>
      </c>
      <c r="DF25" s="4">
        <v>11.77045025</v>
      </c>
      <c r="DH25" s="4">
        <v>800.5252541153834</v>
      </c>
      <c r="DI25" s="4">
        <v>10.20128075</v>
      </c>
      <c r="DK25" s="4">
        <v>3942.8792429460968</v>
      </c>
      <c r="DL25" s="4">
        <v>72.369243124999997</v>
      </c>
      <c r="DM25" s="4">
        <v>3942.8792429460968</v>
      </c>
      <c r="DN25" s="4">
        <v>69.988917375</v>
      </c>
      <c r="DO25" s="4">
        <v>666.06973681293778</v>
      </c>
      <c r="DP25" s="4">
        <v>24.469375374999998</v>
      </c>
      <c r="DQ25" s="4">
        <v>712.22111041040489</v>
      </c>
      <c r="DR25" s="4">
        <v>32.98060375</v>
      </c>
      <c r="DS25" s="4">
        <v>719.85904410075182</v>
      </c>
      <c r="DT25" s="4">
        <v>29.112114500000001</v>
      </c>
      <c r="DU25" s="4">
        <v>29.112114500000001</v>
      </c>
      <c r="DV25" s="4">
        <v>33.4201725</v>
      </c>
      <c r="DW25" s="4">
        <v>31.278977250000001</v>
      </c>
      <c r="DX25" s="4">
        <v>29.922724494300553</v>
      </c>
      <c r="DZ25" s="4">
        <v>708.10654321453137</v>
      </c>
      <c r="EA25" s="4">
        <v>29.777878375</v>
      </c>
      <c r="EB25" s="4">
        <v>29.777878375</v>
      </c>
      <c r="EC25" s="4">
        <v>33.990394625</v>
      </c>
      <c r="ED25" s="4">
        <v>32.111596500000005</v>
      </c>
      <c r="EE25" s="4">
        <v>30.187018023437503</v>
      </c>
      <c r="EF25" s="4">
        <v>11.00817625</v>
      </c>
      <c r="EG25" s="4">
        <v>10.352335625</v>
      </c>
      <c r="EH25" s="4">
        <v>32.746423374999999</v>
      </c>
      <c r="EI25" s="4">
        <v>31.268751625</v>
      </c>
      <c r="EJ25" s="4">
        <v>25.351602999999997</v>
      </c>
      <c r="EK25" s="4">
        <v>33.412848874999995</v>
      </c>
      <c r="EL25" s="4">
        <v>29.668405750000002</v>
      </c>
      <c r="EM25" s="4">
        <v>33.831387499999998</v>
      </c>
      <c r="EN25" s="4">
        <v>31.869355375000001</v>
      </c>
      <c r="EO25" s="4">
        <v>30.472042209472782</v>
      </c>
      <c r="EP25" s="4">
        <v>2.0124191250000001</v>
      </c>
      <c r="EQ25" s="4">
        <v>42435.436249999999</v>
      </c>
      <c r="ER25" s="4">
        <v>781.16408425636087</v>
      </c>
      <c r="ES25" s="4">
        <v>11.479914000000001</v>
      </c>
      <c r="ET25" s="4">
        <v>793.68763361142726</v>
      </c>
      <c r="EU25" s="4">
        <v>10.62470575</v>
      </c>
      <c r="EV25" s="7">
        <v>2803.1344680353664</v>
      </c>
      <c r="EW25" s="7">
        <v>68.512935499999998</v>
      </c>
      <c r="EX25" s="7">
        <v>2803.1344680353664</v>
      </c>
      <c r="EY25" s="7">
        <v>66.132528000000008</v>
      </c>
      <c r="EZ25" s="7">
        <v>708.10654321453137</v>
      </c>
      <c r="FA25" s="7">
        <v>25.351602999999997</v>
      </c>
      <c r="FB25" s="7">
        <v>711.51986499999998</v>
      </c>
      <c r="FC25" s="7">
        <v>33.464415000000002</v>
      </c>
      <c r="FD25" s="4">
        <v>793.68763361142726</v>
      </c>
      <c r="FE25" s="4">
        <v>30.029967500000001</v>
      </c>
      <c r="FF25" s="4">
        <v>30.029967500000001</v>
      </c>
      <c r="FG25" s="4">
        <v>34.199038000000002</v>
      </c>
      <c r="FH25" s="4">
        <v>32.281407250000001</v>
      </c>
      <c r="FI25" s="4">
        <v>30.840236124487213</v>
      </c>
      <c r="FK25" s="4">
        <v>719.85904410075182</v>
      </c>
      <c r="FL25" s="4">
        <v>29.630391953124995</v>
      </c>
      <c r="FM25" s="4">
        <v>719.85904410075182</v>
      </c>
      <c r="FN25" s="4">
        <v>29.922724494300553</v>
      </c>
      <c r="FP25" s="4">
        <v>708.10654321453137</v>
      </c>
      <c r="FQ25" s="4">
        <v>30.187018023437503</v>
      </c>
      <c r="FR25" s="4">
        <v>631.75341949288213</v>
      </c>
      <c r="FS25" s="4">
        <v>30.103848294458349</v>
      </c>
    </row>
    <row r="26" spans="1:175">
      <c r="A26" s="250"/>
      <c r="B26" s="38">
        <v>185</v>
      </c>
      <c r="C26" s="130">
        <f>Anchor!L131</f>
        <v>943.90471100000002</v>
      </c>
      <c r="D26" s="130">
        <f>Anchor!M131</f>
        <v>30.06109</v>
      </c>
      <c r="E26" s="130">
        <f>Anchor!N131</f>
        <v>34.372674000000004</v>
      </c>
      <c r="F26" s="130">
        <f>Anchor!O131</f>
        <v>32.452730000000003</v>
      </c>
      <c r="G26" s="131">
        <f>('Summary (Full)'!$B$34*D26+'Summary (Full)'!$B$35*E26+'Summary (Full)'!$B$36*F26)/'Summary (Full)'!$B$37</f>
        <v>30.480041499999999</v>
      </c>
      <c r="H26" s="130">
        <f>Anchor!P131</f>
        <v>11.268682999999999</v>
      </c>
      <c r="I26" s="130">
        <f>Anchor!Q131</f>
        <v>10.512624000000001</v>
      </c>
      <c r="J26" s="130">
        <f>Anchor!R131</f>
        <v>33.943401999999999</v>
      </c>
      <c r="K26" s="130">
        <f>Anchor!S131</f>
        <v>32.492398000000001</v>
      </c>
      <c r="L26" s="130">
        <f>Anchor!T131</f>
        <v>25.623265</v>
      </c>
      <c r="M26" s="130">
        <f>Anchor!U131</f>
        <v>33.729742999999999</v>
      </c>
      <c r="N26" s="130">
        <f>Anchor!V131</f>
        <v>29.940178</v>
      </c>
      <c r="O26" s="130">
        <f>Anchor!W131</f>
        <v>34.214717</v>
      </c>
      <c r="P26" s="130">
        <f>Anchor!X131</f>
        <v>32.201250000000002</v>
      </c>
      <c r="Q26" s="132">
        <f>10*LOG10(1/(('Summary (Full)'!$B$41/10^(N26/10)+'Summary (Full)'!$B$42/10^(O26/10)+'Summary (Full)'!$B$43/10^(P26/10))/'Summary (Full)'!$B$44))</f>
        <v>30.759992406687019</v>
      </c>
      <c r="R26" s="130">
        <f>Anchor!Y131</f>
        <v>1.8752219999999999</v>
      </c>
      <c r="S26" s="130">
        <f>Anchor!Z131</f>
        <v>4986.6400000000003</v>
      </c>
      <c r="T26" s="133"/>
      <c r="U26" s="130">
        <f>Test!L131</f>
        <v>997.12963999999999</v>
      </c>
      <c r="V26" s="130">
        <f>Test!M131</f>
        <v>30.862576000000001</v>
      </c>
      <c r="W26" s="130">
        <f>Test!N131</f>
        <v>35.089115</v>
      </c>
      <c r="X26" s="130">
        <f>Test!O131</f>
        <v>33.334707000000002</v>
      </c>
      <c r="Y26" s="130">
        <f>('Summary (Full)'!$B$34*V26+'Summary (Full)'!$B$35*W26+'Summary (Full)'!$B$36*X26)/'Summary (Full)'!$B$37</f>
        <v>31.281242875</v>
      </c>
      <c r="Z26" s="130">
        <f>Test!P131</f>
        <v>12.098242000000001</v>
      </c>
      <c r="AA26" s="130">
        <f>Test!Q131</f>
        <v>11.169446000000001</v>
      </c>
      <c r="AB26" s="130">
        <f>Test!R131</f>
        <v>40.763115999999997</v>
      </c>
      <c r="AC26" s="130">
        <f>Test!S131</f>
        <v>38.999344000000001</v>
      </c>
      <c r="AD26" s="130">
        <f>Test!T131</f>
        <v>26.521332999999998</v>
      </c>
      <c r="AE26" s="130">
        <f>Test!U131</f>
        <v>34.534678999999997</v>
      </c>
      <c r="AF26" s="130">
        <f>Test!V131</f>
        <v>30.753091000000001</v>
      </c>
      <c r="AG26" s="130">
        <f>Test!W131</f>
        <v>34.934339000000001</v>
      </c>
      <c r="AH26" s="130">
        <f>Test!X131</f>
        <v>33.105511</v>
      </c>
      <c r="AI26" s="130">
        <f>10*LOG10(1/(('Summary (Full)'!$B$41/10^(AF26/10)+'Summary (Full)'!$B$42/10^(AG26/10)+'Summary (Full)'!$B$43/10^(AH26/10))/'Summary (Full)'!$B$44))</f>
        <v>31.57662395451608</v>
      </c>
      <c r="AJ26" s="130">
        <f>Test!Y131</f>
        <v>1.949532</v>
      </c>
      <c r="AK26" s="130">
        <f>Test!Z131</f>
        <v>50456.75</v>
      </c>
      <c r="AL26" s="130">
        <f t="shared" si="2"/>
        <v>1.0396273081267178</v>
      </c>
      <c r="AM26" s="130">
        <f t="shared" si="2"/>
        <v>10.118386328269134</v>
      </c>
      <c r="AO26" s="261"/>
      <c r="AP26" s="177"/>
      <c r="AQ26" s="177"/>
      <c r="AR26" s="177"/>
      <c r="AS26" s="177"/>
      <c r="AT26" s="177"/>
      <c r="AU26" s="177"/>
      <c r="AV26" s="177"/>
      <c r="AW26" s="177"/>
      <c r="AX26" s="177"/>
      <c r="AY26" s="178"/>
      <c r="AZ26" s="252"/>
      <c r="BA26" s="171"/>
      <c r="CL26" s="4">
        <v>719.85904410075182</v>
      </c>
      <c r="CM26" s="4">
        <v>29.213986500000001</v>
      </c>
      <c r="CN26" s="4">
        <v>29.213986500000001</v>
      </c>
      <c r="CO26" s="4">
        <v>33.56971575</v>
      </c>
      <c r="CP26" s="4">
        <v>31.520744499999999</v>
      </c>
      <c r="CQ26" s="4">
        <v>29.630391953124995</v>
      </c>
      <c r="CR26" s="4">
        <v>10.540960249999999</v>
      </c>
      <c r="CS26" s="4">
        <v>9.9303623750000014</v>
      </c>
      <c r="CT26" s="4">
        <v>26.232232125000003</v>
      </c>
      <c r="CU26" s="4">
        <v>25.107038875000001</v>
      </c>
      <c r="CV26" s="4">
        <v>24.704890250000002</v>
      </c>
      <c r="CW26" s="4">
        <v>32.966817750000004</v>
      </c>
      <c r="CX26" s="4">
        <v>29.112114500000001</v>
      </c>
      <c r="CY26" s="4">
        <v>33.4201725</v>
      </c>
      <c r="CZ26" s="4">
        <v>31.278977250000001</v>
      </c>
      <c r="DA26" s="4">
        <v>29.922724494300553</v>
      </c>
      <c r="DB26" s="4">
        <v>1.8635596249999999</v>
      </c>
      <c r="DC26" s="4">
        <v>2855.9775</v>
      </c>
      <c r="DE26" s="4">
        <v>1085.482385551677</v>
      </c>
      <c r="DF26" s="4">
        <v>12.1689445</v>
      </c>
      <c r="DH26" s="4">
        <v>890.23078577423189</v>
      </c>
      <c r="DI26" s="4">
        <v>10.472199124999999</v>
      </c>
      <c r="DK26" s="4">
        <v>4502.5920830562009</v>
      </c>
      <c r="DL26" s="4">
        <v>75.658418124999997</v>
      </c>
      <c r="DM26" s="4">
        <v>4502.5920830562009</v>
      </c>
      <c r="DN26" s="4">
        <v>73.263221000000001</v>
      </c>
      <c r="DO26" s="4">
        <v>748.15087069772972</v>
      </c>
      <c r="DP26" s="4">
        <v>24.85400525</v>
      </c>
      <c r="DQ26" s="4">
        <v>794.15965266830608</v>
      </c>
      <c r="DR26" s="4">
        <v>33.303906874999996</v>
      </c>
      <c r="DS26" s="4">
        <v>800.5252541153834</v>
      </c>
      <c r="DT26" s="4">
        <v>29.444944</v>
      </c>
      <c r="DU26" s="4">
        <v>29.444944</v>
      </c>
      <c r="DV26" s="4">
        <v>33.774139000000005</v>
      </c>
      <c r="DW26" s="4">
        <v>31.674207500000001</v>
      </c>
      <c r="DX26" s="4">
        <v>30.264453667272331</v>
      </c>
      <c r="DZ26" s="4">
        <v>793.68763361142726</v>
      </c>
      <c r="EA26" s="4">
        <v>30.13944425</v>
      </c>
      <c r="EB26" s="4">
        <v>30.13944425</v>
      </c>
      <c r="EC26" s="4">
        <v>34.356634749999998</v>
      </c>
      <c r="ED26" s="4">
        <v>32.519300000000001</v>
      </c>
      <c r="EE26" s="4">
        <v>30.551759640625001</v>
      </c>
      <c r="EF26" s="4">
        <v>11.3715315</v>
      </c>
      <c r="EG26" s="4">
        <v>10.62470575</v>
      </c>
      <c r="EH26" s="4">
        <v>35.418654249999996</v>
      </c>
      <c r="EI26" s="4">
        <v>33.84561575</v>
      </c>
      <c r="EJ26" s="4">
        <v>25.741512999999998</v>
      </c>
      <c r="EK26" s="4">
        <v>33.786792249999998</v>
      </c>
      <c r="EL26" s="4">
        <v>30.029967500000001</v>
      </c>
      <c r="EM26" s="4">
        <v>34.199038000000002</v>
      </c>
      <c r="EN26" s="4">
        <v>32.281407250000001</v>
      </c>
      <c r="EO26" s="4">
        <v>30.840236124487213</v>
      </c>
      <c r="EP26" s="4">
        <v>1.99145675</v>
      </c>
      <c r="EQ26" s="4">
        <v>45109.207500000004</v>
      </c>
      <c r="ER26" s="4">
        <v>868.43902472455522</v>
      </c>
      <c r="ES26" s="4">
        <v>11.824021500000001</v>
      </c>
      <c r="ET26" s="4">
        <v>875.80345884475537</v>
      </c>
      <c r="EU26" s="4">
        <v>10.863012250000001</v>
      </c>
      <c r="EV26" s="7">
        <v>3093.3495444233031</v>
      </c>
      <c r="EW26" s="7">
        <v>70.905303750000002</v>
      </c>
      <c r="EX26" s="7">
        <v>3093.3495444233031</v>
      </c>
      <c r="EY26" s="7">
        <v>68.503485499999996</v>
      </c>
      <c r="EZ26" s="7">
        <v>793.68763361142726</v>
      </c>
      <c r="FA26" s="7">
        <v>25.741512999999998</v>
      </c>
      <c r="FB26" s="7">
        <v>789.39949252818326</v>
      </c>
      <c r="FC26" s="7">
        <v>33.800853625000002</v>
      </c>
      <c r="FD26" s="4">
        <v>947.80681664636791</v>
      </c>
      <c r="FE26" s="4">
        <v>30.627441874999999</v>
      </c>
      <c r="FF26" s="4">
        <v>30.627441874999999</v>
      </c>
      <c r="FG26" s="4">
        <v>34.653316125000003</v>
      </c>
      <c r="FH26" s="4">
        <v>32.800686374999998</v>
      </c>
      <c r="FI26" s="4">
        <v>31.416606827540068</v>
      </c>
      <c r="FK26" s="4">
        <v>800.5252541153834</v>
      </c>
      <c r="FL26" s="4">
        <v>29.965698718749998</v>
      </c>
      <c r="FM26" s="4">
        <v>800.5252541153834</v>
      </c>
      <c r="FN26" s="4">
        <v>30.264453667272331</v>
      </c>
      <c r="FP26" s="4">
        <v>793.68763361142726</v>
      </c>
      <c r="FQ26" s="4">
        <v>30.551759640625001</v>
      </c>
      <c r="FR26" s="4">
        <v>708.10654321453137</v>
      </c>
      <c r="FS26" s="4">
        <v>30.472042209472782</v>
      </c>
    </row>
    <row r="27" spans="1:175" ht="13" customHeight="1">
      <c r="A27" s="250"/>
      <c r="B27" s="38">
        <v>210</v>
      </c>
      <c r="C27" s="130">
        <f>Anchor!L132</f>
        <v>372.53946100000002</v>
      </c>
      <c r="D27" s="130">
        <f>Anchor!M132</f>
        <v>27.136339</v>
      </c>
      <c r="E27" s="130">
        <f>Anchor!N132</f>
        <v>31.547474999999999</v>
      </c>
      <c r="F27" s="130">
        <f>Anchor!O132</f>
        <v>29.242429000000001</v>
      </c>
      <c r="G27" s="131">
        <f>('Summary (Full)'!$B$34*D27+'Summary (Full)'!$B$35*E27+'Summary (Full)'!$B$36*F27)/'Summary (Full)'!$B$37</f>
        <v>27.543665625000003</v>
      </c>
      <c r="H27" s="130">
        <f>Anchor!P132</f>
        <v>8.4742750000000004</v>
      </c>
      <c r="I27" s="130">
        <f>Anchor!Q132</f>
        <v>8.4029039999999995</v>
      </c>
      <c r="J27" s="130">
        <f>Anchor!R132</f>
        <v>12.557338</v>
      </c>
      <c r="K27" s="130">
        <f>Anchor!S132</f>
        <v>11.948308000000001</v>
      </c>
      <c r="L27" s="130">
        <f>Anchor!T132</f>
        <v>22.546226000000001</v>
      </c>
      <c r="M27" s="130">
        <f>Anchor!U132</f>
        <v>30.77027</v>
      </c>
      <c r="N27" s="130">
        <f>Anchor!V132</f>
        <v>27.026447999999998</v>
      </c>
      <c r="O27" s="130">
        <f>Anchor!W132</f>
        <v>31.386510000000001</v>
      </c>
      <c r="P27" s="130">
        <f>Anchor!X132</f>
        <v>28.972103000000001</v>
      </c>
      <c r="Q27" s="132">
        <f>10*LOG10(1/(('Summary (Full)'!$B$41/10^(N27/10)+'Summary (Full)'!$B$42/10^(O27/10)+'Summary (Full)'!$B$43/10^(P27/10))/'Summary (Full)'!$B$44))</f>
        <v>27.813629256364717</v>
      </c>
      <c r="R27" s="130">
        <f>Anchor!Y132</f>
        <v>1.7827999999999999</v>
      </c>
      <c r="S27" s="130">
        <f>Anchor!Z132</f>
        <v>3161.2</v>
      </c>
      <c r="T27" s="133"/>
      <c r="U27" s="130">
        <f>Test!L132</f>
        <v>400.26127700000001</v>
      </c>
      <c r="V27" s="130">
        <f>Test!M132</f>
        <v>27.970048999999999</v>
      </c>
      <c r="W27" s="130">
        <f>Test!N132</f>
        <v>32.159193999999999</v>
      </c>
      <c r="X27" s="130">
        <f>Test!O132</f>
        <v>30.073079</v>
      </c>
      <c r="Y27" s="130">
        <f>('Summary (Full)'!$B$34*V27+'Summary (Full)'!$B$35*W27+'Summary (Full)'!$B$36*X27)/'Summary (Full)'!$B$37</f>
        <v>28.363309937500002</v>
      </c>
      <c r="Z27" s="130">
        <f>Test!P132</f>
        <v>9.1913999999999998</v>
      </c>
      <c r="AA27" s="130">
        <f>Test!Q132</f>
        <v>8.9904849999999996</v>
      </c>
      <c r="AB27" s="130">
        <f>Test!R132</f>
        <v>19.385269000000001</v>
      </c>
      <c r="AC27" s="130">
        <f>Test!S132</f>
        <v>18.384430999999999</v>
      </c>
      <c r="AD27" s="130">
        <f>Test!T132</f>
        <v>23.402052999999999</v>
      </c>
      <c r="AE27" s="130">
        <f>Test!U132</f>
        <v>31.543132</v>
      </c>
      <c r="AF27" s="130">
        <f>Test!V132</f>
        <v>27.860596999999999</v>
      </c>
      <c r="AG27" s="130">
        <f>Test!W132</f>
        <v>31.993134999999999</v>
      </c>
      <c r="AH27" s="130">
        <f>Test!X132</f>
        <v>29.809096</v>
      </c>
      <c r="AI27" s="130">
        <f>10*LOG10(1/(('Summary (Full)'!$B$41/10^(AF27/10)+'Summary (Full)'!$B$42/10^(AG27/10)+'Summary (Full)'!$B$43/10^(AH27/10))/'Summary (Full)'!$B$44))</f>
        <v>28.631072634400617</v>
      </c>
      <c r="AJ27" s="130">
        <f>Test!Y132</f>
        <v>2.1172309999999999</v>
      </c>
      <c r="AK27" s="130">
        <f>Test!Z132</f>
        <v>29066.58</v>
      </c>
      <c r="AL27" s="130">
        <f t="shared" si="2"/>
        <v>1.187587502804577</v>
      </c>
      <c r="AM27" s="130">
        <f t="shared" si="2"/>
        <v>9.1947931165380243</v>
      </c>
      <c r="AO27" s="261" t="s">
        <v>29</v>
      </c>
      <c r="AP27" s="177" cm="1">
        <f t="array" ref="AP27">bdRateExtend($C25:$C28,D25:D28,$U25:$U28,V25:V28)</f>
        <v>-0.17766589283074907</v>
      </c>
      <c r="AQ27" s="177"/>
      <c r="AR27" s="177"/>
      <c r="AS27" s="177"/>
      <c r="AT27" s="177" cm="1">
        <f t="array" ref="AT27">bdRateExtend($C25:$C28,H25:H28,$U25:$U28,Z25:Z28)</f>
        <v>-0.16967428671443385</v>
      </c>
      <c r="AU27" s="177"/>
      <c r="AV27" s="177" cm="1">
        <f t="array" ref="AV27">bdRateExtend($C25:$C28,I25:I28,$U25:$U28,AA25:AA28)</f>
        <v>-0.18441511931353194</v>
      </c>
      <c r="AW27" s="177"/>
      <c r="AX27" s="177" cm="1">
        <f t="array" ref="AX27">bdRateExtend($C25:$C28,J25:J28,$U25:$U28,AB25:AB28,"None", FALSE,1)</f>
        <v>-0.21631973114886849</v>
      </c>
      <c r="AY27" s="178"/>
      <c r="AZ27" s="252" cm="1">
        <f t="array" ref="AZ27">testVMAFRange($C25:$C28,J25:J28,$U25:$U28,AB25:AB28)</f>
        <v>0</v>
      </c>
      <c r="BA27" s="171"/>
      <c r="CL27" s="4">
        <v>748.15087069772972</v>
      </c>
      <c r="CM27" s="4">
        <v>29.32990225</v>
      </c>
      <c r="CN27" s="4">
        <v>29.32990225</v>
      </c>
      <c r="CO27" s="4">
        <v>33.666374250000004</v>
      </c>
      <c r="CP27" s="4">
        <v>31.650154750000002</v>
      </c>
      <c r="CQ27" s="4">
        <v>29.74594753125</v>
      </c>
      <c r="CR27" s="4">
        <v>10.570081</v>
      </c>
      <c r="CS27" s="4">
        <v>9.9851939999999999</v>
      </c>
      <c r="CT27" s="4">
        <v>28.596885999999998</v>
      </c>
      <c r="CU27" s="4">
        <v>27.356375500000002</v>
      </c>
      <c r="CV27" s="4">
        <v>24.85400525</v>
      </c>
      <c r="CW27" s="4">
        <v>32.989874749999998</v>
      </c>
      <c r="CX27" s="4">
        <v>29.211745499999999</v>
      </c>
      <c r="CY27" s="4">
        <v>33.507665250000002</v>
      </c>
      <c r="CZ27" s="4">
        <v>31.393963250000002</v>
      </c>
      <c r="DA27" s="4">
        <v>30.023401619106444</v>
      </c>
      <c r="DB27" s="4">
        <v>1.8521164999999999</v>
      </c>
      <c r="DC27" s="4">
        <v>4530.2800000000007</v>
      </c>
      <c r="DE27" s="4">
        <v>1201.8043531277642</v>
      </c>
      <c r="DF27" s="4">
        <v>12.567438750000001</v>
      </c>
      <c r="DH27" s="4">
        <v>989.98857046173418</v>
      </c>
      <c r="DI27" s="4">
        <v>10.7431175</v>
      </c>
      <c r="DK27" s="4">
        <v>4974.202413</v>
      </c>
      <c r="DL27" s="4">
        <v>78.346564999999998</v>
      </c>
      <c r="DM27" s="4">
        <v>4974.202413</v>
      </c>
      <c r="DN27" s="4">
        <v>75.912768</v>
      </c>
      <c r="DO27" s="4">
        <v>840.34703033350354</v>
      </c>
      <c r="DP27" s="4">
        <v>25.238635125000002</v>
      </c>
      <c r="DQ27" s="4">
        <v>890.23078577423189</v>
      </c>
      <c r="DR27" s="4">
        <v>33.666203250000002</v>
      </c>
      <c r="DS27" s="4">
        <v>890.23078577423189</v>
      </c>
      <c r="DT27" s="4">
        <v>29.777773500000002</v>
      </c>
      <c r="DU27" s="4">
        <v>29.777773500000002</v>
      </c>
      <c r="DV27" s="4">
        <v>34.128105500000004</v>
      </c>
      <c r="DW27" s="4">
        <v>32.069437749999999</v>
      </c>
      <c r="DX27" s="4">
        <v>30.606182840244109</v>
      </c>
      <c r="DZ27" s="4">
        <v>849.56294515184015</v>
      </c>
      <c r="EA27" s="4">
        <v>30.370340249999998</v>
      </c>
      <c r="EB27" s="4">
        <v>30.370340249999998</v>
      </c>
      <c r="EC27" s="4">
        <v>34.415877999999999</v>
      </c>
      <c r="ED27" s="4">
        <v>32.600995750000003</v>
      </c>
      <c r="EE27" s="4">
        <v>30.762602328124999</v>
      </c>
      <c r="EF27" s="4">
        <v>11.468284500000001</v>
      </c>
      <c r="EG27" s="4">
        <v>10.71999475</v>
      </c>
      <c r="EH27" s="4">
        <v>38.012847999999998</v>
      </c>
      <c r="EI27" s="4">
        <v>36.330459500000003</v>
      </c>
      <c r="EJ27" s="4">
        <v>25.967022</v>
      </c>
      <c r="EK27" s="4">
        <v>33.798073250000002</v>
      </c>
      <c r="EL27" s="4">
        <v>30.246332250000002</v>
      </c>
      <c r="EM27" s="4">
        <v>34.246998750000003</v>
      </c>
      <c r="EN27" s="4">
        <v>32.350719249999997</v>
      </c>
      <c r="EO27" s="4">
        <v>31.025272138963807</v>
      </c>
      <c r="EP27" s="4">
        <v>1.9293275000000001</v>
      </c>
      <c r="EQ27" s="4">
        <v>61157.922500000001</v>
      </c>
      <c r="ER27" s="4">
        <v>1066.254107011104</v>
      </c>
      <c r="ES27" s="4">
        <v>12.566816125000001</v>
      </c>
      <c r="ET27" s="4">
        <v>971.66479809594307</v>
      </c>
      <c r="EU27" s="4">
        <v>11.132864375</v>
      </c>
      <c r="EV27" s="7">
        <v>3323.885596502158</v>
      </c>
      <c r="EW27" s="7">
        <v>72.677750500000002</v>
      </c>
      <c r="EX27" s="7">
        <v>3413.611267350424</v>
      </c>
      <c r="EY27" s="7">
        <v>70.874442999999999</v>
      </c>
      <c r="EZ27" s="7">
        <v>947.80681664636791</v>
      </c>
      <c r="FA27" s="7">
        <v>26.3986245</v>
      </c>
      <c r="FB27" s="7">
        <v>875.80345884475537</v>
      </c>
      <c r="FC27" s="7">
        <v>34.137292250000002</v>
      </c>
      <c r="FD27" s="4">
        <v>1057.4116571442075</v>
      </c>
      <c r="FE27" s="4">
        <v>31.008551499999999</v>
      </c>
      <c r="FF27" s="4">
        <v>31.008551499999999</v>
      </c>
      <c r="FG27" s="4">
        <v>35.059633500000004</v>
      </c>
      <c r="FH27" s="4">
        <v>33.250653499999999</v>
      </c>
      <c r="FI27" s="4">
        <v>31.80794151611633</v>
      </c>
      <c r="FK27" s="4">
        <v>890.23078577423189</v>
      </c>
      <c r="FL27" s="4">
        <v>30.301005484374997</v>
      </c>
      <c r="FM27" s="4">
        <v>890.23078577423189</v>
      </c>
      <c r="FN27" s="4">
        <v>30.606182840244109</v>
      </c>
      <c r="FP27" s="4">
        <v>947.80681664636791</v>
      </c>
      <c r="FQ27" s="4">
        <v>31.1499208984375</v>
      </c>
      <c r="FR27" s="4">
        <v>793.68763361142726</v>
      </c>
      <c r="FS27" s="4">
        <v>30.840236124487213</v>
      </c>
    </row>
    <row r="28" spans="1:175" ht="13" thickBot="1">
      <c r="A28" s="250"/>
      <c r="B28" s="38">
        <v>235</v>
      </c>
      <c r="C28" s="130">
        <f>Anchor!L133</f>
        <v>134.75263200000001</v>
      </c>
      <c r="D28" s="130">
        <f>Anchor!M133</f>
        <v>24.388876</v>
      </c>
      <c r="E28" s="130">
        <f>Anchor!N133</f>
        <v>29.082674000000001</v>
      </c>
      <c r="F28" s="130">
        <f>Anchor!O133</f>
        <v>26.513079000000001</v>
      </c>
      <c r="G28" s="131">
        <f>('Summary (Full)'!$B$34*D28+'Summary (Full)'!$B$35*E28+'Summary (Full)'!$B$36*F28)/'Summary (Full)'!$B$37</f>
        <v>24.815001062499999</v>
      </c>
      <c r="H28" s="130">
        <f>Anchor!P133</f>
        <v>6.3002060000000002</v>
      </c>
      <c r="I28" s="130">
        <f>Anchor!Q133</f>
        <v>6.6812860000000001</v>
      </c>
      <c r="J28" s="130">
        <f>Anchor!R133</f>
        <v>1.7646649999999999</v>
      </c>
      <c r="K28" s="130">
        <f>Anchor!S133</f>
        <v>1.6903859999999999</v>
      </c>
      <c r="L28" s="130">
        <f>Anchor!T133</f>
        <v>19.874752999999998</v>
      </c>
      <c r="M28" s="130">
        <f>Anchor!U133</f>
        <v>27.984089999999998</v>
      </c>
      <c r="N28" s="130">
        <f>Anchor!V133</f>
        <v>24.291208000000001</v>
      </c>
      <c r="O28" s="130">
        <f>Anchor!W133</f>
        <v>28.925843</v>
      </c>
      <c r="P28" s="130">
        <f>Anchor!X133</f>
        <v>26.240506</v>
      </c>
      <c r="Q28" s="132">
        <f>10*LOG10(1/(('Summary (Full)'!$B$41/10^(N28/10)+'Summary (Full)'!$B$42/10^(O28/10)+'Summary (Full)'!$B$43/10^(P28/10))/'Summary (Full)'!$B$44))</f>
        <v>25.098378801848405</v>
      </c>
      <c r="R28" s="130">
        <f>Anchor!Y133</f>
        <v>1.8880600000000001</v>
      </c>
      <c r="S28" s="130">
        <f>Anchor!Z133</f>
        <v>1717.85</v>
      </c>
      <c r="T28" s="133"/>
      <c r="U28" s="130">
        <f>Test!L133</f>
        <v>148.96857</v>
      </c>
      <c r="V28" s="130">
        <f>Test!M133</f>
        <v>25.177406000000001</v>
      </c>
      <c r="W28" s="130">
        <f>Test!N133</f>
        <v>29.552332</v>
      </c>
      <c r="X28" s="130">
        <f>Test!O133</f>
        <v>27.180882</v>
      </c>
      <c r="Y28" s="130">
        <f>('Summary (Full)'!$B$34*V28+'Summary (Full)'!$B$35*W28+'Summary (Full)'!$B$36*X28)/'Summary (Full)'!$B$37</f>
        <v>25.576056125000001</v>
      </c>
      <c r="Z28" s="130">
        <f>Test!P133</f>
        <v>6.8532900000000003</v>
      </c>
      <c r="AA28" s="130">
        <f>Test!Q133</f>
        <v>7.166048</v>
      </c>
      <c r="AB28" s="130">
        <f>Test!R133</f>
        <v>4.3908569999999996</v>
      </c>
      <c r="AC28" s="130">
        <f>Test!S133</f>
        <v>4.1154719999999996</v>
      </c>
      <c r="AD28" s="130">
        <f>Test!T133</f>
        <v>20.632175</v>
      </c>
      <c r="AE28" s="130">
        <f>Test!U133</f>
        <v>28.694849000000001</v>
      </c>
      <c r="AF28" s="130">
        <f>Test!V133</f>
        <v>25.080074</v>
      </c>
      <c r="AG28" s="130">
        <f>Test!W133</f>
        <v>29.392496000000001</v>
      </c>
      <c r="AH28" s="130">
        <f>Test!X133</f>
        <v>26.920086000000001</v>
      </c>
      <c r="AI28" s="130">
        <f>10*LOG10(1/(('Summary (Full)'!$B$41/10^(AF28/10)+'Summary (Full)'!$B$42/10^(AG28/10)+'Summary (Full)'!$B$43/10^(AH28/10))/'Summary (Full)'!$B$44))</f>
        <v>25.850132139015894</v>
      </c>
      <c r="AJ28" s="130">
        <f>Test!Y133</f>
        <v>2.3026270000000002</v>
      </c>
      <c r="AK28" s="130">
        <f>Test!Z133</f>
        <v>15177.9</v>
      </c>
      <c r="AL28" s="130">
        <f t="shared" si="2"/>
        <v>1.2195730008580237</v>
      </c>
      <c r="AM28" s="130">
        <f t="shared" si="2"/>
        <v>8.8354047210175519</v>
      </c>
      <c r="AO28" s="270"/>
      <c r="AP28" s="193"/>
      <c r="AQ28" s="193"/>
      <c r="AR28" s="193"/>
      <c r="AS28" s="193"/>
      <c r="AT28" s="193"/>
      <c r="AU28" s="193"/>
      <c r="AV28" s="193"/>
      <c r="AW28" s="193"/>
      <c r="AX28" s="193"/>
      <c r="AY28" s="195"/>
      <c r="AZ28" s="253"/>
      <c r="BA28" s="221"/>
      <c r="CL28" s="4">
        <v>800.5252541153834</v>
      </c>
      <c r="CM28" s="4">
        <v>29.544249999999998</v>
      </c>
      <c r="CN28" s="4">
        <v>29.544249999999998</v>
      </c>
      <c r="CO28" s="4">
        <v>33.921435500000001</v>
      </c>
      <c r="CP28" s="4">
        <v>31.910243999999999</v>
      </c>
      <c r="CQ28" s="4">
        <v>29.965698718749998</v>
      </c>
      <c r="CR28" s="4">
        <v>10.920284499999999</v>
      </c>
      <c r="CS28" s="4">
        <v>10.20128075</v>
      </c>
      <c r="CT28" s="4">
        <v>28.698212250000001</v>
      </c>
      <c r="CU28" s="4">
        <v>27.477087749999999</v>
      </c>
      <c r="CV28" s="4">
        <v>25.072073500000002</v>
      </c>
      <c r="CW28" s="4">
        <v>33.3165105</v>
      </c>
      <c r="CX28" s="4">
        <v>29.444944</v>
      </c>
      <c r="CY28" s="4">
        <v>33.774139000000005</v>
      </c>
      <c r="CZ28" s="4">
        <v>31.674207500000001</v>
      </c>
      <c r="DA28" s="4">
        <v>30.264453667272331</v>
      </c>
      <c r="DB28" s="4">
        <v>1.8673692500000001</v>
      </c>
      <c r="DC28" s="4">
        <v>2995.5249999999996</v>
      </c>
      <c r="DE28" s="4">
        <v>1330.5915622599332</v>
      </c>
      <c r="DF28" s="4">
        <v>12.965933</v>
      </c>
      <c r="DH28" s="4">
        <v>1100.9250469725071</v>
      </c>
      <c r="DI28" s="4">
        <v>11.014035875000001</v>
      </c>
      <c r="DK28" s="4">
        <v>5480.691049012592</v>
      </c>
      <c r="DL28" s="4">
        <v>80.333801374999993</v>
      </c>
      <c r="DM28" s="4">
        <v>5480.691049012592</v>
      </c>
      <c r="DN28" s="4">
        <v>77.960059125000001</v>
      </c>
      <c r="DO28" s="4">
        <v>890.23078577423189</v>
      </c>
      <c r="DP28" s="4">
        <v>25.439256750000002</v>
      </c>
      <c r="DQ28" s="4">
        <v>989.98857046173418</v>
      </c>
      <c r="DR28" s="4">
        <v>34.015895999999998</v>
      </c>
      <c r="DS28" s="4">
        <v>989.98857046173418</v>
      </c>
      <c r="DT28" s="4">
        <v>30.110603000000001</v>
      </c>
      <c r="DU28" s="4">
        <v>30.110603000000001</v>
      </c>
      <c r="DV28" s="4">
        <v>34.482072000000002</v>
      </c>
      <c r="DW28" s="4">
        <v>32.464668000000003</v>
      </c>
      <c r="DX28" s="4">
        <v>30.947912013215884</v>
      </c>
      <c r="DZ28" s="4">
        <v>947.80681664636791</v>
      </c>
      <c r="EA28" s="4">
        <v>30.752295874999998</v>
      </c>
      <c r="EB28" s="4">
        <v>30.752295874999998</v>
      </c>
      <c r="EC28" s="4">
        <v>34.820309000000002</v>
      </c>
      <c r="ED28" s="4">
        <v>33.046283125000002</v>
      </c>
      <c r="EE28" s="4">
        <v>31.1499208984375</v>
      </c>
      <c r="EF28" s="4">
        <v>11.865622250000001</v>
      </c>
      <c r="EG28" s="4">
        <v>11.014301625</v>
      </c>
      <c r="EH28" s="4">
        <v>40.841506500000001</v>
      </c>
      <c r="EI28" s="4">
        <v>39.073833749999999</v>
      </c>
      <c r="EJ28" s="4">
        <v>26.3986245</v>
      </c>
      <c r="EK28" s="4">
        <v>34.188963375</v>
      </c>
      <c r="EL28" s="4">
        <v>30.627441874999999</v>
      </c>
      <c r="EM28" s="4">
        <v>34.653316125000003</v>
      </c>
      <c r="EN28" s="4">
        <v>32.800686374999998</v>
      </c>
      <c r="EO28" s="4">
        <v>31.416606827540068</v>
      </c>
      <c r="EP28" s="4">
        <v>1.90259625</v>
      </c>
      <c r="EQ28" s="4">
        <v>65719.578750000001</v>
      </c>
      <c r="ER28" s="4">
        <v>1177.5654083171216</v>
      </c>
      <c r="ES28" s="4">
        <v>12.965503250000001</v>
      </c>
      <c r="ET28" s="4">
        <v>1078.018669969864</v>
      </c>
      <c r="EU28" s="4">
        <v>11.4027165</v>
      </c>
      <c r="EV28" s="7">
        <v>3677.4499350000001</v>
      </c>
      <c r="EW28" s="7">
        <v>75.205314999999999</v>
      </c>
      <c r="EX28" s="7">
        <v>3677.4499350000001</v>
      </c>
      <c r="EY28" s="7">
        <v>72.671346</v>
      </c>
      <c r="EZ28" s="7">
        <v>1057.4116571442075</v>
      </c>
      <c r="FA28" s="7">
        <v>26.830227000000001</v>
      </c>
      <c r="FB28" s="7">
        <v>971.66479809594307</v>
      </c>
      <c r="FC28" s="7">
        <v>34.473730875000001</v>
      </c>
      <c r="FD28" s="4">
        <v>1179.6912546173826</v>
      </c>
      <c r="FE28" s="4">
        <v>31.389661125</v>
      </c>
      <c r="FF28" s="4">
        <v>31.389661125</v>
      </c>
      <c r="FG28" s="4">
        <v>35.465950874999997</v>
      </c>
      <c r="FH28" s="4">
        <v>33.700620624999999</v>
      </c>
      <c r="FI28" s="4">
        <v>32.199276204692595</v>
      </c>
      <c r="FK28" s="4">
        <v>1048.4804158805109</v>
      </c>
      <c r="FL28" s="4">
        <v>30.844097937499999</v>
      </c>
      <c r="FM28" s="4">
        <v>989.98857046173418</v>
      </c>
      <c r="FN28" s="4">
        <v>30.947912013215884</v>
      </c>
      <c r="FP28" s="4">
        <v>1057.4116571442075</v>
      </c>
      <c r="FQ28" s="4">
        <v>31.537239468750002</v>
      </c>
      <c r="FR28" s="4">
        <v>889.61197405127916</v>
      </c>
      <c r="FS28" s="4">
        <v>31.208430039501646</v>
      </c>
    </row>
    <row r="29" spans="1:175" ht="13" customHeight="1">
      <c r="A29" s="250" t="s">
        <v>9</v>
      </c>
      <c r="B29" s="38">
        <v>110</v>
      </c>
      <c r="C29" s="130">
        <f>Anchor!L134</f>
        <v>6880.9990010000001</v>
      </c>
      <c r="D29" s="130">
        <f>Anchor!M134</f>
        <v>35.427021000000003</v>
      </c>
      <c r="E29" s="130">
        <f>Anchor!N134</f>
        <v>41.566239000000003</v>
      </c>
      <c r="F29" s="130">
        <f>Anchor!O134</f>
        <v>39.963394999999998</v>
      </c>
      <c r="G29" s="131">
        <f>('Summary (Full)'!$B$34*D29+'Summary (Full)'!$B$35*E29+'Summary (Full)'!$B$36*F29)/'Summary (Full)'!$B$37</f>
        <v>36.094245500000007</v>
      </c>
      <c r="H29" s="130">
        <f>Anchor!P134</f>
        <v>20.137765000000002</v>
      </c>
      <c r="I29" s="130">
        <f>Anchor!Q134</f>
        <v>16.125973999999999</v>
      </c>
      <c r="J29" s="130">
        <f>Anchor!R134</f>
        <v>77.055396999999999</v>
      </c>
      <c r="K29" s="130">
        <f>Anchor!S134</f>
        <v>74.615658999999994</v>
      </c>
      <c r="L29" s="130">
        <f>Anchor!T134</f>
        <v>32.545388000000003</v>
      </c>
      <c r="M29" s="130">
        <f>Anchor!U134</f>
        <v>40.186872000000001</v>
      </c>
      <c r="N29" s="130">
        <f>Anchor!V134</f>
        <v>35.398192000000002</v>
      </c>
      <c r="O29" s="130">
        <f>Anchor!W134</f>
        <v>41.508887999999999</v>
      </c>
      <c r="P29" s="130">
        <f>Anchor!X134</f>
        <v>39.883583999999999</v>
      </c>
      <c r="Q29" s="132">
        <f>10*LOG10(1/(('Summary (Full)'!$B$41/10^(N29/10)+'Summary (Full)'!$B$42/10^(O29/10)+'Summary (Full)'!$B$43/10^(P29/10))/'Summary (Full)'!$B$44))</f>
        <v>36.551299280862779</v>
      </c>
      <c r="R29" s="130">
        <f>Anchor!Y134</f>
        <v>1.626293</v>
      </c>
      <c r="S29" s="130">
        <f>Anchor!Z134</f>
        <v>7210.3</v>
      </c>
      <c r="T29" s="133"/>
      <c r="U29" s="130">
        <f>Test!L134</f>
        <v>7120.8164139999999</v>
      </c>
      <c r="V29" s="130">
        <f>Test!M134</f>
        <v>35.620238999999998</v>
      </c>
      <c r="W29" s="130">
        <f>Test!N134</f>
        <v>42.035060000000001</v>
      </c>
      <c r="X29" s="130">
        <f>Test!O134</f>
        <v>40.323720999999999</v>
      </c>
      <c r="Y29" s="130">
        <f>('Summary (Full)'!$B$34*V29+'Summary (Full)'!$B$35*W29+'Summary (Full)'!$B$36*X29)/'Summary (Full)'!$B$37</f>
        <v>36.315132937499996</v>
      </c>
      <c r="Z29" s="130">
        <f>Test!P134</f>
        <v>20.799092000000002</v>
      </c>
      <c r="AA29" s="130">
        <f>Test!Q134</f>
        <v>16.484921</v>
      </c>
      <c r="AB29" s="130">
        <f>Test!R134</f>
        <v>78.875867999999997</v>
      </c>
      <c r="AC29" s="130">
        <f>Test!S134</f>
        <v>76.474738000000002</v>
      </c>
      <c r="AD29" s="130">
        <f>Test!T134</f>
        <v>32.868512000000003</v>
      </c>
      <c r="AE29" s="130">
        <f>Test!U134</f>
        <v>40.554789999999997</v>
      </c>
      <c r="AF29" s="130">
        <f>Test!V134</f>
        <v>35.591521</v>
      </c>
      <c r="AG29" s="130">
        <f>Test!W134</f>
        <v>41.986072</v>
      </c>
      <c r="AH29" s="130">
        <f>Test!X134</f>
        <v>40.250193000000003</v>
      </c>
      <c r="AI29" s="130">
        <f>10*LOG10(1/(('Summary (Full)'!$B$41/10^(AF29/10)+'Summary (Full)'!$B$42/10^(AG29/10)+'Summary (Full)'!$B$43/10^(AH29/10))/'Summary (Full)'!$B$44))</f>
        <v>36.772485777418964</v>
      </c>
      <c r="AJ29" s="130">
        <f>Test!Y134</f>
        <v>1.5647409999999999</v>
      </c>
      <c r="AK29" s="130">
        <f>Test!Z134</f>
        <v>112382.47</v>
      </c>
      <c r="AL29" s="130">
        <f t="shared" si="2"/>
        <v>0.96215196154690452</v>
      </c>
      <c r="AM29" s="130">
        <f t="shared" si="2"/>
        <v>15.586379207522572</v>
      </c>
      <c r="AO29" s="271" t="s">
        <v>27</v>
      </c>
      <c r="AP29" s="192" cm="1">
        <f t="array" ref="AP29">bdRateExtend($C29:$C32,D29:D32,$U29:$U32,V29:V32)</f>
        <v>-0.13123530495058155</v>
      </c>
      <c r="AQ29" s="192" cm="1">
        <f t="array" ref="AQ29">bdRateExtend($C29:$C34,D29:D34,$U29:$U34,V29:V34)</f>
        <v>-0.15201039782700521</v>
      </c>
      <c r="AR29" s="192" cm="1">
        <f t="array" ref="AR29">bdRateExtend($C29:$C34,E29:E34,$U29:$U34,W29:W34)</f>
        <v>-0.12288064090166106</v>
      </c>
      <c r="AS29" s="192" cm="1">
        <f t="array" ref="AS29">bdRateExtend($C29:$C34,F29:F34,$U29:$U34,X29:X34)</f>
        <v>-0.13685924943578542</v>
      </c>
      <c r="AT29" s="192" cm="1">
        <f t="array" ref="AT29">bdRateExtend($C29:$C32,H29:H32,$U29:$U32,Z29:Z32)</f>
        <v>-0.13112044403414314</v>
      </c>
      <c r="AU29" s="192" cm="1">
        <f t="array" ref="AU29">bdRateExtend($C29:$C34,H29:H34,$U29:$U34,Z29:Z34)</f>
        <v>-0.14478865035775268</v>
      </c>
      <c r="AV29" s="192" cm="1">
        <f t="array" ref="AV29">bdRateExtend($C29:$C32,I29:I32,$U29:$U32,AA29:AA32)</f>
        <v>-0.13954379271848016</v>
      </c>
      <c r="AW29" s="192" cm="1">
        <f t="array" ref="AW29">bdRateExtend($C29:$C34,I29:I34,$U29:$U34,AA29:AA34)</f>
        <v>-0.15627542836601849</v>
      </c>
      <c r="AX29" s="192" cm="1">
        <f t="array" ref="AX29">bdRateExtend($C29:$C32,J29:J32,$U29:$U32,AB29:AB32,"None", FALSE,1)</f>
        <v>-0.13274606283061452</v>
      </c>
      <c r="AY29" s="194" cm="1">
        <f t="array" ref="AY29">bdRateExtend($C29:$C34,J29:J34,$U29:$U34,AB29:AB34,"None", FALSE,TRUE)</f>
        <v>-0.17027343190004929</v>
      </c>
      <c r="AZ29" s="251" cm="1">
        <f t="array" ref="AZ29">testVMAFRange($C29:$C32,J29:J32,$U29:$U32,AB29:AB32)</f>
        <v>0</v>
      </c>
      <c r="BA29" s="170" cm="1">
        <f t="array" ref="BA29">testVMAFRange($C29:$C34,J29:J34,$U29:$U34,AB29:AB34)</f>
        <v>0</v>
      </c>
      <c r="CL29" s="4">
        <v>840.34703033350354</v>
      </c>
      <c r="CM29" s="4">
        <v>29.695496124999998</v>
      </c>
      <c r="CN29" s="4">
        <v>29.695496124999998</v>
      </c>
      <c r="CO29" s="4">
        <v>34.019524125000004</v>
      </c>
      <c r="CP29" s="4">
        <v>32.051442375000001</v>
      </c>
      <c r="CQ29" s="4">
        <v>30.112994515624997</v>
      </c>
      <c r="CR29" s="4">
        <v>10.919381999999999</v>
      </c>
      <c r="CS29" s="4">
        <v>10.248909000000001</v>
      </c>
      <c r="CT29" s="4">
        <v>31.270143999999998</v>
      </c>
      <c r="CU29" s="4">
        <v>29.92438675</v>
      </c>
      <c r="CV29" s="4">
        <v>25.238635125000002</v>
      </c>
      <c r="CW29" s="4">
        <v>33.359808874999999</v>
      </c>
      <c r="CX29" s="4">
        <v>29.575961749999998</v>
      </c>
      <c r="CY29" s="4">
        <v>33.861191124999998</v>
      </c>
      <c r="CZ29" s="4">
        <v>31.797606625</v>
      </c>
      <c r="DA29" s="4">
        <v>30.391697012896731</v>
      </c>
      <c r="DB29" s="4">
        <v>1.8636692500000001</v>
      </c>
      <c r="DC29" s="4">
        <v>4758.46</v>
      </c>
      <c r="DE29" s="4">
        <v>1473.1798074699673</v>
      </c>
      <c r="DF29" s="4">
        <v>13.36442725</v>
      </c>
      <c r="DH29" s="4">
        <v>1224.2928809633831</v>
      </c>
      <c r="DI29" s="4">
        <v>11.28495425</v>
      </c>
      <c r="DK29" s="4">
        <v>6428.6630721006231</v>
      </c>
      <c r="DL29" s="4">
        <v>83.789643749999996</v>
      </c>
      <c r="DM29" s="4">
        <v>6038.7519205537446</v>
      </c>
      <c r="DN29" s="4">
        <v>80.007350250000002</v>
      </c>
      <c r="DO29" s="4">
        <v>1048.4804158805109</v>
      </c>
      <c r="DP29" s="4">
        <v>26.042687624999999</v>
      </c>
      <c r="DQ29" s="4">
        <v>1100.9250469725071</v>
      </c>
      <c r="DR29" s="4">
        <v>34.365588750000001</v>
      </c>
      <c r="DS29" s="4">
        <v>1048.4804158805109</v>
      </c>
      <c r="DT29" s="4">
        <v>30.301780749999999</v>
      </c>
      <c r="DU29" s="4">
        <v>30.301780749999999</v>
      </c>
      <c r="DV29" s="4">
        <v>34.593759499999997</v>
      </c>
      <c r="DW29" s="4">
        <v>32.623686124999999</v>
      </c>
      <c r="DX29" s="4">
        <v>31.129831113644343</v>
      </c>
      <c r="DZ29" s="4">
        <v>1057.4116571442075</v>
      </c>
      <c r="EA29" s="4">
        <v>31.134251499999998</v>
      </c>
      <c r="EB29" s="4">
        <v>31.134251499999998</v>
      </c>
      <c r="EC29" s="4">
        <v>35.224739999999997</v>
      </c>
      <c r="ED29" s="4">
        <v>33.491570500000002</v>
      </c>
      <c r="EE29" s="4">
        <v>31.537239468750002</v>
      </c>
      <c r="EF29" s="4">
        <v>12.26296</v>
      </c>
      <c r="EG29" s="4">
        <v>11.3086085</v>
      </c>
      <c r="EH29" s="4">
        <v>43.670164999999997</v>
      </c>
      <c r="EI29" s="4">
        <v>41.817208000000001</v>
      </c>
      <c r="EJ29" s="4">
        <v>26.830227000000001</v>
      </c>
      <c r="EK29" s="4">
        <v>34.579853499999999</v>
      </c>
      <c r="EL29" s="4">
        <v>31.008551499999999</v>
      </c>
      <c r="EM29" s="4">
        <v>35.059633500000004</v>
      </c>
      <c r="EN29" s="4">
        <v>33.250653499999999</v>
      </c>
      <c r="EO29" s="4">
        <v>31.80794151611633</v>
      </c>
      <c r="EP29" s="4">
        <v>1.8758650000000001</v>
      </c>
      <c r="EQ29" s="4">
        <v>70281.235000000001</v>
      </c>
      <c r="ER29" s="4">
        <v>1300.4970220017424</v>
      </c>
      <c r="ES29" s="4">
        <v>13.364190375</v>
      </c>
      <c r="ET29" s="4">
        <v>1227.3497963112336</v>
      </c>
      <c r="EU29" s="4">
        <v>11.76191775</v>
      </c>
      <c r="EV29" s="7">
        <v>4157.039919939637</v>
      </c>
      <c r="EW29" s="7">
        <v>78.0824085</v>
      </c>
      <c r="EX29" s="7">
        <v>3767.0304365018674</v>
      </c>
      <c r="EY29" s="7">
        <v>73.245400500000002</v>
      </c>
      <c r="EZ29" s="7">
        <v>1179.6912546173826</v>
      </c>
      <c r="FA29" s="7">
        <v>27.261829499999997</v>
      </c>
      <c r="FB29" s="7">
        <v>1078.018669969864</v>
      </c>
      <c r="FC29" s="7">
        <v>34.810169500000001</v>
      </c>
      <c r="FD29" s="4">
        <v>1316.1113241169232</v>
      </c>
      <c r="FE29" s="4">
        <v>31.770770749999997</v>
      </c>
      <c r="FF29" s="4">
        <v>31.770770749999997</v>
      </c>
      <c r="FG29" s="4">
        <v>35.872268249999998</v>
      </c>
      <c r="FH29" s="4">
        <v>34.15058775</v>
      </c>
      <c r="FI29" s="4">
        <v>32.590610893268853</v>
      </c>
      <c r="FK29" s="4">
        <v>1164.6421187159094</v>
      </c>
      <c r="FL29" s="4">
        <v>31.208154374999999</v>
      </c>
      <c r="FM29" s="4">
        <v>1164.6421187159094</v>
      </c>
      <c r="FN29" s="4">
        <v>31.499669820601667</v>
      </c>
      <c r="FP29" s="4">
        <v>1179.6912546173826</v>
      </c>
      <c r="FQ29" s="4">
        <v>31.9245580390625</v>
      </c>
      <c r="FR29" s="4">
        <v>947.80681664636791</v>
      </c>
      <c r="FS29" s="4">
        <v>31.416606827540068</v>
      </c>
    </row>
    <row r="30" spans="1:175">
      <c r="A30" s="250"/>
      <c r="B30" s="38">
        <v>135</v>
      </c>
      <c r="C30" s="130">
        <f>Anchor!L135</f>
        <v>3394.5476060000001</v>
      </c>
      <c r="D30" s="130">
        <f>Anchor!M135</f>
        <v>33.882775000000002</v>
      </c>
      <c r="E30" s="130">
        <f>Anchor!N135</f>
        <v>38.929180000000002</v>
      </c>
      <c r="F30" s="130">
        <f>Anchor!O135</f>
        <v>37.340145999999997</v>
      </c>
      <c r="G30" s="131">
        <f>('Summary (Full)'!$B$34*D30+'Summary (Full)'!$B$35*E30+'Summary (Full)'!$B$36*F30)/'Summary (Full)'!$B$37</f>
        <v>34.414261000000003</v>
      </c>
      <c r="H30" s="130">
        <f>Anchor!P135</f>
        <v>16.715232</v>
      </c>
      <c r="I30" s="130">
        <f>Anchor!Q135</f>
        <v>14.130993</v>
      </c>
      <c r="J30" s="130">
        <f>Anchor!R135</f>
        <v>62.334836000000003</v>
      </c>
      <c r="K30" s="130">
        <f>Anchor!S135</f>
        <v>60.093192000000002</v>
      </c>
      <c r="L30" s="130">
        <f>Anchor!T135</f>
        <v>30.244555999999999</v>
      </c>
      <c r="M30" s="130">
        <f>Anchor!U135</f>
        <v>38.052078000000002</v>
      </c>
      <c r="N30" s="130">
        <f>Anchor!V135</f>
        <v>33.837394000000003</v>
      </c>
      <c r="O30" s="130">
        <f>Anchor!W135</f>
        <v>38.826785999999998</v>
      </c>
      <c r="P30" s="130">
        <f>Anchor!X135</f>
        <v>37.197921999999998</v>
      </c>
      <c r="Q30" s="132">
        <f>10*LOG10(1/(('Summary (Full)'!$B$41/10^(N30/10)+'Summary (Full)'!$B$42/10^(O30/10)+'Summary (Full)'!$B$43/10^(P30/10))/'Summary (Full)'!$B$44))</f>
        <v>34.826206353307263</v>
      </c>
      <c r="R30" s="130">
        <f>Anchor!Y135</f>
        <v>1.7467980000000001</v>
      </c>
      <c r="S30" s="130">
        <f>Anchor!Z135</f>
        <v>5388</v>
      </c>
      <c r="T30" s="133"/>
      <c r="U30" s="130">
        <f>Test!L135</f>
        <v>3586.1547679999999</v>
      </c>
      <c r="V30" s="130">
        <f>Test!M135</f>
        <v>34.313915999999999</v>
      </c>
      <c r="W30" s="130">
        <f>Test!N135</f>
        <v>39.593950999999997</v>
      </c>
      <c r="X30" s="130">
        <f>Test!O135</f>
        <v>37.944758</v>
      </c>
      <c r="Y30" s="130">
        <f>('Summary (Full)'!$B$34*V30+'Summary (Full)'!$B$35*W30+'Summary (Full)'!$B$36*X30)/'Summary (Full)'!$B$37</f>
        <v>34.870845812499994</v>
      </c>
      <c r="Z30" s="130">
        <f>Test!P135</f>
        <v>17.574518999999999</v>
      </c>
      <c r="AA30" s="130">
        <f>Test!Q135</f>
        <v>14.677422999999999</v>
      </c>
      <c r="AB30" s="130">
        <f>Test!R135</f>
        <v>66.003485999999995</v>
      </c>
      <c r="AC30" s="130">
        <f>Test!S135</f>
        <v>63.673186999999999</v>
      </c>
      <c r="AD30" s="130">
        <f>Test!T135</f>
        <v>30.847349000000001</v>
      </c>
      <c r="AE30" s="130">
        <f>Test!U135</f>
        <v>38.622041000000003</v>
      </c>
      <c r="AF30" s="130">
        <f>Test!V135</f>
        <v>34.276451000000002</v>
      </c>
      <c r="AG30" s="130">
        <f>Test!W135</f>
        <v>39.505046</v>
      </c>
      <c r="AH30" s="130">
        <f>Test!X135</f>
        <v>37.821232000000002</v>
      </c>
      <c r="AI30" s="130">
        <f>10*LOG10(1/(('Summary (Full)'!$B$41/10^(AF30/10)+'Summary (Full)'!$B$42/10^(AG30/10)+'Summary (Full)'!$B$43/10^(AH30/10))/'Summary (Full)'!$B$44))</f>
        <v>35.298242956995466</v>
      </c>
      <c r="AJ30" s="130">
        <f>Test!Y135</f>
        <v>1.7535959999999999</v>
      </c>
      <c r="AK30" s="130">
        <f>Test!Z135</f>
        <v>81935.75</v>
      </c>
      <c r="AL30" s="130">
        <f t="shared" si="2"/>
        <v>1.0038916921132266</v>
      </c>
      <c r="AM30" s="130">
        <f t="shared" si="2"/>
        <v>15.207080549368968</v>
      </c>
      <c r="AO30" s="261"/>
      <c r="AP30" s="177"/>
      <c r="AQ30" s="177"/>
      <c r="AR30" s="177"/>
      <c r="AS30" s="177"/>
      <c r="AT30" s="177"/>
      <c r="AU30" s="177"/>
      <c r="AV30" s="177"/>
      <c r="AW30" s="177"/>
      <c r="AX30" s="177"/>
      <c r="AY30" s="178"/>
      <c r="AZ30" s="252"/>
      <c r="BA30" s="171"/>
      <c r="CL30" s="4">
        <v>890.23078577423189</v>
      </c>
      <c r="CM30" s="4">
        <v>29.874513499999999</v>
      </c>
      <c r="CN30" s="4">
        <v>29.874513499999999</v>
      </c>
      <c r="CO30" s="4">
        <v>34.273155250000002</v>
      </c>
      <c r="CP30" s="4">
        <v>32.299743499999998</v>
      </c>
      <c r="CQ30" s="4">
        <v>30.301005484374997</v>
      </c>
      <c r="CR30" s="4">
        <v>11.299608749999999</v>
      </c>
      <c r="CS30" s="4">
        <v>10.472199124999999</v>
      </c>
      <c r="CT30" s="4">
        <v>31.164192374999999</v>
      </c>
      <c r="CU30" s="4">
        <v>29.847136624999997</v>
      </c>
      <c r="CV30" s="4">
        <v>25.439256750000002</v>
      </c>
      <c r="CW30" s="4">
        <v>33.666203250000002</v>
      </c>
      <c r="CX30" s="4">
        <v>29.777773500000002</v>
      </c>
      <c r="CY30" s="4">
        <v>34.128105500000004</v>
      </c>
      <c r="CZ30" s="4">
        <v>32.069437749999999</v>
      </c>
      <c r="DA30" s="4">
        <v>30.606182840244109</v>
      </c>
      <c r="DB30" s="4">
        <v>1.871178875</v>
      </c>
      <c r="DC30" s="4">
        <v>3135.0724999999998</v>
      </c>
      <c r="DE30" s="4">
        <v>1631.0480290820351</v>
      </c>
      <c r="DF30" s="4">
        <v>13.762921500000001</v>
      </c>
      <c r="DH30" s="4">
        <v>1361.4851097261424</v>
      </c>
      <c r="DI30" s="4">
        <v>11.555872624999999</v>
      </c>
      <c r="DK30" s="4">
        <v>7088.9530915750538</v>
      </c>
      <c r="DL30" s="4">
        <v>86.073723874999999</v>
      </c>
      <c r="DM30" s="4">
        <v>6428.6630721006231</v>
      </c>
      <c r="DN30" s="4">
        <v>81.421609250000003</v>
      </c>
      <c r="DO30" s="4">
        <v>1164.6421187159094</v>
      </c>
      <c r="DP30" s="4">
        <v>26.462110250000002</v>
      </c>
      <c r="DQ30" s="4">
        <v>1224.2928809633831</v>
      </c>
      <c r="DR30" s="4">
        <v>34.715281500000003</v>
      </c>
      <c r="DS30" s="4">
        <v>1164.6421187159094</v>
      </c>
      <c r="DT30" s="4">
        <v>30.663383499999998</v>
      </c>
      <c r="DU30" s="4">
        <v>30.663383499999998</v>
      </c>
      <c r="DV30" s="4">
        <v>34.972802000000001</v>
      </c>
      <c r="DW30" s="4">
        <v>33.046122250000003</v>
      </c>
      <c r="DX30" s="4">
        <v>31.499669820601667</v>
      </c>
      <c r="DZ30" s="4">
        <v>1179.6912546173826</v>
      </c>
      <c r="EA30" s="4">
        <v>31.516207124999998</v>
      </c>
      <c r="EB30" s="4">
        <v>31.516207124999998</v>
      </c>
      <c r="EC30" s="4">
        <v>35.629170999999999</v>
      </c>
      <c r="ED30" s="4">
        <v>33.936857875000001</v>
      </c>
      <c r="EE30" s="4">
        <v>31.9245580390625</v>
      </c>
      <c r="EF30" s="4">
        <v>12.66029775</v>
      </c>
      <c r="EG30" s="4">
        <v>11.602915375</v>
      </c>
      <c r="EH30" s="4">
        <v>46.4988235</v>
      </c>
      <c r="EI30" s="4">
        <v>44.560582250000003</v>
      </c>
      <c r="EJ30" s="4">
        <v>27.261829499999997</v>
      </c>
      <c r="EK30" s="4">
        <v>34.970743624999997</v>
      </c>
      <c r="EL30" s="4">
        <v>31.389661125</v>
      </c>
      <c r="EM30" s="4">
        <v>35.465950874999997</v>
      </c>
      <c r="EN30" s="4">
        <v>33.700620624999999</v>
      </c>
      <c r="EO30" s="4">
        <v>32.199276204692595</v>
      </c>
      <c r="EP30" s="4">
        <v>1.84913375</v>
      </c>
      <c r="EQ30" s="4">
        <v>74842.891250000001</v>
      </c>
      <c r="ER30" s="4">
        <v>1436.262047347718</v>
      </c>
      <c r="ES30" s="4">
        <v>13.7628775</v>
      </c>
      <c r="ET30" s="4">
        <v>1361.6852066345582</v>
      </c>
      <c r="EU30" s="4">
        <v>12.058153624999999</v>
      </c>
      <c r="EV30" s="7">
        <v>4587.4279985959383</v>
      </c>
      <c r="EW30" s="7">
        <v>80.47477674999999</v>
      </c>
      <c r="EX30" s="7">
        <v>4157.039919939637</v>
      </c>
      <c r="EY30" s="7">
        <v>75.616357999999991</v>
      </c>
      <c r="EZ30" s="7">
        <v>1316.1113241169232</v>
      </c>
      <c r="FA30" s="7">
        <v>27.693431999999998</v>
      </c>
      <c r="FB30" s="7">
        <v>1227.3497963112336</v>
      </c>
      <c r="FC30" s="7">
        <v>35.242074250000002</v>
      </c>
      <c r="FD30" s="4">
        <v>1468.3070766940632</v>
      </c>
      <c r="FE30" s="4">
        <v>32.151880374999998</v>
      </c>
      <c r="FF30" s="4">
        <v>32.151880374999998</v>
      </c>
      <c r="FG30" s="4">
        <v>36.278585624999998</v>
      </c>
      <c r="FH30" s="4">
        <v>34.600554875</v>
      </c>
      <c r="FI30" s="4">
        <v>32.98194558184511</v>
      </c>
      <c r="FK30" s="4">
        <v>1293.6734383808127</v>
      </c>
      <c r="FL30" s="4">
        <v>31.5722108125</v>
      </c>
      <c r="FM30" s="4">
        <v>1293.6734383808127</v>
      </c>
      <c r="FN30" s="4">
        <v>31.869508527558988</v>
      </c>
      <c r="FP30" s="4">
        <v>1316.1113241169232</v>
      </c>
      <c r="FQ30" s="4">
        <v>32.311876609374998</v>
      </c>
      <c r="FR30" s="4">
        <v>1057.4116571442075</v>
      </c>
      <c r="FS30" s="4">
        <v>31.80794151611633</v>
      </c>
    </row>
    <row r="31" spans="1:175" ht="13" customHeight="1">
      <c r="A31" s="250"/>
      <c r="B31" s="38">
        <v>160</v>
      </c>
      <c r="C31" s="130">
        <f>Anchor!L136</f>
        <v>1514.050872</v>
      </c>
      <c r="D31" s="130">
        <f>Anchor!M136</f>
        <v>31.525831</v>
      </c>
      <c r="E31" s="130">
        <f>Anchor!N136</f>
        <v>36.031753999999999</v>
      </c>
      <c r="F31" s="130">
        <f>Anchor!O136</f>
        <v>34.247241000000002</v>
      </c>
      <c r="G31" s="131">
        <f>('Summary (Full)'!$B$34*D31+'Summary (Full)'!$B$35*E31+'Summary (Full)'!$B$36*F31)/'Summary (Full)'!$B$37</f>
        <v>31.977539312499999</v>
      </c>
      <c r="H31" s="130">
        <f>Anchor!P136</f>
        <v>13.19623</v>
      </c>
      <c r="I31" s="130">
        <f>Anchor!Q136</f>
        <v>11.826791</v>
      </c>
      <c r="J31" s="130">
        <f>Anchor!R136</f>
        <v>43.494092999999999</v>
      </c>
      <c r="K31" s="130">
        <f>Anchor!S136</f>
        <v>41.697381</v>
      </c>
      <c r="L31" s="130">
        <f>Anchor!T136</f>
        <v>27.275172999999999</v>
      </c>
      <c r="M31" s="130">
        <f>Anchor!U136</f>
        <v>35.414667000000001</v>
      </c>
      <c r="N31" s="130">
        <f>Anchor!V136</f>
        <v>31.441921000000001</v>
      </c>
      <c r="O31" s="130">
        <f>Anchor!W136</f>
        <v>35.897938000000003</v>
      </c>
      <c r="P31" s="130">
        <f>Anchor!X136</f>
        <v>34.045589</v>
      </c>
      <c r="Q31" s="132">
        <f>10*LOG10(1/(('Summary (Full)'!$B$41/10^(N31/10)+'Summary (Full)'!$B$42/10^(O31/10)+'Summary (Full)'!$B$43/10^(P31/10))/'Summary (Full)'!$B$44))</f>
        <v>32.314828705102997</v>
      </c>
      <c r="R31" s="130">
        <f>Anchor!Y136</f>
        <v>1.8902270000000001</v>
      </c>
      <c r="S31" s="130">
        <f>Anchor!Z136</f>
        <v>3832.81</v>
      </c>
      <c r="T31" s="133"/>
      <c r="U31" s="130">
        <f>Test!L136</f>
        <v>1633.2983939999999</v>
      </c>
      <c r="V31" s="130">
        <f>Test!M136</f>
        <v>32.211616999999997</v>
      </c>
      <c r="W31" s="130">
        <f>Test!N136</f>
        <v>36.764251000000002</v>
      </c>
      <c r="X31" s="130">
        <f>Test!O136</f>
        <v>35.031818999999999</v>
      </c>
      <c r="Y31" s="130">
        <f>('Summary (Full)'!$B$34*V31+'Summary (Full)'!$B$35*W31+'Summary (Full)'!$B$36*X31)/'Summary (Full)'!$B$37</f>
        <v>32.672419249999997</v>
      </c>
      <c r="Z31" s="130">
        <f>Test!P136</f>
        <v>14.128952</v>
      </c>
      <c r="AA31" s="130">
        <f>Test!Q136</f>
        <v>12.482125</v>
      </c>
      <c r="AB31" s="130">
        <f>Test!R136</f>
        <v>48.928379999999997</v>
      </c>
      <c r="AC31" s="130">
        <f>Test!S136</f>
        <v>46.957321</v>
      </c>
      <c r="AD31" s="130">
        <f>Test!T136</f>
        <v>28.093824000000001</v>
      </c>
      <c r="AE31" s="130">
        <f>Test!U136</f>
        <v>36.155923999999999</v>
      </c>
      <c r="AF31" s="130">
        <f>Test!V136</f>
        <v>32.14423</v>
      </c>
      <c r="AG31" s="130">
        <f>Test!W136</f>
        <v>36.637363000000001</v>
      </c>
      <c r="AH31" s="130">
        <f>Test!X136</f>
        <v>34.852761000000001</v>
      </c>
      <c r="AI31" s="130">
        <f>10*LOG10(1/(('Summary (Full)'!$B$41/10^(AF31/10)+'Summary (Full)'!$B$42/10^(AG31/10)+'Summary (Full)'!$B$43/10^(AH31/10))/'Summary (Full)'!$B$44))</f>
        <v>33.031452637318523</v>
      </c>
      <c r="AJ31" s="130">
        <f>Test!Y136</f>
        <v>1.9843679999999999</v>
      </c>
      <c r="AK31" s="130">
        <f>Test!Z136</f>
        <v>54342.33</v>
      </c>
      <c r="AL31" s="130">
        <f t="shared" si="2"/>
        <v>1.0498040711512426</v>
      </c>
      <c r="AM31" s="130">
        <f t="shared" si="2"/>
        <v>14.178195631925403</v>
      </c>
      <c r="AO31" s="261" t="s">
        <v>28</v>
      </c>
      <c r="AP31" s="177" cm="1">
        <f t="array" ref="AP31">bdRateExtend($C30:$C33,D30:D33,$U30:$U33,V30:V33)</f>
        <v>-0.1506604514611577</v>
      </c>
      <c r="AQ31" s="177"/>
      <c r="AR31" s="177"/>
      <c r="AS31" s="177"/>
      <c r="AT31" s="177" cm="1">
        <f t="array" ref="AT31">bdRateExtend($C30:$C33,H30:H33,$U30:$U33,Z30:Z33)</f>
        <v>-0.1488979693193454</v>
      </c>
      <c r="AU31" s="177"/>
      <c r="AV31" s="177" cm="1">
        <f t="array" ref="AV31">bdRateExtend($C30:$C33,I30:I33,$U30:$U33,AA30:AA33)</f>
        <v>-0.1590233775613169</v>
      </c>
      <c r="AW31" s="177"/>
      <c r="AX31" s="177" cm="1">
        <f t="array" ref="AX31">bdRateExtend($C30:$C33,J30:J33,$U30:$U33,AB30:AB33,"None", FALSE,1)</f>
        <v>-0.17037989904512196</v>
      </c>
      <c r="AY31" s="178"/>
      <c r="AZ31" s="252" cm="1">
        <f t="array" ref="AZ31">testVMAFRange($C30:$C33,J30:J33,$U30:$U33,AB30:AB33)</f>
        <v>0</v>
      </c>
      <c r="BA31" s="171"/>
      <c r="CL31" s="4">
        <v>943.90471100000002</v>
      </c>
      <c r="CM31" s="4">
        <v>30.06109</v>
      </c>
      <c r="CN31" s="4">
        <v>30.06109</v>
      </c>
      <c r="CO31" s="4">
        <v>34.372674000000004</v>
      </c>
      <c r="CP31" s="4">
        <v>32.452730000000003</v>
      </c>
      <c r="CQ31" s="4">
        <v>30.480041499999999</v>
      </c>
      <c r="CR31" s="4">
        <v>11.268682999999999</v>
      </c>
      <c r="CS31" s="4">
        <v>10.512624000000001</v>
      </c>
      <c r="CT31" s="4">
        <v>33.943401999999999</v>
      </c>
      <c r="CU31" s="4">
        <v>32.492398000000001</v>
      </c>
      <c r="CV31" s="4">
        <v>25.623265</v>
      </c>
      <c r="CW31" s="4">
        <v>33.729742999999999</v>
      </c>
      <c r="CX31" s="4">
        <v>29.940178</v>
      </c>
      <c r="CY31" s="4">
        <v>34.214717</v>
      </c>
      <c r="CZ31" s="4">
        <v>32.201250000000002</v>
      </c>
      <c r="DA31" s="4">
        <v>30.759992406687019</v>
      </c>
      <c r="DB31" s="4">
        <v>1.8752219999999999</v>
      </c>
      <c r="DC31" s="4">
        <v>4986.6400000000003</v>
      </c>
      <c r="DE31" s="4">
        <v>1805.8336529477749</v>
      </c>
      <c r="DF31" s="4">
        <v>14.16141575</v>
      </c>
      <c r="DH31" s="4">
        <v>1596.2062236198813</v>
      </c>
      <c r="DI31" s="4">
        <v>11.989686499999999</v>
      </c>
      <c r="DK31" s="4">
        <v>7817.0617080000002</v>
      </c>
      <c r="DL31" s="4">
        <v>88.357804000000002</v>
      </c>
      <c r="DM31" s="4">
        <v>7088.9530915750538</v>
      </c>
      <c r="DN31" s="4">
        <v>83.708147624999995</v>
      </c>
      <c r="DO31" s="4">
        <v>1293.6734383808127</v>
      </c>
      <c r="DP31" s="4">
        <v>26.881532875000001</v>
      </c>
      <c r="DQ31" s="4">
        <v>1361.4851097261424</v>
      </c>
      <c r="DR31" s="4">
        <v>35.064974249999999</v>
      </c>
      <c r="DS31" s="4">
        <v>1293.6734383808127</v>
      </c>
      <c r="DT31" s="4">
        <v>31.024986249999998</v>
      </c>
      <c r="DU31" s="4">
        <v>31.024986249999998</v>
      </c>
      <c r="DV31" s="4">
        <v>35.351844499999999</v>
      </c>
      <c r="DW31" s="4">
        <v>33.468558375000001</v>
      </c>
      <c r="DX31" s="4">
        <v>31.869508527558988</v>
      </c>
      <c r="DZ31" s="4">
        <v>1316.1113241169232</v>
      </c>
      <c r="EA31" s="4">
        <v>31.898162749999997</v>
      </c>
      <c r="EB31" s="4">
        <v>31.898162749999997</v>
      </c>
      <c r="EC31" s="4">
        <v>36.033602000000002</v>
      </c>
      <c r="ED31" s="4">
        <v>34.382145250000001</v>
      </c>
      <c r="EE31" s="4">
        <v>32.311876609374998</v>
      </c>
      <c r="EF31" s="4">
        <v>13.0576355</v>
      </c>
      <c r="EG31" s="4">
        <v>11.89722225</v>
      </c>
      <c r="EH31" s="4">
        <v>49.327482000000003</v>
      </c>
      <c r="EI31" s="4">
        <v>47.303956499999998</v>
      </c>
      <c r="EJ31" s="4">
        <v>27.693431999999998</v>
      </c>
      <c r="EK31" s="4">
        <v>35.361633749999996</v>
      </c>
      <c r="EL31" s="4">
        <v>31.770770749999997</v>
      </c>
      <c r="EM31" s="4">
        <v>35.872268249999998</v>
      </c>
      <c r="EN31" s="4">
        <v>34.15058775</v>
      </c>
      <c r="EO31" s="4">
        <v>32.590610893268853</v>
      </c>
      <c r="EP31" s="4">
        <v>1.8224024999999999</v>
      </c>
      <c r="EQ31" s="4">
        <v>79404.547500000001</v>
      </c>
      <c r="ER31" s="4">
        <v>1586.2002248004324</v>
      </c>
      <c r="ES31" s="4">
        <v>14.161564625</v>
      </c>
      <c r="ET31" s="4">
        <v>1510.7238437975102</v>
      </c>
      <c r="EU31" s="4">
        <v>12.3543895</v>
      </c>
      <c r="EV31" s="7">
        <v>5062.3751629999997</v>
      </c>
      <c r="EW31" s="7">
        <v>82.867144999999994</v>
      </c>
      <c r="EX31" s="7">
        <v>4587.4279985959383</v>
      </c>
      <c r="EY31" s="7">
        <v>77.987315499999994</v>
      </c>
      <c r="EZ31" s="7">
        <v>1468.3070766940632</v>
      </c>
      <c r="FA31" s="7">
        <v>28.125034499999998</v>
      </c>
      <c r="FB31" s="7">
        <v>1361.6852066345582</v>
      </c>
      <c r="FC31" s="7">
        <v>35.595771874999997</v>
      </c>
      <c r="FD31" s="4">
        <v>1638.1028200000001</v>
      </c>
      <c r="FE31" s="4">
        <v>32.532989999999998</v>
      </c>
      <c r="FF31" s="4">
        <v>32.532989999999998</v>
      </c>
      <c r="FG31" s="4">
        <v>36.684902999999998</v>
      </c>
      <c r="FH31" s="4">
        <v>35.050522000000001</v>
      </c>
      <c r="FI31" s="4">
        <v>33.373280270421375</v>
      </c>
      <c r="FK31" s="4">
        <v>1437.0002065675517</v>
      </c>
      <c r="FL31" s="4">
        <v>31.93626725</v>
      </c>
      <c r="FM31" s="4">
        <v>1437.0002065675517</v>
      </c>
      <c r="FN31" s="4">
        <v>32.239347234516316</v>
      </c>
      <c r="FP31" s="4">
        <v>1468.3070766940632</v>
      </c>
      <c r="FQ31" s="4">
        <v>32.6991951796875</v>
      </c>
      <c r="FR31" s="4">
        <v>1179.6912546173826</v>
      </c>
      <c r="FS31" s="4">
        <v>32.199276204692595</v>
      </c>
    </row>
    <row r="32" spans="1:175">
      <c r="A32" s="250"/>
      <c r="B32" s="38">
        <v>185</v>
      </c>
      <c r="C32" s="130">
        <f>Anchor!L137</f>
        <v>647.32129399999997</v>
      </c>
      <c r="D32" s="130">
        <f>Anchor!M137</f>
        <v>28.883723</v>
      </c>
      <c r="E32" s="130">
        <f>Anchor!N137</f>
        <v>33.217995999999999</v>
      </c>
      <c r="F32" s="130">
        <f>Anchor!O137</f>
        <v>31.131245</v>
      </c>
      <c r="G32" s="131">
        <f>('Summary (Full)'!$B$34*D32+'Summary (Full)'!$B$35*E32+'Summary (Full)'!$B$36*F32)/'Summary (Full)'!$B$37</f>
        <v>29.295085187499996</v>
      </c>
      <c r="H32" s="130">
        <f>Anchor!P137</f>
        <v>10.161636</v>
      </c>
      <c r="I32" s="130">
        <f>Anchor!Q137</f>
        <v>9.6594440000000006</v>
      </c>
      <c r="J32" s="130">
        <f>Anchor!R137</f>
        <v>23.766252000000001</v>
      </c>
      <c r="K32" s="130">
        <f>Anchor!S137</f>
        <v>22.736989999999999</v>
      </c>
      <c r="L32" s="130">
        <f>Anchor!T137</f>
        <v>24.337707000000002</v>
      </c>
      <c r="M32" s="130">
        <f>Anchor!U137</f>
        <v>32.617125000000001</v>
      </c>
      <c r="N32" s="130">
        <f>Anchor!V137</f>
        <v>28.779285000000002</v>
      </c>
      <c r="O32" s="130">
        <f>Anchor!W137</f>
        <v>33.066206000000001</v>
      </c>
      <c r="P32" s="130">
        <f>Anchor!X137</f>
        <v>30.883747</v>
      </c>
      <c r="Q32" s="132">
        <f>10*LOG10(1/(('Summary (Full)'!$B$41/10^(N32/10)+'Summary (Full)'!$B$42/10^(O32/10)+'Summary (Full)'!$B$43/10^(P32/10))/'Summary (Full)'!$B$44))</f>
        <v>29.580995321328775</v>
      </c>
      <c r="R32" s="130">
        <f>Anchor!Y137</f>
        <v>1.85975</v>
      </c>
      <c r="S32" s="130">
        <f>Anchor!Z137</f>
        <v>2716.43</v>
      </c>
      <c r="T32" s="133"/>
      <c r="U32" s="130">
        <f>Test!L137</f>
        <v>711.51986499999998</v>
      </c>
      <c r="V32" s="130">
        <f>Test!M137</f>
        <v>29.702259999999999</v>
      </c>
      <c r="W32" s="130">
        <f>Test!N137</f>
        <v>33.957957999999998</v>
      </c>
      <c r="X32" s="130">
        <f>Test!O137</f>
        <v>32.029586000000002</v>
      </c>
      <c r="Y32" s="130">
        <f>('Summary (Full)'!$B$34*V32+'Summary (Full)'!$B$35*W32+'Summary (Full)'!$B$36*X32)/'Summary (Full)'!$B$37</f>
        <v>30.113699</v>
      </c>
      <c r="Z32" s="130">
        <f>Test!P137</f>
        <v>11.02022</v>
      </c>
      <c r="AA32" s="130">
        <f>Test!Q137</f>
        <v>10.323308000000001</v>
      </c>
      <c r="AB32" s="130">
        <f>Test!R137</f>
        <v>30.692533000000001</v>
      </c>
      <c r="AC32" s="130">
        <f>Test!S137</f>
        <v>29.303742</v>
      </c>
      <c r="AD32" s="130">
        <f>Test!T137</f>
        <v>25.220917</v>
      </c>
      <c r="AE32" s="130">
        <f>Test!U137</f>
        <v>33.464415000000002</v>
      </c>
      <c r="AF32" s="130">
        <f>Test!V137</f>
        <v>29.609738</v>
      </c>
      <c r="AG32" s="130">
        <f>Test!W137</f>
        <v>33.809801</v>
      </c>
      <c r="AH32" s="130">
        <f>Test!X137</f>
        <v>31.814907000000002</v>
      </c>
      <c r="AI32" s="130">
        <f>10*LOG10(1/(('Summary (Full)'!$B$41/10^(AF32/10)+'Summary (Full)'!$B$42/10^(AG32/10)+'Summary (Full)'!$B$43/10^(AH32/10))/'Summary (Full)'!$B$44))</f>
        <v>30.417189976080298</v>
      </c>
      <c r="AJ32" s="130">
        <f>Test!Y137</f>
        <v>2.1669839999999998</v>
      </c>
      <c r="AK32" s="130">
        <f>Test!Z137</f>
        <v>34442.550000000003</v>
      </c>
      <c r="AL32" s="130">
        <f t="shared" si="2"/>
        <v>1.1652017744320473</v>
      </c>
      <c r="AM32" s="130">
        <f t="shared" si="2"/>
        <v>12.679343844678495</v>
      </c>
      <c r="AO32" s="261"/>
      <c r="AP32" s="177"/>
      <c r="AQ32" s="177"/>
      <c r="AR32" s="177"/>
      <c r="AS32" s="177"/>
      <c r="AT32" s="177"/>
      <c r="AU32" s="177"/>
      <c r="AV32" s="177"/>
      <c r="AW32" s="177"/>
      <c r="AX32" s="177"/>
      <c r="AY32" s="178"/>
      <c r="AZ32" s="252"/>
      <c r="BA32" s="171"/>
      <c r="CL32" s="4">
        <v>1048.4804158805109</v>
      </c>
      <c r="CM32" s="4">
        <v>30.420518375</v>
      </c>
      <c r="CN32" s="4">
        <v>30.420518375</v>
      </c>
      <c r="CO32" s="4">
        <v>34.748877250000007</v>
      </c>
      <c r="CP32" s="4">
        <v>32.869432500000002</v>
      </c>
      <c r="CQ32" s="4">
        <v>30.844097937499999</v>
      </c>
      <c r="CR32" s="4">
        <v>11.674727125</v>
      </c>
      <c r="CS32" s="4">
        <v>10.8080365</v>
      </c>
      <c r="CT32" s="4">
        <v>36.645335125000003</v>
      </c>
      <c r="CU32" s="4">
        <v>35.114622625000003</v>
      </c>
      <c r="CV32" s="4">
        <v>26.042687624999999</v>
      </c>
      <c r="CW32" s="4">
        <v>34.091452875000002</v>
      </c>
      <c r="CX32" s="4">
        <v>30.301780749999999</v>
      </c>
      <c r="CY32" s="4">
        <v>34.593759499999997</v>
      </c>
      <c r="CZ32" s="4">
        <v>32.623686124999999</v>
      </c>
      <c r="DA32" s="4">
        <v>31.129831113644343</v>
      </c>
      <c r="DB32" s="4">
        <v>1.8584518749999999</v>
      </c>
      <c r="DC32" s="4">
        <v>5179.2612500000005</v>
      </c>
      <c r="DE32" s="4">
        <v>2183.6953329043272</v>
      </c>
      <c r="DF32" s="4">
        <v>14.960297750000001</v>
      </c>
      <c r="DH32" s="4">
        <v>1773.0507599638777</v>
      </c>
      <c r="DI32" s="4">
        <v>12.285098999999999</v>
      </c>
      <c r="DK32" s="4">
        <v>10804.841313000001</v>
      </c>
      <c r="DL32" s="4">
        <v>94.244456</v>
      </c>
      <c r="DM32" s="4">
        <v>7817.0617080000002</v>
      </c>
      <c r="DN32" s="4">
        <v>85.994686000000002</v>
      </c>
      <c r="DO32" s="4">
        <v>1437.0002065675517</v>
      </c>
      <c r="DP32" s="4">
        <v>27.300955500000001</v>
      </c>
      <c r="DQ32" s="4">
        <v>1514.050872</v>
      </c>
      <c r="DR32" s="4">
        <v>35.414667000000001</v>
      </c>
      <c r="DS32" s="4">
        <v>1437.0002065675517</v>
      </c>
      <c r="DT32" s="4">
        <v>31.386589000000001</v>
      </c>
      <c r="DU32" s="4">
        <v>31.386589000000001</v>
      </c>
      <c r="DV32" s="4">
        <v>35.730886999999996</v>
      </c>
      <c r="DW32" s="4">
        <v>33.890994500000005</v>
      </c>
      <c r="DX32" s="4">
        <v>32.239347234516316</v>
      </c>
      <c r="DZ32" s="4">
        <v>1468.3070766940632</v>
      </c>
      <c r="EA32" s="4">
        <v>32.280118375000001</v>
      </c>
      <c r="EB32" s="4">
        <v>32.280118375000001</v>
      </c>
      <c r="EC32" s="4">
        <v>36.438032999999997</v>
      </c>
      <c r="ED32" s="4">
        <v>34.827432625</v>
      </c>
      <c r="EE32" s="4">
        <v>32.6991951796875</v>
      </c>
      <c r="EF32" s="4">
        <v>13.45497325</v>
      </c>
      <c r="EG32" s="4">
        <v>12.191529125000001</v>
      </c>
      <c r="EH32" s="4">
        <v>52.156140499999999</v>
      </c>
      <c r="EI32" s="4">
        <v>50.04733075</v>
      </c>
      <c r="EJ32" s="4">
        <v>28.125034499999998</v>
      </c>
      <c r="EK32" s="4">
        <v>35.752523875000001</v>
      </c>
      <c r="EL32" s="4">
        <v>32.151880374999998</v>
      </c>
      <c r="EM32" s="4">
        <v>36.278585624999998</v>
      </c>
      <c r="EN32" s="4">
        <v>34.600554875</v>
      </c>
      <c r="EO32" s="4">
        <v>32.98194558184511</v>
      </c>
      <c r="EP32" s="4">
        <v>1.7956712500000001</v>
      </c>
      <c r="EQ32" s="4">
        <v>83966.203750000001</v>
      </c>
      <c r="ER32" s="4">
        <v>1751.7911566369025</v>
      </c>
      <c r="ES32" s="4">
        <v>14.560251749999999</v>
      </c>
      <c r="ET32" s="4">
        <v>1676.0749996389084</v>
      </c>
      <c r="EU32" s="4">
        <v>12.650625375000001</v>
      </c>
      <c r="EV32" s="7">
        <v>5572.1545232001245</v>
      </c>
      <c r="EW32" s="7">
        <v>84.504930250000001</v>
      </c>
      <c r="EX32" s="7">
        <v>5062.3751629999997</v>
      </c>
      <c r="EY32" s="7">
        <v>80.358272999999997</v>
      </c>
      <c r="EZ32" s="7">
        <v>1812.3491119163775</v>
      </c>
      <c r="FA32" s="7">
        <v>29.024940124999997</v>
      </c>
      <c r="FB32" s="7">
        <v>1510.7238437975102</v>
      </c>
      <c r="FC32" s="7">
        <v>35.949469499999999</v>
      </c>
      <c r="FD32" s="4">
        <v>1812.3491119163775</v>
      </c>
      <c r="FE32" s="4">
        <v>32.913656750000001</v>
      </c>
      <c r="FF32" s="4">
        <v>32.913656750000001</v>
      </c>
      <c r="FG32" s="4">
        <v>37.090572625</v>
      </c>
      <c r="FH32" s="4">
        <v>35.486358750000001</v>
      </c>
      <c r="FI32" s="4">
        <v>33.761846226807506</v>
      </c>
      <c r="FK32" s="4">
        <v>1596.2062236198813</v>
      </c>
      <c r="FL32" s="4">
        <v>32.300323687499997</v>
      </c>
      <c r="FM32" s="4">
        <v>1596.2062236198813</v>
      </c>
      <c r="FN32" s="4">
        <v>32.609185941473633</v>
      </c>
      <c r="FP32" s="4">
        <v>1638.1028200000001</v>
      </c>
      <c r="FQ32" s="4">
        <v>33.086513750000002</v>
      </c>
      <c r="FR32" s="4">
        <v>1316.1113241169232</v>
      </c>
      <c r="FS32" s="4">
        <v>32.590610893268853</v>
      </c>
    </row>
    <row r="33" spans="1:175" ht="13" customHeight="1">
      <c r="A33" s="250"/>
      <c r="B33" s="38">
        <v>210</v>
      </c>
      <c r="C33" s="130">
        <f>Anchor!L138</f>
        <v>248.00245899999999</v>
      </c>
      <c r="D33" s="130">
        <f>Anchor!M138</f>
        <v>26.075728999999999</v>
      </c>
      <c r="E33" s="130">
        <f>Anchor!N138</f>
        <v>30.654744999999998</v>
      </c>
      <c r="F33" s="130">
        <f>Anchor!O138</f>
        <v>28.207363000000001</v>
      </c>
      <c r="G33" s="131">
        <f>('Summary (Full)'!$B$34*D33+'Summary (Full)'!$B$35*E33+'Summary (Full)'!$B$36*F33)/'Summary (Full)'!$B$37</f>
        <v>26.495144624999998</v>
      </c>
      <c r="H33" s="130">
        <f>Anchor!P138</f>
        <v>7.6015269999999999</v>
      </c>
      <c r="I33" s="130">
        <f>Anchor!Q138</f>
        <v>7.7196210000000001</v>
      </c>
      <c r="J33" s="130">
        <f>Anchor!R138</f>
        <v>6.0187850000000003</v>
      </c>
      <c r="K33" s="130">
        <f>Anchor!S138</f>
        <v>5.7313869999999998</v>
      </c>
      <c r="L33" s="130">
        <f>Anchor!T138</f>
        <v>21.502274</v>
      </c>
      <c r="M33" s="130">
        <f>Anchor!U138</f>
        <v>29.806698999999998</v>
      </c>
      <c r="N33" s="130">
        <f>Anchor!V138</f>
        <v>25.973655000000001</v>
      </c>
      <c r="O33" s="130">
        <f>Anchor!W138</f>
        <v>30.506992</v>
      </c>
      <c r="P33" s="130">
        <f>Anchor!X138</f>
        <v>27.943975999999999</v>
      </c>
      <c r="Q33" s="132">
        <f>10*LOG10(1/(('Summary (Full)'!$B$41/10^(N33/10)+'Summary (Full)'!$B$42/10^(O33/10)+'Summary (Full)'!$B$43/10^(P33/10))/'Summary (Full)'!$B$44))</f>
        <v>26.776439255115857</v>
      </c>
      <c r="R33" s="130">
        <f>Anchor!Y138</f>
        <v>2.0041959999999999</v>
      </c>
      <c r="S33" s="130">
        <f>Anchor!Z138</f>
        <v>1779.84</v>
      </c>
      <c r="T33" s="133"/>
      <c r="U33" s="130">
        <f>Test!L138</f>
        <v>279.43502699999999</v>
      </c>
      <c r="V33" s="130">
        <f>Test!M138</f>
        <v>26.94885</v>
      </c>
      <c r="W33" s="130">
        <f>Test!N138</f>
        <v>31.265045000000001</v>
      </c>
      <c r="X33" s="130">
        <f>Test!O138</f>
        <v>29.065027000000001</v>
      </c>
      <c r="Y33" s="130">
        <f>('Summary (Full)'!$B$34*V33+'Summary (Full)'!$B$35*W33+'Summary (Full)'!$B$36*X33)/'Summary (Full)'!$B$37</f>
        <v>27.350873249999999</v>
      </c>
      <c r="Z33" s="130">
        <f>Test!P138</f>
        <v>8.3280060000000002</v>
      </c>
      <c r="AA33" s="130">
        <f>Test!Q138</f>
        <v>8.3051519999999996</v>
      </c>
      <c r="AB33" s="130">
        <f>Test!R138</f>
        <v>11.449128999999999</v>
      </c>
      <c r="AC33" s="130">
        <f>Test!S138</f>
        <v>10.841139999999999</v>
      </c>
      <c r="AD33" s="130">
        <f>Test!T138</f>
        <v>22.370398999999999</v>
      </c>
      <c r="AE33" s="130">
        <f>Test!U138</f>
        <v>30.614619000000001</v>
      </c>
      <c r="AF33" s="130">
        <f>Test!V138</f>
        <v>26.849819</v>
      </c>
      <c r="AG33" s="130">
        <f>Test!W138</f>
        <v>31.114298000000002</v>
      </c>
      <c r="AH33" s="130">
        <f>Test!X138</f>
        <v>28.813889</v>
      </c>
      <c r="AI33" s="130">
        <f>10*LOG10(1/(('Summary (Full)'!$B$41/10^(AF33/10)+'Summary (Full)'!$B$42/10^(AG33/10)+'Summary (Full)'!$B$43/10^(AH33/10))/'Summary (Full)'!$B$44))</f>
        <v>27.632273377093902</v>
      </c>
      <c r="AJ33" s="130">
        <f>Test!Y138</f>
        <v>2.2532969999999999</v>
      </c>
      <c r="AK33" s="130">
        <f>Test!Z138</f>
        <v>19572.18</v>
      </c>
      <c r="AL33" s="130">
        <f t="shared" si="2"/>
        <v>1.1242897401252172</v>
      </c>
      <c r="AM33" s="130">
        <f t="shared" si="2"/>
        <v>10.996595199568501</v>
      </c>
      <c r="AO33" s="261" t="s">
        <v>29</v>
      </c>
      <c r="AP33" s="177" cm="1">
        <f t="array" ref="AP33">bdRateExtend($C31:$C34,D31:D34,$U31:$U34,V31:V34)</f>
        <v>-0.1685254523140981</v>
      </c>
      <c r="AQ33" s="177"/>
      <c r="AR33" s="177"/>
      <c r="AS33" s="177"/>
      <c r="AT33" s="177" cm="1">
        <f t="array" ref="AT33">bdRateExtend($C31:$C34,H31:H34,$U31:$U34,Z31:Z34)</f>
        <v>-0.16501064220373918</v>
      </c>
      <c r="AU33" s="177"/>
      <c r="AV33" s="177" cm="1">
        <f t="array" ref="AV33">bdRateExtend($C31:$C34,I31:I34,$U31:$U34,AA31:AA34)</f>
        <v>-0.17669551923177695</v>
      </c>
      <c r="AW33" s="177"/>
      <c r="AX33" s="177" cm="1">
        <f t="array" ref="AX33">bdRateExtend($C31:$C34,J31:J34,$U31:$U34,AB31:AB34,"None", FALSE,1)</f>
        <v>-0.21355816276145867</v>
      </c>
      <c r="AY33" s="178"/>
      <c r="AZ33" s="252" cm="1">
        <f t="array" ref="AZ33">testVMAFRange($C31:$C34,J31:J34,$U31:$U34,AB31:AB34)</f>
        <v>0</v>
      </c>
      <c r="BA33" s="171"/>
      <c r="CL33" s="4">
        <v>1164.6421187159094</v>
      </c>
      <c r="CM33" s="4">
        <v>30.779946750000001</v>
      </c>
      <c r="CN33" s="4">
        <v>30.779946750000001</v>
      </c>
      <c r="CO33" s="4">
        <v>35.125080500000003</v>
      </c>
      <c r="CP33" s="4">
        <v>33.286135000000002</v>
      </c>
      <c r="CQ33" s="4">
        <v>31.208154374999999</v>
      </c>
      <c r="CR33" s="4">
        <v>12.08077125</v>
      </c>
      <c r="CS33" s="4">
        <v>11.103449000000001</v>
      </c>
      <c r="CT33" s="4">
        <v>39.347268249999999</v>
      </c>
      <c r="CU33" s="4">
        <v>37.736847249999997</v>
      </c>
      <c r="CV33" s="4">
        <v>26.462110250000002</v>
      </c>
      <c r="CW33" s="4">
        <v>34.453162749999997</v>
      </c>
      <c r="CX33" s="4">
        <v>30.663383499999998</v>
      </c>
      <c r="CY33" s="4">
        <v>34.972802000000001</v>
      </c>
      <c r="CZ33" s="4">
        <v>33.046122250000003</v>
      </c>
      <c r="DA33" s="4">
        <v>31.499669820601667</v>
      </c>
      <c r="DB33" s="4">
        <v>1.84168175</v>
      </c>
      <c r="DC33" s="4">
        <v>5371.8824999999997</v>
      </c>
      <c r="DE33" s="4">
        <v>2385.0382989343807</v>
      </c>
      <c r="DF33" s="4">
        <v>15.360685500000001</v>
      </c>
      <c r="DH33" s="4">
        <v>1969.4879965316552</v>
      </c>
      <c r="DI33" s="4">
        <v>12.5805115</v>
      </c>
      <c r="DK33" s="4">
        <v>16248.918465999999</v>
      </c>
      <c r="DL33" s="4">
        <v>98.338194000000001</v>
      </c>
      <c r="DM33" s="4">
        <v>9806.3304883586588</v>
      </c>
      <c r="DN33" s="4">
        <v>90.243805874999993</v>
      </c>
      <c r="DO33" s="4">
        <v>1596.2062236198813</v>
      </c>
      <c r="DP33" s="4">
        <v>27.720378125</v>
      </c>
      <c r="DQ33" s="4">
        <v>1674.8296748639107</v>
      </c>
      <c r="DR33" s="4">
        <v>35.744343375</v>
      </c>
      <c r="DS33" s="4">
        <v>1596.2062236198813</v>
      </c>
      <c r="DT33" s="4">
        <v>31.74819175</v>
      </c>
      <c r="DU33" s="4">
        <v>31.74819175</v>
      </c>
      <c r="DV33" s="4">
        <v>36.1099295</v>
      </c>
      <c r="DW33" s="4">
        <v>34.313430625000002</v>
      </c>
      <c r="DX33" s="4">
        <v>32.609185941473633</v>
      </c>
      <c r="DZ33" s="4">
        <v>1638.1028200000001</v>
      </c>
      <c r="EA33" s="4">
        <v>32.662073999999997</v>
      </c>
      <c r="EB33" s="4">
        <v>32.662073999999997</v>
      </c>
      <c r="EC33" s="4">
        <v>36.842464</v>
      </c>
      <c r="ED33" s="4">
        <v>35.27272</v>
      </c>
      <c r="EE33" s="4">
        <v>33.086513750000002</v>
      </c>
      <c r="EF33" s="4">
        <v>13.852311</v>
      </c>
      <c r="EG33" s="4">
        <v>12.485836000000001</v>
      </c>
      <c r="EH33" s="4">
        <v>54.984799000000002</v>
      </c>
      <c r="EI33" s="4">
        <v>52.790705000000003</v>
      </c>
      <c r="EJ33" s="4">
        <v>28.556636999999998</v>
      </c>
      <c r="EK33" s="4">
        <v>36.143414</v>
      </c>
      <c r="EL33" s="4">
        <v>32.532989999999998</v>
      </c>
      <c r="EM33" s="4">
        <v>36.684902999999998</v>
      </c>
      <c r="EN33" s="4">
        <v>35.050522000000001</v>
      </c>
      <c r="EO33" s="4">
        <v>33.373280270421375</v>
      </c>
      <c r="EP33" s="4">
        <v>1.76894</v>
      </c>
      <c r="EQ33" s="4">
        <v>88527.86</v>
      </c>
      <c r="ER33" s="4">
        <v>1934.6689078028321</v>
      </c>
      <c r="ES33" s="4">
        <v>14.958938874999999</v>
      </c>
      <c r="ET33" s="4">
        <v>1859.5241055790893</v>
      </c>
      <c r="EU33" s="4">
        <v>12.94686125</v>
      </c>
      <c r="EV33" s="7">
        <v>7220.9871947343554</v>
      </c>
      <c r="EW33" s="7">
        <v>89.344379500000002</v>
      </c>
      <c r="EX33" s="7">
        <v>5572.1545232001245</v>
      </c>
      <c r="EY33" s="7">
        <v>82.084510999999992</v>
      </c>
      <c r="EZ33" s="7">
        <v>2005.1301196490726</v>
      </c>
      <c r="FA33" s="7">
        <v>29.493243249999999</v>
      </c>
      <c r="FB33" s="7">
        <v>1676.0749996389084</v>
      </c>
      <c r="FC33" s="7">
        <v>36.303167125000002</v>
      </c>
      <c r="FD33" s="4">
        <v>2005.1301196490726</v>
      </c>
      <c r="FE33" s="4">
        <v>33.294323499999997</v>
      </c>
      <c r="FF33" s="4">
        <v>33.294323499999997</v>
      </c>
      <c r="FG33" s="4">
        <v>37.496242249999995</v>
      </c>
      <c r="FH33" s="4">
        <v>35.922195500000001</v>
      </c>
      <c r="FI33" s="4">
        <v>34.150412183193637</v>
      </c>
      <c r="FK33" s="4">
        <v>1773.0507599638777</v>
      </c>
      <c r="FL33" s="4">
        <v>32.664380125000001</v>
      </c>
      <c r="FM33" s="4">
        <v>1773.0507599638777</v>
      </c>
      <c r="FN33" s="4">
        <v>32.979024648430958</v>
      </c>
      <c r="FP33" s="4">
        <v>1812.3491119163775</v>
      </c>
      <c r="FQ33" s="4">
        <v>33.469227453125001</v>
      </c>
      <c r="FR33" s="4">
        <v>1468.3070766940632</v>
      </c>
      <c r="FS33" s="4">
        <v>32.98194558184511</v>
      </c>
    </row>
    <row r="34" spans="1:175" ht="13" thickBot="1">
      <c r="A34" s="250"/>
      <c r="B34" s="38">
        <v>235</v>
      </c>
      <c r="C34" s="130">
        <f>Anchor!L139</f>
        <v>86.745255</v>
      </c>
      <c r="D34" s="130">
        <f>Anchor!M139</f>
        <v>23.463685999999999</v>
      </c>
      <c r="E34" s="130">
        <f>Anchor!N139</f>
        <v>28.354113000000002</v>
      </c>
      <c r="F34" s="130">
        <f>Anchor!O139</f>
        <v>25.762129000000002</v>
      </c>
      <c r="G34" s="131">
        <f>('Summary (Full)'!$B$34*D34+'Summary (Full)'!$B$35*E34+'Summary (Full)'!$B$36*F34)/'Summary (Full)'!$B$37</f>
        <v>23.912990375</v>
      </c>
      <c r="H34" s="130">
        <f>Anchor!P139</f>
        <v>5.6675769999999996</v>
      </c>
      <c r="I34" s="130">
        <f>Anchor!Q139</f>
        <v>6.1535659999999996</v>
      </c>
      <c r="J34" s="130">
        <f>Anchor!R139</f>
        <v>0.55798700000000001</v>
      </c>
      <c r="K34" s="130">
        <f>Anchor!S139</f>
        <v>0.54101900000000003</v>
      </c>
      <c r="L34" s="130">
        <f>Anchor!T139</f>
        <v>19.02309</v>
      </c>
      <c r="M34" s="130">
        <f>Anchor!U139</f>
        <v>27.131982000000001</v>
      </c>
      <c r="N34" s="130">
        <f>Anchor!V139</f>
        <v>23.377241000000001</v>
      </c>
      <c r="O34" s="130">
        <f>Anchor!W139</f>
        <v>28.197050000000001</v>
      </c>
      <c r="P34" s="130">
        <f>Anchor!X139</f>
        <v>25.487629999999999</v>
      </c>
      <c r="Q34" s="132">
        <f>10*LOG10(1/(('Summary (Full)'!$B$41/10^(N34/10)+'Summary (Full)'!$B$42/10^(O34/10)+'Summary (Full)'!$B$43/10^(P34/10))/'Summary (Full)'!$B$44))</f>
        <v>24.217313641499516</v>
      </c>
      <c r="R34" s="130">
        <f>Anchor!Y139</f>
        <v>2.0010629999999998</v>
      </c>
      <c r="S34" s="130">
        <f>Anchor!Z139</f>
        <v>959.35</v>
      </c>
      <c r="T34" s="133"/>
      <c r="U34" s="130">
        <f>Test!L139</f>
        <v>99.642510999999999</v>
      </c>
      <c r="V34" s="130">
        <f>Test!M139</f>
        <v>24.270800999999999</v>
      </c>
      <c r="W34" s="130">
        <f>Test!N139</f>
        <v>28.926300999999999</v>
      </c>
      <c r="X34" s="130">
        <f>Test!O139</f>
        <v>26.466663</v>
      </c>
      <c r="Y34" s="130">
        <f>('Summary (Full)'!$B$34*V34+'Summary (Full)'!$B$35*W34+'Summary (Full)'!$B$36*X34)/'Summary (Full)'!$B$37</f>
        <v>24.699011124999998</v>
      </c>
      <c r="Z34" s="130">
        <f>Test!P139</f>
        <v>6.2213260000000004</v>
      </c>
      <c r="AA34" s="130">
        <f>Test!Q139</f>
        <v>6.6395099999999996</v>
      </c>
      <c r="AB34" s="130">
        <f>Test!R139</f>
        <v>1.7170559999999999</v>
      </c>
      <c r="AC34" s="130">
        <f>Test!S139</f>
        <v>1.640768</v>
      </c>
      <c r="AD34" s="130">
        <f>Test!T139</f>
        <v>19.789797</v>
      </c>
      <c r="AE34" s="130">
        <f>Test!U139</f>
        <v>27.894981000000001</v>
      </c>
      <c r="AF34" s="130">
        <f>Test!V139</f>
        <v>24.182269000000002</v>
      </c>
      <c r="AG34" s="130">
        <f>Test!W139</f>
        <v>28.779865000000001</v>
      </c>
      <c r="AH34" s="130">
        <f>Test!X139</f>
        <v>26.204101000000001</v>
      </c>
      <c r="AI34" s="130">
        <f>10*LOG10(1/(('Summary (Full)'!$B$41/10^(AF34/10)+'Summary (Full)'!$B$42/10^(AG34/10)+'Summary (Full)'!$B$43/10^(AH34/10))/'Summary (Full)'!$B$44))</f>
        <v>24.996093065611259</v>
      </c>
      <c r="AJ34" s="130">
        <f>Test!Y139</f>
        <v>2.469319</v>
      </c>
      <c r="AK34" s="130">
        <f>Test!Z139</f>
        <v>10366.67</v>
      </c>
      <c r="AL34" s="130">
        <f t="shared" si="2"/>
        <v>1.2340036270722112</v>
      </c>
      <c r="AM34" s="130">
        <f t="shared" si="2"/>
        <v>10.805931099181738</v>
      </c>
      <c r="AO34" s="270"/>
      <c r="AP34" s="193"/>
      <c r="AQ34" s="193"/>
      <c r="AR34" s="193"/>
      <c r="AS34" s="193"/>
      <c r="AT34" s="193"/>
      <c r="AU34" s="193"/>
      <c r="AV34" s="193"/>
      <c r="AW34" s="193"/>
      <c r="AX34" s="193"/>
      <c r="AY34" s="195"/>
      <c r="AZ34" s="253"/>
      <c r="BA34" s="221"/>
      <c r="CL34" s="4">
        <v>1293.6734383808127</v>
      </c>
      <c r="CM34" s="4">
        <v>31.139375125000001</v>
      </c>
      <c r="CN34" s="4">
        <v>31.139375125000001</v>
      </c>
      <c r="CO34" s="4">
        <v>35.501283749999999</v>
      </c>
      <c r="CP34" s="4">
        <v>33.702837500000001</v>
      </c>
      <c r="CQ34" s="4">
        <v>31.5722108125</v>
      </c>
      <c r="CR34" s="4">
        <v>12.486815374999999</v>
      </c>
      <c r="CS34" s="4">
        <v>11.398861500000001</v>
      </c>
      <c r="CT34" s="4">
        <v>42.049201374999996</v>
      </c>
      <c r="CU34" s="4">
        <v>40.359071874999998</v>
      </c>
      <c r="CV34" s="4">
        <v>26.881532875000001</v>
      </c>
      <c r="CW34" s="4">
        <v>34.814872625</v>
      </c>
      <c r="CX34" s="4">
        <v>31.024986249999998</v>
      </c>
      <c r="CY34" s="4">
        <v>35.351844499999999</v>
      </c>
      <c r="CZ34" s="4">
        <v>33.468558375000001</v>
      </c>
      <c r="DA34" s="4">
        <v>31.869508527558988</v>
      </c>
      <c r="DB34" s="4">
        <v>1.8249116249999999</v>
      </c>
      <c r="DC34" s="4">
        <v>5564.5037499999999</v>
      </c>
      <c r="DE34" s="4">
        <v>2604.9456632845367</v>
      </c>
      <c r="DF34" s="4">
        <v>15.761073249999999</v>
      </c>
      <c r="DH34" s="4">
        <v>2049.4201702447599</v>
      </c>
      <c r="DI34" s="4">
        <v>12.69086675</v>
      </c>
      <c r="DK34" s="4">
        <v>17379.310536000001</v>
      </c>
      <c r="DL34" s="4">
        <v>98.859683000000004</v>
      </c>
      <c r="DM34" s="4">
        <v>10804.841313000001</v>
      </c>
      <c r="DN34" s="4">
        <v>92.291096999999993</v>
      </c>
      <c r="DO34" s="4">
        <v>1773.0507599638777</v>
      </c>
      <c r="DP34" s="4">
        <v>28.139800749999999</v>
      </c>
      <c r="DQ34" s="4">
        <v>1852.6817636579074</v>
      </c>
      <c r="DR34" s="4">
        <v>36.074019750000005</v>
      </c>
      <c r="DS34" s="4">
        <v>1773.0507599638777</v>
      </c>
      <c r="DT34" s="4">
        <v>32.1097945</v>
      </c>
      <c r="DU34" s="4">
        <v>32.1097945</v>
      </c>
      <c r="DV34" s="4">
        <v>36.488971999999997</v>
      </c>
      <c r="DW34" s="4">
        <v>34.73586675</v>
      </c>
      <c r="DX34" s="4">
        <v>32.979024648430958</v>
      </c>
      <c r="DZ34" s="4">
        <v>1812.3491119163775</v>
      </c>
      <c r="EA34" s="4">
        <v>33.040018624999995</v>
      </c>
      <c r="EB34" s="4">
        <v>33.040018624999995</v>
      </c>
      <c r="EC34" s="4">
        <v>37.244277750000002</v>
      </c>
      <c r="ED34" s="4">
        <v>35.703100749999997</v>
      </c>
      <c r="EE34" s="4">
        <v>33.469227453125001</v>
      </c>
      <c r="EF34" s="4">
        <v>14.2826685</v>
      </c>
      <c r="EG34" s="4">
        <v>12.798782000000001</v>
      </c>
      <c r="EH34" s="4">
        <v>57.512363500000006</v>
      </c>
      <c r="EI34" s="4">
        <v>55.275785124999999</v>
      </c>
      <c r="EJ34" s="4">
        <v>29.024940124999997</v>
      </c>
      <c r="EK34" s="4">
        <v>36.504604874999998</v>
      </c>
      <c r="EL34" s="4">
        <v>32.913656750000001</v>
      </c>
      <c r="EM34" s="4">
        <v>37.090572625</v>
      </c>
      <c r="EN34" s="4">
        <v>35.486358750000001</v>
      </c>
      <c r="EO34" s="4">
        <v>33.761846226807506</v>
      </c>
      <c r="EP34" s="4">
        <v>1.755112</v>
      </c>
      <c r="EQ34" s="4">
        <v>94835.81</v>
      </c>
      <c r="ER34" s="4">
        <v>2326.1943637184531</v>
      </c>
      <c r="ES34" s="4">
        <v>15.7373045</v>
      </c>
      <c r="ET34" s="4">
        <v>2063.0520113805528</v>
      </c>
      <c r="EU34" s="4">
        <v>13.243097124999998</v>
      </c>
      <c r="EV34" s="7">
        <v>7953.0426500000003</v>
      </c>
      <c r="EW34" s="7">
        <v>91.392443</v>
      </c>
      <c r="EX34" s="7">
        <v>6133.2684818285552</v>
      </c>
      <c r="EY34" s="7">
        <v>83.810749000000001</v>
      </c>
      <c r="EZ34" s="7">
        <v>2218.4173955715273</v>
      </c>
      <c r="FA34" s="7">
        <v>29.961546374999998</v>
      </c>
      <c r="FB34" s="7">
        <v>1859.5241055790893</v>
      </c>
      <c r="FC34" s="7">
        <v>36.656864749999997</v>
      </c>
      <c r="FD34" s="4">
        <v>2218.4173955715273</v>
      </c>
      <c r="FE34" s="4">
        <v>33.67499025</v>
      </c>
      <c r="FF34" s="4">
        <v>33.67499025</v>
      </c>
      <c r="FG34" s="4">
        <v>37.901911874999996</v>
      </c>
      <c r="FH34" s="4">
        <v>36.358032250000001</v>
      </c>
      <c r="FI34" s="4">
        <v>34.538978139579768</v>
      </c>
      <c r="FK34" s="4">
        <v>1935.0718603326482</v>
      </c>
      <c r="FL34" s="4">
        <v>32.982900531249996</v>
      </c>
      <c r="FM34" s="4">
        <v>1969.4879965316552</v>
      </c>
      <c r="FN34" s="4">
        <v>33.348863355388282</v>
      </c>
      <c r="FP34" s="4">
        <v>2005.1301196490726</v>
      </c>
      <c r="FQ34" s="4">
        <v>33.85194115625</v>
      </c>
      <c r="FR34" s="4">
        <v>1638.1028200000001</v>
      </c>
      <c r="FS34" s="4">
        <v>33.373280270421375</v>
      </c>
    </row>
    <row r="35" spans="1:175" ht="13" customHeight="1">
      <c r="A35" s="250" t="s">
        <v>20</v>
      </c>
      <c r="B35" s="38">
        <v>110</v>
      </c>
      <c r="C35" s="130">
        <f>Anchor!L140</f>
        <v>4048.6965340000002</v>
      </c>
      <c r="D35" s="130">
        <f>Anchor!M140</f>
        <v>32.671408</v>
      </c>
      <c r="E35" s="130">
        <f>Anchor!N140</f>
        <v>38.888641999999997</v>
      </c>
      <c r="F35" s="130">
        <f>Anchor!O140</f>
        <v>36.893867999999998</v>
      </c>
      <c r="G35" s="131">
        <f>('Summary (Full)'!$B$34*D35+'Summary (Full)'!$B$35*E35+'Summary (Full)'!$B$36*F35)/'Summary (Full)'!$B$37</f>
        <v>33.323888875000002</v>
      </c>
      <c r="H35" s="130">
        <f>Anchor!P140</f>
        <v>17.763012</v>
      </c>
      <c r="I35" s="130">
        <f>Anchor!Q140</f>
        <v>13.936864999999999</v>
      </c>
      <c r="J35" s="130">
        <f>Anchor!R140</f>
        <v>51.412968999999997</v>
      </c>
      <c r="K35" s="130">
        <f>Anchor!S140</f>
        <v>49.532127000000003</v>
      </c>
      <c r="L35" s="130">
        <f>Anchor!T140</f>
        <v>28.568197000000001</v>
      </c>
      <c r="M35" s="130">
        <f>Anchor!U140</f>
        <v>37.944398999999997</v>
      </c>
      <c r="N35" s="130">
        <f>Anchor!V140</f>
        <v>32.642828000000002</v>
      </c>
      <c r="O35" s="130">
        <f>Anchor!W140</f>
        <v>38.837770999999996</v>
      </c>
      <c r="P35" s="130">
        <f>Anchor!X140</f>
        <v>36.818559</v>
      </c>
      <c r="Q35" s="132">
        <f>10*LOG10(1/(('Summary (Full)'!$B$41/10^(N35/10)+'Summary (Full)'!$B$42/10^(O35/10)+'Summary (Full)'!$B$43/10^(P35/10))/'Summary (Full)'!$B$44))</f>
        <v>33.775587582422141</v>
      </c>
      <c r="R35" s="130">
        <f>Anchor!Y140</f>
        <v>1.719409</v>
      </c>
      <c r="S35" s="130">
        <f>Anchor!Z140</f>
        <v>3812.45</v>
      </c>
      <c r="T35" s="133"/>
      <c r="U35" s="130">
        <f>Test!L140</f>
        <v>4217.4619229999998</v>
      </c>
      <c r="V35" s="130">
        <f>Test!M140</f>
        <v>32.801909000000002</v>
      </c>
      <c r="W35" s="130">
        <f>Test!N140</f>
        <v>39.250703999999999</v>
      </c>
      <c r="X35" s="130">
        <f>Test!O140</f>
        <v>37.137858000000001</v>
      </c>
      <c r="Y35" s="130">
        <f>('Summary (Full)'!$B$34*V35+'Summary (Full)'!$B$35*W35+'Summary (Full)'!$B$36*X35)/'Summary (Full)'!$B$37</f>
        <v>33.475955500000005</v>
      </c>
      <c r="Z35" s="130">
        <f>Test!P140</f>
        <v>18.395053999999998</v>
      </c>
      <c r="AA35" s="130">
        <f>Test!Q140</f>
        <v>14.209362</v>
      </c>
      <c r="AB35" s="130">
        <f>Test!R140</f>
        <v>53.197074000000001</v>
      </c>
      <c r="AC35" s="130">
        <f>Test!S140</f>
        <v>51.318376999999998</v>
      </c>
      <c r="AD35" s="130">
        <f>Test!T140</f>
        <v>28.737465</v>
      </c>
      <c r="AE35" s="130">
        <f>Test!U140</f>
        <v>38.256675999999999</v>
      </c>
      <c r="AF35" s="130">
        <f>Test!V140</f>
        <v>32.772604000000001</v>
      </c>
      <c r="AG35" s="130">
        <f>Test!W140</f>
        <v>39.205916999999999</v>
      </c>
      <c r="AH35" s="130">
        <f>Test!X140</f>
        <v>37.066037999999999</v>
      </c>
      <c r="AI35" s="130">
        <f>10*LOG10(1/(('Summary (Full)'!$B$41/10^(AF35/10)+'Summary (Full)'!$B$42/10^(AG35/10)+'Summary (Full)'!$B$43/10^(AH35/10))/'Summary (Full)'!$B$44))</f>
        <v>33.927072946061834</v>
      </c>
      <c r="AJ35" s="130">
        <f>Test!Y140</f>
        <v>1.6779010000000001</v>
      </c>
      <c r="AK35" s="130">
        <f>Test!Z140</f>
        <v>58281.43</v>
      </c>
      <c r="AL35" s="130">
        <f t="shared" si="2"/>
        <v>0.97585914695107456</v>
      </c>
      <c r="AM35" s="130">
        <f t="shared" si="2"/>
        <v>15.287132946005849</v>
      </c>
      <c r="AO35" s="271" t="s">
        <v>27</v>
      </c>
      <c r="AP35" s="192" cm="1">
        <f t="array" ref="AP35">bdRateExtend($C35:$C38,D35:D38,$U35:$U38,V35:V38)</f>
        <v>-0.11589583456592756</v>
      </c>
      <c r="AQ35" s="192" cm="1">
        <f t="array" ref="AQ35">bdRateExtend($C35:$C40,D35:D40,$U35:$U40,V35:V40)</f>
        <v>-0.13649273213678015</v>
      </c>
      <c r="AR35" s="192" cm="1">
        <f t="array" ref="AR35">bdRateExtend($C35:$C40,E35:E40,$U35:$U40,W35:W40)</f>
        <v>-0.10832437948543228</v>
      </c>
      <c r="AS35" s="192" cm="1">
        <f t="array" ref="AS35">bdRateExtend($C35:$C40,F35:F40,$U35:$U40,X35:X40)</f>
        <v>-0.12577627887670018</v>
      </c>
      <c r="AT35" s="192" cm="1">
        <f t="array" ref="AT35">bdRateExtend($C35:$C38,H35:H38,$U35:$U38,Z35:Z38)</f>
        <v>-0.11857211281519264</v>
      </c>
      <c r="AU35" s="192" cm="1">
        <f t="array" ref="AU35">bdRateExtend($C35:$C40,H35:H40,$U35:$U40,Z35:Z40)</f>
        <v>-0.13123992920854111</v>
      </c>
      <c r="AV35" s="192" cm="1">
        <f t="array" ref="AV35">bdRateExtend($C35:$C38,I35:I38,$U35:$U38,AA35:AA38)</f>
        <v>-0.12418371724844812</v>
      </c>
      <c r="AW35" s="192" cm="1">
        <f t="array" ref="AW35">bdRateExtend($C35:$C40,I35:I40,$U35:$U40,AA35:AA40)</f>
        <v>-0.1400478971805923</v>
      </c>
      <c r="AX35" s="192" cm="1">
        <f t="array" ref="AX35">bdRateExtend($C35:$C38,J35:J38,$U35:$U38,AB35:AB38,"None", FALSE,1)</f>
        <v>-0.12869009793727637</v>
      </c>
      <c r="AY35" s="194" cm="1">
        <f t="array" ref="AY35">bdRateExtend($C35:$C40,J35:J40,$U35:$U40,AB35:AB40,"None", FALSE,TRUE)</f>
        <v>-0.15596917683203693</v>
      </c>
      <c r="AZ35" s="251" cm="1">
        <f t="array" ref="AZ35">testVMAFRange($C35:$C38,J35:J38,$U35:$U38,AB35:AB38)</f>
        <v>0</v>
      </c>
      <c r="BA35" s="170" cm="1">
        <f t="array" ref="BA35">testVMAFRange($C35:$C40,J35:J40,$U35:$U40,AB35:AB40)</f>
        <v>0</v>
      </c>
      <c r="CL35" s="4">
        <v>1437.0002065675517</v>
      </c>
      <c r="CM35" s="4">
        <v>31.498803500000001</v>
      </c>
      <c r="CN35" s="4">
        <v>31.498803500000001</v>
      </c>
      <c r="CO35" s="4">
        <v>35.877487000000002</v>
      </c>
      <c r="CP35" s="4">
        <v>34.119540000000001</v>
      </c>
      <c r="CQ35" s="4">
        <v>31.93626725</v>
      </c>
      <c r="CR35" s="4">
        <v>12.8928595</v>
      </c>
      <c r="CS35" s="4">
        <v>11.694274</v>
      </c>
      <c r="CT35" s="4">
        <v>44.751134499999999</v>
      </c>
      <c r="CU35" s="4">
        <v>42.981296499999999</v>
      </c>
      <c r="CV35" s="4">
        <v>27.300955500000001</v>
      </c>
      <c r="CW35" s="4">
        <v>35.176582499999995</v>
      </c>
      <c r="CX35" s="4">
        <v>31.386589000000001</v>
      </c>
      <c r="CY35" s="4">
        <v>35.730886999999996</v>
      </c>
      <c r="CZ35" s="4">
        <v>33.890994500000005</v>
      </c>
      <c r="DA35" s="4">
        <v>32.239347234516316</v>
      </c>
      <c r="DB35" s="4">
        <v>1.8081415000000001</v>
      </c>
      <c r="DC35" s="4">
        <v>5757.125</v>
      </c>
      <c r="DE35" s="4">
        <v>2845.1291166673227</v>
      </c>
      <c r="DF35" s="4">
        <v>16.161460999999999</v>
      </c>
      <c r="DH35" s="4">
        <v>2417.1514473683314</v>
      </c>
      <c r="DI35" s="4">
        <v>13.188981500000001</v>
      </c>
      <c r="DK35" s="4">
        <v>22977.968493</v>
      </c>
      <c r="DL35" s="4">
        <v>99.795024999999995</v>
      </c>
      <c r="DM35" s="4">
        <v>16248.918465999999</v>
      </c>
      <c r="DN35" s="4">
        <v>96.960221000000004</v>
      </c>
      <c r="DO35" s="4">
        <v>2143.5794636906417</v>
      </c>
      <c r="DP35" s="4">
        <v>28.954924875</v>
      </c>
      <c r="DQ35" s="4">
        <v>2049.4201702447599</v>
      </c>
      <c r="DR35" s="4">
        <v>36.403696125000003</v>
      </c>
      <c r="DS35" s="4">
        <v>2143.5794636906417</v>
      </c>
      <c r="DT35" s="4">
        <v>32.808682250000004</v>
      </c>
      <c r="DU35" s="4">
        <v>32.808682250000004</v>
      </c>
      <c r="DV35" s="4">
        <v>37.065529374999997</v>
      </c>
      <c r="DW35" s="4">
        <v>35.426555375</v>
      </c>
      <c r="DX35" s="4">
        <v>33.667850262091761</v>
      </c>
      <c r="DZ35" s="4">
        <v>2005.1301196490726</v>
      </c>
      <c r="EA35" s="4">
        <v>33.41796325</v>
      </c>
      <c r="EB35" s="4">
        <v>33.41796325</v>
      </c>
      <c r="EC35" s="4">
        <v>37.646091499999997</v>
      </c>
      <c r="ED35" s="4">
        <v>36.133481500000002</v>
      </c>
      <c r="EE35" s="4">
        <v>33.85194115625</v>
      </c>
      <c r="EF35" s="4">
        <v>14.713025999999999</v>
      </c>
      <c r="EG35" s="4">
        <v>13.111728000000001</v>
      </c>
      <c r="EH35" s="4">
        <v>60.039928000000003</v>
      </c>
      <c r="EI35" s="4">
        <v>57.760865250000002</v>
      </c>
      <c r="EJ35" s="4">
        <v>29.493243249999999</v>
      </c>
      <c r="EK35" s="4">
        <v>36.865795750000004</v>
      </c>
      <c r="EL35" s="4">
        <v>33.294323499999997</v>
      </c>
      <c r="EM35" s="4">
        <v>37.496242249999995</v>
      </c>
      <c r="EN35" s="4">
        <v>35.922195500000001</v>
      </c>
      <c r="EO35" s="4">
        <v>34.150412183193637</v>
      </c>
      <c r="EP35" s="4">
        <v>1.7412839999999998</v>
      </c>
      <c r="EQ35" s="4">
        <v>101143.76</v>
      </c>
      <c r="ER35" s="4">
        <v>2532.567466285424</v>
      </c>
      <c r="ES35" s="4">
        <v>16.116982999999998</v>
      </c>
      <c r="ET35" s="4">
        <v>2288.856374</v>
      </c>
      <c r="EU35" s="4">
        <v>13.539332999999999</v>
      </c>
      <c r="EV35" s="7">
        <v>10906.990241</v>
      </c>
      <c r="EW35" s="7">
        <v>95.969426999999996</v>
      </c>
      <c r="EX35" s="7">
        <v>7220.9871947343554</v>
      </c>
      <c r="EY35" s="7">
        <v>87.025833250000005</v>
      </c>
      <c r="EZ35" s="7">
        <v>2454.3922076417043</v>
      </c>
      <c r="FA35" s="7">
        <v>30.429849499999996</v>
      </c>
      <c r="FB35" s="7">
        <v>2063.0520113805528</v>
      </c>
      <c r="FC35" s="7">
        <v>37.010562374999999</v>
      </c>
      <c r="FD35" s="4">
        <v>2454.3922076417043</v>
      </c>
      <c r="FE35" s="4">
        <v>34.055656999999997</v>
      </c>
      <c r="FF35" s="4">
        <v>34.055656999999997</v>
      </c>
      <c r="FG35" s="4">
        <v>38.307581499999998</v>
      </c>
      <c r="FH35" s="4">
        <v>36.793869000000001</v>
      </c>
      <c r="FI35" s="4">
        <v>34.927544095965899</v>
      </c>
      <c r="FK35" s="4">
        <v>2143.5794636906417</v>
      </c>
      <c r="FL35" s="4">
        <v>33.379124296874998</v>
      </c>
      <c r="FM35" s="4">
        <v>2143.5794636906417</v>
      </c>
      <c r="FN35" s="4">
        <v>33.667850262091761</v>
      </c>
      <c r="FP35" s="4">
        <v>2218.4173955715273</v>
      </c>
      <c r="FQ35" s="4">
        <v>34.234654859374999</v>
      </c>
      <c r="FR35" s="4">
        <v>1812.3491119163775</v>
      </c>
      <c r="FS35" s="4">
        <v>33.761846226807506</v>
      </c>
    </row>
    <row r="36" spans="1:175">
      <c r="A36" s="250"/>
      <c r="B36" s="38">
        <v>135</v>
      </c>
      <c r="C36" s="130">
        <f>Anchor!L141</f>
        <v>1999.3495740000001</v>
      </c>
      <c r="D36" s="130">
        <f>Anchor!M141</f>
        <v>31.531421000000002</v>
      </c>
      <c r="E36" s="130">
        <f>Anchor!N141</f>
        <v>36.686881999999997</v>
      </c>
      <c r="F36" s="130">
        <f>Anchor!O141</f>
        <v>34.813535000000002</v>
      </c>
      <c r="G36" s="131">
        <f>('Summary (Full)'!$B$34*D36+'Summary (Full)'!$B$35*E36+'Summary (Full)'!$B$36*F36)/'Summary (Full)'!$B$37</f>
        <v>32.058769437500004</v>
      </c>
      <c r="H36" s="130">
        <f>Anchor!P141</f>
        <v>14.55991</v>
      </c>
      <c r="I36" s="130">
        <f>Anchor!Q141</f>
        <v>12.328529</v>
      </c>
      <c r="J36" s="130">
        <f>Anchor!R141</f>
        <v>38.870735000000003</v>
      </c>
      <c r="K36" s="130">
        <f>Anchor!S141</f>
        <v>37.30395</v>
      </c>
      <c r="L36" s="130">
        <f>Anchor!T141</f>
        <v>27.169813000000001</v>
      </c>
      <c r="M36" s="130">
        <f>Anchor!U141</f>
        <v>36.047454000000002</v>
      </c>
      <c r="N36" s="130">
        <f>Anchor!V141</f>
        <v>31.497074999999999</v>
      </c>
      <c r="O36" s="130">
        <f>Anchor!W141</f>
        <v>36.594859999999997</v>
      </c>
      <c r="P36" s="130">
        <f>Anchor!X141</f>
        <v>34.684978999999998</v>
      </c>
      <c r="Q36" s="132">
        <f>10*LOG10(1/(('Summary (Full)'!$B$41/10^(N36/10)+'Summary (Full)'!$B$42/10^(O36/10)+'Summary (Full)'!$B$43/10^(P36/10))/'Summary (Full)'!$B$44))</f>
        <v>32.476001084683155</v>
      </c>
      <c r="R36" s="130">
        <f>Anchor!Y141</f>
        <v>1.885958</v>
      </c>
      <c r="S36" s="130">
        <f>Anchor!Z141</f>
        <v>2931.17</v>
      </c>
      <c r="T36" s="133"/>
      <c r="U36" s="130">
        <f>Test!L141</f>
        <v>2136.6381310000002</v>
      </c>
      <c r="V36" s="130">
        <f>Test!M141</f>
        <v>31.847131999999998</v>
      </c>
      <c r="W36" s="130">
        <f>Test!N141</f>
        <v>37.232942999999999</v>
      </c>
      <c r="X36" s="130">
        <f>Test!O141</f>
        <v>35.289861000000002</v>
      </c>
      <c r="Y36" s="130">
        <f>('Summary (Full)'!$B$34*V36+'Summary (Full)'!$B$35*W36+'Summary (Full)'!$B$36*X36)/'Summary (Full)'!$B$37</f>
        <v>32.39891575</v>
      </c>
      <c r="Z36" s="130">
        <f>Test!P141</f>
        <v>15.357626</v>
      </c>
      <c r="AA36" s="130">
        <f>Test!Q141</f>
        <v>12.766135999999999</v>
      </c>
      <c r="AB36" s="130">
        <f>Test!R141</f>
        <v>41.962220000000002</v>
      </c>
      <c r="AC36" s="130">
        <f>Test!S141</f>
        <v>40.300727000000002</v>
      </c>
      <c r="AD36" s="130">
        <f>Test!T141</f>
        <v>27.544875999999999</v>
      </c>
      <c r="AE36" s="130">
        <f>Test!U141</f>
        <v>36.564562000000002</v>
      </c>
      <c r="AF36" s="130">
        <f>Test!V141</f>
        <v>31.816641000000001</v>
      </c>
      <c r="AG36" s="130">
        <f>Test!W141</f>
        <v>37.152146000000002</v>
      </c>
      <c r="AH36" s="130">
        <f>Test!X141</f>
        <v>35.177590000000002</v>
      </c>
      <c r="AI36" s="130">
        <f>10*LOG10(1/(('Summary (Full)'!$B$41/10^(AF36/10)+'Summary (Full)'!$B$42/10^(AG36/10)+'Summary (Full)'!$B$43/10^(AH36/10))/'Summary (Full)'!$B$44))</f>
        <v>32.827621266892372</v>
      </c>
      <c r="AJ36" s="130">
        <f>Test!Y141</f>
        <v>1.9105259999999999</v>
      </c>
      <c r="AK36" s="130">
        <f>Test!Z141</f>
        <v>43401.65</v>
      </c>
      <c r="AL36" s="130">
        <f t="shared" si="2"/>
        <v>1.0130268012331134</v>
      </c>
      <c r="AM36" s="130">
        <f t="shared" si="2"/>
        <v>14.806937161611234</v>
      </c>
      <c r="AO36" s="261"/>
      <c r="AP36" s="177"/>
      <c r="AQ36" s="177"/>
      <c r="AR36" s="177"/>
      <c r="AS36" s="177"/>
      <c r="AT36" s="177"/>
      <c r="AU36" s="177"/>
      <c r="AV36" s="177"/>
      <c r="AW36" s="177"/>
      <c r="AX36" s="177"/>
      <c r="AY36" s="178"/>
      <c r="AZ36" s="252"/>
      <c r="BA36" s="171"/>
      <c r="CL36" s="4">
        <v>1596.2062236198813</v>
      </c>
      <c r="CM36" s="4">
        <v>31.858231875000001</v>
      </c>
      <c r="CN36" s="4">
        <v>31.858231875000001</v>
      </c>
      <c r="CO36" s="4">
        <v>36.253690250000005</v>
      </c>
      <c r="CP36" s="4">
        <v>34.5362425</v>
      </c>
      <c r="CQ36" s="4">
        <v>32.300323687499997</v>
      </c>
      <c r="CR36" s="4">
        <v>13.298903624999999</v>
      </c>
      <c r="CS36" s="4">
        <v>11.989686499999999</v>
      </c>
      <c r="CT36" s="4">
        <v>47.453067625000003</v>
      </c>
      <c r="CU36" s="4">
        <v>45.603521125</v>
      </c>
      <c r="CV36" s="4">
        <v>27.720378125</v>
      </c>
      <c r="CW36" s="4">
        <v>35.538292374999997</v>
      </c>
      <c r="CX36" s="4">
        <v>31.74819175</v>
      </c>
      <c r="CY36" s="4">
        <v>36.1099295</v>
      </c>
      <c r="CZ36" s="4">
        <v>34.313430625000002</v>
      </c>
      <c r="DA36" s="4">
        <v>32.609185941473633</v>
      </c>
      <c r="DB36" s="4">
        <v>1.791371375</v>
      </c>
      <c r="DC36" s="4">
        <v>5949.7462500000001</v>
      </c>
      <c r="DE36" s="4">
        <v>3107.4581725830035</v>
      </c>
      <c r="DF36" s="4">
        <v>16.561848749999999</v>
      </c>
      <c r="DH36" s="4">
        <v>2670.6822299900691</v>
      </c>
      <c r="DI36" s="4">
        <v>13.502039</v>
      </c>
      <c r="DK36" s="4">
        <v>38267.141473999996</v>
      </c>
      <c r="DL36" s="4">
        <v>99.976624000000001</v>
      </c>
      <c r="DM36" s="4">
        <v>17379.310536000001</v>
      </c>
      <c r="DN36" s="4">
        <v>97.807252000000005</v>
      </c>
      <c r="DO36" s="4">
        <v>2374.5541503385675</v>
      </c>
      <c r="DP36" s="4">
        <v>29.430007500000002</v>
      </c>
      <c r="DQ36" s="4">
        <v>2187.688619</v>
      </c>
      <c r="DR36" s="4">
        <v>36.623421999999998</v>
      </c>
      <c r="DS36" s="4">
        <v>2374.5541503385675</v>
      </c>
      <c r="DT36" s="4">
        <v>33.203082999999999</v>
      </c>
      <c r="DU36" s="4">
        <v>33.203082999999999</v>
      </c>
      <c r="DV36" s="4">
        <v>37.469943499999999</v>
      </c>
      <c r="DW36" s="4">
        <v>35.873285500000001</v>
      </c>
      <c r="DX36" s="4">
        <v>34.068772133332274</v>
      </c>
      <c r="DZ36" s="4">
        <v>2218.4173955715273</v>
      </c>
      <c r="EA36" s="4">
        <v>33.795907874999997</v>
      </c>
      <c r="EB36" s="4">
        <v>33.795907874999997</v>
      </c>
      <c r="EC36" s="4">
        <v>38.047905249999999</v>
      </c>
      <c r="ED36" s="4">
        <v>36.56386225</v>
      </c>
      <c r="EE36" s="4">
        <v>34.234654859374999</v>
      </c>
      <c r="EF36" s="4">
        <v>15.143383500000001</v>
      </c>
      <c r="EG36" s="4">
        <v>13.424674000000001</v>
      </c>
      <c r="EH36" s="4">
        <v>62.5674925</v>
      </c>
      <c r="EI36" s="4">
        <v>60.245945375000005</v>
      </c>
      <c r="EJ36" s="4">
        <v>29.961546374999998</v>
      </c>
      <c r="EK36" s="4">
        <v>37.226986625000002</v>
      </c>
      <c r="EL36" s="4">
        <v>33.67499025</v>
      </c>
      <c r="EM36" s="4">
        <v>37.901911874999996</v>
      </c>
      <c r="EN36" s="4">
        <v>36.358032250000001</v>
      </c>
      <c r="EO36" s="4">
        <v>34.538978139579768</v>
      </c>
      <c r="EP36" s="4">
        <v>1.7274559999999999</v>
      </c>
      <c r="EQ36" s="4">
        <v>107451.70999999999</v>
      </c>
      <c r="ER36" s="4">
        <v>2757.2493817905547</v>
      </c>
      <c r="ES36" s="4">
        <v>16.496661499999998</v>
      </c>
      <c r="ET36" s="4">
        <v>2520.4829104513037</v>
      </c>
      <c r="EU36" s="4">
        <v>13.833427</v>
      </c>
      <c r="EV36" s="7">
        <v>16513.276261999999</v>
      </c>
      <c r="EW36" s="7">
        <v>98.827883</v>
      </c>
      <c r="EX36" s="7">
        <v>7953.0426500000003</v>
      </c>
      <c r="EY36" s="7">
        <v>89.099812999999997</v>
      </c>
      <c r="EZ36" s="7">
        <v>2715.4678470145859</v>
      </c>
      <c r="FA36" s="7">
        <v>30.898152624999998</v>
      </c>
      <c r="FB36" s="7">
        <v>2288.856374</v>
      </c>
      <c r="FC36" s="7">
        <v>37.364260000000002</v>
      </c>
      <c r="FD36" s="4">
        <v>2715.4678470145859</v>
      </c>
      <c r="FE36" s="4">
        <v>34.43632375</v>
      </c>
      <c r="FF36" s="4">
        <v>34.43632375</v>
      </c>
      <c r="FG36" s="4">
        <v>38.713251124999999</v>
      </c>
      <c r="FH36" s="4">
        <v>37.229705750000001</v>
      </c>
      <c r="FI36" s="4">
        <v>35.316110052352023</v>
      </c>
      <c r="FK36" s="4">
        <v>2374.5541503385675</v>
      </c>
      <c r="FL36" s="4">
        <v>33.775348062500001</v>
      </c>
      <c r="FM36" s="4">
        <v>2374.5541503385675</v>
      </c>
      <c r="FN36" s="4">
        <v>34.068772133332274</v>
      </c>
      <c r="FP36" s="4">
        <v>2454.3922076417043</v>
      </c>
      <c r="FQ36" s="4">
        <v>34.617368562500005</v>
      </c>
      <c r="FR36" s="4">
        <v>2005.1301196490726</v>
      </c>
      <c r="FS36" s="4">
        <v>34.150412183193637</v>
      </c>
    </row>
    <row r="37" spans="1:175" ht="13" customHeight="1">
      <c r="A37" s="250"/>
      <c r="B37" s="38">
        <v>160</v>
      </c>
      <c r="C37" s="130">
        <f>Anchor!L142</f>
        <v>885.52493700000002</v>
      </c>
      <c r="D37" s="130">
        <f>Anchor!M142</f>
        <v>29.604092999999999</v>
      </c>
      <c r="E37" s="130">
        <f>Anchor!N142</f>
        <v>34.132413999999997</v>
      </c>
      <c r="F37" s="130">
        <f>Anchor!O142</f>
        <v>32.132244</v>
      </c>
      <c r="G37" s="131">
        <f>('Summary (Full)'!$B$34*D37+'Summary (Full)'!$B$35*E37+'Summary (Full)'!$B$36*F37)/'Summary (Full)'!$B$37</f>
        <v>30.045122499999998</v>
      </c>
      <c r="H37" s="130">
        <f>Anchor!P142</f>
        <v>11.371956000000001</v>
      </c>
      <c r="I37" s="130">
        <f>Anchor!Q142</f>
        <v>10.392163999999999</v>
      </c>
      <c r="J37" s="130">
        <f>Anchor!R142</f>
        <v>23.716270999999999</v>
      </c>
      <c r="K37" s="130">
        <f>Anchor!S142</f>
        <v>22.677700000000002</v>
      </c>
      <c r="L37" s="130">
        <f>Anchor!T142</f>
        <v>25.0307</v>
      </c>
      <c r="M37" s="130">
        <f>Anchor!U142</f>
        <v>33.627209999999998</v>
      </c>
      <c r="N37" s="130">
        <f>Anchor!V142</f>
        <v>29.542653000000001</v>
      </c>
      <c r="O37" s="130">
        <f>Anchor!W142</f>
        <v>34.007725999999998</v>
      </c>
      <c r="P37" s="130">
        <f>Anchor!X142</f>
        <v>31.941286999999999</v>
      </c>
      <c r="Q37" s="132">
        <f>10*LOG10(1/(('Summary (Full)'!$B$41/10^(N37/10)+'Summary (Full)'!$B$42/10^(O37/10)+'Summary (Full)'!$B$43/10^(P37/10))/'Summary (Full)'!$B$44))</f>
        <v>30.392790814429127</v>
      </c>
      <c r="R37" s="130">
        <f>Anchor!Y142</f>
        <v>2.0989209999999998</v>
      </c>
      <c r="S37" s="130">
        <f>Anchor!Z142</f>
        <v>2150.2800000000002</v>
      </c>
      <c r="T37" s="133"/>
      <c r="U37" s="130">
        <f>Test!L142</f>
        <v>965.46468900000002</v>
      </c>
      <c r="V37" s="130">
        <f>Test!M142</f>
        <v>30.153494999999999</v>
      </c>
      <c r="W37" s="130">
        <f>Test!N142</f>
        <v>34.753793999999999</v>
      </c>
      <c r="X37" s="130">
        <f>Test!O142</f>
        <v>32.810524000000001</v>
      </c>
      <c r="Y37" s="130">
        <f>('Summary (Full)'!$B$34*V37+'Summary (Full)'!$B$35*W37+'Summary (Full)'!$B$36*X37)/'Summary (Full)'!$B$37</f>
        <v>30.607078000000001</v>
      </c>
      <c r="Z37" s="130">
        <f>Test!P142</f>
        <v>12.168129</v>
      </c>
      <c r="AA37" s="130">
        <f>Test!Q142</f>
        <v>10.918709</v>
      </c>
      <c r="AB37" s="130">
        <f>Test!R142</f>
        <v>28.117895000000001</v>
      </c>
      <c r="AC37" s="130">
        <f>Test!S142</f>
        <v>26.875387</v>
      </c>
      <c r="AD37" s="130">
        <f>Test!T142</f>
        <v>25.622510999999999</v>
      </c>
      <c r="AE37" s="130">
        <f>Test!U142</f>
        <v>34.301096000000001</v>
      </c>
      <c r="AF37" s="130">
        <f>Test!V142</f>
        <v>30.103822000000001</v>
      </c>
      <c r="AG37" s="130">
        <f>Test!W142</f>
        <v>34.634678999999998</v>
      </c>
      <c r="AH37" s="130">
        <f>Test!X142</f>
        <v>32.639473000000002</v>
      </c>
      <c r="AI37" s="130">
        <f>10*LOG10(1/(('Summary (Full)'!$B$41/10^(AF37/10)+'Summary (Full)'!$B$42/10^(AG37/10)+'Summary (Full)'!$B$43/10^(AH37/10))/'Summary (Full)'!$B$44))</f>
        <v>30.974479483507</v>
      </c>
      <c r="AJ37" s="130">
        <f>Test!Y142</f>
        <v>2.1368900000000002</v>
      </c>
      <c r="AK37" s="130">
        <f>Test!Z142</f>
        <v>29297.87</v>
      </c>
      <c r="AL37" s="130">
        <f t="shared" si="2"/>
        <v>1.0180897708870416</v>
      </c>
      <c r="AM37" s="130">
        <f t="shared" si="2"/>
        <v>13.625141841992669</v>
      </c>
      <c r="AO37" s="261" t="s">
        <v>28</v>
      </c>
      <c r="AP37" s="177" cm="1">
        <f t="array" ref="AP37">bdRateExtend($C36:$C39,D36:D39,$U36:$U39,V36:V39)</f>
        <v>-0.13509280065901919</v>
      </c>
      <c r="AQ37" s="177"/>
      <c r="AR37" s="177"/>
      <c r="AS37" s="177"/>
      <c r="AT37" s="177" cm="1">
        <f t="array" ref="AT37">bdRateExtend($C36:$C39,H36:H39,$U36:$U39,Z36:Z39)</f>
        <v>-0.13433544276978027</v>
      </c>
      <c r="AU37" s="177"/>
      <c r="AV37" s="177" cm="1">
        <f t="array" ref="AV37">bdRateExtend($C36:$C39,I36:I39,$U36:$U39,AA36:AA39)</f>
        <v>-0.14149830544312447</v>
      </c>
      <c r="AW37" s="177"/>
      <c r="AX37" s="177" cm="1">
        <f t="array" ref="AX37">bdRateExtend($C36:$C39,J36:J39,$U36:$U39,AB36:AB39,"None", FALSE,1)</f>
        <v>-0.17949699657446072</v>
      </c>
      <c r="AY37" s="178"/>
      <c r="AZ37" s="252" cm="1">
        <f t="array" ref="AZ37">testVMAFRange($C36:$C39,J36:J39,$U36:$U39,AB36:AB39)</f>
        <v>0</v>
      </c>
      <c r="BA37" s="171"/>
      <c r="CL37" s="4">
        <v>1935.0718603326482</v>
      </c>
      <c r="CM37" s="4">
        <v>32.550218999999998</v>
      </c>
      <c r="CN37" s="4">
        <v>32.550218999999998</v>
      </c>
      <c r="CO37" s="4">
        <v>36.811340000000001</v>
      </c>
      <c r="CP37" s="4">
        <v>35.212002499999997</v>
      </c>
      <c r="CQ37" s="4">
        <v>32.982900531249996</v>
      </c>
      <c r="CR37" s="4">
        <v>13.819452</v>
      </c>
      <c r="CS37" s="4">
        <v>12.405225999999999</v>
      </c>
      <c r="CT37" s="4">
        <v>53.383169249999995</v>
      </c>
      <c r="CU37" s="4">
        <v>51.354923749999998</v>
      </c>
      <c r="CV37" s="4">
        <v>28.479842250000001</v>
      </c>
      <c r="CW37" s="4">
        <v>36.035654999999998</v>
      </c>
      <c r="CX37" s="4">
        <v>32.414281500000001</v>
      </c>
      <c r="CY37" s="4">
        <v>36.661115249999995</v>
      </c>
      <c r="CZ37" s="4">
        <v>34.979825250000005</v>
      </c>
      <c r="DA37" s="4">
        <v>33.266928390851248</v>
      </c>
      <c r="DB37" s="4">
        <v>1.7058122500000001</v>
      </c>
      <c r="DC37" s="4">
        <v>8795.9850000000006</v>
      </c>
      <c r="DE37" s="4">
        <v>3393.9747190327566</v>
      </c>
      <c r="DF37" s="4">
        <v>16.962236499999999</v>
      </c>
      <c r="DH37" s="4">
        <v>2950.8054124412756</v>
      </c>
      <c r="DI37" s="4">
        <v>13.815096499999999</v>
      </c>
      <c r="DM37" s="4">
        <v>22977.968493</v>
      </c>
      <c r="DN37" s="4">
        <v>99.365283000000005</v>
      </c>
      <c r="DO37" s="4">
        <v>2630.4167904194187</v>
      </c>
      <c r="DP37" s="4">
        <v>29.905090125000001</v>
      </c>
      <c r="DQ37" s="4">
        <v>2417.1514473683314</v>
      </c>
      <c r="DR37" s="4">
        <v>36.967955625000002</v>
      </c>
      <c r="DS37" s="4">
        <v>2630.4167904194187</v>
      </c>
      <c r="DT37" s="4">
        <v>33.597483750000002</v>
      </c>
      <c r="DU37" s="4">
        <v>33.597483750000002</v>
      </c>
      <c r="DV37" s="4">
        <v>37.874357625000002</v>
      </c>
      <c r="DW37" s="4">
        <v>36.320015625000003</v>
      </c>
      <c r="DX37" s="4">
        <v>34.469694004572787</v>
      </c>
      <c r="DZ37" s="4">
        <v>2454.3922076417043</v>
      </c>
      <c r="EA37" s="4">
        <v>34.173852499999995</v>
      </c>
      <c r="EB37" s="4">
        <v>34.173852499999995</v>
      </c>
      <c r="EC37" s="4">
        <v>38.449719000000002</v>
      </c>
      <c r="ED37" s="4">
        <v>36.994242999999997</v>
      </c>
      <c r="EE37" s="4">
        <v>34.617368562500005</v>
      </c>
      <c r="EF37" s="4">
        <v>15.573741</v>
      </c>
      <c r="EG37" s="4">
        <v>13.73762</v>
      </c>
      <c r="EH37" s="4">
        <v>65.095056999999997</v>
      </c>
      <c r="EI37" s="4">
        <v>62.731025500000001</v>
      </c>
      <c r="EJ37" s="4">
        <v>30.429849499999996</v>
      </c>
      <c r="EK37" s="4">
        <v>37.5881775</v>
      </c>
      <c r="EL37" s="4">
        <v>34.055656999999997</v>
      </c>
      <c r="EM37" s="4">
        <v>38.307581499999998</v>
      </c>
      <c r="EN37" s="4">
        <v>36.793869000000001</v>
      </c>
      <c r="EO37" s="4">
        <v>34.927544095965899</v>
      </c>
      <c r="EP37" s="4">
        <v>1.7136279999999999</v>
      </c>
      <c r="EQ37" s="4">
        <v>113759.66</v>
      </c>
      <c r="ER37" s="4">
        <v>3001.8644141137333</v>
      </c>
      <c r="ES37" s="4">
        <v>16.876339999999999</v>
      </c>
      <c r="ET37" s="4">
        <v>2775.5494726717479</v>
      </c>
      <c r="EU37" s="4">
        <v>14.127521</v>
      </c>
      <c r="EV37" s="7">
        <v>17710.952431999998</v>
      </c>
      <c r="EW37" s="7">
        <v>99.377741999999998</v>
      </c>
      <c r="EX37" s="7">
        <v>10906.990241</v>
      </c>
      <c r="EY37" s="7">
        <v>94.168177</v>
      </c>
      <c r="EZ37" s="7">
        <v>3004.3143085330621</v>
      </c>
      <c r="FA37" s="7">
        <v>31.366455749999997</v>
      </c>
      <c r="FB37" s="7">
        <v>2520.4829104513037</v>
      </c>
      <c r="FC37" s="7">
        <v>37.683545250000002</v>
      </c>
      <c r="FD37" s="4">
        <v>3004.3143085330621</v>
      </c>
      <c r="FE37" s="4">
        <v>34.816990500000003</v>
      </c>
      <c r="FF37" s="4">
        <v>34.816990500000003</v>
      </c>
      <c r="FG37" s="4">
        <v>39.118920750000001</v>
      </c>
      <c r="FH37" s="4">
        <v>37.665542500000001</v>
      </c>
      <c r="FI37" s="4">
        <v>35.704676008738154</v>
      </c>
      <c r="FK37" s="4">
        <v>2630.4167904194187</v>
      </c>
      <c r="FL37" s="4">
        <v>34.171571828125003</v>
      </c>
      <c r="FM37" s="4">
        <v>2630.4167904194187</v>
      </c>
      <c r="FN37" s="4">
        <v>34.469694004572787</v>
      </c>
      <c r="FP37" s="4">
        <v>2715.4678470145859</v>
      </c>
      <c r="FQ37" s="4">
        <v>35.000082265625004</v>
      </c>
      <c r="FR37" s="4">
        <v>2218.4173955715273</v>
      </c>
      <c r="FS37" s="4">
        <v>34.538978139579768</v>
      </c>
    </row>
    <row r="38" spans="1:175">
      <c r="A38" s="250"/>
      <c r="B38" s="38">
        <v>185</v>
      </c>
      <c r="C38" s="130">
        <f>Anchor!L143</f>
        <v>370.558672</v>
      </c>
      <c r="D38" s="130">
        <f>Anchor!M143</f>
        <v>27.230391999999998</v>
      </c>
      <c r="E38" s="130">
        <f>Anchor!N143</f>
        <v>31.725217000000001</v>
      </c>
      <c r="F38" s="130">
        <f>Anchor!O143</f>
        <v>29.446607</v>
      </c>
      <c r="G38" s="131">
        <f>('Summary (Full)'!$B$34*D38+'Summary (Full)'!$B$35*E38+'Summary (Full)'!$B$36*F38)/'Summary (Full)'!$B$37</f>
        <v>27.649831999999996</v>
      </c>
      <c r="H38" s="130">
        <f>Anchor!P143</f>
        <v>8.6847960000000004</v>
      </c>
      <c r="I38" s="130">
        <f>Anchor!Q143</f>
        <v>8.5226869999999995</v>
      </c>
      <c r="J38" s="130">
        <f>Anchor!R143</f>
        <v>8.4058969999999995</v>
      </c>
      <c r="K38" s="130">
        <f>Anchor!S143</f>
        <v>7.9972079999999997</v>
      </c>
      <c r="L38" s="130">
        <f>Anchor!T143</f>
        <v>22.61599</v>
      </c>
      <c r="M38" s="130">
        <f>Anchor!U143</f>
        <v>31.040785</v>
      </c>
      <c r="N38" s="130">
        <f>Anchor!V143</f>
        <v>27.142759999999999</v>
      </c>
      <c r="O38" s="130">
        <f>Anchor!W143</f>
        <v>31.58699</v>
      </c>
      <c r="P38" s="130">
        <f>Anchor!X143</f>
        <v>29.207995</v>
      </c>
      <c r="Q38" s="132">
        <f>10*LOG10(1/(('Summary (Full)'!$B$41/10^(N38/10)+'Summary (Full)'!$B$42/10^(O38/10)+'Summary (Full)'!$B$43/10^(P38/10))/'Summary (Full)'!$B$44))</f>
        <v>27.951150920307203</v>
      </c>
      <c r="R38" s="130">
        <f>Anchor!Y143</f>
        <v>2.091742</v>
      </c>
      <c r="S38" s="130">
        <f>Anchor!Z143</f>
        <v>1487.9</v>
      </c>
      <c r="T38" s="133"/>
      <c r="U38" s="130">
        <f>Test!L143</f>
        <v>413.77084500000001</v>
      </c>
      <c r="V38" s="130">
        <f>Test!M143</f>
        <v>27.952587000000001</v>
      </c>
      <c r="W38" s="130">
        <f>Test!N143</f>
        <v>32.302961000000003</v>
      </c>
      <c r="X38" s="130">
        <f>Test!O143</f>
        <v>30.176500999999998</v>
      </c>
      <c r="Y38" s="130">
        <f>('Summary (Full)'!$B$34*V38+'Summary (Full)'!$B$35*W38+'Summary (Full)'!$B$36*X38)/'Summary (Full)'!$B$37</f>
        <v>28.363479999999999</v>
      </c>
      <c r="Z38" s="130">
        <f>Test!P143</f>
        <v>9.4152690000000003</v>
      </c>
      <c r="AA38" s="130">
        <f>Test!Q143</f>
        <v>9.0709569999999999</v>
      </c>
      <c r="AB38" s="130">
        <f>Test!R143</f>
        <v>13.938394000000001</v>
      </c>
      <c r="AC38" s="130">
        <f>Test!S143</f>
        <v>13.26003</v>
      </c>
      <c r="AD38" s="130">
        <f>Test!T143</f>
        <v>23.333667999999999</v>
      </c>
      <c r="AE38" s="130">
        <f>Test!U143</f>
        <v>31.789572</v>
      </c>
      <c r="AF38" s="130">
        <f>Test!V143</f>
        <v>27.878204</v>
      </c>
      <c r="AG38" s="130">
        <f>Test!W143</f>
        <v>32.166279000000003</v>
      </c>
      <c r="AH38" s="130">
        <f>Test!X143</f>
        <v>29.963000999999998</v>
      </c>
      <c r="AI38" s="130">
        <f>10*LOG10(1/(('Summary (Full)'!$B$41/10^(AF38/10)+'Summary (Full)'!$B$42/10^(AG38/10)+'Summary (Full)'!$B$43/10^(AH38/10))/'Summary (Full)'!$B$44))</f>
        <v>28.677567538292855</v>
      </c>
      <c r="AJ38" s="130">
        <f>Test!Y143</f>
        <v>2.292621</v>
      </c>
      <c r="AK38" s="130">
        <f>Test!Z143</f>
        <v>18581.89</v>
      </c>
      <c r="AL38" s="130">
        <f t="shared" si="2"/>
        <v>1.0960343101587098</v>
      </c>
      <c r="AM38" s="130">
        <f t="shared" si="2"/>
        <v>12.488668593319442</v>
      </c>
      <c r="AO38" s="261"/>
      <c r="AP38" s="177"/>
      <c r="AQ38" s="177"/>
      <c r="AR38" s="177"/>
      <c r="AS38" s="177"/>
      <c r="AT38" s="177"/>
      <c r="AU38" s="177"/>
      <c r="AV38" s="177"/>
      <c r="AW38" s="177"/>
      <c r="AX38" s="177"/>
      <c r="AY38" s="178"/>
      <c r="AZ38" s="252"/>
      <c r="BA38" s="171"/>
      <c r="CL38" s="4">
        <v>2143.5794636906417</v>
      </c>
      <c r="CM38" s="4">
        <v>32.942861999999998</v>
      </c>
      <c r="CN38" s="4">
        <v>32.942861999999998</v>
      </c>
      <c r="CO38" s="4">
        <v>37.212854</v>
      </c>
      <c r="CP38" s="4">
        <v>35.653066749999994</v>
      </c>
      <c r="CQ38" s="4">
        <v>33.379124296874998</v>
      </c>
      <c r="CR38" s="4">
        <v>14.253769999999999</v>
      </c>
      <c r="CS38" s="4">
        <v>12.723198499999999</v>
      </c>
      <c r="CT38" s="4">
        <v>56.166834874999999</v>
      </c>
      <c r="CU38" s="4">
        <v>54.079499624999997</v>
      </c>
      <c r="CV38" s="4">
        <v>28.954924875</v>
      </c>
      <c r="CW38" s="4">
        <v>36.409917499999999</v>
      </c>
      <c r="CX38" s="4">
        <v>32.808682250000004</v>
      </c>
      <c r="CY38" s="4">
        <v>37.065529374999997</v>
      </c>
      <c r="CZ38" s="4">
        <v>35.426555375</v>
      </c>
      <c r="DA38" s="4">
        <v>33.667850262091761</v>
      </c>
      <c r="DB38" s="4">
        <v>1.6873883750000001</v>
      </c>
      <c r="DC38" s="4">
        <v>9104.4524999999994</v>
      </c>
      <c r="DE38" s="4">
        <v>3706.9089119415312</v>
      </c>
      <c r="DF38" s="4">
        <v>17.36262425</v>
      </c>
      <c r="DH38" s="4">
        <v>3260.3102249738963</v>
      </c>
      <c r="DI38" s="4">
        <v>14.128153999999999</v>
      </c>
      <c r="DM38" s="4">
        <v>38267.141473999996</v>
      </c>
      <c r="DN38" s="4">
        <v>99.971418</v>
      </c>
      <c r="DO38" s="4">
        <v>2913.8491073508944</v>
      </c>
      <c r="DP38" s="4">
        <v>30.38017275</v>
      </c>
      <c r="DQ38" s="4">
        <v>2670.6822299900691</v>
      </c>
      <c r="DR38" s="4">
        <v>37.312489249999999</v>
      </c>
      <c r="DS38" s="4">
        <v>2913.8491073508944</v>
      </c>
      <c r="DT38" s="4">
        <v>33.991884500000005</v>
      </c>
      <c r="DU38" s="4">
        <v>33.991884500000005</v>
      </c>
      <c r="DV38" s="4">
        <v>38.278771750000004</v>
      </c>
      <c r="DW38" s="4">
        <v>36.766745749999998</v>
      </c>
      <c r="DX38" s="4">
        <v>34.8706158758133</v>
      </c>
      <c r="DZ38" s="4">
        <v>2715.4678470145859</v>
      </c>
      <c r="EA38" s="4">
        <v>34.551797125</v>
      </c>
      <c r="EB38" s="4">
        <v>34.551797125</v>
      </c>
      <c r="EC38" s="4">
        <v>38.851532749999997</v>
      </c>
      <c r="ED38" s="4">
        <v>37.424623750000002</v>
      </c>
      <c r="EE38" s="4">
        <v>35.000082265625004</v>
      </c>
      <c r="EF38" s="4">
        <v>16.004098500000001</v>
      </c>
      <c r="EG38" s="4">
        <v>14.050566</v>
      </c>
      <c r="EH38" s="4">
        <v>67.622621499999994</v>
      </c>
      <c r="EI38" s="4">
        <v>65.216105624999997</v>
      </c>
      <c r="EJ38" s="4">
        <v>30.898152624999998</v>
      </c>
      <c r="EK38" s="4">
        <v>37.949368374999999</v>
      </c>
      <c r="EL38" s="4">
        <v>34.43632375</v>
      </c>
      <c r="EM38" s="4">
        <v>38.713251124999999</v>
      </c>
      <c r="EN38" s="4">
        <v>37.229705750000001</v>
      </c>
      <c r="EO38" s="4">
        <v>35.316110052352023</v>
      </c>
      <c r="EP38" s="4">
        <v>1.6998</v>
      </c>
      <c r="EQ38" s="4">
        <v>120067.60999999999</v>
      </c>
      <c r="ER38" s="4">
        <v>3268.1809705839964</v>
      </c>
      <c r="ES38" s="4">
        <v>17.2560185</v>
      </c>
      <c r="ET38" s="4">
        <v>3056.4281326029859</v>
      </c>
      <c r="EU38" s="4">
        <v>14.421614999999999</v>
      </c>
      <c r="EV38" s="7">
        <v>23599.406747000001</v>
      </c>
      <c r="EW38" s="7">
        <v>99.896332999999998</v>
      </c>
      <c r="EX38" s="7">
        <v>17710.952431999998</v>
      </c>
      <c r="EY38" s="7">
        <v>98.611551000000006</v>
      </c>
      <c r="EZ38" s="7">
        <v>3323.885596502158</v>
      </c>
      <c r="FA38" s="7">
        <v>31.834758874999999</v>
      </c>
      <c r="FB38" s="7">
        <v>2715.4678470145859</v>
      </c>
      <c r="FC38" s="7">
        <v>37.949368374999999</v>
      </c>
      <c r="FD38" s="4">
        <v>3093.3495444233031</v>
      </c>
      <c r="FE38" s="4">
        <v>34.929655750000002</v>
      </c>
      <c r="FF38" s="4">
        <v>34.929655750000002</v>
      </c>
      <c r="FG38" s="4">
        <v>39.09912525</v>
      </c>
      <c r="FH38" s="4">
        <v>37.707994249999999</v>
      </c>
      <c r="FI38" s="4">
        <v>35.799492186895009</v>
      </c>
      <c r="FK38" s="4">
        <v>2913.8491073508944</v>
      </c>
      <c r="FL38" s="4">
        <v>34.567795593750006</v>
      </c>
      <c r="FM38" s="4">
        <v>2913.8491073508944</v>
      </c>
      <c r="FN38" s="4">
        <v>34.8706158758133</v>
      </c>
      <c r="FP38" s="4">
        <v>3004.3143085330621</v>
      </c>
      <c r="FQ38" s="4">
        <v>35.382795968750003</v>
      </c>
      <c r="FR38" s="4">
        <v>2454.3922076417043</v>
      </c>
      <c r="FS38" s="4">
        <v>34.927544095965899</v>
      </c>
    </row>
    <row r="39" spans="1:175" ht="13" customHeight="1">
      <c r="A39" s="250"/>
      <c r="B39" s="38">
        <v>210</v>
      </c>
      <c r="C39" s="130">
        <f>Anchor!L144</f>
        <v>134.61062000000001</v>
      </c>
      <c r="D39" s="130">
        <f>Anchor!M144</f>
        <v>24.601444000000001</v>
      </c>
      <c r="E39" s="130">
        <f>Anchor!N144</f>
        <v>29.435396999999998</v>
      </c>
      <c r="F39" s="130">
        <f>Anchor!O144</f>
        <v>26.881205000000001</v>
      </c>
      <c r="G39" s="131">
        <f>('Summary (Full)'!$B$34*D39+'Summary (Full)'!$B$35*E39+'Summary (Full)'!$B$36*F39)/'Summary (Full)'!$B$37</f>
        <v>25.046051125000002</v>
      </c>
      <c r="H39" s="130">
        <f>Anchor!P144</f>
        <v>6.462669</v>
      </c>
      <c r="I39" s="130">
        <f>Anchor!Q144</f>
        <v>6.8094169999999998</v>
      </c>
      <c r="J39" s="130">
        <f>Anchor!R144</f>
        <v>1.058376</v>
      </c>
      <c r="K39" s="130">
        <f>Anchor!S144</f>
        <v>1.0385470000000001</v>
      </c>
      <c r="L39" s="130">
        <f>Anchor!T144</f>
        <v>20.096948999999999</v>
      </c>
      <c r="M39" s="130">
        <f>Anchor!U144</f>
        <v>28.381661000000001</v>
      </c>
      <c r="N39" s="130">
        <f>Anchor!V144</f>
        <v>24.511493000000002</v>
      </c>
      <c r="O39" s="130">
        <f>Anchor!W144</f>
        <v>29.291315999999998</v>
      </c>
      <c r="P39" s="130">
        <f>Anchor!X144</f>
        <v>26.620743000000001</v>
      </c>
      <c r="Q39" s="132">
        <f>10*LOG10(1/(('Summary (Full)'!$B$41/10^(N39/10)+'Summary (Full)'!$B$42/10^(O39/10)+'Summary (Full)'!$B$43/10^(P39/10))/'Summary (Full)'!$B$44))</f>
        <v>25.348747011655085</v>
      </c>
      <c r="R39" s="130">
        <f>Anchor!Y144</f>
        <v>2.300014</v>
      </c>
      <c r="S39" s="130">
        <f>Anchor!Z144</f>
        <v>868.53</v>
      </c>
      <c r="T39" s="133"/>
      <c r="U39" s="130">
        <f>Test!L144</f>
        <v>154.31706800000001</v>
      </c>
      <c r="V39" s="130">
        <f>Test!M144</f>
        <v>25.354668</v>
      </c>
      <c r="W39" s="130">
        <f>Test!N144</f>
        <v>30.001937999999999</v>
      </c>
      <c r="X39" s="130">
        <f>Test!O144</f>
        <v>27.618655</v>
      </c>
      <c r="Y39" s="130">
        <f>('Summary (Full)'!$B$34*V39+'Summary (Full)'!$B$35*W39+'Summary (Full)'!$B$36*X39)/'Summary (Full)'!$B$37</f>
        <v>25.786621562499999</v>
      </c>
      <c r="Z39" s="130">
        <f>Test!P144</f>
        <v>7.0404270000000002</v>
      </c>
      <c r="AA39" s="130">
        <f>Test!Q144</f>
        <v>7.2814170000000003</v>
      </c>
      <c r="AB39" s="130">
        <f>Test!R144</f>
        <v>2.377205</v>
      </c>
      <c r="AC39" s="130">
        <f>Test!S144</f>
        <v>2.2896480000000001</v>
      </c>
      <c r="AD39" s="130">
        <f>Test!T144</f>
        <v>20.818123</v>
      </c>
      <c r="AE39" s="130">
        <f>Test!U144</f>
        <v>29.105172</v>
      </c>
      <c r="AF39" s="130">
        <f>Test!V144</f>
        <v>25.265649</v>
      </c>
      <c r="AG39" s="130">
        <f>Test!W144</f>
        <v>29.862120000000001</v>
      </c>
      <c r="AH39" s="130">
        <f>Test!X144</f>
        <v>27.369140000000002</v>
      </c>
      <c r="AI39" s="130">
        <f>10*LOG10(1/(('Summary (Full)'!$B$41/10^(AF39/10)+'Summary (Full)'!$B$42/10^(AG39/10)+'Summary (Full)'!$B$43/10^(AH39/10))/'Summary (Full)'!$B$44))</f>
        <v>26.089615251247981</v>
      </c>
      <c r="AJ39" s="130">
        <f>Test!Y144</f>
        <v>2.342857</v>
      </c>
      <c r="AK39" s="130">
        <f>Test!Z144</f>
        <v>10393.58</v>
      </c>
      <c r="AL39" s="130">
        <f t="shared" si="2"/>
        <v>1.0186272779209169</v>
      </c>
      <c r="AM39" s="130">
        <f t="shared" si="2"/>
        <v>11.966863551057534</v>
      </c>
      <c r="AO39" s="261" t="s">
        <v>29</v>
      </c>
      <c r="AP39" s="177" cm="1">
        <f t="array" ref="AP39">bdRateExtend($C37:$C40,D37:D40,$U37:$U40,V37:V40)</f>
        <v>-0.15138409775246209</v>
      </c>
      <c r="AQ39" s="177"/>
      <c r="AR39" s="177"/>
      <c r="AS39" s="177"/>
      <c r="AT39" s="177" cm="1">
        <f t="array" ref="AT39">bdRateExtend($C37:$C40,H37:H40,$U37:$U40,Z37:Z40)</f>
        <v>-0.15131015815874715</v>
      </c>
      <c r="AU39" s="177"/>
      <c r="AV39" s="177" cm="1">
        <f t="array" ref="AV39">bdRateExtend($C37:$C40,I37:I40,$U37:$U40,AA37:AA40)</f>
        <v>-0.1587285118989975</v>
      </c>
      <c r="AW39" s="177"/>
      <c r="AX39" s="177" cm="1">
        <f t="array" ref="AX39">bdRateExtend($C37:$C40,J37:J40,$U37:$U40,AB37:AB40,"None", FALSE,1)</f>
        <v>-0.23549204718516625</v>
      </c>
      <c r="AY39" s="178"/>
      <c r="AZ39" s="252" cm="1">
        <f t="array" ref="AZ39">testVMAFRange($C37:$C40,J37:J40,$U37:$U40,AB37:AB40)</f>
        <v>0</v>
      </c>
      <c r="BA39" s="171"/>
      <c r="CL39" s="4">
        <v>2374.5541503385675</v>
      </c>
      <c r="CM39" s="4">
        <v>33.335504999999998</v>
      </c>
      <c r="CN39" s="4">
        <v>33.335504999999998</v>
      </c>
      <c r="CO39" s="4">
        <v>37.614367999999999</v>
      </c>
      <c r="CP39" s="4">
        <v>36.094130999999997</v>
      </c>
      <c r="CQ39" s="4">
        <v>33.775348062500001</v>
      </c>
      <c r="CR39" s="4">
        <v>14.688088</v>
      </c>
      <c r="CS39" s="4">
        <v>13.041170999999999</v>
      </c>
      <c r="CT39" s="4">
        <v>58.950500499999997</v>
      </c>
      <c r="CU39" s="4">
        <v>56.804075499999996</v>
      </c>
      <c r="CV39" s="4">
        <v>29.430007500000002</v>
      </c>
      <c r="CW39" s="4">
        <v>36.784179999999999</v>
      </c>
      <c r="CX39" s="4">
        <v>33.203082999999999</v>
      </c>
      <c r="CY39" s="4">
        <v>37.469943499999999</v>
      </c>
      <c r="CZ39" s="4">
        <v>35.873285500000001</v>
      </c>
      <c r="DA39" s="4">
        <v>34.068772133332274</v>
      </c>
      <c r="DB39" s="4">
        <v>1.6689645</v>
      </c>
      <c r="DC39" s="4">
        <v>9412.92</v>
      </c>
      <c r="DE39" s="4">
        <v>4048.6965340000002</v>
      </c>
      <c r="DF39" s="4">
        <v>17.763012</v>
      </c>
      <c r="DH39" s="4">
        <v>3602.2784553167821</v>
      </c>
      <c r="DI39" s="4">
        <v>14.4412115</v>
      </c>
      <c r="DO39" s="4">
        <v>3227.821785252444</v>
      </c>
      <c r="DP39" s="4">
        <v>30.855255375000002</v>
      </c>
      <c r="DQ39" s="4">
        <v>2950.8054124412756</v>
      </c>
      <c r="DR39" s="4">
        <v>37.657022874999996</v>
      </c>
      <c r="DS39" s="4">
        <v>3227.821785252444</v>
      </c>
      <c r="DT39" s="4">
        <v>34.38628525</v>
      </c>
      <c r="DU39" s="4">
        <v>34.38628525</v>
      </c>
      <c r="DV39" s="4">
        <v>38.683185874999999</v>
      </c>
      <c r="DW39" s="4">
        <v>37.213475875</v>
      </c>
      <c r="DX39" s="4">
        <v>35.27153774705382</v>
      </c>
      <c r="DZ39" s="4">
        <v>2803.1344680353664</v>
      </c>
      <c r="EA39" s="4">
        <v>34.674506000000001</v>
      </c>
      <c r="EB39" s="4">
        <v>34.674506000000001</v>
      </c>
      <c r="EC39" s="4">
        <v>38.832207000000004</v>
      </c>
      <c r="ED39" s="4">
        <v>37.471073250000003</v>
      </c>
      <c r="EE39" s="4">
        <v>35.109147765624996</v>
      </c>
      <c r="EF39" s="4">
        <v>16.038585749999999</v>
      </c>
      <c r="EG39" s="4">
        <v>14.07407675</v>
      </c>
      <c r="EH39" s="4">
        <v>68.512935499999998</v>
      </c>
      <c r="EI39" s="4">
        <v>66.132528000000008</v>
      </c>
      <c r="EJ39" s="4">
        <v>30.96789025</v>
      </c>
      <c r="EK39" s="4">
        <v>37.931168249999999</v>
      </c>
      <c r="EL39" s="4">
        <v>34.547482500000001</v>
      </c>
      <c r="EM39" s="4">
        <v>38.689087499999999</v>
      </c>
      <c r="EN39" s="4">
        <v>37.268379500000002</v>
      </c>
      <c r="EO39" s="4">
        <v>35.409053655575889</v>
      </c>
      <c r="EP39" s="4">
        <v>1.606166</v>
      </c>
      <c r="EQ39" s="4">
        <v>146605.83249999999</v>
      </c>
      <c r="ER39" s="4">
        <v>3558.1243464125009</v>
      </c>
      <c r="ES39" s="4">
        <v>17.635697</v>
      </c>
      <c r="ET39" s="4">
        <v>3323.885596502158</v>
      </c>
      <c r="EU39" s="4">
        <v>14.676458</v>
      </c>
      <c r="EV39" s="7">
        <v>40000.576653999997</v>
      </c>
      <c r="EW39" s="7">
        <v>99.976797000000005</v>
      </c>
      <c r="EX39" s="7">
        <v>23599.406747000001</v>
      </c>
      <c r="EY39" s="7">
        <v>99.613811999999996</v>
      </c>
      <c r="EZ39" s="7">
        <v>3677.4499350000001</v>
      </c>
      <c r="FA39" s="7">
        <v>32.303061999999997</v>
      </c>
      <c r="FB39" s="7">
        <v>3004.3143085330621</v>
      </c>
      <c r="FC39" s="7">
        <v>38.310559249999997</v>
      </c>
      <c r="FD39" s="4">
        <v>3413.611267350424</v>
      </c>
      <c r="FE39" s="4">
        <v>35.311829000000003</v>
      </c>
      <c r="FF39" s="4">
        <v>35.311829000000003</v>
      </c>
      <c r="FG39" s="4">
        <v>39.509163000000001</v>
      </c>
      <c r="FH39" s="4">
        <v>38.147609000000003</v>
      </c>
      <c r="FI39" s="4">
        <v>36.189930718214129</v>
      </c>
      <c r="FK39" s="4">
        <v>3227.821785252444</v>
      </c>
      <c r="FL39" s="4">
        <v>34.964019359375001</v>
      </c>
      <c r="FM39" s="4">
        <v>3227.821785252444</v>
      </c>
      <c r="FN39" s="4">
        <v>35.27153774705382</v>
      </c>
      <c r="FP39" s="4">
        <v>3093.3495444233031</v>
      </c>
      <c r="FQ39" s="4">
        <v>35.493922023437499</v>
      </c>
      <c r="FR39" s="4">
        <v>2715.4678470145859</v>
      </c>
      <c r="FS39" s="4">
        <v>35.316110052352023</v>
      </c>
    </row>
    <row r="40" spans="1:175" ht="13" thickBot="1">
      <c r="A40" s="250"/>
      <c r="B40" s="38">
        <v>235</v>
      </c>
      <c r="C40" s="130">
        <f>Anchor!L145</f>
        <v>44.787213000000001</v>
      </c>
      <c r="D40" s="130">
        <f>Anchor!M145</f>
        <v>22.309225999999999</v>
      </c>
      <c r="E40" s="130">
        <f>Anchor!N145</f>
        <v>27.420435999999999</v>
      </c>
      <c r="F40" s="130">
        <f>Anchor!O145</f>
        <v>24.803213</v>
      </c>
      <c r="G40" s="131">
        <f>('Summary (Full)'!$B$34*D40+'Summary (Full)'!$B$35*E40+'Summary (Full)'!$B$36*F40)/'Summary (Full)'!$B$37</f>
        <v>22.784550812500001</v>
      </c>
      <c r="H40" s="130">
        <f>Anchor!P145</f>
        <v>4.9848129999999999</v>
      </c>
      <c r="I40" s="130">
        <f>Anchor!Q145</f>
        <v>5.5627579999999996</v>
      </c>
      <c r="J40" s="130">
        <f>Anchor!R145</f>
        <v>0.116337</v>
      </c>
      <c r="K40" s="130">
        <f>Anchor!S145</f>
        <v>0.118021</v>
      </c>
      <c r="L40" s="130">
        <f>Anchor!T145</f>
        <v>17.973960000000002</v>
      </c>
      <c r="M40" s="130">
        <f>Anchor!U145</f>
        <v>25.984179000000001</v>
      </c>
      <c r="N40" s="130">
        <f>Anchor!V145</f>
        <v>22.235966999999999</v>
      </c>
      <c r="O40" s="130">
        <f>Anchor!W145</f>
        <v>27.257259000000001</v>
      </c>
      <c r="P40" s="130">
        <f>Anchor!X145</f>
        <v>24.533306</v>
      </c>
      <c r="Q40" s="132">
        <f>10*LOG10(1/(('Summary (Full)'!$B$41/10^(N40/10)+'Summary (Full)'!$B$42/10^(O40/10)+'Summary (Full)'!$B$43/10^(P40/10))/'Summary (Full)'!$B$44))</f>
        <v>23.112076057614278</v>
      </c>
      <c r="R40" s="130">
        <f>Anchor!Y145</f>
        <v>2.3332000000000002</v>
      </c>
      <c r="S40" s="130">
        <f>Anchor!Z145</f>
        <v>405.78</v>
      </c>
      <c r="T40" s="133"/>
      <c r="U40" s="130">
        <f>Test!L145</f>
        <v>52.538845999999999</v>
      </c>
      <c r="V40" s="130">
        <f>Test!M145</f>
        <v>22.955148000000001</v>
      </c>
      <c r="W40" s="130">
        <f>Test!N145</f>
        <v>27.83858</v>
      </c>
      <c r="X40" s="130">
        <f>Test!O145</f>
        <v>25.384070000000001</v>
      </c>
      <c r="Y40" s="130">
        <f>('Summary (Full)'!$B$34*V40+'Summary (Full)'!$B$35*W40+'Summary (Full)'!$B$36*X40)/'Summary (Full)'!$B$37</f>
        <v>23.412170124999999</v>
      </c>
      <c r="Z40" s="130">
        <f>Test!P145</f>
        <v>5.3702730000000001</v>
      </c>
      <c r="AA40" s="130">
        <f>Test!Q145</f>
        <v>5.9101499999999998</v>
      </c>
      <c r="AB40" s="130">
        <f>Test!R145</f>
        <v>0.22084999999999999</v>
      </c>
      <c r="AC40" s="130">
        <f>Test!S145</f>
        <v>0.218334</v>
      </c>
      <c r="AD40" s="130">
        <f>Test!T145</f>
        <v>18.571919999999999</v>
      </c>
      <c r="AE40" s="130">
        <f>Test!U145</f>
        <v>26.599218</v>
      </c>
      <c r="AF40" s="130">
        <f>Test!V145</f>
        <v>22.880614000000001</v>
      </c>
      <c r="AG40" s="130">
        <f>Test!W145</f>
        <v>27.693657000000002</v>
      </c>
      <c r="AH40" s="130">
        <f>Test!X145</f>
        <v>25.121123000000001</v>
      </c>
      <c r="AI40" s="130">
        <f>10*LOG10(1/(('Summary (Full)'!$B$41/10^(AF40/10)+'Summary (Full)'!$B$42/10^(AG40/10)+'Summary (Full)'!$B$43/10^(AH40/10))/'Summary (Full)'!$B$44))</f>
        <v>23.736209688931524</v>
      </c>
      <c r="AJ40" s="130">
        <f>Test!Y145</f>
        <v>2.5730369999999998</v>
      </c>
      <c r="AK40" s="130">
        <f>Test!Z145</f>
        <v>5682.77</v>
      </c>
      <c r="AL40" s="130">
        <f t="shared" si="2"/>
        <v>1.1027931596091203</v>
      </c>
      <c r="AM40" s="130">
        <f t="shared" si="2"/>
        <v>14.004559120705803</v>
      </c>
      <c r="AO40" s="270"/>
      <c r="AP40" s="193"/>
      <c r="AQ40" s="193"/>
      <c r="AR40" s="193"/>
      <c r="AS40" s="193"/>
      <c r="AT40" s="193"/>
      <c r="AU40" s="193"/>
      <c r="AV40" s="193"/>
      <c r="AW40" s="193"/>
      <c r="AX40" s="193"/>
      <c r="AY40" s="195"/>
      <c r="AZ40" s="253"/>
      <c r="BA40" s="221"/>
      <c r="CL40" s="4">
        <v>2630.4167904194187</v>
      </c>
      <c r="CM40" s="4">
        <v>33.728148000000004</v>
      </c>
      <c r="CN40" s="4">
        <v>33.728148000000004</v>
      </c>
      <c r="CO40" s="4">
        <v>38.015881999999998</v>
      </c>
      <c r="CP40" s="4">
        <v>36.535195250000001</v>
      </c>
      <c r="CQ40" s="4">
        <v>34.171571828125003</v>
      </c>
      <c r="CR40" s="4">
        <v>15.122406000000002</v>
      </c>
      <c r="CS40" s="4">
        <v>13.3591435</v>
      </c>
      <c r="CT40" s="4">
        <v>61.734166124999994</v>
      </c>
      <c r="CU40" s="4">
        <v>59.528651374999995</v>
      </c>
      <c r="CV40" s="4">
        <v>29.905090125000001</v>
      </c>
      <c r="CW40" s="4">
        <v>37.1584425</v>
      </c>
      <c r="CX40" s="4">
        <v>33.597483750000002</v>
      </c>
      <c r="CY40" s="4">
        <v>37.874357625000002</v>
      </c>
      <c r="CZ40" s="4">
        <v>36.320015625000003</v>
      </c>
      <c r="DA40" s="4">
        <v>34.469694004572787</v>
      </c>
      <c r="DB40" s="4">
        <v>1.6505406250000001</v>
      </c>
      <c r="DC40" s="4">
        <v>9721.3875000000007</v>
      </c>
      <c r="DE40" s="4">
        <v>5279.2885288551925</v>
      </c>
      <c r="DF40" s="4">
        <v>18.854315124999999</v>
      </c>
      <c r="DH40" s="4">
        <v>3980.115134517102</v>
      </c>
      <c r="DI40" s="4">
        <v>14.754268999999999</v>
      </c>
      <c r="DO40" s="4">
        <v>3942.8792429460968</v>
      </c>
      <c r="DP40" s="4">
        <v>31.837815250000002</v>
      </c>
      <c r="DQ40" s="4">
        <v>3260.3102249738963</v>
      </c>
      <c r="DR40" s="4">
        <v>38.0015565</v>
      </c>
      <c r="DS40" s="4">
        <v>3575.6256050000002</v>
      </c>
      <c r="DT40" s="4">
        <v>34.780686000000003</v>
      </c>
      <c r="DU40" s="4">
        <v>34.780686000000003</v>
      </c>
      <c r="DV40" s="4">
        <v>39.087600000000002</v>
      </c>
      <c r="DW40" s="4">
        <v>37.660206000000002</v>
      </c>
      <c r="DX40" s="4">
        <v>35.672459618294333</v>
      </c>
      <c r="DZ40" s="4">
        <v>3093.3495444233031</v>
      </c>
      <c r="EA40" s="4">
        <v>35.054332500000001</v>
      </c>
      <c r="EB40" s="4">
        <v>35.054332500000001</v>
      </c>
      <c r="EC40" s="4">
        <v>39.237595500000005</v>
      </c>
      <c r="ED40" s="4">
        <v>37.904501875000001</v>
      </c>
      <c r="EE40" s="4">
        <v>35.493922023437499</v>
      </c>
      <c r="EF40" s="4">
        <v>16.470086625</v>
      </c>
      <c r="EG40" s="4">
        <v>14.386997624999999</v>
      </c>
      <c r="EH40" s="4">
        <v>70.905303750000002</v>
      </c>
      <c r="EI40" s="4">
        <v>68.503485499999996</v>
      </c>
      <c r="EJ40" s="4">
        <v>31.448133374999998</v>
      </c>
      <c r="EK40" s="4">
        <v>38.289407374999996</v>
      </c>
      <c r="EL40" s="4">
        <v>34.929655750000002</v>
      </c>
      <c r="EM40" s="4">
        <v>39.09912525</v>
      </c>
      <c r="EN40" s="4">
        <v>37.707994249999999</v>
      </c>
      <c r="EO40" s="4">
        <v>35.799492186895009</v>
      </c>
      <c r="EP40" s="4">
        <v>1.588721</v>
      </c>
      <c r="EQ40" s="4">
        <v>155216.49374999999</v>
      </c>
      <c r="ER40" s="4">
        <v>3873.7906433226321</v>
      </c>
      <c r="ES40" s="4">
        <v>18.015375499999998</v>
      </c>
      <c r="ET40" s="4">
        <v>3365.7310099302968</v>
      </c>
      <c r="EU40" s="4">
        <v>14.715709</v>
      </c>
      <c r="EV40" s="7"/>
      <c r="EW40" s="7"/>
      <c r="EX40" s="7">
        <v>40000.576653999997</v>
      </c>
      <c r="EY40" s="7">
        <v>99.972279</v>
      </c>
      <c r="EZ40" s="7">
        <v>4046.1568701805131</v>
      </c>
      <c r="FA40" s="7">
        <v>32.781287999999996</v>
      </c>
      <c r="FB40" s="7">
        <v>3323.885596502158</v>
      </c>
      <c r="FC40" s="7">
        <v>38.671750125000003</v>
      </c>
      <c r="FD40" s="4">
        <v>3767.0304365018674</v>
      </c>
      <c r="FE40" s="4">
        <v>35.694002249999997</v>
      </c>
      <c r="FF40" s="4">
        <v>35.694002249999997</v>
      </c>
      <c r="FG40" s="4">
        <v>39.919200749999995</v>
      </c>
      <c r="FH40" s="4">
        <v>38.58722375</v>
      </c>
      <c r="FI40" s="4">
        <v>36.580369249533241</v>
      </c>
      <c r="FK40" s="4">
        <v>3575.6256050000002</v>
      </c>
      <c r="FL40" s="4">
        <v>35.360243125000004</v>
      </c>
      <c r="FM40" s="4">
        <v>3575.6256050000002</v>
      </c>
      <c r="FN40" s="4">
        <v>35.672459618294333</v>
      </c>
      <c r="FP40" s="4">
        <v>3413.611267350424</v>
      </c>
      <c r="FQ40" s="4">
        <v>35.878696281250001</v>
      </c>
      <c r="FR40" s="4">
        <v>3004.3143085330621</v>
      </c>
      <c r="FS40" s="4">
        <v>35.704676008738154</v>
      </c>
    </row>
    <row r="41" spans="1:175">
      <c r="CL41" s="4">
        <v>2913.8491073508944</v>
      </c>
      <c r="CM41" s="4">
        <v>34.120791000000004</v>
      </c>
      <c r="CN41" s="4">
        <v>34.120791000000004</v>
      </c>
      <c r="CO41" s="4">
        <v>38.417395999999997</v>
      </c>
      <c r="CP41" s="4">
        <v>36.976259499999998</v>
      </c>
      <c r="CQ41" s="4">
        <v>34.567795593750006</v>
      </c>
      <c r="CR41" s="4">
        <v>15.556724000000001</v>
      </c>
      <c r="CS41" s="4">
        <v>13.677116</v>
      </c>
      <c r="CT41" s="4">
        <v>64.517831749999999</v>
      </c>
      <c r="CU41" s="4">
        <v>62.253227249999995</v>
      </c>
      <c r="CV41" s="4">
        <v>30.38017275</v>
      </c>
      <c r="CW41" s="4">
        <v>37.532705</v>
      </c>
      <c r="CX41" s="4">
        <v>33.991884500000005</v>
      </c>
      <c r="CY41" s="4">
        <v>38.278771750000004</v>
      </c>
      <c r="CZ41" s="4">
        <v>36.766745749999998</v>
      </c>
      <c r="DA41" s="4">
        <v>34.8706158758133</v>
      </c>
      <c r="DB41" s="4">
        <v>1.63211675</v>
      </c>
      <c r="DC41" s="4">
        <v>10029.855000000001</v>
      </c>
      <c r="DE41" s="4">
        <v>5766.7894732985515</v>
      </c>
      <c r="DF41" s="4">
        <v>19.282131750000001</v>
      </c>
      <c r="DH41" s="4">
        <v>4397.5824413659911</v>
      </c>
      <c r="DI41" s="4">
        <v>15.0673265</v>
      </c>
      <c r="DO41" s="4">
        <v>4347.8536183195301</v>
      </c>
      <c r="DP41" s="4">
        <v>32.345292499999999</v>
      </c>
      <c r="DQ41" s="4">
        <v>3602.2784553167821</v>
      </c>
      <c r="DR41" s="4">
        <v>38.346090125000003</v>
      </c>
      <c r="DS41" s="4">
        <v>3942.8792429460968</v>
      </c>
      <c r="DT41" s="4">
        <v>35.159219750000005</v>
      </c>
      <c r="DU41" s="4">
        <v>35.159219750000005</v>
      </c>
      <c r="DV41" s="4">
        <v>39.494250000000001</v>
      </c>
      <c r="DW41" s="4">
        <v>38.097708375000003</v>
      </c>
      <c r="DX41" s="4">
        <v>36.059025436188293</v>
      </c>
      <c r="DZ41" s="4">
        <v>3413.611267350424</v>
      </c>
      <c r="EA41" s="4">
        <v>35.434159000000001</v>
      </c>
      <c r="EB41" s="4">
        <v>35.434159000000001</v>
      </c>
      <c r="EC41" s="4">
        <v>39.642983999999998</v>
      </c>
      <c r="ED41" s="4">
        <v>38.337930499999999</v>
      </c>
      <c r="EE41" s="4">
        <v>35.878696281250001</v>
      </c>
      <c r="EF41" s="4">
        <v>16.901587499999998</v>
      </c>
      <c r="EG41" s="4">
        <v>14.699918499999999</v>
      </c>
      <c r="EH41" s="4">
        <v>73.297671999999991</v>
      </c>
      <c r="EI41" s="4">
        <v>70.874442999999999</v>
      </c>
      <c r="EJ41" s="4">
        <v>31.928376499999999</v>
      </c>
      <c r="EK41" s="4">
        <v>38.6476465</v>
      </c>
      <c r="EL41" s="4">
        <v>35.311829000000003</v>
      </c>
      <c r="EM41" s="4">
        <v>39.509163000000001</v>
      </c>
      <c r="EN41" s="4">
        <v>38.147609000000003</v>
      </c>
      <c r="EO41" s="4">
        <v>36.189930718214129</v>
      </c>
      <c r="EP41" s="4">
        <v>1.5712760000000001</v>
      </c>
      <c r="EQ41" s="4">
        <v>163827.155</v>
      </c>
      <c r="ER41" s="4">
        <v>4217.4619229999998</v>
      </c>
      <c r="ES41" s="4">
        <v>18.395053999999998</v>
      </c>
      <c r="ET41" s="4">
        <v>3677.4499350000001</v>
      </c>
      <c r="EU41" s="4">
        <v>14.989404</v>
      </c>
      <c r="EV41" s="7"/>
      <c r="EW41" s="7"/>
      <c r="EX41" s="7"/>
      <c r="EY41" s="7"/>
      <c r="EZ41" s="7">
        <v>4451.830944670347</v>
      </c>
      <c r="FA41" s="7">
        <v>33.259513999999996</v>
      </c>
      <c r="FB41" s="7">
        <v>3677.4499350000001</v>
      </c>
      <c r="FC41" s="7">
        <v>39.032941000000001</v>
      </c>
      <c r="FD41" s="4">
        <v>4157.039919939637</v>
      </c>
      <c r="FE41" s="4">
        <v>36.076175499999998</v>
      </c>
      <c r="FF41" s="4">
        <v>36.076175499999998</v>
      </c>
      <c r="FG41" s="4">
        <v>40.329238499999995</v>
      </c>
      <c r="FH41" s="4">
        <v>39.026838499999997</v>
      </c>
      <c r="FI41" s="4">
        <v>36.970807780852361</v>
      </c>
      <c r="FK41" s="4">
        <v>3942.8792429460968</v>
      </c>
      <c r="FL41" s="4">
        <v>35.739309632812507</v>
      </c>
      <c r="FM41" s="4">
        <v>3942.8792429460968</v>
      </c>
      <c r="FN41" s="4">
        <v>36.059025436188293</v>
      </c>
      <c r="FP41" s="4">
        <v>3767.0304365018674</v>
      </c>
      <c r="FQ41" s="4">
        <v>36.263470539062503</v>
      </c>
      <c r="FR41" s="4">
        <v>3323.885596502158</v>
      </c>
      <c r="FS41" s="4">
        <v>36.093241965124285</v>
      </c>
    </row>
    <row r="42" spans="1:175" ht="13" thickBot="1">
      <c r="CL42" s="4">
        <v>3227.821785252444</v>
      </c>
      <c r="CM42" s="4">
        <v>34.513434000000004</v>
      </c>
      <c r="CN42" s="4">
        <v>34.513434000000004</v>
      </c>
      <c r="CO42" s="4">
        <v>38.818910000000002</v>
      </c>
      <c r="CP42" s="4">
        <v>37.417323749999994</v>
      </c>
      <c r="CQ42" s="4">
        <v>34.964019359375001</v>
      </c>
      <c r="CR42" s="4">
        <v>15.991042</v>
      </c>
      <c r="CS42" s="4">
        <v>13.9950885</v>
      </c>
      <c r="CT42" s="4">
        <v>67.301497374999997</v>
      </c>
      <c r="CU42" s="4">
        <v>64.977803124999994</v>
      </c>
      <c r="CV42" s="4">
        <v>30.855255375000002</v>
      </c>
      <c r="CW42" s="4">
        <v>37.9069675</v>
      </c>
      <c r="CX42" s="4">
        <v>34.38628525</v>
      </c>
      <c r="CY42" s="4">
        <v>38.683185874999999</v>
      </c>
      <c r="CZ42" s="4">
        <v>37.213475875</v>
      </c>
      <c r="DA42" s="4">
        <v>35.27153774705382</v>
      </c>
      <c r="DB42" s="4">
        <v>1.6136928750000001</v>
      </c>
      <c r="DC42" s="4">
        <v>10338.3225</v>
      </c>
      <c r="DE42" s="4">
        <v>6299.3073115021689</v>
      </c>
      <c r="DF42" s="4">
        <v>19.709948375000003</v>
      </c>
      <c r="DH42" s="4">
        <v>4858.8371630000001</v>
      </c>
      <c r="DI42" s="4">
        <v>15.380383999999999</v>
      </c>
      <c r="DO42" s="4">
        <v>4794.4230400039751</v>
      </c>
      <c r="DP42" s="4">
        <v>32.85276975</v>
      </c>
      <c r="DQ42" s="4">
        <v>3980.115134517102</v>
      </c>
      <c r="DR42" s="4">
        <v>38.69062375</v>
      </c>
      <c r="DS42" s="4">
        <v>4347.8536183195301</v>
      </c>
      <c r="DT42" s="4">
        <v>35.537753500000001</v>
      </c>
      <c r="DU42" s="4">
        <v>35.537753500000001</v>
      </c>
      <c r="DV42" s="4">
        <v>39.9009</v>
      </c>
      <c r="DW42" s="4">
        <v>38.535210750000005</v>
      </c>
      <c r="DX42" s="4">
        <v>36.445591254082252</v>
      </c>
      <c r="DZ42" s="4">
        <v>3767.0304365018674</v>
      </c>
      <c r="EA42" s="4">
        <v>35.813985500000001</v>
      </c>
      <c r="EB42" s="4">
        <v>35.813985500000001</v>
      </c>
      <c r="EC42" s="4">
        <v>40.048372499999999</v>
      </c>
      <c r="ED42" s="4">
        <v>38.771359124999996</v>
      </c>
      <c r="EE42" s="4">
        <v>36.263470539062503</v>
      </c>
      <c r="EF42" s="4">
        <v>17.333088374999999</v>
      </c>
      <c r="EG42" s="4">
        <v>15.012839375</v>
      </c>
      <c r="EH42" s="4">
        <v>75.690040249999996</v>
      </c>
      <c r="EI42" s="4">
        <v>73.245400500000002</v>
      </c>
      <c r="EJ42" s="4">
        <v>32.408619625</v>
      </c>
      <c r="EK42" s="4">
        <v>39.005885625000005</v>
      </c>
      <c r="EL42" s="4">
        <v>35.694002249999997</v>
      </c>
      <c r="EM42" s="4">
        <v>39.919200749999995</v>
      </c>
      <c r="EN42" s="4">
        <v>38.58722375</v>
      </c>
      <c r="EO42" s="4">
        <v>36.580369249533241</v>
      </c>
      <c r="EP42" s="4">
        <v>1.553831</v>
      </c>
      <c r="EQ42" s="4">
        <v>172437.81624999997</v>
      </c>
      <c r="ER42" s="4">
        <v>5053.350347553469</v>
      </c>
      <c r="ES42" s="4">
        <v>19.186805499999998</v>
      </c>
      <c r="ET42" s="4">
        <v>4046.1568701805131</v>
      </c>
      <c r="EU42" s="4">
        <v>15.288791875000001</v>
      </c>
      <c r="EV42" s="7"/>
      <c r="EW42" s="7"/>
      <c r="EX42" s="7"/>
      <c r="EY42" s="7"/>
      <c r="EZ42" s="7">
        <v>4898.1785422077037</v>
      </c>
      <c r="FA42" s="7">
        <v>33.737739999999995</v>
      </c>
      <c r="FB42" s="7">
        <v>4046.1568701805131</v>
      </c>
      <c r="FC42" s="7">
        <v>39.359088874999998</v>
      </c>
      <c r="FD42" s="4">
        <v>4587.4279985959383</v>
      </c>
      <c r="FE42" s="4">
        <v>36.458348749999999</v>
      </c>
      <c r="FF42" s="4">
        <v>36.458348749999999</v>
      </c>
      <c r="FG42" s="4">
        <v>40.739276249999996</v>
      </c>
      <c r="FH42" s="4">
        <v>39.466453250000001</v>
      </c>
      <c r="FI42" s="4">
        <v>37.361246312171481</v>
      </c>
      <c r="FK42" s="4">
        <v>4347.8536183195301</v>
      </c>
      <c r="FL42" s="4">
        <v>36.118376140625003</v>
      </c>
      <c r="FM42" s="4">
        <v>4347.8536183195301</v>
      </c>
      <c r="FN42" s="4">
        <v>36.445591254082252</v>
      </c>
      <c r="FP42" s="4">
        <v>4157.039919939637</v>
      </c>
      <c r="FQ42" s="4">
        <v>36.648244796875005</v>
      </c>
      <c r="FR42" s="4">
        <v>3767.0304365018674</v>
      </c>
      <c r="FS42" s="4">
        <v>36.580369249533241</v>
      </c>
    </row>
    <row r="43" spans="1:175" ht="13">
      <c r="A43" s="273" t="s">
        <v>76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7"/>
      <c r="AJ43" s="97"/>
      <c r="AK43" s="97"/>
      <c r="AL43" s="98"/>
      <c r="CL43" s="4">
        <v>3575.6256050000002</v>
      </c>
      <c r="CM43" s="4">
        <v>34.906077000000003</v>
      </c>
      <c r="CN43" s="4">
        <v>34.906077000000003</v>
      </c>
      <c r="CO43" s="4">
        <v>39.220424000000001</v>
      </c>
      <c r="CP43" s="4">
        <v>37.858387999999998</v>
      </c>
      <c r="CQ43" s="4">
        <v>35.360243125000004</v>
      </c>
      <c r="CR43" s="4">
        <v>16.425360000000001</v>
      </c>
      <c r="CS43" s="4">
        <v>14.313060999999999</v>
      </c>
      <c r="CT43" s="4">
        <v>70.085162999999994</v>
      </c>
      <c r="CU43" s="4">
        <v>67.702378999999993</v>
      </c>
      <c r="CV43" s="4">
        <v>31.330338000000001</v>
      </c>
      <c r="CW43" s="4">
        <v>38.281230000000001</v>
      </c>
      <c r="CX43" s="4">
        <v>34.780686000000003</v>
      </c>
      <c r="CY43" s="4">
        <v>39.087600000000002</v>
      </c>
      <c r="CZ43" s="4">
        <v>37.660206000000002</v>
      </c>
      <c r="DA43" s="4">
        <v>35.672459618294333</v>
      </c>
      <c r="DB43" s="4">
        <v>1.595269</v>
      </c>
      <c r="DC43" s="4">
        <v>10646.79</v>
      </c>
      <c r="DE43" s="4">
        <v>6880.9990010000001</v>
      </c>
      <c r="DF43" s="4">
        <v>20.137765000000002</v>
      </c>
      <c r="DH43" s="4">
        <v>5312.7345068599507</v>
      </c>
      <c r="DI43" s="4">
        <v>15.65996575</v>
      </c>
      <c r="DO43" s="4">
        <v>5286.8597483751919</v>
      </c>
      <c r="DP43" s="4">
        <v>33.360247000000001</v>
      </c>
      <c r="DQ43" s="4">
        <v>4397.5824413659911</v>
      </c>
      <c r="DR43" s="4">
        <v>39.035157374999997</v>
      </c>
      <c r="DS43" s="4">
        <v>4794.4230400039751</v>
      </c>
      <c r="DT43" s="4">
        <v>35.916287250000003</v>
      </c>
      <c r="DU43" s="4">
        <v>35.916287250000003</v>
      </c>
      <c r="DV43" s="4">
        <v>40.307549999999999</v>
      </c>
      <c r="DW43" s="4">
        <v>38.972713124999999</v>
      </c>
      <c r="DX43" s="4">
        <v>36.832157071976212</v>
      </c>
      <c r="DZ43" s="4">
        <v>4157.039919939637</v>
      </c>
      <c r="EA43" s="4">
        <v>36.193812000000001</v>
      </c>
      <c r="EB43" s="4">
        <v>36.193812000000001</v>
      </c>
      <c r="EC43" s="4">
        <v>40.453761</v>
      </c>
      <c r="ED43" s="4">
        <v>39.204787749999994</v>
      </c>
      <c r="EE43" s="4">
        <v>36.648244796875005</v>
      </c>
      <c r="EF43" s="4">
        <v>17.76458925</v>
      </c>
      <c r="EG43" s="4">
        <v>15.32576025</v>
      </c>
      <c r="EH43" s="4">
        <v>78.0824085</v>
      </c>
      <c r="EI43" s="4">
        <v>75.616357999999991</v>
      </c>
      <c r="EJ43" s="4">
        <v>32.888862750000001</v>
      </c>
      <c r="EK43" s="4">
        <v>39.364124750000002</v>
      </c>
      <c r="EL43" s="4">
        <v>36.076175499999998</v>
      </c>
      <c r="EM43" s="4">
        <v>40.329238499999995</v>
      </c>
      <c r="EN43" s="4">
        <v>39.026838499999997</v>
      </c>
      <c r="EO43" s="4">
        <v>36.970807780852361</v>
      </c>
      <c r="EP43" s="4">
        <v>1.536386</v>
      </c>
      <c r="EQ43" s="4">
        <v>181048.47749999998</v>
      </c>
      <c r="ER43" s="4">
        <v>5505.7565469493211</v>
      </c>
      <c r="ES43" s="4">
        <v>19.589877125000001</v>
      </c>
      <c r="ET43" s="4">
        <v>4451.830944670347</v>
      </c>
      <c r="EU43" s="4">
        <v>15.58817975</v>
      </c>
      <c r="EV43" s="7"/>
      <c r="EW43" s="7"/>
      <c r="EX43" s="7"/>
      <c r="EY43" s="7"/>
      <c r="EZ43" s="7">
        <v>5389.2776544147455</v>
      </c>
      <c r="FA43" s="7">
        <v>34.215965999999995</v>
      </c>
      <c r="FB43" s="7">
        <v>4451.830944670347</v>
      </c>
      <c r="FC43" s="7">
        <v>39.685236750000001</v>
      </c>
      <c r="FD43" s="4">
        <v>5062.3751629999997</v>
      </c>
      <c r="FE43" s="4">
        <v>36.840522</v>
      </c>
      <c r="FF43" s="4">
        <v>36.840522</v>
      </c>
      <c r="FG43" s="4">
        <v>41.149313999999997</v>
      </c>
      <c r="FH43" s="4">
        <v>39.906067999999998</v>
      </c>
      <c r="FI43" s="4">
        <v>37.751684843490601</v>
      </c>
      <c r="FK43" s="4">
        <v>4794.4230400039751</v>
      </c>
      <c r="FL43" s="4">
        <v>36.497442648437499</v>
      </c>
      <c r="FM43" s="4">
        <v>4794.4230400039751</v>
      </c>
      <c r="FN43" s="4">
        <v>36.832157071976212</v>
      </c>
      <c r="FP43" s="4">
        <v>4587.4279985959383</v>
      </c>
      <c r="FQ43" s="4">
        <v>37.0330190546875</v>
      </c>
      <c r="FR43" s="4">
        <v>4157.039919939637</v>
      </c>
      <c r="FS43" s="4">
        <v>36.970807780852361</v>
      </c>
    </row>
    <row r="44" spans="1:175" ht="13">
      <c r="A44" s="275" t="s">
        <v>13</v>
      </c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94"/>
      <c r="N44" s="94"/>
      <c r="O44" s="94"/>
      <c r="P44" s="94"/>
      <c r="Q44" s="272" t="s">
        <v>1</v>
      </c>
      <c r="R44" s="272"/>
      <c r="S44" s="272" t="s">
        <v>22</v>
      </c>
      <c r="T44" s="272"/>
      <c r="U44" s="272" t="s">
        <v>0</v>
      </c>
      <c r="V44" s="272"/>
      <c r="W44" s="272" t="s">
        <v>49</v>
      </c>
      <c r="X44" s="272"/>
      <c r="Y44" s="262" t="s">
        <v>40</v>
      </c>
      <c r="Z44" s="262"/>
      <c r="AA44" s="262" t="s">
        <v>44</v>
      </c>
      <c r="AB44" s="262"/>
      <c r="AC44" s="262" t="s">
        <v>45</v>
      </c>
      <c r="AD44" s="262"/>
      <c r="AE44" s="262"/>
      <c r="AF44" s="262"/>
      <c r="AG44" s="262"/>
      <c r="AH44" s="262"/>
      <c r="AI44" s="255" t="s">
        <v>13</v>
      </c>
      <c r="AJ44" s="255"/>
      <c r="AK44" s="280" t="s">
        <v>42</v>
      </c>
      <c r="AL44" s="281"/>
      <c r="CL44" s="4">
        <v>3942.8792429460968</v>
      </c>
      <c r="CM44" s="4">
        <v>35.279657625000006</v>
      </c>
      <c r="CN44" s="4">
        <v>35.279657625000006</v>
      </c>
      <c r="CO44" s="4">
        <v>39.623526750000003</v>
      </c>
      <c r="CP44" s="4">
        <v>38.290220624999996</v>
      </c>
      <c r="CQ44" s="4">
        <v>35.739309632812507</v>
      </c>
      <c r="CR44" s="4">
        <v>16.876912625000003</v>
      </c>
      <c r="CS44" s="4">
        <v>14.635739624999999</v>
      </c>
      <c r="CT44" s="4">
        <v>72.369243124999997</v>
      </c>
      <c r="CU44" s="4">
        <v>69.988917375</v>
      </c>
      <c r="CV44" s="4">
        <v>31.837815250000002</v>
      </c>
      <c r="CW44" s="4">
        <v>38.630319624999998</v>
      </c>
      <c r="CX44" s="4">
        <v>35.159219750000005</v>
      </c>
      <c r="CY44" s="4">
        <v>39.494250000000001</v>
      </c>
      <c r="CZ44" s="4">
        <v>38.097708375000003</v>
      </c>
      <c r="DA44" s="4">
        <v>36.059025436188293</v>
      </c>
      <c r="DB44" s="4">
        <v>1.5860160000000001</v>
      </c>
      <c r="DC44" s="4">
        <v>10987.43</v>
      </c>
      <c r="DE44" s="4">
        <v>9927.0108349999991</v>
      </c>
      <c r="DF44" s="4">
        <v>21.508058999999999</v>
      </c>
      <c r="DH44" s="4">
        <v>5809.0335184135683</v>
      </c>
      <c r="DI44" s="4">
        <v>15.9395475</v>
      </c>
      <c r="DO44" s="4">
        <v>5829.8747869705439</v>
      </c>
      <c r="DP44" s="4">
        <v>33.867724250000002</v>
      </c>
      <c r="DQ44" s="4">
        <v>4858.8371630000001</v>
      </c>
      <c r="DR44" s="4">
        <v>39.379691000000001</v>
      </c>
      <c r="DS44" s="4">
        <v>4974.202413</v>
      </c>
      <c r="DT44" s="4">
        <v>36.064368000000002</v>
      </c>
      <c r="DU44" s="4">
        <v>36.064368000000002</v>
      </c>
      <c r="DV44" s="4">
        <v>40.280377999999999</v>
      </c>
      <c r="DW44" s="4">
        <v>39.018393000000003</v>
      </c>
      <c r="DX44" s="4">
        <v>36.956957911944031</v>
      </c>
      <c r="DZ44" s="4">
        <v>4587.4279985959383</v>
      </c>
      <c r="EA44" s="4">
        <v>36.573638500000001</v>
      </c>
      <c r="EB44" s="4">
        <v>36.573638500000001</v>
      </c>
      <c r="EC44" s="4">
        <v>40.859149500000001</v>
      </c>
      <c r="ED44" s="4">
        <v>39.638216374999999</v>
      </c>
      <c r="EE44" s="4">
        <v>37.0330190546875</v>
      </c>
      <c r="EF44" s="4">
        <v>18.196090124999998</v>
      </c>
      <c r="EG44" s="4">
        <v>15.638681125</v>
      </c>
      <c r="EH44" s="4">
        <v>80.47477674999999</v>
      </c>
      <c r="EI44" s="4">
        <v>77.987315499999994</v>
      </c>
      <c r="EJ44" s="4">
        <v>33.369105874999995</v>
      </c>
      <c r="EK44" s="4">
        <v>39.722363874999999</v>
      </c>
      <c r="EL44" s="4">
        <v>36.458348749999999</v>
      </c>
      <c r="EM44" s="4">
        <v>40.739276249999996</v>
      </c>
      <c r="EN44" s="4">
        <v>39.466453250000001</v>
      </c>
      <c r="EO44" s="4">
        <v>37.361246312171481</v>
      </c>
      <c r="EP44" s="4">
        <v>1.5189409999999999</v>
      </c>
      <c r="EQ44" s="4">
        <v>189659.13874999998</v>
      </c>
      <c r="ER44" s="4">
        <v>5998.6648598293386</v>
      </c>
      <c r="ES44" s="4">
        <v>19.99294875</v>
      </c>
      <c r="ET44" s="4">
        <v>4898.1785422077037</v>
      </c>
      <c r="EU44" s="4">
        <v>15.887567624999999</v>
      </c>
      <c r="EV44" s="7"/>
      <c r="EW44" s="7"/>
      <c r="EX44" s="7"/>
      <c r="EY44" s="7"/>
      <c r="EZ44" s="7">
        <v>5929.6151387906057</v>
      </c>
      <c r="FA44" s="7">
        <v>34.694192000000001</v>
      </c>
      <c r="FB44" s="7">
        <v>4898.1785422077037</v>
      </c>
      <c r="FC44" s="7">
        <v>40.011384625000005</v>
      </c>
      <c r="FD44" s="4">
        <v>5572.1545232001245</v>
      </c>
      <c r="FE44" s="4">
        <v>37.187996249999998</v>
      </c>
      <c r="FF44" s="4">
        <v>37.187996249999998</v>
      </c>
      <c r="FG44" s="4">
        <v>41.532105874999999</v>
      </c>
      <c r="FH44" s="4">
        <v>40.314161874999996</v>
      </c>
      <c r="FI44" s="4">
        <v>38.107652557005444</v>
      </c>
      <c r="FK44" s="4">
        <v>4974.202413</v>
      </c>
      <c r="FL44" s="4">
        <v>36.644614124999997</v>
      </c>
      <c r="FM44" s="4">
        <v>5286.8597483751919</v>
      </c>
      <c r="FN44" s="4">
        <v>37.218722889870172</v>
      </c>
      <c r="FP44" s="4">
        <v>5062.3751629999997</v>
      </c>
      <c r="FQ44" s="4">
        <v>37.417793312500002</v>
      </c>
      <c r="FR44" s="4">
        <v>4587.4279985959383</v>
      </c>
      <c r="FS44" s="4">
        <v>37.361246312171481</v>
      </c>
    </row>
    <row r="45" spans="1:175" ht="13">
      <c r="A45" s="96"/>
      <c r="B45" s="94"/>
      <c r="C45" s="272" t="s">
        <v>13</v>
      </c>
      <c r="D45" s="272"/>
      <c r="E45" s="272"/>
      <c r="F45" s="272"/>
      <c r="G45" s="94"/>
      <c r="H45" s="94"/>
      <c r="I45" s="94"/>
      <c r="J45" s="94"/>
      <c r="K45" s="94"/>
      <c r="L45" s="94"/>
      <c r="M45" s="272" t="s">
        <v>42</v>
      </c>
      <c r="N45" s="272"/>
      <c r="O45" s="272"/>
      <c r="P45" s="272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9"/>
      <c r="AJ45" s="99"/>
      <c r="AK45" s="99"/>
      <c r="AL45" s="100"/>
      <c r="CL45" s="4">
        <v>4347.8536183195301</v>
      </c>
      <c r="CM45" s="4">
        <v>35.653238250000001</v>
      </c>
      <c r="CN45" s="4">
        <v>35.653238250000001</v>
      </c>
      <c r="CO45" s="4">
        <v>40.026629499999999</v>
      </c>
      <c r="CP45" s="4">
        <v>38.722053250000002</v>
      </c>
      <c r="CQ45" s="4">
        <v>36.118376140625003</v>
      </c>
      <c r="CR45" s="4">
        <v>17.328465250000001</v>
      </c>
      <c r="CS45" s="4">
        <v>14.958418249999999</v>
      </c>
      <c r="CT45" s="4">
        <v>74.65332325</v>
      </c>
      <c r="CU45" s="4">
        <v>72.275455749999992</v>
      </c>
      <c r="CV45" s="4">
        <v>32.345292499999999</v>
      </c>
      <c r="CW45" s="4">
        <v>38.979409250000003</v>
      </c>
      <c r="CX45" s="4">
        <v>35.537753500000001</v>
      </c>
      <c r="CY45" s="4">
        <v>39.9009</v>
      </c>
      <c r="CZ45" s="4">
        <v>38.535210750000005</v>
      </c>
      <c r="DA45" s="4">
        <v>36.445591254082252</v>
      </c>
      <c r="DB45" s="4">
        <v>1.5767630000000001</v>
      </c>
      <c r="DC45" s="4">
        <v>11328.07</v>
      </c>
      <c r="DE45" s="4">
        <v>14828.65785016132</v>
      </c>
      <c r="DF45" s="4">
        <v>23.084079500000001</v>
      </c>
      <c r="DH45" s="4">
        <v>6351.695228602146</v>
      </c>
      <c r="DI45" s="4">
        <v>16.219129250000002</v>
      </c>
      <c r="DO45" s="4">
        <v>6428.6630721006231</v>
      </c>
      <c r="DP45" s="4">
        <v>34.375201499999996</v>
      </c>
      <c r="DQ45" s="4">
        <v>5286.8597483751919</v>
      </c>
      <c r="DR45" s="4">
        <v>39.677588499999999</v>
      </c>
      <c r="DS45" s="4">
        <v>5480.691049012592</v>
      </c>
      <c r="DT45" s="4">
        <v>36.445948999999999</v>
      </c>
      <c r="DU45" s="4">
        <v>36.445948999999999</v>
      </c>
      <c r="DV45" s="4">
        <v>40.687648875000001</v>
      </c>
      <c r="DW45" s="4">
        <v>39.454188250000001</v>
      </c>
      <c r="DX45" s="4">
        <v>37.34588338286428</v>
      </c>
      <c r="DZ45" s="4">
        <v>5062.3751629999997</v>
      </c>
      <c r="EA45" s="4">
        <v>36.953465000000001</v>
      </c>
      <c r="EB45" s="4">
        <v>36.953465000000001</v>
      </c>
      <c r="EC45" s="4">
        <v>41.264538000000002</v>
      </c>
      <c r="ED45" s="4">
        <v>40.071644999999997</v>
      </c>
      <c r="EE45" s="4">
        <v>37.417793312500002</v>
      </c>
      <c r="EF45" s="4">
        <v>18.627590999999999</v>
      </c>
      <c r="EG45" s="4">
        <v>15.951601999999999</v>
      </c>
      <c r="EH45" s="4">
        <v>82.867144999999994</v>
      </c>
      <c r="EI45" s="4">
        <v>80.358272999999997</v>
      </c>
      <c r="EJ45" s="4">
        <v>33.849348999999997</v>
      </c>
      <c r="EK45" s="4">
        <v>40.080603000000004</v>
      </c>
      <c r="EL45" s="4">
        <v>36.840522</v>
      </c>
      <c r="EM45" s="4">
        <v>41.149313999999997</v>
      </c>
      <c r="EN45" s="4">
        <v>39.906067999999998</v>
      </c>
      <c r="EO45" s="4">
        <v>37.751684843490601</v>
      </c>
      <c r="EP45" s="4">
        <v>1.5014959999999999</v>
      </c>
      <c r="EQ45" s="4">
        <v>198269.8</v>
      </c>
      <c r="ER45" s="4">
        <v>6535.7012780540863</v>
      </c>
      <c r="ES45" s="4">
        <v>20.396020375000003</v>
      </c>
      <c r="ET45" s="4">
        <v>5389.2776544147455</v>
      </c>
      <c r="EU45" s="4">
        <v>16.1869555</v>
      </c>
      <c r="EV45" s="7"/>
      <c r="EW45" s="7"/>
      <c r="EX45" s="7"/>
      <c r="EY45" s="7"/>
      <c r="EZ45" s="7">
        <v>6524.1277122495831</v>
      </c>
      <c r="FA45" s="7">
        <v>35.172418</v>
      </c>
      <c r="FB45" s="7">
        <v>5389.2776544147455</v>
      </c>
      <c r="FC45" s="7">
        <v>40.337532500000002</v>
      </c>
      <c r="FD45" s="4">
        <v>6133.2684818285552</v>
      </c>
      <c r="FE45" s="4">
        <v>37.535470500000002</v>
      </c>
      <c r="FF45" s="4">
        <v>37.535470500000002</v>
      </c>
      <c r="FG45" s="4">
        <v>41.914897749999994</v>
      </c>
      <c r="FH45" s="4">
        <v>40.722255750000002</v>
      </c>
      <c r="FI45" s="4">
        <v>38.463620270520288</v>
      </c>
      <c r="FK45" s="4">
        <v>5480.691049012592</v>
      </c>
      <c r="FL45" s="4">
        <v>37.027272507812498</v>
      </c>
      <c r="FM45" s="4">
        <v>5829.8747869705439</v>
      </c>
      <c r="FN45" s="4">
        <v>37.605288707764132</v>
      </c>
      <c r="FP45" s="4">
        <v>5572.1545232001245</v>
      </c>
      <c r="FQ45" s="4">
        <v>37.768089265625001</v>
      </c>
      <c r="FR45" s="4">
        <v>5062.3751629999997</v>
      </c>
      <c r="FS45" s="4">
        <v>37.751684843490601</v>
      </c>
    </row>
    <row r="46" spans="1:175" ht="17" customHeight="1" thickBot="1">
      <c r="A46" s="276" t="s">
        <v>23</v>
      </c>
      <c r="B46" s="277"/>
      <c r="C46" s="118" t="s">
        <v>24</v>
      </c>
      <c r="D46" s="118" t="s">
        <v>25</v>
      </c>
      <c r="E46" s="118" t="s">
        <v>26</v>
      </c>
      <c r="F46" s="118" t="s">
        <v>38</v>
      </c>
      <c r="G46" s="118" t="s">
        <v>5</v>
      </c>
      <c r="H46" s="118" t="s">
        <v>22</v>
      </c>
      <c r="I46" s="118" t="s">
        <v>0</v>
      </c>
      <c r="J46" s="118" t="s">
        <v>39</v>
      </c>
      <c r="K46" s="118" t="s">
        <v>40</v>
      </c>
      <c r="L46" s="118" t="s">
        <v>41</v>
      </c>
      <c r="M46" s="118" t="s">
        <v>24</v>
      </c>
      <c r="N46" s="118" t="s">
        <v>25</v>
      </c>
      <c r="O46" s="118" t="s">
        <v>26</v>
      </c>
      <c r="P46" s="118" t="s">
        <v>38</v>
      </c>
      <c r="Q46" s="118" t="s">
        <v>23</v>
      </c>
      <c r="R46" s="118" t="s">
        <v>24</v>
      </c>
      <c r="S46" s="118" t="s">
        <v>23</v>
      </c>
      <c r="T46" s="118" t="s">
        <v>24</v>
      </c>
      <c r="U46" s="118" t="s">
        <v>23</v>
      </c>
      <c r="V46" s="118" t="s">
        <v>24</v>
      </c>
      <c r="W46" s="118" t="s">
        <v>23</v>
      </c>
      <c r="X46" s="118" t="s">
        <v>24</v>
      </c>
      <c r="Y46" s="118" t="s">
        <v>23</v>
      </c>
      <c r="Z46" s="118" t="s">
        <v>24</v>
      </c>
      <c r="AA46" s="118" t="s">
        <v>23</v>
      </c>
      <c r="AB46" s="118" t="s">
        <v>24</v>
      </c>
      <c r="AC46" s="118" t="s">
        <v>23</v>
      </c>
      <c r="AD46" s="118" t="s">
        <v>24</v>
      </c>
      <c r="AE46" s="118" t="s">
        <v>24</v>
      </c>
      <c r="AF46" s="118" t="s">
        <v>25</v>
      </c>
      <c r="AG46" s="118" t="s">
        <v>26</v>
      </c>
      <c r="AH46" s="118" t="s">
        <v>38</v>
      </c>
      <c r="AI46" s="256" t="s">
        <v>38</v>
      </c>
      <c r="AJ46" s="256"/>
      <c r="AK46" s="282" t="s">
        <v>38</v>
      </c>
      <c r="AL46" s="283"/>
      <c r="CL46" s="4">
        <v>4502.5920830562009</v>
      </c>
      <c r="CM46" s="4">
        <v>35.793479249999997</v>
      </c>
      <c r="CN46" s="4">
        <v>35.793479249999997</v>
      </c>
      <c r="CO46" s="4">
        <v>39.996760999999999</v>
      </c>
      <c r="CP46" s="4">
        <v>38.753155499999998</v>
      </c>
      <c r="CQ46" s="4">
        <v>36.241164124999997</v>
      </c>
      <c r="CR46" s="4">
        <v>17.367339625</v>
      </c>
      <c r="CS46" s="4">
        <v>14.983034625</v>
      </c>
      <c r="CT46" s="4">
        <v>75.658418124999997</v>
      </c>
      <c r="CU46" s="4">
        <v>73.263221000000001</v>
      </c>
      <c r="CV46" s="4">
        <v>32.400597250000004</v>
      </c>
      <c r="CW46" s="4">
        <v>38.979025999999998</v>
      </c>
      <c r="CX46" s="4">
        <v>35.662324875000003</v>
      </c>
      <c r="CY46" s="4">
        <v>39.868731499999996</v>
      </c>
      <c r="CZ46" s="4">
        <v>38.5653085</v>
      </c>
      <c r="DA46" s="4">
        <v>36.548650961030518</v>
      </c>
      <c r="DB46" s="4">
        <v>1.4581828750000001</v>
      </c>
      <c r="DC46" s="4">
        <v>14136.977499999999</v>
      </c>
      <c r="DE46" s="4">
        <v>16248.918465999999</v>
      </c>
      <c r="DF46" s="4">
        <v>23.519265000000001</v>
      </c>
      <c r="DH46" s="4">
        <v>7088.9530915750538</v>
      </c>
      <c r="DI46" s="4">
        <v>16.571811374999999</v>
      </c>
      <c r="DO46" s="4">
        <v>7088.9530915750538</v>
      </c>
      <c r="DP46" s="4">
        <v>34.882678749999997</v>
      </c>
      <c r="DQ46" s="4">
        <v>5829.8747869705439</v>
      </c>
      <c r="DR46" s="4">
        <v>40.026678124999997</v>
      </c>
      <c r="DS46" s="4">
        <v>6038.7519205537446</v>
      </c>
      <c r="DT46" s="4">
        <v>36.827530000000003</v>
      </c>
      <c r="DU46" s="4">
        <v>36.827530000000003</v>
      </c>
      <c r="DV46" s="4">
        <v>41.094919750000003</v>
      </c>
      <c r="DW46" s="4">
        <v>39.8899835</v>
      </c>
      <c r="DX46" s="4">
        <v>37.734808853784521</v>
      </c>
      <c r="DZ46" s="4">
        <v>5572.1545232001245</v>
      </c>
      <c r="EA46" s="4">
        <v>37.29786575</v>
      </c>
      <c r="EB46" s="4">
        <v>37.29786575</v>
      </c>
      <c r="EC46" s="4">
        <v>41.644187625000001</v>
      </c>
      <c r="ED46" s="4">
        <v>40.475120124999997</v>
      </c>
      <c r="EE46" s="4">
        <v>37.768089265625001</v>
      </c>
      <c r="EF46" s="4">
        <v>19.048979249999999</v>
      </c>
      <c r="EG46" s="4">
        <v>16.247675749999999</v>
      </c>
      <c r="EH46" s="4">
        <v>84.504930250000001</v>
      </c>
      <c r="EI46" s="4">
        <v>82.084510999999992</v>
      </c>
      <c r="EJ46" s="4">
        <v>34.328696874999999</v>
      </c>
      <c r="EK46" s="4">
        <v>40.401787250000005</v>
      </c>
      <c r="EL46" s="4">
        <v>37.187996249999998</v>
      </c>
      <c r="EM46" s="4">
        <v>41.532105874999999</v>
      </c>
      <c r="EN46" s="4">
        <v>40.314161874999996</v>
      </c>
      <c r="EO46" s="4">
        <v>38.107652557005444</v>
      </c>
      <c r="EP46" s="4">
        <v>1.4836334999999998</v>
      </c>
      <c r="EQ46" s="4">
        <v>212043.67874999999</v>
      </c>
      <c r="ER46" s="4">
        <v>7120.8164139999999</v>
      </c>
      <c r="ES46" s="4">
        <v>20.799092000000002</v>
      </c>
      <c r="ET46" s="4">
        <v>5929.6151387906057</v>
      </c>
      <c r="EU46" s="4">
        <v>16.486343375000001</v>
      </c>
      <c r="EV46" s="7"/>
      <c r="EW46" s="7"/>
      <c r="EX46" s="7"/>
      <c r="EY46" s="7"/>
      <c r="EZ46" s="7">
        <v>7178.2470547362345</v>
      </c>
      <c r="FA46" s="7">
        <v>35.650644</v>
      </c>
      <c r="FB46" s="7">
        <v>5929.6151387906057</v>
      </c>
      <c r="FC46" s="7">
        <v>40.663680374999998</v>
      </c>
      <c r="FD46" s="4">
        <v>6750.8864145044927</v>
      </c>
      <c r="FE46" s="4">
        <v>37.88294475</v>
      </c>
      <c r="FF46" s="4">
        <v>37.88294475</v>
      </c>
      <c r="FG46" s="4">
        <v>42.297689624999997</v>
      </c>
      <c r="FH46" s="4">
        <v>41.130349625000001</v>
      </c>
      <c r="FI46" s="4">
        <v>38.819587984035131</v>
      </c>
      <c r="FK46" s="4">
        <v>6038.7519205537446</v>
      </c>
      <c r="FL46" s="4">
        <v>37.409930890624999</v>
      </c>
      <c r="FM46" s="4">
        <v>6428.6630721006231</v>
      </c>
      <c r="FN46" s="4">
        <v>37.991854525658091</v>
      </c>
      <c r="FP46" s="4">
        <v>6133.2684818285552</v>
      </c>
      <c r="FQ46" s="4">
        <v>38.118385218750007</v>
      </c>
      <c r="FR46" s="4">
        <v>5572.1545232001245</v>
      </c>
      <c r="FS46" s="4">
        <v>38.107652557005444</v>
      </c>
    </row>
    <row r="47" spans="1:175">
      <c r="A47" s="271" t="s">
        <v>27</v>
      </c>
      <c r="B47" s="192">
        <f>bdRateROI($CL5:$CL63,CM5:CM63,$DZ5:$DZ63,EA5:EA63,CJ11,CJ6,1, 0, TRUE)</f>
        <v>-0.13310100034525307</v>
      </c>
      <c r="C47" s="192">
        <f t="shared" ref="C47:H47" si="3">bdRateExtend($CL5:$CL63,CN5:CN63,$DZ5:$DZ63,EB5:EB63, "None", FALSE, 0, TRUE)</f>
        <v>-0.15762068428426468</v>
      </c>
      <c r="D47" s="192" t="e">
        <f t="shared" si="3"/>
        <v>#N/A</v>
      </c>
      <c r="E47" s="192">
        <f t="shared" si="3"/>
        <v>-0.14507043635631334</v>
      </c>
      <c r="F47" s="192">
        <f t="shared" si="3"/>
        <v>-0.15508442628655517</v>
      </c>
      <c r="G47" s="192" t="e">
        <f t="shared" si="3"/>
        <v>#N/A</v>
      </c>
      <c r="H47" s="192">
        <f t="shared" si="3"/>
        <v>-0.15243000275913687</v>
      </c>
      <c r="I47" s="192" t="e">
        <f>bdRateExtend($CL5:$CL63,CT5:CT63,$DZ5:$DZ63,EH5:EH63,"None", FALSE,2,TRUE)</f>
        <v>#N/A</v>
      </c>
      <c r="J47" s="192" t="e">
        <f>bdRateExtend($CL5:$CL63,CU5:CU63,$DZ5:$DZ63,EI5:EI63,"None", FALSE,2,TRUE)</f>
        <v>#N/A</v>
      </c>
      <c r="K47" s="192">
        <f t="shared" ref="K47:P47" si="4">bdRateExtend($CL5:$CL63,CV5:CV63,$DZ5:$DZ63,EJ5:EJ63, "None", FALSE, 0, TRUE)</f>
        <v>-0.15065782756204205</v>
      </c>
      <c r="L47" s="192" t="e">
        <f t="shared" si="4"/>
        <v>#N/A</v>
      </c>
      <c r="M47" s="192">
        <f t="shared" si="4"/>
        <v>-0.15749472645616025</v>
      </c>
      <c r="N47" s="192" t="e">
        <f t="shared" si="4"/>
        <v>#N/A</v>
      </c>
      <c r="O47" s="192">
        <f t="shared" si="4"/>
        <v>-0.14552525332106636</v>
      </c>
      <c r="P47" s="192">
        <f t="shared" si="4"/>
        <v>-0.15395666914301109</v>
      </c>
      <c r="Q47" s="192">
        <f>bdRateROI($DE5:$DE63,DF5:DF63,$ER5:$ER63,ES5:ES63,CJ11,CJ6,1, 0, TRUE)</f>
        <v>-0.10414144029314609</v>
      </c>
      <c r="R47" s="192">
        <f>bdRateExtend($DE5:$DE63,DF5:DF63,$ER5:$ER63,ES5:ES63, "None", FALSE, 0, TRUE)</f>
        <v>-0.11867029736154344</v>
      </c>
      <c r="S47" s="192">
        <f>bdRateROI($DH5:$DH63,DI5:DI63,$ET5:$ET63,EU5:EU63,CJ11,CJ6,1, 0, TRUE)</f>
        <v>-0.1222401641545442</v>
      </c>
      <c r="T47" s="192">
        <f>bdRateExtend($DH5:$DH63,DI5:DI63,$ET5:$ET63,EU5:EU63, "None", FALSE, 0, TRUE)</f>
        <v>-0.14335337016955008</v>
      </c>
      <c r="U47" s="192">
        <f>bdRateROI($DK5:$DK63,DL5:DL63,$EV5:$EV63,EW5:EW63,$CJ11,$CJ6,1,2,TRUE)</f>
        <v>-0.13541024020379588</v>
      </c>
      <c r="V47" s="192">
        <f>bdRateExtend($DK5:$DK63,DL5:DL63,$EV5:$EV63,EW5:EW63,"None", FALSE,2,TRUE)</f>
        <v>-0.1853071258469825</v>
      </c>
      <c r="W47" s="192">
        <f>bdRateROI(DM5:DM63,DN5:DN63,EX5:EX63,EY5:EY63,$CJ11,$CJ6,1,2,TRUE)</f>
        <v>-0.14971506851980787</v>
      </c>
      <c r="X47" s="192">
        <f>bdRateExtend(DM5:DM63,DN5:DN63,EX5:EX63,EY5:EY63,"None", FALSE,2,TRUE)</f>
        <v>-0.18104502127825994</v>
      </c>
      <c r="Y47" s="192">
        <f>bdRateROI(DO5:DO63,DP5:DP63,EZ5:EZ63,FA5:FA63,$CJ11,$CJ6,1, 0, TRUE)</f>
        <v>-0.12091220630558586</v>
      </c>
      <c r="Z47" s="192">
        <f>bdRateExtend(DO5:DO63,DP5:DP63,EZ5:EZ63,FA5:FA63, "None", FALSE, 0, TRUE)</f>
        <v>-0.14443230075186131</v>
      </c>
      <c r="AA47" s="192">
        <f>bdRateROI(DQ5:DQ63,DR5:DR63,FB5:FB63,FC5:FC63,$CJ11,$CJ6,1, 0, TRUE)</f>
        <v>-0.13303373180610256</v>
      </c>
      <c r="AB47" s="192">
        <f>bdRateExtend(DQ5:DQ63,DR5:DR63,FB5:FB63,FC5:FC63, "None", FALSE, 0, TRUE)</f>
        <v>-0.1405136669794016</v>
      </c>
      <c r="AC47" s="192">
        <f>bdRateROI(DS5:DS63,DT5:DT63,FD5:FD63,FE5:FE63,$CJ11,$CJ6,1, 0, TRUE)</f>
        <v>-0.13309414299845013</v>
      </c>
      <c r="AD47" s="192">
        <f>bdRateExtend(DS5:DS63,DT5:DT63,FD5:FD63,FE5:FE63, "None", FALSE, 0, TRUE)</f>
        <v>-0.15338258467013899</v>
      </c>
      <c r="AE47" s="192">
        <f>bdRateExtend($DS5:$DS63,DU5:DU63,$FD5:$FD63,FF5:FF63, "None", FALSE, 0, TRUE)</f>
        <v>-0.15338258467013899</v>
      </c>
      <c r="AF47" s="192" t="e">
        <f>bdRateExtend($DS5:$DS63,DV5:DV63,$FD5:$FD63,FG5:FG63, "None", FALSE, 0, TRUE)</f>
        <v>#N/A</v>
      </c>
      <c r="AG47" s="192">
        <f>bdRateExtend($DS5:$DS63,DW5:DW63,$FD5:$FD63,FH5:FH63, "None", FALSE, 0, TRUE)</f>
        <v>-0.14284308391901346</v>
      </c>
      <c r="AH47" s="192">
        <f>bdRateExtend($DS5:$DS63,DX5:DX63,$FD5:$FD63,FI5:FI63, "None", FALSE, 0, TRUE)</f>
        <v>-0.15021823932777278</v>
      </c>
      <c r="AI47" s="192">
        <f>bdRateROI($FK5:$FK63,FL5:FL63,$FP5:$FP63,FQ5:FQ63,$CJ11,$CJ6,1, 0, TRUE)</f>
        <v>-0.13298827989324313</v>
      </c>
      <c r="AJ47" s="192">
        <f>bdRateExtend($FK5:$FK63,FL5:FL63,$FP5:$FP63,FQ5:FQ63, "None", FALSE, 0, TRUE)</f>
        <v>-0.15268412806039466</v>
      </c>
      <c r="AK47" s="192">
        <f>bdRateROI($FM5:$FM63,FN5:FN63,$FR5:$FR63,FS5:FS63,$CJ11,$CJ6,1, 0, TRUE)</f>
        <v>-0.13256459140117327</v>
      </c>
      <c r="AL47" s="194">
        <f>bdRateExtend($FM5:$FM63,FN5:FN63,$FR5:$FR63,FS5:FS63, "None", FALSE, 0, TRUE)</f>
        <v>-0.15334651065582838</v>
      </c>
      <c r="CL47" s="4">
        <v>4974.202413</v>
      </c>
      <c r="CM47" s="4">
        <v>36.193483999999998</v>
      </c>
      <c r="CN47" s="4">
        <v>36.193483999999998</v>
      </c>
      <c r="CO47" s="4">
        <v>40.405149000000002</v>
      </c>
      <c r="CP47" s="4">
        <v>39.199900999999997</v>
      </c>
      <c r="CQ47" s="4">
        <v>36.644614124999997</v>
      </c>
      <c r="CR47" s="4">
        <v>17.812577000000001</v>
      </c>
      <c r="CS47" s="4">
        <v>15.307788</v>
      </c>
      <c r="CT47" s="4">
        <v>78.346564999999998</v>
      </c>
      <c r="CU47" s="4">
        <v>75.912768</v>
      </c>
      <c r="CV47" s="4">
        <v>32.895093000000003</v>
      </c>
      <c r="CW47" s="4">
        <v>39.353535999999998</v>
      </c>
      <c r="CX47" s="4">
        <v>36.064368000000002</v>
      </c>
      <c r="CY47" s="4">
        <v>40.280377999999999</v>
      </c>
      <c r="CZ47" s="4">
        <v>39.018393000000003</v>
      </c>
      <c r="DA47" s="4">
        <v>36.956957911944031</v>
      </c>
      <c r="DB47" s="4">
        <v>1.451416</v>
      </c>
      <c r="DC47" s="4">
        <v>14564.64</v>
      </c>
      <c r="DE47" s="4">
        <v>20909.804629971586</v>
      </c>
      <c r="DF47" s="4">
        <v>24.660261500000001</v>
      </c>
      <c r="DH47" s="4">
        <v>7817.0617080000002</v>
      </c>
      <c r="DI47" s="4">
        <v>16.894490000000001</v>
      </c>
      <c r="DO47" s="4">
        <v>7817.0617080000002</v>
      </c>
      <c r="DP47" s="4">
        <v>35.390155999999998</v>
      </c>
      <c r="DQ47" s="4">
        <v>6428.6630721006231</v>
      </c>
      <c r="DR47" s="4">
        <v>40.375767749999994</v>
      </c>
      <c r="DS47" s="4">
        <v>6653.6362717547081</v>
      </c>
      <c r="DT47" s="4">
        <v>37.209111</v>
      </c>
      <c r="DU47" s="4">
        <v>37.209111</v>
      </c>
      <c r="DV47" s="4">
        <v>41.502190624999997</v>
      </c>
      <c r="DW47" s="4">
        <v>40.325778750000005</v>
      </c>
      <c r="DX47" s="4">
        <v>38.12373432470477</v>
      </c>
      <c r="DZ47" s="4">
        <v>6133.2684818285552</v>
      </c>
      <c r="EA47" s="4">
        <v>37.642266500000005</v>
      </c>
      <c r="EB47" s="4">
        <v>37.642266500000005</v>
      </c>
      <c r="EC47" s="4">
        <v>42.02383725</v>
      </c>
      <c r="ED47" s="4">
        <v>40.878595249999996</v>
      </c>
      <c r="EE47" s="4">
        <v>38.118385218750007</v>
      </c>
      <c r="EF47" s="4">
        <v>19.470367499999998</v>
      </c>
      <c r="EG47" s="4">
        <v>16.543749500000001</v>
      </c>
      <c r="EH47" s="4">
        <v>86.142715499999994</v>
      </c>
      <c r="EI47" s="4">
        <v>83.810749000000001</v>
      </c>
      <c r="EJ47" s="4">
        <v>34.808044749999993</v>
      </c>
      <c r="EK47" s="4">
        <v>40.7229715</v>
      </c>
      <c r="EL47" s="4">
        <v>37.535470500000002</v>
      </c>
      <c r="EM47" s="4">
        <v>41.914897749999994</v>
      </c>
      <c r="EN47" s="4">
        <v>40.722255750000002</v>
      </c>
      <c r="EO47" s="4">
        <v>38.463620270520288</v>
      </c>
      <c r="EP47" s="4">
        <v>1.4657709999999999</v>
      </c>
      <c r="EQ47" s="4">
        <v>225817.5575</v>
      </c>
      <c r="ER47" s="4">
        <v>10038.591562</v>
      </c>
      <c r="ES47" s="4">
        <v>22.068771999999999</v>
      </c>
      <c r="ET47" s="4">
        <v>6524.1277122495831</v>
      </c>
      <c r="EU47" s="4">
        <v>16.785731249999998</v>
      </c>
      <c r="EV47" s="7"/>
      <c r="EW47" s="7"/>
      <c r="EX47" s="7"/>
      <c r="EY47" s="7"/>
      <c r="EZ47" s="7">
        <v>7897.9494350000004</v>
      </c>
      <c r="FA47" s="7">
        <v>36.128869999999999</v>
      </c>
      <c r="FB47" s="7">
        <v>6524.1277122495831</v>
      </c>
      <c r="FC47" s="7">
        <v>40.989828250000002</v>
      </c>
      <c r="FD47" s="4">
        <v>7220.9871947343554</v>
      </c>
      <c r="FE47" s="4">
        <v>38.144485750000001</v>
      </c>
      <c r="FF47" s="4">
        <v>38.144485750000001</v>
      </c>
      <c r="FG47" s="4">
        <v>42.346877625000005</v>
      </c>
      <c r="FH47" s="4">
        <v>41.237434</v>
      </c>
      <c r="FI47" s="4">
        <v>39.049793491245005</v>
      </c>
      <c r="FK47" s="4">
        <v>6653.6362717547081</v>
      </c>
      <c r="FL47" s="4">
        <v>37.7925892734375</v>
      </c>
      <c r="FM47" s="4">
        <v>6653.6362717547081</v>
      </c>
      <c r="FN47" s="4">
        <v>38.12373432470477</v>
      </c>
      <c r="FP47" s="4">
        <v>6750.8864145044927</v>
      </c>
      <c r="FQ47" s="4">
        <v>38.468681171875005</v>
      </c>
      <c r="FR47" s="4">
        <v>6133.2684818285552</v>
      </c>
      <c r="FS47" s="4">
        <v>38.463620270520288</v>
      </c>
    </row>
    <row r="48" spans="1:175">
      <c r="A48" s="261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8"/>
      <c r="CL48" s="4">
        <v>5480.691049012592</v>
      </c>
      <c r="CM48" s="4">
        <v>36.571258624999999</v>
      </c>
      <c r="CN48" s="4">
        <v>36.571258624999999</v>
      </c>
      <c r="CO48" s="4">
        <v>40.808552875000004</v>
      </c>
      <c r="CP48" s="4">
        <v>39.630186499999994</v>
      </c>
      <c r="CQ48" s="4">
        <v>37.027272507812498</v>
      </c>
      <c r="CR48" s="4">
        <v>18.263485625000001</v>
      </c>
      <c r="CS48" s="4">
        <v>15.628008125000001</v>
      </c>
      <c r="CT48" s="4">
        <v>80.333801374999993</v>
      </c>
      <c r="CU48" s="4">
        <v>77.960059125000001</v>
      </c>
      <c r="CV48" s="4">
        <v>33.407543250000003</v>
      </c>
      <c r="CW48" s="4">
        <v>39.697328374999998</v>
      </c>
      <c r="CX48" s="4">
        <v>36.445948999999999</v>
      </c>
      <c r="CY48" s="4">
        <v>40.687648875000001</v>
      </c>
      <c r="CZ48" s="4">
        <v>39.454188250000001</v>
      </c>
      <c r="DA48" s="4">
        <v>37.34588338286428</v>
      </c>
      <c r="DB48" s="4">
        <v>1.4406655000000002</v>
      </c>
      <c r="DC48" s="4">
        <v>15092.55125</v>
      </c>
      <c r="DE48" s="4">
        <v>22977.968493</v>
      </c>
      <c r="DF48" s="4">
        <v>25.123177999999999</v>
      </c>
      <c r="DH48" s="4">
        <v>8565.7649950835475</v>
      </c>
      <c r="DI48" s="4">
        <v>17.189892499999999</v>
      </c>
      <c r="DO48" s="4">
        <v>8565.7649950835475</v>
      </c>
      <c r="DP48" s="4">
        <v>35.867491125000001</v>
      </c>
      <c r="DQ48" s="4">
        <v>7088.9530915750538</v>
      </c>
      <c r="DR48" s="4">
        <v>40.724857374999999</v>
      </c>
      <c r="DS48" s="4">
        <v>7331.1300446252208</v>
      </c>
      <c r="DT48" s="4">
        <v>37.590692000000004</v>
      </c>
      <c r="DU48" s="4">
        <v>37.590692000000004</v>
      </c>
      <c r="DV48" s="4">
        <v>41.909461499999999</v>
      </c>
      <c r="DW48" s="4">
        <v>40.761574000000003</v>
      </c>
      <c r="DX48" s="4">
        <v>38.512659795625012</v>
      </c>
      <c r="DZ48" s="4">
        <v>6556.3154079800706</v>
      </c>
      <c r="EA48" s="4">
        <v>37.896930499999996</v>
      </c>
      <c r="EB48" s="4">
        <v>37.896930499999996</v>
      </c>
      <c r="EC48" s="4">
        <v>42.042389249999999</v>
      </c>
      <c r="ED48" s="4">
        <v>40.956292000000005</v>
      </c>
      <c r="EE48" s="4">
        <v>38.347231765624997</v>
      </c>
      <c r="EF48" s="4">
        <v>19.640535499999999</v>
      </c>
      <c r="EG48" s="4">
        <v>16.673661249999999</v>
      </c>
      <c r="EH48" s="4">
        <v>87.296316000000004</v>
      </c>
      <c r="EI48" s="4">
        <v>84.951853499999999</v>
      </c>
      <c r="EJ48" s="4">
        <v>35.028146499999998</v>
      </c>
      <c r="EK48" s="4">
        <v>40.772546249999998</v>
      </c>
      <c r="EL48" s="4">
        <v>37.772136500000002</v>
      </c>
      <c r="EM48" s="4">
        <v>41.931956249999999</v>
      </c>
      <c r="EN48" s="4">
        <v>40.796416000000001</v>
      </c>
      <c r="EO48" s="4">
        <v>38.666844726478544</v>
      </c>
      <c r="EP48" s="4">
        <v>1.4535484999999999</v>
      </c>
      <c r="EQ48" s="4">
        <v>302374.64</v>
      </c>
      <c r="ER48" s="4">
        <v>15058.904682349648</v>
      </c>
      <c r="ES48" s="4">
        <v>23.65816925</v>
      </c>
      <c r="ET48" s="4">
        <v>7178.2470547362345</v>
      </c>
      <c r="EU48" s="4">
        <v>17.085119124999999</v>
      </c>
      <c r="EV48" s="7"/>
      <c r="EW48" s="7"/>
      <c r="EX48" s="7"/>
      <c r="EY48" s="7"/>
      <c r="EZ48" s="7">
        <v>8660.7242475162584</v>
      </c>
      <c r="FA48" s="7">
        <v>36.584454999999998</v>
      </c>
      <c r="FB48" s="7">
        <v>7178.2470547362345</v>
      </c>
      <c r="FC48" s="7">
        <v>41.315976125000006</v>
      </c>
      <c r="FD48" s="4">
        <v>7953.0426500000003</v>
      </c>
      <c r="FE48" s="4">
        <v>38.516835</v>
      </c>
      <c r="FF48" s="4">
        <v>38.516835</v>
      </c>
      <c r="FG48" s="4">
        <v>42.761799000000003</v>
      </c>
      <c r="FH48" s="4">
        <v>41.678452</v>
      </c>
      <c r="FI48" s="4">
        <v>39.432742256011466</v>
      </c>
      <c r="FK48" s="4">
        <v>7331.1300446252208</v>
      </c>
      <c r="FL48" s="4">
        <v>38.175247656249994</v>
      </c>
      <c r="FM48" s="4">
        <v>7088.9530915750538</v>
      </c>
      <c r="FN48" s="4">
        <v>38.378420343552051</v>
      </c>
      <c r="FP48" s="4">
        <v>7220.9871947343554</v>
      </c>
      <c r="FQ48" s="4">
        <v>38.725103320312499</v>
      </c>
      <c r="FR48" s="4">
        <v>6750.8864145044927</v>
      </c>
      <c r="FS48" s="4">
        <v>38.819587984035131</v>
      </c>
    </row>
    <row r="49" spans="1:175">
      <c r="A49" s="261" t="s">
        <v>28</v>
      </c>
      <c r="B49" s="177">
        <f>bdRateROI($CL5:$CL63,CM5:CM63,$DZ5:$DZ63,EA5:EA63,CJ10,CJ11,1, 0, TRUE)</f>
        <v>-0.1737027623024936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>
        <f>bdRateROI($DE5:$DE63,DF5:DF63,$ER5:$ER63,ES5:ES63,CJ10,CJ11,1, 0, TRUE)</f>
        <v>-0.12821162803597697</v>
      </c>
      <c r="R49" s="177"/>
      <c r="S49" s="177">
        <f>bdRateROI($DH5:$DH63,DI5:DI63,$ET5:$ET63,EU5:EU63,CJ10,CJ11,1, 0, TRUE)</f>
        <v>-0.16455026852767485</v>
      </c>
      <c r="T49" s="177"/>
      <c r="U49" s="177">
        <f>bdRateROI($DK5:$DK63,DL5:DL63,$EV5:$EV63,EW5:EW63,$CJ$10,$CJ$11,1,2,TRUE)</f>
        <v>-0.23177703787109527</v>
      </c>
      <c r="V49" s="177"/>
      <c r="W49" s="177">
        <f>bdRateROI(DM5:DM63,DN5:DN63,EX5:EX63,EY5:EY63,$CJ$10,$CJ$11,1,2,TRUE)</f>
        <v>-0.22686490390713276</v>
      </c>
      <c r="X49" s="177"/>
      <c r="Y49" s="177">
        <f>bdRateROI(DO5:DO63,DP5:DP63,EZ5:EZ63,FA5:FA63,$CJ$10,$CJ$11,1, 0, TRUE)</f>
        <v>-0.17155938218141409</v>
      </c>
      <c r="Z49" s="177"/>
      <c r="AA49" s="177">
        <f>bdRateROI(DQ5:DQ63,DR5:DR63,FB5:FB63,FC5:FC63,$CJ$10,$CJ$11,1, 0, TRUE)</f>
        <v>-0.14776314642092936</v>
      </c>
      <c r="AB49" s="177"/>
      <c r="AC49" s="177">
        <f>bdRateROI(DS5:DS63,DT5:DT63,FD5:FD63,FE5:FE63,$CJ$10,$CJ$11,1, 0, TRUE)</f>
        <v>-0.17282183790945549</v>
      </c>
      <c r="AD49" s="177"/>
      <c r="AE49" s="177"/>
      <c r="AF49" s="177"/>
      <c r="AG49" s="177"/>
      <c r="AH49" s="177"/>
      <c r="AI49" s="177">
        <f>bdRateROI($FK5:$FK63,FL5:FL63,$FP5:$FP63,FQ5:FQ63,$CJ$10,$CJ$11,1, 0, TRUE)</f>
        <v>-0.16972828022878228</v>
      </c>
      <c r="AJ49" s="177"/>
      <c r="AK49" s="177">
        <f>bdRateROI($FM5:$FM63,FN5:FN63,$FR5:$FR63,FS5:FS63,$CJ$10,$CJ$11,1, 0, TRUE)</f>
        <v>-0.16689371239799533</v>
      </c>
      <c r="AL49" s="178"/>
      <c r="CL49" s="4">
        <v>6038.7519205537446</v>
      </c>
      <c r="CM49" s="4">
        <v>36.949033249999999</v>
      </c>
      <c r="CN49" s="4">
        <v>36.949033249999999</v>
      </c>
      <c r="CO49" s="4">
        <v>41.211956749999999</v>
      </c>
      <c r="CP49" s="4">
        <v>40.060471999999997</v>
      </c>
      <c r="CQ49" s="4">
        <v>37.409930890624999</v>
      </c>
      <c r="CR49" s="4">
        <v>18.714394250000002</v>
      </c>
      <c r="CS49" s="4">
        <v>15.94822825</v>
      </c>
      <c r="CT49" s="4">
        <v>82.321037750000002</v>
      </c>
      <c r="CU49" s="4">
        <v>80.007350250000002</v>
      </c>
      <c r="CV49" s="4">
        <v>33.919993500000004</v>
      </c>
      <c r="CW49" s="4">
        <v>40.041120749999997</v>
      </c>
      <c r="CX49" s="4">
        <v>36.827530000000003</v>
      </c>
      <c r="CY49" s="4">
        <v>41.094919750000003</v>
      </c>
      <c r="CZ49" s="4">
        <v>39.8899835</v>
      </c>
      <c r="DA49" s="4">
        <v>37.734808853784521</v>
      </c>
      <c r="DB49" s="4">
        <v>1.429915</v>
      </c>
      <c r="DC49" s="4">
        <v>15620.4625</v>
      </c>
      <c r="DE49" s="4">
        <v>28462.855467263485</v>
      </c>
      <c r="DF49" s="4">
        <v>26.129740999999999</v>
      </c>
      <c r="DH49" s="4">
        <v>9386.1776575089716</v>
      </c>
      <c r="DI49" s="4">
        <v>17.485295000000001</v>
      </c>
      <c r="DO49" s="4">
        <v>9386.1776575089716</v>
      </c>
      <c r="DP49" s="4">
        <v>36.344826249999997</v>
      </c>
      <c r="DQ49" s="4">
        <v>7817.0617080000002</v>
      </c>
      <c r="DR49" s="4">
        <v>41.073946999999997</v>
      </c>
      <c r="DS49" s="4">
        <v>8077.6083236411778</v>
      </c>
      <c r="DT49" s="4">
        <v>37.972273000000001</v>
      </c>
      <c r="DU49" s="4">
        <v>37.972273000000001</v>
      </c>
      <c r="DV49" s="4">
        <v>42.316732375000001</v>
      </c>
      <c r="DW49" s="4">
        <v>41.197369250000001</v>
      </c>
      <c r="DX49" s="4">
        <v>38.901585266545261</v>
      </c>
      <c r="DZ49" s="4">
        <v>7220.9871947343554</v>
      </c>
      <c r="EA49" s="4">
        <v>38.268400749999998</v>
      </c>
      <c r="EB49" s="4">
        <v>38.268400749999998</v>
      </c>
      <c r="EC49" s="4">
        <v>42.452799625000004</v>
      </c>
      <c r="ED49" s="4">
        <v>41.391243000000003</v>
      </c>
      <c r="EE49" s="4">
        <v>38.725103320312499</v>
      </c>
      <c r="EF49" s="4">
        <v>20.069340749999999</v>
      </c>
      <c r="EG49" s="4">
        <v>16.980019625000001</v>
      </c>
      <c r="EH49" s="4">
        <v>89.344379500000002</v>
      </c>
      <c r="EI49" s="4">
        <v>87.025833250000005</v>
      </c>
      <c r="EJ49" s="4">
        <v>35.514672750000003</v>
      </c>
      <c r="EK49" s="4">
        <v>41.125034124999999</v>
      </c>
      <c r="EL49" s="4">
        <v>38.144485750000001</v>
      </c>
      <c r="EM49" s="4">
        <v>42.346877625000005</v>
      </c>
      <c r="EN49" s="4">
        <v>41.237434</v>
      </c>
      <c r="EO49" s="4">
        <v>39.049793491245005</v>
      </c>
      <c r="EP49" s="4">
        <v>1.4321252499999999</v>
      </c>
      <c r="EQ49" s="4">
        <v>319108.48499999999</v>
      </c>
      <c r="ER49" s="4">
        <v>16513.276261999999</v>
      </c>
      <c r="ES49" s="4">
        <v>24.084831999999999</v>
      </c>
      <c r="ET49" s="4">
        <v>7897.9494350000004</v>
      </c>
      <c r="EU49" s="4">
        <v>17.384506999999999</v>
      </c>
      <c r="EV49" s="7"/>
      <c r="EW49" s="7"/>
      <c r="EX49" s="7"/>
      <c r="EY49" s="7"/>
      <c r="EZ49" s="7">
        <v>9497.1669683165146</v>
      </c>
      <c r="FA49" s="7">
        <v>37.040039999999998</v>
      </c>
      <c r="FB49" s="7">
        <v>7897.9494350000004</v>
      </c>
      <c r="FC49" s="7">
        <v>41.642124000000003</v>
      </c>
      <c r="FD49" s="4">
        <v>8790.1621628476296</v>
      </c>
      <c r="FE49" s="4">
        <v>38.879860749999999</v>
      </c>
      <c r="FF49" s="4">
        <v>38.879860749999999</v>
      </c>
      <c r="FG49" s="4">
        <v>43.138146500000005</v>
      </c>
      <c r="FH49" s="4">
        <v>42.081270000000004</v>
      </c>
      <c r="FI49" s="4">
        <v>39.800621577798893</v>
      </c>
      <c r="FK49" s="4">
        <v>8077.6083236411778</v>
      </c>
      <c r="FL49" s="4">
        <v>38.557906039062495</v>
      </c>
      <c r="FM49" s="4">
        <v>7331.1300446252208</v>
      </c>
      <c r="FN49" s="4">
        <v>38.512659795625012</v>
      </c>
      <c r="FP49" s="4">
        <v>7953.0426500000003</v>
      </c>
      <c r="FQ49" s="4">
        <v>39.102974875000001</v>
      </c>
      <c r="FR49" s="4">
        <v>7430.6982511148854</v>
      </c>
      <c r="FS49" s="4">
        <v>39.175555697549974</v>
      </c>
    </row>
    <row r="50" spans="1:175">
      <c r="A50" s="261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8"/>
      <c r="CL50" s="4">
        <v>6653.6362717547081</v>
      </c>
      <c r="CM50" s="4">
        <v>37.326807875</v>
      </c>
      <c r="CN50" s="4">
        <v>37.326807875</v>
      </c>
      <c r="CO50" s="4">
        <v>41.615360625000001</v>
      </c>
      <c r="CP50" s="4">
        <v>40.490757500000001</v>
      </c>
      <c r="CQ50" s="4">
        <v>37.7925892734375</v>
      </c>
      <c r="CR50" s="4">
        <v>19.165302875000002</v>
      </c>
      <c r="CS50" s="4">
        <v>16.268448374999998</v>
      </c>
      <c r="CT50" s="4">
        <v>84.308274124999997</v>
      </c>
      <c r="CU50" s="4">
        <v>82.054641375000003</v>
      </c>
      <c r="CV50" s="4">
        <v>34.432443750000004</v>
      </c>
      <c r="CW50" s="4">
        <v>40.384913124999997</v>
      </c>
      <c r="CX50" s="4">
        <v>37.209111</v>
      </c>
      <c r="CY50" s="4">
        <v>41.502190624999997</v>
      </c>
      <c r="CZ50" s="4">
        <v>40.325778750000005</v>
      </c>
      <c r="DA50" s="4">
        <v>38.12373432470477</v>
      </c>
      <c r="DB50" s="4">
        <v>1.4191644999999999</v>
      </c>
      <c r="DC50" s="4">
        <v>16148.373749999999</v>
      </c>
      <c r="DE50" s="4">
        <v>31414.319202370767</v>
      </c>
      <c r="DF50" s="4">
        <v>26.664194999999999</v>
      </c>
      <c r="DH50" s="4">
        <v>10285.167882715356</v>
      </c>
      <c r="DI50" s="4">
        <v>17.780697500000002</v>
      </c>
      <c r="DO50" s="4">
        <v>10285.167882715356</v>
      </c>
      <c r="DP50" s="4">
        <v>36.822161375</v>
      </c>
      <c r="DQ50" s="4">
        <v>8565.7649950835475</v>
      </c>
      <c r="DR50" s="4">
        <v>41.377960874999999</v>
      </c>
      <c r="DS50" s="4">
        <v>8900.095324048054</v>
      </c>
      <c r="DT50" s="4">
        <v>38.353853999999998</v>
      </c>
      <c r="DU50" s="4">
        <v>38.353853999999998</v>
      </c>
      <c r="DV50" s="4">
        <v>42.724003249999996</v>
      </c>
      <c r="DW50" s="4">
        <v>41.633164500000007</v>
      </c>
      <c r="DX50" s="4">
        <v>39.29051073746551</v>
      </c>
      <c r="DZ50" s="4">
        <v>7953.0426500000003</v>
      </c>
      <c r="EA50" s="4">
        <v>38.639870999999999</v>
      </c>
      <c r="EB50" s="4">
        <v>38.639870999999999</v>
      </c>
      <c r="EC50" s="4">
        <v>42.863210000000002</v>
      </c>
      <c r="ED50" s="4">
        <v>41.826194000000001</v>
      </c>
      <c r="EE50" s="4">
        <v>39.102974875000001</v>
      </c>
      <c r="EF50" s="4">
        <v>20.498145999999998</v>
      </c>
      <c r="EG50" s="4">
        <v>17.286377999999999</v>
      </c>
      <c r="EH50" s="4">
        <v>91.392443</v>
      </c>
      <c r="EI50" s="4">
        <v>89.099812999999997</v>
      </c>
      <c r="EJ50" s="4">
        <v>36.001199</v>
      </c>
      <c r="EK50" s="4">
        <v>41.477522</v>
      </c>
      <c r="EL50" s="4">
        <v>38.516835</v>
      </c>
      <c r="EM50" s="4">
        <v>42.761799000000003</v>
      </c>
      <c r="EN50" s="4">
        <v>41.678452</v>
      </c>
      <c r="EO50" s="4">
        <v>39.432742256011466</v>
      </c>
      <c r="EP50" s="4">
        <v>1.4107019999999999</v>
      </c>
      <c r="EQ50" s="4">
        <v>335842.33</v>
      </c>
      <c r="ER50" s="4">
        <v>19458.172328675162</v>
      </c>
      <c r="ES50" s="4">
        <v>24.78945075</v>
      </c>
      <c r="ET50" s="4">
        <v>8660.7242475162584</v>
      </c>
      <c r="EU50" s="4">
        <v>17.666328</v>
      </c>
      <c r="EV50" s="7"/>
      <c r="EW50" s="7"/>
      <c r="EX50" s="7"/>
      <c r="EY50" s="7"/>
      <c r="EZ50" s="7">
        <v>10414.392358693189</v>
      </c>
      <c r="FA50" s="7">
        <v>37.495624999999997</v>
      </c>
      <c r="FB50" s="7">
        <v>8660.7242475162584</v>
      </c>
      <c r="FC50" s="7">
        <v>41.924102500000004</v>
      </c>
      <c r="FD50" s="4">
        <v>9715.3950066089874</v>
      </c>
      <c r="FE50" s="4">
        <v>39.242886499999997</v>
      </c>
      <c r="FF50" s="4">
        <v>39.242886499999997</v>
      </c>
      <c r="FG50" s="4">
        <v>43.514493999999999</v>
      </c>
      <c r="FH50" s="4">
        <v>42.484088</v>
      </c>
      <c r="FI50" s="4">
        <v>40.16850089958632</v>
      </c>
      <c r="FK50" s="4">
        <v>8900.095324048054</v>
      </c>
      <c r="FL50" s="4">
        <v>38.940564421874996</v>
      </c>
      <c r="FM50" s="4">
        <v>8077.6083236411778</v>
      </c>
      <c r="FN50" s="4">
        <v>38.901585266545261</v>
      </c>
      <c r="FP50" s="4">
        <v>8790.1621628476296</v>
      </c>
      <c r="FQ50" s="4">
        <v>39.469485984374998</v>
      </c>
      <c r="FR50" s="4">
        <v>7953.0426500000003</v>
      </c>
      <c r="FS50" s="4">
        <v>39.432742256011466</v>
      </c>
    </row>
    <row r="51" spans="1:175">
      <c r="A51" s="261" t="s">
        <v>29</v>
      </c>
      <c r="B51" s="177">
        <f>bdRateROI($CL5:$CL63,CM5:CM63,$DZ5:$DZ63,EA5:EA63,CJ5,CJ10,1, 0, TRUE)</f>
        <v>-0.15656517952400484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>
        <f>bdRateROI($DE5:$DE63,DF5:DF63,$ER5:$ER63,ES5:ES63,CJ5,CJ10,1, 0, TRUE)</f>
        <v>-0.14811569877713759</v>
      </c>
      <c r="R51" s="177"/>
      <c r="S51" s="177">
        <f>bdRateROI($DH5:$DH63,DI5:DI63,$ET5:$ET63,EU5:EU63,CJ5,CJ10,1, 0, TRUE)</f>
        <v>-0.16253177543451969</v>
      </c>
      <c r="T51" s="177"/>
      <c r="U51" s="177">
        <f>bdRateROI($DK5:$DK63,DL5:DL63,$EV5:$EV63,EW5:EW63,$CJ$5,$CJ$10,1,2,TRUE)</f>
        <v>-0.17179607751119919</v>
      </c>
      <c r="V51" s="177"/>
      <c r="W51" s="177">
        <f>bdRateROI(DM5:DM63,DN5:DN63,EX5:EX63,EY5:EY63,$CJ$5,$CJ$10,1,2,TRUE)</f>
        <v>-0.16567978048748233</v>
      </c>
      <c r="X51" s="177"/>
      <c r="Y51" s="177">
        <f>bdRateROI(DO5:DO63,DP5:DP63,EZ5:EZ63,FA5:FA63,$CJ$5,$CJ$10,1, 0, TRUE)</f>
        <v>-0.15990671713499505</v>
      </c>
      <c r="Z51" s="177"/>
      <c r="AA51" s="177">
        <f>bdRateROI(DQ5:DQ63,DR5:DR63,FB5:FB63,FC5:FC63,$CJ$5,$CJ$10,1, 0, TRUE)</f>
        <v>-0.13379430562673222</v>
      </c>
      <c r="AB51" s="177"/>
      <c r="AC51" s="177">
        <f>bdRateROI(DS5:DS63,DT5:DT63,FD5:FD63,FE5:FE63,$CJ$5,$CJ$10,1, 0, TRUE)</f>
        <v>-0.15723614033216371</v>
      </c>
      <c r="AD51" s="177"/>
      <c r="AE51" s="177"/>
      <c r="AF51" s="177"/>
      <c r="AG51" s="177"/>
      <c r="AH51" s="177"/>
      <c r="AI51" s="177">
        <f>bdRateROI($FK5:$FK63,FL5:FL63,$FP5:$FP63,FQ5:FQ63,$CJ$5,$CJ$10,1, 0, TRUE)</f>
        <v>-0.15240564432481707</v>
      </c>
      <c r="AJ51" s="177"/>
      <c r="AK51" s="177">
        <f>bdRateROI($FM5:$FM63,FN5:FN63,$FR5:$FR63,FS5:FS63,$CJ$5,$CJ$10,1, 0, TRUE)</f>
        <v>-0.15280871884905112</v>
      </c>
      <c r="AL51" s="178"/>
      <c r="CL51" s="4">
        <v>7331.1300446252208</v>
      </c>
      <c r="CM51" s="4">
        <v>37.704582500000001</v>
      </c>
      <c r="CN51" s="4">
        <v>37.704582500000001</v>
      </c>
      <c r="CO51" s="4">
        <v>42.018764500000003</v>
      </c>
      <c r="CP51" s="4">
        <v>40.921042999999997</v>
      </c>
      <c r="CQ51" s="4">
        <v>38.175247656249994</v>
      </c>
      <c r="CR51" s="4">
        <v>19.616211499999999</v>
      </c>
      <c r="CS51" s="4">
        <v>16.588668500000001</v>
      </c>
      <c r="CT51" s="4">
        <v>86.295510500000006</v>
      </c>
      <c r="CU51" s="4">
        <v>84.101932500000004</v>
      </c>
      <c r="CV51" s="4">
        <v>34.944894000000005</v>
      </c>
      <c r="CW51" s="4">
        <v>40.728705500000004</v>
      </c>
      <c r="CX51" s="4">
        <v>37.590692000000004</v>
      </c>
      <c r="CY51" s="4">
        <v>41.909461499999999</v>
      </c>
      <c r="CZ51" s="4">
        <v>40.761574000000003</v>
      </c>
      <c r="DA51" s="4">
        <v>38.512659795625012</v>
      </c>
      <c r="DB51" s="4">
        <v>1.4084140000000001</v>
      </c>
      <c r="DC51" s="4">
        <v>16676.285</v>
      </c>
      <c r="DE51" s="4">
        <v>34671.83579256395</v>
      </c>
      <c r="DF51" s="4">
        <v>27.198649</v>
      </c>
      <c r="DH51" s="4">
        <v>11270.261680057953</v>
      </c>
      <c r="DI51" s="4">
        <v>18.0761</v>
      </c>
      <c r="DO51" s="4">
        <v>11270.261680057953</v>
      </c>
      <c r="DP51" s="4">
        <v>37.299496500000004</v>
      </c>
      <c r="DQ51" s="4">
        <v>9386.1776575089716</v>
      </c>
      <c r="DR51" s="4">
        <v>41.681974749999995</v>
      </c>
      <c r="DS51" s="4">
        <v>9806.3304883586588</v>
      </c>
      <c r="DT51" s="4">
        <v>38.735435000000003</v>
      </c>
      <c r="DU51" s="4">
        <v>38.735435000000003</v>
      </c>
      <c r="DV51" s="4">
        <v>43.131274124999997</v>
      </c>
      <c r="DW51" s="4">
        <v>42.068959750000005</v>
      </c>
      <c r="DX51" s="4">
        <v>39.679436208385752</v>
      </c>
      <c r="DZ51" s="4">
        <v>8790.1621628476296</v>
      </c>
      <c r="EA51" s="4">
        <v>39.003421750000001</v>
      </c>
      <c r="EB51" s="4">
        <v>39.003421750000001</v>
      </c>
      <c r="EC51" s="4">
        <v>43.238293750000004</v>
      </c>
      <c r="ED51" s="4">
        <v>42.2255775</v>
      </c>
      <c r="EE51" s="4">
        <v>39.469485984374998</v>
      </c>
      <c r="EF51" s="4">
        <v>20.937776999999997</v>
      </c>
      <c r="EG51" s="4">
        <v>17.586818624999999</v>
      </c>
      <c r="EH51" s="4">
        <v>92.390605375000007</v>
      </c>
      <c r="EI51" s="4">
        <v>90.288780250000002</v>
      </c>
      <c r="EJ51" s="4">
        <v>36.481534124999996</v>
      </c>
      <c r="EK51" s="4">
        <v>41.800109374999998</v>
      </c>
      <c r="EL51" s="4">
        <v>38.879860749999999</v>
      </c>
      <c r="EM51" s="4">
        <v>43.138146500000005</v>
      </c>
      <c r="EN51" s="4">
        <v>42.081270000000004</v>
      </c>
      <c r="EO51" s="4">
        <v>39.800621577798893</v>
      </c>
      <c r="EP51" s="4">
        <v>1.3856811249999998</v>
      </c>
      <c r="EQ51" s="4">
        <v>366557.48750000005</v>
      </c>
      <c r="ER51" s="4">
        <v>21428.983254872946</v>
      </c>
      <c r="ES51" s="4">
        <v>25.254576375000003</v>
      </c>
      <c r="ET51" s="4">
        <v>9497.1669683165146</v>
      </c>
      <c r="EU51" s="4">
        <v>17.948149000000001</v>
      </c>
      <c r="EV51" s="7"/>
      <c r="EW51" s="7"/>
      <c r="EX51" s="7"/>
      <c r="EY51" s="7"/>
      <c r="EZ51" s="7">
        <v>11420.202315347207</v>
      </c>
      <c r="FA51" s="7">
        <v>37.951210000000003</v>
      </c>
      <c r="FB51" s="7">
        <v>9497.1669683165146</v>
      </c>
      <c r="FC51" s="7">
        <v>42.206080999999998</v>
      </c>
      <c r="FD51" s="4">
        <v>10738.015793768333</v>
      </c>
      <c r="FE51" s="4">
        <v>39.605912250000003</v>
      </c>
      <c r="FF51" s="4">
        <v>39.605912250000003</v>
      </c>
      <c r="FG51" s="4">
        <v>43.890841500000001</v>
      </c>
      <c r="FH51" s="4">
        <v>42.886905999999996</v>
      </c>
      <c r="FI51" s="4">
        <v>40.536380221373747</v>
      </c>
      <c r="FK51" s="4">
        <v>9806.3304883586588</v>
      </c>
      <c r="FL51" s="4">
        <v>39.323222804687497</v>
      </c>
      <c r="FM51" s="4">
        <v>8900.095324048054</v>
      </c>
      <c r="FN51" s="4">
        <v>39.29051073746551</v>
      </c>
      <c r="FP51" s="4">
        <v>9715.3950066089874</v>
      </c>
      <c r="FQ51" s="4">
        <v>39.835997093750002</v>
      </c>
      <c r="FR51" s="4">
        <v>8790.1621628476296</v>
      </c>
      <c r="FS51" s="4">
        <v>39.800621577798893</v>
      </c>
    </row>
    <row r="52" spans="1:175" ht="13" thickBot="1">
      <c r="A52" s="270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5"/>
      <c r="CL52" s="4">
        <v>8077.6083236411778</v>
      </c>
      <c r="CM52" s="4">
        <v>38.082357124999994</v>
      </c>
      <c r="CN52" s="4">
        <v>38.082357124999994</v>
      </c>
      <c r="CO52" s="4">
        <v>42.422168374999998</v>
      </c>
      <c r="CP52" s="4">
        <v>41.351328499999994</v>
      </c>
      <c r="CQ52" s="4">
        <v>38.557906039062495</v>
      </c>
      <c r="CR52" s="4">
        <v>20.067120124999999</v>
      </c>
      <c r="CS52" s="4">
        <v>16.908888624999999</v>
      </c>
      <c r="CT52" s="4">
        <v>88.282746875000001</v>
      </c>
      <c r="CU52" s="4">
        <v>86.149223624999991</v>
      </c>
      <c r="CV52" s="4">
        <v>35.457344249999998</v>
      </c>
      <c r="CW52" s="4">
        <v>41.072497875000003</v>
      </c>
      <c r="CX52" s="4">
        <v>37.972273000000001</v>
      </c>
      <c r="CY52" s="4">
        <v>42.316732375000001</v>
      </c>
      <c r="CZ52" s="4">
        <v>41.197369250000001</v>
      </c>
      <c r="DA52" s="4">
        <v>38.901585266545261</v>
      </c>
      <c r="DB52" s="4">
        <v>1.3976635000000002</v>
      </c>
      <c r="DC52" s="4">
        <v>17204.196250000001</v>
      </c>
      <c r="DE52" s="4">
        <v>38267.141473999996</v>
      </c>
      <c r="DF52" s="4">
        <v>27.733103</v>
      </c>
      <c r="DH52" s="4">
        <v>12349.705885738917</v>
      </c>
      <c r="DI52" s="4">
        <v>18.371502499999998</v>
      </c>
      <c r="DO52" s="4">
        <v>12349.705885738917</v>
      </c>
      <c r="DP52" s="4">
        <v>37.776831625</v>
      </c>
      <c r="DQ52" s="4">
        <v>10285.167882715356</v>
      </c>
      <c r="DR52" s="4">
        <v>41.985988624999997</v>
      </c>
      <c r="DS52" s="4">
        <v>10804.841313000001</v>
      </c>
      <c r="DT52" s="4">
        <v>39.117016</v>
      </c>
      <c r="DU52" s="4">
        <v>39.117016</v>
      </c>
      <c r="DV52" s="4">
        <v>43.538544999999999</v>
      </c>
      <c r="DW52" s="4">
        <v>42.504755000000003</v>
      </c>
      <c r="DX52" s="4">
        <v>40.068361679306001</v>
      </c>
      <c r="DZ52" s="4">
        <v>9715.3950066089874</v>
      </c>
      <c r="EA52" s="4">
        <v>39.366972500000003</v>
      </c>
      <c r="EB52" s="4">
        <v>39.366972500000003</v>
      </c>
      <c r="EC52" s="4">
        <v>43.613377499999999</v>
      </c>
      <c r="ED52" s="4">
        <v>42.624960999999999</v>
      </c>
      <c r="EE52" s="4">
        <v>39.835997093750002</v>
      </c>
      <c r="EF52" s="4">
        <v>21.377407999999999</v>
      </c>
      <c r="EG52" s="4">
        <v>17.88725925</v>
      </c>
      <c r="EH52" s="4">
        <v>93.38876775</v>
      </c>
      <c r="EI52" s="4">
        <v>91.477747499999992</v>
      </c>
      <c r="EJ52" s="4">
        <v>36.961869249999999</v>
      </c>
      <c r="EK52" s="4">
        <v>42.122696750000003</v>
      </c>
      <c r="EL52" s="4">
        <v>39.242886499999997</v>
      </c>
      <c r="EM52" s="4">
        <v>43.514493999999999</v>
      </c>
      <c r="EN52" s="4">
        <v>42.484088</v>
      </c>
      <c r="EO52" s="4">
        <v>40.16850089958632</v>
      </c>
      <c r="EP52" s="4">
        <v>1.36066025</v>
      </c>
      <c r="EQ52" s="4">
        <v>397272.64500000002</v>
      </c>
      <c r="ER52" s="4">
        <v>23599.406747000001</v>
      </c>
      <c r="ES52" s="4">
        <v>25.719702000000002</v>
      </c>
      <c r="ET52" s="4">
        <v>10414.392358693189</v>
      </c>
      <c r="EU52" s="4">
        <v>18.229969999999998</v>
      </c>
      <c r="EV52" s="7"/>
      <c r="EW52" s="7"/>
      <c r="EX52" s="7"/>
      <c r="EY52" s="7"/>
      <c r="EZ52" s="7">
        <v>12523.152233130106</v>
      </c>
      <c r="FA52" s="7">
        <v>38.406795000000002</v>
      </c>
      <c r="FB52" s="7">
        <v>10906.990241</v>
      </c>
      <c r="FC52" s="7">
        <v>42.650077000000003</v>
      </c>
      <c r="FD52" s="4">
        <v>11868.275361812968</v>
      </c>
      <c r="FE52" s="4">
        <v>39.968938000000001</v>
      </c>
      <c r="FF52" s="4">
        <v>39.968938000000001</v>
      </c>
      <c r="FG52" s="4">
        <v>44.267189000000002</v>
      </c>
      <c r="FH52" s="4">
        <v>43.289724</v>
      </c>
      <c r="FI52" s="4">
        <v>40.904259543161174</v>
      </c>
      <c r="FK52" s="4">
        <v>10804.841313000001</v>
      </c>
      <c r="FL52" s="4">
        <v>39.705881187499998</v>
      </c>
      <c r="FM52" s="4">
        <v>9806.3304883586588</v>
      </c>
      <c r="FN52" s="4">
        <v>39.679436208385752</v>
      </c>
      <c r="FP52" s="4">
        <v>10738.015793768333</v>
      </c>
      <c r="FQ52" s="4">
        <v>40.202508203124999</v>
      </c>
      <c r="FR52" s="4">
        <v>9002.5859234292129</v>
      </c>
      <c r="FS52" s="4">
        <v>39.887491124579661</v>
      </c>
    </row>
    <row r="53" spans="1:175">
      <c r="CL53" s="4">
        <v>8900.095324048054</v>
      </c>
      <c r="CM53" s="4">
        <v>38.460131749999995</v>
      </c>
      <c r="CN53" s="4">
        <v>38.460131749999995</v>
      </c>
      <c r="CO53" s="4">
        <v>42.82557225</v>
      </c>
      <c r="CP53" s="4">
        <v>41.781613999999998</v>
      </c>
      <c r="CQ53" s="4">
        <v>38.940564421874996</v>
      </c>
      <c r="CR53" s="4">
        <v>20.518028749999999</v>
      </c>
      <c r="CS53" s="4">
        <v>17.229108749999998</v>
      </c>
      <c r="CT53" s="4">
        <v>90.269983249999996</v>
      </c>
      <c r="CU53" s="4">
        <v>88.196514749999992</v>
      </c>
      <c r="CV53" s="4">
        <v>35.969794499999999</v>
      </c>
      <c r="CW53" s="4">
        <v>41.416290250000003</v>
      </c>
      <c r="CX53" s="4">
        <v>38.353853999999998</v>
      </c>
      <c r="CY53" s="4">
        <v>42.724003249999996</v>
      </c>
      <c r="CZ53" s="4">
        <v>41.633164500000007</v>
      </c>
      <c r="DA53" s="4">
        <v>39.29051073746551</v>
      </c>
      <c r="DB53" s="4">
        <v>1.3869130000000001</v>
      </c>
      <c r="DC53" s="4">
        <v>17732.107499999998</v>
      </c>
      <c r="DH53" s="4">
        <v>13532.537202230265</v>
      </c>
      <c r="DI53" s="4">
        <v>18.666905</v>
      </c>
      <c r="DO53" s="4">
        <v>13532.537202230265</v>
      </c>
      <c r="DP53" s="4">
        <v>38.254166750000003</v>
      </c>
      <c r="DQ53" s="4">
        <v>11270.261680057953</v>
      </c>
      <c r="DR53" s="4">
        <v>42.2900025</v>
      </c>
      <c r="DS53" s="4">
        <v>11873.535293874067</v>
      </c>
      <c r="DT53" s="4">
        <v>39.452698374999997</v>
      </c>
      <c r="DU53" s="4">
        <v>39.452698374999997</v>
      </c>
      <c r="DV53" s="4">
        <v>43.903942749999999</v>
      </c>
      <c r="DW53" s="4">
        <v>42.897377250000005</v>
      </c>
      <c r="DX53" s="4">
        <v>40.411402317974812</v>
      </c>
      <c r="DZ53" s="4">
        <v>10738.015793768333</v>
      </c>
      <c r="EA53" s="4">
        <v>39.730523249999997</v>
      </c>
      <c r="EB53" s="4">
        <v>39.730523249999997</v>
      </c>
      <c r="EC53" s="4">
        <v>43.98846125</v>
      </c>
      <c r="ED53" s="4">
        <v>43.024344499999998</v>
      </c>
      <c r="EE53" s="4">
        <v>40.202508203124999</v>
      </c>
      <c r="EF53" s="4">
        <v>21.817039000000001</v>
      </c>
      <c r="EG53" s="4">
        <v>18.187699875</v>
      </c>
      <c r="EH53" s="4">
        <v>94.386930124999992</v>
      </c>
      <c r="EI53" s="4">
        <v>92.666714749999997</v>
      </c>
      <c r="EJ53" s="4">
        <v>37.442204375000003</v>
      </c>
      <c r="EK53" s="4">
        <v>42.445284125000001</v>
      </c>
      <c r="EL53" s="4">
        <v>39.605912250000003</v>
      </c>
      <c r="EM53" s="4">
        <v>43.890841500000001</v>
      </c>
      <c r="EN53" s="4">
        <v>42.886905999999996</v>
      </c>
      <c r="EO53" s="4">
        <v>40.536380221373747</v>
      </c>
      <c r="EP53" s="4">
        <v>1.335639375</v>
      </c>
      <c r="EQ53" s="4">
        <v>427987.80249999999</v>
      </c>
      <c r="ER53" s="4">
        <v>29470.135071819961</v>
      </c>
      <c r="ES53" s="4">
        <v>26.746177124999999</v>
      </c>
      <c r="ET53" s="4">
        <v>11420.202315347207</v>
      </c>
      <c r="EU53" s="4">
        <v>18.511790999999999</v>
      </c>
      <c r="EV53" s="7"/>
      <c r="EW53" s="7"/>
      <c r="EX53" s="7"/>
      <c r="EY53" s="7"/>
      <c r="EZ53" s="7">
        <v>13732.623777023096</v>
      </c>
      <c r="FA53" s="7">
        <v>38.862380000000002</v>
      </c>
      <c r="FB53" s="7">
        <v>12011.699109633941</v>
      </c>
      <c r="FC53" s="7">
        <v>42.942552000000006</v>
      </c>
      <c r="FD53" s="4">
        <v>13117.503528497406</v>
      </c>
      <c r="FE53" s="4">
        <v>40.33196375</v>
      </c>
      <c r="FF53" s="4">
        <v>40.33196375</v>
      </c>
      <c r="FG53" s="4">
        <v>44.643536500000003</v>
      </c>
      <c r="FH53" s="4">
        <v>43.692542000000003</v>
      </c>
      <c r="FI53" s="4">
        <v>41.272138864948602</v>
      </c>
      <c r="FK53" s="4">
        <v>11873.535293874067</v>
      </c>
      <c r="FL53" s="4">
        <v>40.042414999999998</v>
      </c>
      <c r="FM53" s="4">
        <v>10804.841313000001</v>
      </c>
      <c r="FN53" s="4">
        <v>40.068361679306001</v>
      </c>
      <c r="FP53" s="4">
        <v>11868.275361812968</v>
      </c>
      <c r="FQ53" s="4">
        <v>40.569019312500004</v>
      </c>
      <c r="FR53" s="4">
        <v>9715.3950066089874</v>
      </c>
      <c r="FS53" s="4">
        <v>40.16850089958632</v>
      </c>
    </row>
    <row r="54" spans="1:175">
      <c r="AP54" s="9"/>
      <c r="CL54" s="4">
        <v>9806.3304883586588</v>
      </c>
      <c r="CM54" s="4">
        <v>38.837906374999996</v>
      </c>
      <c r="CN54" s="4">
        <v>38.837906374999996</v>
      </c>
      <c r="CO54" s="4">
        <v>43.228976124999996</v>
      </c>
      <c r="CP54" s="4">
        <v>42.211899500000001</v>
      </c>
      <c r="CQ54" s="4">
        <v>39.323222804687497</v>
      </c>
      <c r="CR54" s="4">
        <v>20.968937374999999</v>
      </c>
      <c r="CS54" s="4">
        <v>17.549328875</v>
      </c>
      <c r="CT54" s="4">
        <v>92.257219625000005</v>
      </c>
      <c r="CU54" s="4">
        <v>90.243805874999993</v>
      </c>
      <c r="CV54" s="4">
        <v>36.48224475</v>
      </c>
      <c r="CW54" s="4">
        <v>41.760082625000003</v>
      </c>
      <c r="CX54" s="4">
        <v>38.735435000000003</v>
      </c>
      <c r="CY54" s="4">
        <v>43.131274124999997</v>
      </c>
      <c r="CZ54" s="4">
        <v>42.068959750000005</v>
      </c>
      <c r="DA54" s="4">
        <v>39.679436208385752</v>
      </c>
      <c r="DB54" s="4">
        <v>1.3761625</v>
      </c>
      <c r="DC54" s="4">
        <v>18260.018749999999</v>
      </c>
      <c r="DH54" s="4">
        <v>14828.65785016132</v>
      </c>
      <c r="DI54" s="4">
        <v>18.962307500000001</v>
      </c>
      <c r="DO54" s="4">
        <v>14828.65785016132</v>
      </c>
      <c r="DP54" s="4">
        <v>38.731501874999999</v>
      </c>
      <c r="DQ54" s="4">
        <v>12349.705885738917</v>
      </c>
      <c r="DR54" s="4">
        <v>42.594016375000002</v>
      </c>
      <c r="DS54" s="4">
        <v>14269.153265330047</v>
      </c>
      <c r="DT54" s="4">
        <v>40.142380500000002</v>
      </c>
      <c r="DU54" s="4">
        <v>40.142380500000002</v>
      </c>
      <c r="DV54" s="4">
        <v>44.386092750000003</v>
      </c>
      <c r="DW54" s="4">
        <v>43.449053500000005</v>
      </c>
      <c r="DX54" s="4">
        <v>41.072094271087352</v>
      </c>
      <c r="DZ54" s="4">
        <v>11868.275361812968</v>
      </c>
      <c r="EA54" s="4">
        <v>40.094073999999999</v>
      </c>
      <c r="EB54" s="4">
        <v>40.094073999999999</v>
      </c>
      <c r="EC54" s="4">
        <v>44.363545000000002</v>
      </c>
      <c r="ED54" s="4">
        <v>43.423727999999997</v>
      </c>
      <c r="EE54" s="4">
        <v>40.569019312500004</v>
      </c>
      <c r="EF54" s="4">
        <v>22.25667</v>
      </c>
      <c r="EG54" s="4">
        <v>18.4881405</v>
      </c>
      <c r="EH54" s="4">
        <v>95.385092499999999</v>
      </c>
      <c r="EI54" s="4">
        <v>93.855682000000002</v>
      </c>
      <c r="EJ54" s="4">
        <v>37.922539499999999</v>
      </c>
      <c r="EK54" s="4">
        <v>42.767871499999998</v>
      </c>
      <c r="EL54" s="4">
        <v>39.968938000000001</v>
      </c>
      <c r="EM54" s="4">
        <v>44.267189000000002</v>
      </c>
      <c r="EN54" s="4">
        <v>43.289724</v>
      </c>
      <c r="EO54" s="4">
        <v>40.904259543161174</v>
      </c>
      <c r="EP54" s="4">
        <v>1.3106184999999999</v>
      </c>
      <c r="EQ54" s="4">
        <v>458702.95999999996</v>
      </c>
      <c r="ER54" s="4">
        <v>32629.481173595905</v>
      </c>
      <c r="ES54" s="4">
        <v>27.292373749999999</v>
      </c>
      <c r="ET54" s="4">
        <v>12523.152233130106</v>
      </c>
      <c r="EU54" s="4">
        <v>18.793612</v>
      </c>
      <c r="EV54" s="7"/>
      <c r="EW54" s="7"/>
      <c r="EX54" s="7"/>
      <c r="EY54" s="7"/>
      <c r="EZ54" s="7">
        <v>15058.904682349648</v>
      </c>
      <c r="FA54" s="7">
        <v>39.317965000000001</v>
      </c>
      <c r="FB54" s="7">
        <v>13228.297844993098</v>
      </c>
      <c r="FC54" s="7">
        <v>43.235027000000002</v>
      </c>
      <c r="FD54" s="4">
        <v>14498.222662897228</v>
      </c>
      <c r="FE54" s="4">
        <v>40.694989500000005</v>
      </c>
      <c r="FF54" s="4">
        <v>40.694989500000005</v>
      </c>
      <c r="FG54" s="4">
        <v>45.019884000000005</v>
      </c>
      <c r="FH54" s="4">
        <v>44.095359999999999</v>
      </c>
      <c r="FI54" s="4">
        <v>41.640018186736029</v>
      </c>
      <c r="FK54" s="4">
        <v>12929.479218796128</v>
      </c>
      <c r="FL54" s="4">
        <v>40.353698421875002</v>
      </c>
      <c r="FM54" s="4">
        <v>11873.535293874067</v>
      </c>
      <c r="FN54" s="4">
        <v>40.411402317974812</v>
      </c>
      <c r="FP54" s="4">
        <v>13117.503528497406</v>
      </c>
      <c r="FQ54" s="4">
        <v>40.935530421875001</v>
      </c>
      <c r="FR54" s="4">
        <v>9909.1430916404697</v>
      </c>
      <c r="FS54" s="4">
        <v>40.243458838094504</v>
      </c>
    </row>
    <row r="55" spans="1:175">
      <c r="AP55" s="9"/>
      <c r="CL55" s="4">
        <v>10804.841313000001</v>
      </c>
      <c r="CM55" s="4">
        <v>39.215680999999996</v>
      </c>
      <c r="CN55" s="4">
        <v>39.215680999999996</v>
      </c>
      <c r="CO55" s="4">
        <v>43.632379999999998</v>
      </c>
      <c r="CP55" s="4">
        <v>42.642184999999998</v>
      </c>
      <c r="CQ55" s="4">
        <v>39.705881187499998</v>
      </c>
      <c r="CR55" s="4">
        <v>21.419846</v>
      </c>
      <c r="CS55" s="4">
        <v>17.869548999999999</v>
      </c>
      <c r="CT55" s="4">
        <v>94.244456</v>
      </c>
      <c r="CU55" s="4">
        <v>92.291096999999993</v>
      </c>
      <c r="CV55" s="4">
        <v>36.994695</v>
      </c>
      <c r="CW55" s="4">
        <v>42.103875000000002</v>
      </c>
      <c r="CX55" s="4">
        <v>39.117016</v>
      </c>
      <c r="CY55" s="4">
        <v>43.538544999999999</v>
      </c>
      <c r="CZ55" s="4">
        <v>42.504755000000003</v>
      </c>
      <c r="DA55" s="4">
        <v>40.068361679306001</v>
      </c>
      <c r="DB55" s="4">
        <v>1.3654120000000001</v>
      </c>
      <c r="DC55" s="4">
        <v>18787.93</v>
      </c>
      <c r="DH55" s="4">
        <v>16248.918465999999</v>
      </c>
      <c r="DI55" s="4">
        <v>19.257709999999999</v>
      </c>
      <c r="DO55" s="4">
        <v>16248.918465999999</v>
      </c>
      <c r="DP55" s="4">
        <v>39.208837000000003</v>
      </c>
      <c r="DQ55" s="4">
        <v>13532.537202230265</v>
      </c>
      <c r="DR55" s="4">
        <v>42.898030250000005</v>
      </c>
      <c r="DS55" s="4">
        <v>15747.636193535483</v>
      </c>
      <c r="DT55" s="4">
        <v>40.529837749999999</v>
      </c>
      <c r="DU55" s="4">
        <v>40.529837749999999</v>
      </c>
      <c r="DV55" s="4">
        <v>44.792837374999998</v>
      </c>
      <c r="DW55" s="4">
        <v>43.884358750000004</v>
      </c>
      <c r="DX55" s="4">
        <v>41.465763528330022</v>
      </c>
      <c r="DZ55" s="4">
        <v>13117.503528497406</v>
      </c>
      <c r="EA55" s="4">
        <v>40.457624750000001</v>
      </c>
      <c r="EB55" s="4">
        <v>40.457624750000001</v>
      </c>
      <c r="EC55" s="4">
        <v>44.738628750000004</v>
      </c>
      <c r="ED55" s="4">
        <v>43.823111500000003</v>
      </c>
      <c r="EE55" s="4">
        <v>40.935530421875001</v>
      </c>
      <c r="EF55" s="4">
        <v>22.696300999999998</v>
      </c>
      <c r="EG55" s="4">
        <v>18.788581125</v>
      </c>
      <c r="EH55" s="4">
        <v>96.383254875000006</v>
      </c>
      <c r="EI55" s="4">
        <v>95.044649250000006</v>
      </c>
      <c r="EJ55" s="4">
        <v>38.402874624999995</v>
      </c>
      <c r="EK55" s="4">
        <v>43.090458875000003</v>
      </c>
      <c r="EL55" s="4">
        <v>40.33196375</v>
      </c>
      <c r="EM55" s="4">
        <v>44.643536500000003</v>
      </c>
      <c r="EN55" s="4">
        <v>43.692542000000003</v>
      </c>
      <c r="EO55" s="4">
        <v>41.272138864948602</v>
      </c>
      <c r="EP55" s="4">
        <v>1.2855976249999999</v>
      </c>
      <c r="EQ55" s="4">
        <v>489418.11749999999</v>
      </c>
      <c r="ER55" s="4">
        <v>36127.525003308401</v>
      </c>
      <c r="ES55" s="4">
        <v>27.838570375</v>
      </c>
      <c r="ET55" s="4">
        <v>13732.623777023096</v>
      </c>
      <c r="EU55" s="4">
        <v>19.075432999999997</v>
      </c>
      <c r="EV55" s="7"/>
      <c r="EW55" s="7"/>
      <c r="EX55" s="7"/>
      <c r="EY55" s="7"/>
      <c r="EZ55" s="7">
        <v>16513.276261999999</v>
      </c>
      <c r="FA55" s="7">
        <v>39.77355</v>
      </c>
      <c r="FB55" s="7">
        <v>14568.119154391792</v>
      </c>
      <c r="FC55" s="7">
        <v>43.527501999999998</v>
      </c>
      <c r="FD55" s="4">
        <v>16024.273210698741</v>
      </c>
      <c r="FE55" s="4">
        <v>41.058015250000004</v>
      </c>
      <c r="FF55" s="4">
        <v>41.058015250000004</v>
      </c>
      <c r="FG55" s="4">
        <v>45.396231499999999</v>
      </c>
      <c r="FH55" s="4">
        <v>44.498177999999996</v>
      </c>
      <c r="FI55" s="4">
        <v>42.007897508523456</v>
      </c>
      <c r="FK55" s="4">
        <v>14269.153265330047</v>
      </c>
      <c r="FL55" s="4">
        <v>40.744469718749997</v>
      </c>
      <c r="FM55" s="4">
        <v>13047.932523104244</v>
      </c>
      <c r="FN55" s="4">
        <v>40.754442956643615</v>
      </c>
      <c r="FP55" s="4">
        <v>14498.222662897228</v>
      </c>
      <c r="FQ55" s="4">
        <v>41.302041531249998</v>
      </c>
      <c r="FR55" s="4">
        <v>10906.990241</v>
      </c>
      <c r="FS55" s="4">
        <v>40.599426551609348</v>
      </c>
    </row>
    <row r="56" spans="1:17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12929.479218796128</v>
      </c>
      <c r="CM56" s="4">
        <v>39.887985874999998</v>
      </c>
      <c r="CN56" s="4">
        <v>39.887985874999998</v>
      </c>
      <c r="CO56" s="4">
        <v>44.076519875000002</v>
      </c>
      <c r="CP56" s="4">
        <v>43.150852624999999</v>
      </c>
      <c r="CQ56" s="4">
        <v>40.353698421875002</v>
      </c>
      <c r="CR56" s="4">
        <v>22.07815725</v>
      </c>
      <c r="CS56" s="4">
        <v>18.311346374999999</v>
      </c>
      <c r="CT56" s="4">
        <v>94.869842750000004</v>
      </c>
      <c r="CU56" s="4">
        <v>93.331350999999998</v>
      </c>
      <c r="CV56" s="4">
        <v>37.674331000000002</v>
      </c>
      <c r="CW56" s="4">
        <v>42.525821125</v>
      </c>
      <c r="CX56" s="4">
        <v>39.754923250000004</v>
      </c>
      <c r="CY56" s="4">
        <v>43.979348125000001</v>
      </c>
      <c r="CZ56" s="4">
        <v>43.013748249999999</v>
      </c>
      <c r="DA56" s="4">
        <v>40.678425013844688</v>
      </c>
      <c r="DB56" s="4">
        <v>1.3006475</v>
      </c>
      <c r="DC56" s="4">
        <v>29837.43375</v>
      </c>
      <c r="DH56" s="4">
        <v>19027.788718431548</v>
      </c>
      <c r="DI56" s="4">
        <v>19.714353249999998</v>
      </c>
      <c r="DO56" s="4">
        <v>20909.804629971586</v>
      </c>
      <c r="DP56" s="4">
        <v>40.362343374999995</v>
      </c>
      <c r="DQ56" s="4">
        <v>14828.65785016132</v>
      </c>
      <c r="DR56" s="4">
        <v>43.202044125</v>
      </c>
      <c r="DS56" s="4">
        <v>17379.310536000001</v>
      </c>
      <c r="DT56" s="4">
        <v>40.917295000000003</v>
      </c>
      <c r="DU56" s="4">
        <v>40.917295000000003</v>
      </c>
      <c r="DV56" s="4">
        <v>45.199581999999999</v>
      </c>
      <c r="DW56" s="4">
        <v>44.319664000000003</v>
      </c>
      <c r="DX56" s="4">
        <v>41.859432785572686</v>
      </c>
      <c r="DZ56" s="4">
        <v>14498.222662897228</v>
      </c>
      <c r="EA56" s="4">
        <v>40.821175499999995</v>
      </c>
      <c r="EB56" s="4">
        <v>40.821175499999995</v>
      </c>
      <c r="EC56" s="4">
        <v>45.113712500000005</v>
      </c>
      <c r="ED56" s="4">
        <v>44.222495000000002</v>
      </c>
      <c r="EE56" s="4">
        <v>41.302041531249998</v>
      </c>
      <c r="EF56" s="4">
        <v>23.135932</v>
      </c>
      <c r="EG56" s="4">
        <v>19.089021750000001</v>
      </c>
      <c r="EH56" s="4">
        <v>97.381417249999998</v>
      </c>
      <c r="EI56" s="4">
        <v>96.233616500000011</v>
      </c>
      <c r="EJ56" s="4">
        <v>38.883209749999999</v>
      </c>
      <c r="EK56" s="4">
        <v>43.413046250000001</v>
      </c>
      <c r="EL56" s="4">
        <v>40.694989500000005</v>
      </c>
      <c r="EM56" s="4">
        <v>45.019884000000005</v>
      </c>
      <c r="EN56" s="4">
        <v>44.095359999999999</v>
      </c>
      <c r="EO56" s="4">
        <v>41.640018186736029</v>
      </c>
      <c r="EP56" s="4">
        <v>1.2605767499999998</v>
      </c>
      <c r="EQ56" s="4">
        <v>520133.27499999997</v>
      </c>
      <c r="ER56" s="4">
        <v>40000.576653999997</v>
      </c>
      <c r="ES56" s="4">
        <v>28.384767</v>
      </c>
      <c r="ET56" s="4">
        <v>15058.904682349648</v>
      </c>
      <c r="EU56" s="4">
        <v>19.357253999999998</v>
      </c>
      <c r="EV56" s="7"/>
      <c r="EW56" s="7"/>
      <c r="EX56" s="7"/>
      <c r="EY56" s="7"/>
      <c r="EZ56" s="7">
        <v>19458.172328675162</v>
      </c>
      <c r="FA56" s="7">
        <v>40.478752</v>
      </c>
      <c r="FB56" s="7">
        <v>16043.643572546682</v>
      </c>
      <c r="FC56" s="7">
        <v>43.819977000000002</v>
      </c>
      <c r="FD56" s="4">
        <v>19609.655250579348</v>
      </c>
      <c r="FE56" s="4">
        <v>41.83614575</v>
      </c>
      <c r="FF56" s="4">
        <v>41.83614575</v>
      </c>
      <c r="FG56" s="4">
        <v>46.123011750000003</v>
      </c>
      <c r="FH56" s="4">
        <v>45.277303375000002</v>
      </c>
      <c r="FI56" s="4">
        <v>42.781971482363659</v>
      </c>
      <c r="FK56" s="4">
        <v>15747.636193535483</v>
      </c>
      <c r="FL56" s="4">
        <v>41.135241015624999</v>
      </c>
      <c r="FM56" s="4">
        <v>14338.487983045654</v>
      </c>
      <c r="FN56" s="4">
        <v>41.097483595312426</v>
      </c>
      <c r="FP56" s="4">
        <v>16024.273210698741</v>
      </c>
      <c r="FQ56" s="4">
        <v>41.668552640625002</v>
      </c>
      <c r="FR56" s="4">
        <v>11868.275361812968</v>
      </c>
      <c r="FS56" s="4">
        <v>40.904259543161174</v>
      </c>
    </row>
    <row r="57" spans="1:175">
      <c r="R57" s="1">
        <f>GEOMEAN(R5:R40)</f>
        <v>1.6844305659927423</v>
      </c>
      <c r="S57" s="1">
        <f>GEOMEAN(S5:S40)</f>
        <v>5711.8089988998208</v>
      </c>
      <c r="AJ57" s="1">
        <f>GEOMEAN(AJ5:AJ40)</f>
        <v>1.7650756951512232</v>
      </c>
      <c r="AK57" s="1">
        <f>GEOMEAN(AK5:AK40)</f>
        <v>73782.018768843423</v>
      </c>
      <c r="AL57" s="1">
        <f>GEOMEAN(AL5:AL40)</f>
        <v>1.0478767904042108</v>
      </c>
      <c r="AM57" s="1">
        <f>GEOMEAN(AM5:AM40)</f>
        <v>12.917452033682313</v>
      </c>
      <c r="CL57" s="4">
        <v>14269.153265330047</v>
      </c>
      <c r="CM57" s="4">
        <v>40.274982250000001</v>
      </c>
      <c r="CN57" s="4">
        <v>40.274982250000001</v>
      </c>
      <c r="CO57" s="4">
        <v>44.480658250000005</v>
      </c>
      <c r="CP57" s="4">
        <v>43.581105749999999</v>
      </c>
      <c r="CQ57" s="4">
        <v>40.744469718749997</v>
      </c>
      <c r="CR57" s="4">
        <v>22.5379285</v>
      </c>
      <c r="CS57" s="4">
        <v>18.632128250000001</v>
      </c>
      <c r="CT57" s="4">
        <v>96.199789500000009</v>
      </c>
      <c r="CU57" s="4">
        <v>94.823318</v>
      </c>
      <c r="CV57" s="4">
        <v>38.186672000000002</v>
      </c>
      <c r="CW57" s="4">
        <v>42.867576749999998</v>
      </c>
      <c r="CX57" s="4">
        <v>40.142380500000002</v>
      </c>
      <c r="CY57" s="4">
        <v>44.386092750000003</v>
      </c>
      <c r="CZ57" s="4">
        <v>43.449053500000005</v>
      </c>
      <c r="DA57" s="4">
        <v>41.072094271087352</v>
      </c>
      <c r="DB57" s="4">
        <v>1.28295</v>
      </c>
      <c r="DC57" s="4">
        <v>30962.792500000003</v>
      </c>
      <c r="DH57" s="4">
        <v>20909.804629971586</v>
      </c>
      <c r="DI57" s="4">
        <v>20.021820624999997</v>
      </c>
      <c r="DO57" s="4">
        <v>22977.968493</v>
      </c>
      <c r="DP57" s="4">
        <v>40.843435999999997</v>
      </c>
      <c r="DQ57" s="4">
        <v>16248.918465999999</v>
      </c>
      <c r="DR57" s="4">
        <v>43.506058000000003</v>
      </c>
      <c r="DS57" s="4">
        <v>19181.462988594463</v>
      </c>
      <c r="DT57" s="4">
        <v>41.328297750000004</v>
      </c>
      <c r="DU57" s="4">
        <v>41.328297750000004</v>
      </c>
      <c r="DV57" s="4">
        <v>45.560887000000001</v>
      </c>
      <c r="DW57" s="4">
        <v>44.706377125000003</v>
      </c>
      <c r="DX57" s="4">
        <v>42.26410321580159</v>
      </c>
      <c r="DZ57" s="4">
        <v>16024.273210698741</v>
      </c>
      <c r="EA57" s="4">
        <v>41.184726249999997</v>
      </c>
      <c r="EB57" s="4">
        <v>41.184726249999997</v>
      </c>
      <c r="EC57" s="4">
        <v>45.48879625</v>
      </c>
      <c r="ED57" s="4">
        <v>44.621878500000001</v>
      </c>
      <c r="EE57" s="4">
        <v>41.668552640625002</v>
      </c>
      <c r="EF57" s="4">
        <v>23.575563000000002</v>
      </c>
      <c r="EG57" s="4">
        <v>19.389462375000001</v>
      </c>
      <c r="EH57" s="4">
        <v>98.379579624999991</v>
      </c>
      <c r="EI57" s="4">
        <v>97.422583750000001</v>
      </c>
      <c r="EJ57" s="4">
        <v>39.363544875000002</v>
      </c>
      <c r="EK57" s="4">
        <v>43.735633625000006</v>
      </c>
      <c r="EL57" s="4">
        <v>41.058015250000004</v>
      </c>
      <c r="EM57" s="4">
        <v>45.396231499999999</v>
      </c>
      <c r="EN57" s="4">
        <v>44.498177999999996</v>
      </c>
      <c r="EO57" s="4">
        <v>42.007897508523456</v>
      </c>
      <c r="EP57" s="4">
        <v>1.235555875</v>
      </c>
      <c r="EQ57" s="4">
        <v>550848.4325</v>
      </c>
      <c r="ET57" s="4">
        <v>16513.276261999999</v>
      </c>
      <c r="EU57" s="4">
        <v>19.639074999999998</v>
      </c>
      <c r="EV57" s="7"/>
      <c r="EW57" s="7"/>
      <c r="EX57" s="7"/>
      <c r="EY57" s="7"/>
      <c r="EZ57" s="7">
        <v>21428.983254872946</v>
      </c>
      <c r="FA57" s="7">
        <v>40.944521999999999</v>
      </c>
      <c r="FB57" s="7">
        <v>17668.615718681951</v>
      </c>
      <c r="FC57" s="7">
        <v>44.112452000000005</v>
      </c>
      <c r="FD57" s="4">
        <v>21711.908522310387</v>
      </c>
      <c r="FE57" s="4">
        <v>42.251250499999998</v>
      </c>
      <c r="FF57" s="4">
        <v>42.251250499999998</v>
      </c>
      <c r="FG57" s="4">
        <v>46.473444499999999</v>
      </c>
      <c r="FH57" s="4">
        <v>45.653610749999999</v>
      </c>
      <c r="FI57" s="4">
        <v>43.188166134416434</v>
      </c>
      <c r="FK57" s="4">
        <v>17379.310536000001</v>
      </c>
      <c r="FL57" s="4">
        <v>41.526012312500001</v>
      </c>
      <c r="FM57" s="4">
        <v>15747.636193535483</v>
      </c>
      <c r="FN57" s="4">
        <v>41.465763528330022</v>
      </c>
      <c r="FP57" s="4">
        <v>17710.952431999998</v>
      </c>
      <c r="FQ57" s="4">
        <v>42.035063749999999</v>
      </c>
      <c r="FR57" s="4">
        <v>13117.503528497406</v>
      </c>
      <c r="FS57" s="4">
        <v>41.272138864948602</v>
      </c>
    </row>
    <row r="58" spans="1:175">
      <c r="R58" s="1">
        <f>SUM(R5:R40)</f>
        <v>61.538437000000002</v>
      </c>
      <c r="S58" s="1">
        <f>SUM(S5:S40)</f>
        <v>316505.99000000005</v>
      </c>
      <c r="AJ58" s="1">
        <f>SUM(AJ5:AJ40)</f>
        <v>65.121283999999989</v>
      </c>
      <c r="AK58" s="1">
        <f>SUM(AK5:AK40)</f>
        <v>4875468.6899999976</v>
      </c>
      <c r="AL58" s="1">
        <f>AVERAGE(AL5:AL40)</f>
        <v>1.0522017292167629</v>
      </c>
      <c r="AM58" s="1">
        <f>AVERAGE(AM5:AM40)</f>
        <v>13.496470641033124</v>
      </c>
      <c r="CL58" s="4">
        <v>15747.636193535483</v>
      </c>
      <c r="CM58" s="4">
        <v>40.661978624999996</v>
      </c>
      <c r="CN58" s="4">
        <v>40.661978624999996</v>
      </c>
      <c r="CO58" s="4">
        <v>44.884796625</v>
      </c>
      <c r="CP58" s="4">
        <v>44.011358874999999</v>
      </c>
      <c r="CQ58" s="4">
        <v>41.135241015624999</v>
      </c>
      <c r="CR58" s="4">
        <v>22.997699750000002</v>
      </c>
      <c r="CS58" s="4">
        <v>18.952910124999999</v>
      </c>
      <c r="CT58" s="4">
        <v>97.529736249999999</v>
      </c>
      <c r="CU58" s="4">
        <v>96.315285000000003</v>
      </c>
      <c r="CV58" s="4">
        <v>38.699013000000001</v>
      </c>
      <c r="CW58" s="4">
        <v>43.209332375000002</v>
      </c>
      <c r="CX58" s="4">
        <v>40.529837749999999</v>
      </c>
      <c r="CY58" s="4">
        <v>44.792837374999998</v>
      </c>
      <c r="CZ58" s="4">
        <v>43.884358750000004</v>
      </c>
      <c r="DA58" s="4">
        <v>41.465763528330022</v>
      </c>
      <c r="DB58" s="4">
        <v>1.2652524999999999</v>
      </c>
      <c r="DC58" s="4">
        <v>32088.151250000003</v>
      </c>
      <c r="DH58" s="4">
        <v>22977.968493</v>
      </c>
      <c r="DI58" s="4">
        <v>20.329287999999998</v>
      </c>
      <c r="DO58" s="4">
        <v>31414.319202370767</v>
      </c>
      <c r="DP58" s="4">
        <v>42.187960750000002</v>
      </c>
      <c r="DQ58" s="4">
        <v>19027.788718431548</v>
      </c>
      <c r="DR58" s="4">
        <v>43.970748</v>
      </c>
      <c r="DS58" s="4">
        <v>21170.490142326555</v>
      </c>
      <c r="DT58" s="4">
        <v>41.739300499999999</v>
      </c>
      <c r="DU58" s="4">
        <v>41.739300499999999</v>
      </c>
      <c r="DV58" s="4">
        <v>45.922191999999995</v>
      </c>
      <c r="DW58" s="4">
        <v>45.093090250000003</v>
      </c>
      <c r="DX58" s="4">
        <v>42.668773646030495</v>
      </c>
      <c r="DZ58" s="4">
        <v>19609.655250579348</v>
      </c>
      <c r="EA58" s="4">
        <v>41.958860250000001</v>
      </c>
      <c r="EB58" s="4">
        <v>41.958860250000001</v>
      </c>
      <c r="EC58" s="4">
        <v>46.221774125000003</v>
      </c>
      <c r="ED58" s="4">
        <v>45.401343750000002</v>
      </c>
      <c r="EE58" s="4">
        <v>42.440447585937498</v>
      </c>
      <c r="EF58" s="4">
        <v>24.561390625000001</v>
      </c>
      <c r="EG58" s="4">
        <v>20.044292000000002</v>
      </c>
      <c r="EH58" s="4">
        <v>99.452623875</v>
      </c>
      <c r="EI58" s="4">
        <v>98.781642000000005</v>
      </c>
      <c r="EJ58" s="4">
        <v>40.337085625</v>
      </c>
      <c r="EK58" s="4">
        <v>44.392474625000006</v>
      </c>
      <c r="EL58" s="4">
        <v>41.83614575</v>
      </c>
      <c r="EM58" s="4">
        <v>46.123011750000003</v>
      </c>
      <c r="EN58" s="4">
        <v>45.277303375000002</v>
      </c>
      <c r="EO58" s="4">
        <v>42.781971482363659</v>
      </c>
      <c r="EP58" s="4">
        <v>1.1791419999999999</v>
      </c>
      <c r="EQ58" s="4">
        <v>605663.45499999996</v>
      </c>
      <c r="ET58" s="4">
        <v>19458.172328675162</v>
      </c>
      <c r="EU58" s="4">
        <v>20.1305555</v>
      </c>
      <c r="EV58" s="7"/>
      <c r="EW58" s="7"/>
      <c r="EX58" s="7"/>
      <c r="EY58" s="7"/>
      <c r="EZ58" s="7">
        <v>23599.406747000001</v>
      </c>
      <c r="FA58" s="7">
        <v>41.410291999999998</v>
      </c>
      <c r="FB58" s="7">
        <v>19458.172328675162</v>
      </c>
      <c r="FC58" s="7">
        <v>44.404927000000001</v>
      </c>
      <c r="FD58" s="4">
        <v>24039.533875397789</v>
      </c>
      <c r="FE58" s="4">
        <v>42.666355250000002</v>
      </c>
      <c r="FF58" s="4">
        <v>42.666355250000002</v>
      </c>
      <c r="FG58" s="4">
        <v>46.823877249999995</v>
      </c>
      <c r="FH58" s="4">
        <v>46.029918124999995</v>
      </c>
      <c r="FI58" s="4">
        <v>43.59436078646921</v>
      </c>
      <c r="FK58" s="4">
        <v>19181.462988594463</v>
      </c>
      <c r="FL58" s="4">
        <v>41.9295766171875</v>
      </c>
      <c r="FM58" s="4">
        <v>17379.310536000001</v>
      </c>
      <c r="FN58" s="4">
        <v>41.859432785572686</v>
      </c>
      <c r="FP58" s="4">
        <v>19609.655250579348</v>
      </c>
      <c r="FQ58" s="4">
        <v>42.440447585937498</v>
      </c>
      <c r="FR58" s="4">
        <v>14498.222662897228</v>
      </c>
      <c r="FS58" s="4">
        <v>41.640018186736029</v>
      </c>
    </row>
    <row r="59" spans="1:175">
      <c r="R59" s="1">
        <f>MAX(R5:R40)</f>
        <v>2.3332000000000002</v>
      </c>
      <c r="S59" s="1">
        <f>MAX(S5:S40)</f>
        <v>33213.51</v>
      </c>
      <c r="AJ59" s="1">
        <f>MAX(AJ5:AJ40)</f>
        <v>2.5730369999999998</v>
      </c>
      <c r="AK59" s="1">
        <f>MAX(AK5:AK40)</f>
        <v>774362.51</v>
      </c>
      <c r="AL59" s="1">
        <f>MAX(AL5:AL40)</f>
        <v>1.3507139514304576</v>
      </c>
      <c r="AM59" s="1">
        <f>MAX(AM5:AM40)</f>
        <v>27.495026759594701</v>
      </c>
      <c r="CL59" s="4">
        <v>17379.310536000001</v>
      </c>
      <c r="CM59" s="4">
        <v>41.048974999999999</v>
      </c>
      <c r="CN59" s="4">
        <v>41.048974999999999</v>
      </c>
      <c r="CO59" s="4">
        <v>45.288935000000002</v>
      </c>
      <c r="CP59" s="4">
        <v>44.441611999999999</v>
      </c>
      <c r="CQ59" s="4">
        <v>41.526012312500001</v>
      </c>
      <c r="CR59" s="4">
        <v>23.457471000000002</v>
      </c>
      <c r="CS59" s="4">
        <v>19.273692</v>
      </c>
      <c r="CT59" s="4">
        <v>98.859683000000004</v>
      </c>
      <c r="CU59" s="4">
        <v>97.807252000000005</v>
      </c>
      <c r="CV59" s="4">
        <v>39.211354</v>
      </c>
      <c r="CW59" s="4">
        <v>43.551088</v>
      </c>
      <c r="CX59" s="4">
        <v>40.917295000000003</v>
      </c>
      <c r="CY59" s="4">
        <v>45.199581999999999</v>
      </c>
      <c r="CZ59" s="4">
        <v>44.319664000000003</v>
      </c>
      <c r="DA59" s="4">
        <v>41.859432785572686</v>
      </c>
      <c r="DB59" s="4">
        <v>1.247555</v>
      </c>
      <c r="DC59" s="4">
        <v>33213.51</v>
      </c>
      <c r="DH59" s="4">
        <v>28462.855467263485</v>
      </c>
      <c r="DI59" s="4">
        <v>21.011106375000001</v>
      </c>
      <c r="DO59" s="4">
        <v>34671.83579256395</v>
      </c>
      <c r="DP59" s="4">
        <v>42.684061874999998</v>
      </c>
      <c r="DQ59" s="4">
        <v>20909.804629971586</v>
      </c>
      <c r="DR59" s="4">
        <v>44.281893499999995</v>
      </c>
      <c r="DS59" s="4">
        <v>23365.770021444365</v>
      </c>
      <c r="DT59" s="4">
        <v>42.15030325</v>
      </c>
      <c r="DU59" s="4">
        <v>42.15030325</v>
      </c>
      <c r="DV59" s="4">
        <v>46.283496999999997</v>
      </c>
      <c r="DW59" s="4">
        <v>45.479803375000003</v>
      </c>
      <c r="DX59" s="4">
        <v>43.073444076259399</v>
      </c>
      <c r="DZ59" s="4">
        <v>21711.908522310387</v>
      </c>
      <c r="EA59" s="4">
        <v>42.369443500000003</v>
      </c>
      <c r="EB59" s="4">
        <v>42.369443500000003</v>
      </c>
      <c r="EC59" s="4">
        <v>46.579668249999997</v>
      </c>
      <c r="ED59" s="4">
        <v>45.781425499999997</v>
      </c>
      <c r="EE59" s="4">
        <v>42.845831421874998</v>
      </c>
      <c r="EF59" s="4">
        <v>25.107587250000002</v>
      </c>
      <c r="EG59" s="4">
        <v>20.398681</v>
      </c>
      <c r="EH59" s="4">
        <v>99.527505750000003</v>
      </c>
      <c r="EI59" s="4">
        <v>98.951733000000004</v>
      </c>
      <c r="EJ59" s="4">
        <v>40.830291250000002</v>
      </c>
      <c r="EK59" s="4">
        <v>44.726728250000001</v>
      </c>
      <c r="EL59" s="4">
        <v>42.251250499999998</v>
      </c>
      <c r="EM59" s="4">
        <v>46.473444499999999</v>
      </c>
      <c r="EN59" s="4">
        <v>45.653610749999999</v>
      </c>
      <c r="EO59" s="4">
        <v>43.188166134416434</v>
      </c>
      <c r="EP59" s="4">
        <v>1.1477489999999999</v>
      </c>
      <c r="EQ59" s="4">
        <v>629763.31999999995</v>
      </c>
      <c r="ET59" s="4">
        <v>21428.983254872946</v>
      </c>
      <c r="EU59" s="4">
        <v>20.432282750000002</v>
      </c>
      <c r="EV59" s="7"/>
      <c r="EW59" s="7"/>
      <c r="EX59" s="7"/>
      <c r="EY59" s="7"/>
      <c r="EZ59" s="7">
        <v>32629.481173595905</v>
      </c>
      <c r="FA59" s="7">
        <v>42.803113749999994</v>
      </c>
      <c r="FB59" s="7">
        <v>21428.983254872946</v>
      </c>
      <c r="FC59" s="7">
        <v>44.697401999999997</v>
      </c>
      <c r="FD59" s="4">
        <v>26616.692325898857</v>
      </c>
      <c r="FE59" s="4">
        <v>43.08146</v>
      </c>
      <c r="FF59" s="4">
        <v>43.08146</v>
      </c>
      <c r="FG59" s="4">
        <v>47.174309999999998</v>
      </c>
      <c r="FH59" s="4">
        <v>46.406225499999998</v>
      </c>
      <c r="FI59" s="4">
        <v>44.000555438521985</v>
      </c>
      <c r="FK59" s="4">
        <v>21170.490142326555</v>
      </c>
      <c r="FL59" s="4">
        <v>42.333140921875</v>
      </c>
      <c r="FM59" s="4">
        <v>19181.462988594463</v>
      </c>
      <c r="FN59" s="4">
        <v>42.26410321580159</v>
      </c>
      <c r="FP59" s="4">
        <v>21711.908522310387</v>
      </c>
      <c r="FQ59" s="4">
        <v>42.845831421874998</v>
      </c>
      <c r="FR59" s="4">
        <v>16024.273210698741</v>
      </c>
      <c r="FS59" s="4">
        <v>42.007897508523456</v>
      </c>
    </row>
    <row r="60" spans="1:175">
      <c r="R60" s="1">
        <f>MIN(R5:R40)</f>
        <v>1.0590949999999999</v>
      </c>
      <c r="S60" s="1">
        <f>MIN(S5:S40)</f>
        <v>405.78</v>
      </c>
      <c r="AJ60" s="1">
        <f>MIN(AJ5:AJ40)</f>
        <v>0.95939099999999999</v>
      </c>
      <c r="AK60" s="1">
        <f>MIN(AK5:AK40)</f>
        <v>5682.77</v>
      </c>
      <c r="AL60" s="1">
        <f>MIN(AL5:AL40)</f>
        <v>0.90585924775397875</v>
      </c>
      <c r="AM60" s="1">
        <f>MIN(AM5:AM40)</f>
        <v>7.9210934867449652</v>
      </c>
      <c r="CL60" s="4">
        <v>19181.462988594463</v>
      </c>
      <c r="CM60" s="4">
        <v>41.456140499999997</v>
      </c>
      <c r="CN60" s="4">
        <v>41.456140499999997</v>
      </c>
      <c r="CO60" s="4">
        <v>45.656202624999999</v>
      </c>
      <c r="CP60" s="4">
        <v>44.831056250000003</v>
      </c>
      <c r="CQ60" s="4">
        <v>41.9295766171875</v>
      </c>
      <c r="CR60" s="4">
        <v>23.991925000000002</v>
      </c>
      <c r="CS60" s="4">
        <v>19.621174875000001</v>
      </c>
      <c r="CT60" s="4">
        <v>98.999300625000004</v>
      </c>
      <c r="CU60" s="4">
        <v>98.077772750000008</v>
      </c>
      <c r="CV60" s="4">
        <v>39.707455125000003</v>
      </c>
      <c r="CW60" s="4">
        <v>43.893619749999999</v>
      </c>
      <c r="CX60" s="4">
        <v>41.328297750000004</v>
      </c>
      <c r="CY60" s="4">
        <v>45.560887000000001</v>
      </c>
      <c r="CZ60" s="4">
        <v>44.706377125000003</v>
      </c>
      <c r="DA60" s="4">
        <v>42.26410321580159</v>
      </c>
      <c r="DB60" s="4">
        <v>1.2239974999999998</v>
      </c>
      <c r="DC60" s="4">
        <v>32582.287500000002</v>
      </c>
      <c r="DH60" s="4">
        <v>31414.319202370767</v>
      </c>
      <c r="DI60" s="4">
        <v>21.358589250000001</v>
      </c>
      <c r="DO60" s="4">
        <v>38267.141473999996</v>
      </c>
      <c r="DP60" s="4">
        <v>43.180163</v>
      </c>
      <c r="DQ60" s="4">
        <v>22977.968493</v>
      </c>
      <c r="DR60" s="4">
        <v>44.593038999999997</v>
      </c>
      <c r="DS60" s="4">
        <v>25788.690059824483</v>
      </c>
      <c r="DT60" s="4">
        <v>42.561306000000002</v>
      </c>
      <c r="DU60" s="4">
        <v>42.561306000000002</v>
      </c>
      <c r="DV60" s="4">
        <v>46.644801999999999</v>
      </c>
      <c r="DW60" s="4">
        <v>45.866516500000003</v>
      </c>
      <c r="DX60" s="4">
        <v>43.478114506488303</v>
      </c>
      <c r="DZ60" s="4">
        <v>24039.533875397789</v>
      </c>
      <c r="EA60" s="4">
        <v>42.780026749999998</v>
      </c>
      <c r="EB60" s="4">
        <v>42.780026749999998</v>
      </c>
      <c r="EC60" s="4">
        <v>46.937562374999999</v>
      </c>
      <c r="ED60" s="4">
        <v>46.16150725</v>
      </c>
      <c r="EE60" s="4">
        <v>43.251215257812497</v>
      </c>
      <c r="EF60" s="4">
        <v>25.653783875000002</v>
      </c>
      <c r="EG60" s="4">
        <v>20.753070000000001</v>
      </c>
      <c r="EH60" s="4">
        <v>99.602387625000006</v>
      </c>
      <c r="EI60" s="4">
        <v>99.121824000000004</v>
      </c>
      <c r="EJ60" s="4">
        <v>41.323496874999996</v>
      </c>
      <c r="EK60" s="4">
        <v>45.060981875000003</v>
      </c>
      <c r="EL60" s="4">
        <v>42.666355250000002</v>
      </c>
      <c r="EM60" s="4">
        <v>46.823877249999995</v>
      </c>
      <c r="EN60" s="4">
        <v>46.029918124999995</v>
      </c>
      <c r="EO60" s="4">
        <v>43.59436078646921</v>
      </c>
      <c r="EP60" s="4">
        <v>1.1163559999999999</v>
      </c>
      <c r="EQ60" s="4">
        <v>653863.18499999994</v>
      </c>
      <c r="ET60" s="4">
        <v>23599.406747000001</v>
      </c>
      <c r="EU60" s="4">
        <v>20.734010000000001</v>
      </c>
      <c r="EV60" s="7"/>
      <c r="EW60" s="7"/>
      <c r="EX60" s="7"/>
      <c r="EY60" s="7"/>
      <c r="EZ60" s="7">
        <v>36127.525003308401</v>
      </c>
      <c r="FA60" s="7">
        <v>43.296319374999996</v>
      </c>
      <c r="FB60" s="7">
        <v>24039.533875397789</v>
      </c>
      <c r="FC60" s="7">
        <v>45.060981875000003</v>
      </c>
      <c r="FD60" s="4">
        <v>29470.135071819961</v>
      </c>
      <c r="FE60" s="4">
        <v>43.496564749999997</v>
      </c>
      <c r="FF60" s="4">
        <v>43.496564749999997</v>
      </c>
      <c r="FG60" s="4">
        <v>47.524742750000001</v>
      </c>
      <c r="FH60" s="4">
        <v>46.782532875000001</v>
      </c>
      <c r="FI60" s="4">
        <v>44.406750090574768</v>
      </c>
      <c r="FK60" s="4">
        <v>23365.770021444365</v>
      </c>
      <c r="FL60" s="4">
        <v>42.736705226562499</v>
      </c>
      <c r="FM60" s="4">
        <v>21170.490142326555</v>
      </c>
      <c r="FN60" s="4">
        <v>42.668773646030495</v>
      </c>
      <c r="FP60" s="4">
        <v>24039.533875397789</v>
      </c>
      <c r="FQ60" s="4">
        <v>43.251215257812497</v>
      </c>
      <c r="FR60" s="4">
        <v>17710.952431999998</v>
      </c>
      <c r="FS60" s="4">
        <v>42.375776830310883</v>
      </c>
    </row>
    <row r="61" spans="1:175">
      <c r="AJ61" s="1">
        <f>AJ57/R57</f>
        <v>1.047876790404211</v>
      </c>
      <c r="AK61" s="1">
        <f>AK57/S57</f>
        <v>12.917452033682313</v>
      </c>
      <c r="CL61" s="4">
        <v>21170.490142326555</v>
      </c>
      <c r="CM61" s="4">
        <v>41.863306000000001</v>
      </c>
      <c r="CN61" s="4">
        <v>41.863306000000001</v>
      </c>
      <c r="CO61" s="4">
        <v>46.023470250000003</v>
      </c>
      <c r="CP61" s="4">
        <v>45.2205005</v>
      </c>
      <c r="CQ61" s="4">
        <v>42.333140921875</v>
      </c>
      <c r="CR61" s="4">
        <v>24.526379000000002</v>
      </c>
      <c r="CS61" s="4">
        <v>19.968657749999998</v>
      </c>
      <c r="CT61" s="4">
        <v>99.138918250000003</v>
      </c>
      <c r="CU61" s="4">
        <v>98.348293500000011</v>
      </c>
      <c r="CV61" s="4">
        <v>40.203556249999998</v>
      </c>
      <c r="CW61" s="4">
        <v>44.236151499999998</v>
      </c>
      <c r="CX61" s="4">
        <v>41.739300499999999</v>
      </c>
      <c r="CY61" s="4">
        <v>45.922191999999995</v>
      </c>
      <c r="CZ61" s="4">
        <v>45.093090250000003</v>
      </c>
      <c r="DA61" s="4">
        <v>42.668773646030495</v>
      </c>
      <c r="DB61" s="4">
        <v>1.20044</v>
      </c>
      <c r="DC61" s="4">
        <v>31951.065000000002</v>
      </c>
      <c r="DH61" s="4">
        <v>34671.83579256395</v>
      </c>
      <c r="DI61" s="4">
        <v>21.706072124999999</v>
      </c>
      <c r="DQ61" s="4">
        <v>28462.855467263485</v>
      </c>
      <c r="DR61" s="4">
        <v>45.263746750000003</v>
      </c>
      <c r="DS61" s="4">
        <v>28462.855467263485</v>
      </c>
      <c r="DT61" s="4">
        <v>42.972308750000003</v>
      </c>
      <c r="DU61" s="4">
        <v>42.972308750000003</v>
      </c>
      <c r="DV61" s="4">
        <v>47.006107</v>
      </c>
      <c r="DW61" s="4">
        <v>46.253229625000003</v>
      </c>
      <c r="DX61" s="4">
        <v>43.882784936717208</v>
      </c>
      <c r="DZ61" s="4">
        <v>26616.692325898857</v>
      </c>
      <c r="EA61" s="4">
        <v>43.19061</v>
      </c>
      <c r="EB61" s="4">
        <v>43.19061</v>
      </c>
      <c r="EC61" s="4">
        <v>47.2954565</v>
      </c>
      <c r="ED61" s="4">
        <v>46.541589000000002</v>
      </c>
      <c r="EE61" s="4">
        <v>43.656599093750003</v>
      </c>
      <c r="EF61" s="4">
        <v>26.199980500000002</v>
      </c>
      <c r="EG61" s="4">
        <v>21.107458999999999</v>
      </c>
      <c r="EH61" s="4">
        <v>99.677269499999994</v>
      </c>
      <c r="EI61" s="4">
        <v>99.291915000000003</v>
      </c>
      <c r="EJ61" s="4">
        <v>41.816702499999998</v>
      </c>
      <c r="EK61" s="4">
        <v>45.395235499999998</v>
      </c>
      <c r="EL61" s="4">
        <v>43.08146</v>
      </c>
      <c r="EM61" s="4">
        <v>47.174309999999998</v>
      </c>
      <c r="EN61" s="4">
        <v>46.406225499999998</v>
      </c>
      <c r="EO61" s="4">
        <v>44.000555438521985</v>
      </c>
      <c r="EP61" s="4">
        <v>1.0849629999999999</v>
      </c>
      <c r="EQ61" s="4">
        <v>677963.05</v>
      </c>
      <c r="ET61" s="4">
        <v>29470.135071819961</v>
      </c>
      <c r="EU61" s="4">
        <v>21.461848</v>
      </c>
      <c r="EV61" s="7"/>
      <c r="EW61" s="7"/>
      <c r="EX61" s="7"/>
      <c r="EY61" s="7"/>
      <c r="EZ61" s="7">
        <v>40000.576653999997</v>
      </c>
      <c r="FA61" s="7">
        <v>43.789524999999998</v>
      </c>
      <c r="FB61" s="7">
        <v>26616.692325898857</v>
      </c>
      <c r="FC61" s="7">
        <v>45.395235499999998</v>
      </c>
      <c r="FD61" s="4">
        <v>32629.481173595905</v>
      </c>
      <c r="FE61" s="4">
        <v>43.911669500000002</v>
      </c>
      <c r="FF61" s="4">
        <v>43.911669500000002</v>
      </c>
      <c r="FG61" s="4">
        <v>47.875175499999997</v>
      </c>
      <c r="FH61" s="4">
        <v>47.158840249999997</v>
      </c>
      <c r="FI61" s="4">
        <v>44.812944742627543</v>
      </c>
      <c r="FK61" s="4">
        <v>25788.690059824483</v>
      </c>
      <c r="FL61" s="4">
        <v>43.140269531249999</v>
      </c>
      <c r="FM61" s="4">
        <v>23365.770021444365</v>
      </c>
      <c r="FN61" s="4">
        <v>43.073444076259399</v>
      </c>
      <c r="FP61" s="4">
        <v>26616.692325898857</v>
      </c>
      <c r="FQ61" s="4">
        <v>43.656599093750003</v>
      </c>
      <c r="FR61" s="4">
        <v>19609.655250579348</v>
      </c>
      <c r="FS61" s="4">
        <v>42.781971482363659</v>
      </c>
    </row>
    <row r="62" spans="1:175">
      <c r="CL62" s="4">
        <v>23365.770021444365</v>
      </c>
      <c r="CM62" s="4">
        <v>42.270471499999999</v>
      </c>
      <c r="CN62" s="4">
        <v>42.270471499999999</v>
      </c>
      <c r="CO62" s="4">
        <v>46.390737874999999</v>
      </c>
      <c r="CP62" s="4">
        <v>45.609944749999997</v>
      </c>
      <c r="CQ62" s="4">
        <v>42.736705226562499</v>
      </c>
      <c r="CR62" s="4">
        <v>25.060833000000002</v>
      </c>
      <c r="CS62" s="4">
        <v>20.316140624999999</v>
      </c>
      <c r="CT62" s="4">
        <v>99.278535875000003</v>
      </c>
      <c r="CU62" s="4">
        <v>98.61881425</v>
      </c>
      <c r="CV62" s="4">
        <v>40.699657375000001</v>
      </c>
      <c r="CW62" s="4">
        <v>44.578683249999997</v>
      </c>
      <c r="CX62" s="4">
        <v>42.15030325</v>
      </c>
      <c r="CY62" s="4">
        <v>46.283496999999997</v>
      </c>
      <c r="CZ62" s="4">
        <v>45.479803375000003</v>
      </c>
      <c r="DA62" s="4">
        <v>43.073444076259399</v>
      </c>
      <c r="DB62" s="4">
        <v>1.1768825000000001</v>
      </c>
      <c r="DC62" s="4">
        <v>31319.842500000002</v>
      </c>
      <c r="DH62" s="4">
        <v>38267.141473999996</v>
      </c>
      <c r="DI62" s="4">
        <v>22.053554999999999</v>
      </c>
      <c r="DQ62" s="4">
        <v>31414.319202370767</v>
      </c>
      <c r="DR62" s="4">
        <v>45.606278500000002</v>
      </c>
      <c r="DS62" s="4">
        <v>31414.319202370767</v>
      </c>
      <c r="DT62" s="4">
        <v>43.383311500000005</v>
      </c>
      <c r="DU62" s="4">
        <v>43.383311500000005</v>
      </c>
      <c r="DV62" s="4">
        <v>47.367412000000002</v>
      </c>
      <c r="DW62" s="4">
        <v>46.639942750000003</v>
      </c>
      <c r="DX62" s="4">
        <v>44.287455366946112</v>
      </c>
      <c r="DZ62" s="4">
        <v>29470.135071819961</v>
      </c>
      <c r="EA62" s="4">
        <v>43.601193250000001</v>
      </c>
      <c r="EB62" s="4">
        <v>43.601193250000001</v>
      </c>
      <c r="EC62" s="4">
        <v>47.653350625000002</v>
      </c>
      <c r="ED62" s="4">
        <v>46.921670749999997</v>
      </c>
      <c r="EE62" s="4">
        <v>44.061982929687503</v>
      </c>
      <c r="EF62" s="4">
        <v>26.746177124999999</v>
      </c>
      <c r="EG62" s="4">
        <v>21.461848</v>
      </c>
      <c r="EH62" s="4">
        <v>99.752151374999997</v>
      </c>
      <c r="EI62" s="4">
        <v>99.462006000000002</v>
      </c>
      <c r="EJ62" s="4">
        <v>42.309908125</v>
      </c>
      <c r="EK62" s="4">
        <v>45.729489125000001</v>
      </c>
      <c r="EL62" s="4">
        <v>43.496564749999997</v>
      </c>
      <c r="EM62" s="4">
        <v>47.524742750000001</v>
      </c>
      <c r="EN62" s="4">
        <v>46.782532875000001</v>
      </c>
      <c r="EO62" s="4">
        <v>44.406750090574768</v>
      </c>
      <c r="EP62" s="4">
        <v>1.0535699999999999</v>
      </c>
      <c r="EQ62" s="4">
        <v>702062.91500000004</v>
      </c>
      <c r="ET62" s="4">
        <v>32629.481173595905</v>
      </c>
      <c r="EU62" s="4">
        <v>21.816237000000001</v>
      </c>
      <c r="EV62" s="7"/>
      <c r="EW62" s="7"/>
      <c r="EX62" s="7"/>
      <c r="EY62" s="7"/>
      <c r="EZ62" s="7"/>
      <c r="FA62" s="7"/>
      <c r="FB62" s="7">
        <v>29470.135071819961</v>
      </c>
      <c r="FC62" s="7">
        <v>45.729489125000001</v>
      </c>
      <c r="FD62" s="4">
        <v>36127.525003308401</v>
      </c>
      <c r="FE62" s="4">
        <v>44.32677425</v>
      </c>
      <c r="FF62" s="4">
        <v>44.32677425</v>
      </c>
      <c r="FG62" s="4">
        <v>48.225608249999993</v>
      </c>
      <c r="FH62" s="4">
        <v>47.535147624999993</v>
      </c>
      <c r="FI62" s="4">
        <v>45.219139394680319</v>
      </c>
      <c r="FK62" s="4">
        <v>28462.855467263485</v>
      </c>
      <c r="FL62" s="4">
        <v>43.543833835937505</v>
      </c>
      <c r="FM62" s="4">
        <v>25788.690059824483</v>
      </c>
      <c r="FN62" s="4">
        <v>43.478114506488303</v>
      </c>
      <c r="FP62" s="4">
        <v>29470.135071819961</v>
      </c>
      <c r="FQ62" s="4">
        <v>44.061982929687503</v>
      </c>
      <c r="FR62" s="4">
        <v>21711.908522310387</v>
      </c>
      <c r="FS62" s="4">
        <v>43.188166134416434</v>
      </c>
    </row>
    <row r="63" spans="1:175">
      <c r="CL63" s="4">
        <v>25788.690059824483</v>
      </c>
      <c r="CM63" s="4">
        <v>42.677637000000004</v>
      </c>
      <c r="CN63" s="4">
        <v>42.677637000000004</v>
      </c>
      <c r="CO63" s="4">
        <v>46.758005499999996</v>
      </c>
      <c r="CP63" s="4">
        <v>45.999389000000001</v>
      </c>
      <c r="CQ63" s="4">
        <v>43.140269531249999</v>
      </c>
      <c r="CR63" s="4">
        <v>25.595286999999999</v>
      </c>
      <c r="CS63" s="4">
        <v>20.6636235</v>
      </c>
      <c r="CT63" s="4">
        <v>99.418153500000003</v>
      </c>
      <c r="CU63" s="4">
        <v>98.889335000000003</v>
      </c>
      <c r="CV63" s="4">
        <v>41.195758499999997</v>
      </c>
      <c r="CW63" s="4">
        <v>44.921215000000004</v>
      </c>
      <c r="CX63" s="4">
        <v>42.561306000000002</v>
      </c>
      <c r="CY63" s="4">
        <v>46.644801999999999</v>
      </c>
      <c r="CZ63" s="4">
        <v>45.866516500000003</v>
      </c>
      <c r="DA63" s="4">
        <v>43.478114506488303</v>
      </c>
      <c r="DB63" s="4">
        <v>1.1533249999999999</v>
      </c>
      <c r="DC63" s="4">
        <v>30688.620000000003</v>
      </c>
      <c r="DQ63" s="4">
        <v>34671.83579256395</v>
      </c>
      <c r="DR63" s="4">
        <v>45.948810250000001</v>
      </c>
      <c r="DS63" s="4">
        <v>34671.83579256395</v>
      </c>
      <c r="DT63" s="4">
        <v>43.794314249999999</v>
      </c>
      <c r="DU63" s="4">
        <v>43.794314249999999</v>
      </c>
      <c r="DV63" s="4">
        <v>47.728716999999996</v>
      </c>
      <c r="DW63" s="4">
        <v>47.026655875000003</v>
      </c>
      <c r="DX63" s="4">
        <v>44.692125797175017</v>
      </c>
      <c r="DZ63" s="4">
        <v>32629.481173595905</v>
      </c>
      <c r="EA63" s="4">
        <v>44.011776499999996</v>
      </c>
      <c r="EB63" s="4">
        <v>44.011776499999996</v>
      </c>
      <c r="EC63" s="4">
        <v>48.011244750000003</v>
      </c>
      <c r="ED63" s="4">
        <v>47.301752499999999</v>
      </c>
      <c r="EE63" s="4">
        <v>44.467366765625002</v>
      </c>
      <c r="EF63" s="4">
        <v>27.292373749999999</v>
      </c>
      <c r="EG63" s="4">
        <v>21.816237000000001</v>
      </c>
      <c r="EH63" s="4">
        <v>99.827033249999999</v>
      </c>
      <c r="EI63" s="4">
        <v>99.632097000000002</v>
      </c>
      <c r="EJ63" s="4">
        <v>42.803113749999994</v>
      </c>
      <c r="EK63" s="4">
        <v>46.063742750000003</v>
      </c>
      <c r="EL63" s="4">
        <v>43.911669500000002</v>
      </c>
      <c r="EM63" s="4">
        <v>47.875175499999997</v>
      </c>
      <c r="EN63" s="4">
        <v>47.158840249999997</v>
      </c>
      <c r="EO63" s="4">
        <v>44.812944742627543</v>
      </c>
      <c r="EP63" s="4">
        <v>1.0221769999999999</v>
      </c>
      <c r="EQ63" s="4">
        <v>726162.78</v>
      </c>
      <c r="ET63" s="4">
        <v>36127.525003308401</v>
      </c>
      <c r="EU63" s="4">
        <v>22.170625999999999</v>
      </c>
      <c r="EV63" s="7"/>
      <c r="EW63" s="7"/>
      <c r="EX63" s="7"/>
      <c r="EY63" s="7"/>
      <c r="EZ63" s="7"/>
      <c r="FA63" s="7"/>
      <c r="FB63" s="7">
        <v>32629.481173595905</v>
      </c>
      <c r="FC63" s="7">
        <v>46.063742750000003</v>
      </c>
      <c r="FD63" s="4">
        <v>40000.576653999997</v>
      </c>
      <c r="FE63" s="4">
        <v>44.741878999999997</v>
      </c>
      <c r="FF63" s="4">
        <v>44.741878999999997</v>
      </c>
      <c r="FG63" s="4">
        <v>48.576040999999996</v>
      </c>
      <c r="FH63" s="4">
        <v>47.911454999999997</v>
      </c>
      <c r="FI63" s="4">
        <v>45.625334046733094</v>
      </c>
      <c r="FK63" s="4">
        <v>31414.319202370767</v>
      </c>
      <c r="FL63" s="4">
        <v>43.947398140625005</v>
      </c>
      <c r="FM63" s="4">
        <v>28462.855467263485</v>
      </c>
      <c r="FN63" s="4">
        <v>43.882784936717208</v>
      </c>
      <c r="FP63" s="4">
        <v>32629.481173595905</v>
      </c>
      <c r="FQ63" s="4">
        <v>44.467366765625002</v>
      </c>
      <c r="FR63" s="4">
        <v>24039.533875397789</v>
      </c>
      <c r="FS63" s="4">
        <v>43.59436078646921</v>
      </c>
    </row>
    <row r="64" spans="1:175">
      <c r="CL64" s="4">
        <v>28462.855467263485</v>
      </c>
      <c r="CM64" s="4">
        <v>43.084802500000002</v>
      </c>
      <c r="CN64" s="4">
        <v>43.084802500000002</v>
      </c>
      <c r="CO64" s="4">
        <v>47.125273125</v>
      </c>
      <c r="CP64" s="4">
        <v>46.388833250000005</v>
      </c>
      <c r="CQ64" s="4">
        <v>43.543833835937505</v>
      </c>
      <c r="CR64" s="4">
        <v>26.129740999999999</v>
      </c>
      <c r="CS64" s="4">
        <v>21.011106375000001</v>
      </c>
      <c r="CT64" s="4">
        <v>99.557771125000002</v>
      </c>
      <c r="CU64" s="4">
        <v>99.159855750000006</v>
      </c>
      <c r="CV64" s="4">
        <v>41.691859624999999</v>
      </c>
      <c r="CW64" s="4">
        <v>45.263746750000003</v>
      </c>
      <c r="CX64" s="4">
        <v>42.972308750000003</v>
      </c>
      <c r="CY64" s="4">
        <v>47.006107</v>
      </c>
      <c r="CZ64" s="4">
        <v>46.253229625000003</v>
      </c>
      <c r="DA64" s="4">
        <v>43.882784936717208</v>
      </c>
      <c r="DB64" s="4">
        <v>1.1297674999999998</v>
      </c>
      <c r="DC64" s="4">
        <v>30057.397499999999</v>
      </c>
      <c r="DQ64" s="4">
        <v>38267.141473999996</v>
      </c>
      <c r="DR64" s="4">
        <v>46.291342</v>
      </c>
      <c r="DS64" s="4">
        <v>38267.141473999996</v>
      </c>
      <c r="DT64" s="4">
        <v>44.205317000000001</v>
      </c>
      <c r="DU64" s="4">
        <v>44.205317000000001</v>
      </c>
      <c r="DV64" s="4">
        <v>48.090021999999998</v>
      </c>
      <c r="DW64" s="4">
        <v>47.413369000000003</v>
      </c>
      <c r="DX64" s="4">
        <v>45.096796227403921</v>
      </c>
      <c r="DZ64" s="4">
        <v>36127.525003308401</v>
      </c>
      <c r="EA64" s="4">
        <v>44.422359749999998</v>
      </c>
      <c r="EB64" s="4">
        <v>44.422359749999998</v>
      </c>
      <c r="EC64" s="4">
        <v>48.369138874999997</v>
      </c>
      <c r="ED64" s="4">
        <v>47.681834249999994</v>
      </c>
      <c r="EE64" s="4">
        <v>44.872750601562501</v>
      </c>
      <c r="EF64" s="4">
        <v>27.838570375</v>
      </c>
      <c r="EG64" s="4">
        <v>22.170625999999999</v>
      </c>
      <c r="EH64" s="4">
        <v>99.901915125000002</v>
      </c>
      <c r="EI64" s="4">
        <v>99.802188000000001</v>
      </c>
      <c r="EJ64" s="4">
        <v>43.296319374999996</v>
      </c>
      <c r="EK64" s="4">
        <v>46.397996374999998</v>
      </c>
      <c r="EL64" s="4">
        <v>44.32677425</v>
      </c>
      <c r="EM64" s="4">
        <v>48.225608249999993</v>
      </c>
      <c r="EN64" s="4">
        <v>47.535147624999993</v>
      </c>
      <c r="EO64" s="4">
        <v>45.219139394680319</v>
      </c>
      <c r="EP64" s="4">
        <v>0.990784</v>
      </c>
      <c r="EQ64" s="4">
        <v>750262.64500000002</v>
      </c>
      <c r="ET64" s="4">
        <v>40000.576653999997</v>
      </c>
      <c r="EU64" s="4">
        <v>22.525015</v>
      </c>
      <c r="EV64" s="7"/>
      <c r="EW64" s="7"/>
      <c r="EX64" s="7"/>
      <c r="EY64" s="7"/>
      <c r="EZ64" s="7"/>
      <c r="FA64" s="7"/>
      <c r="FB64" s="7">
        <v>36127.525003308401</v>
      </c>
      <c r="FC64" s="7">
        <v>46.397996374999998</v>
      </c>
      <c r="FK64" s="4">
        <v>34671.83579256395</v>
      </c>
      <c r="FL64" s="4">
        <v>44.350962445312504</v>
      </c>
      <c r="FM64" s="4">
        <v>31414.319202370767</v>
      </c>
      <c r="FN64" s="4">
        <v>44.287455366946112</v>
      </c>
      <c r="FP64" s="4">
        <v>36127.525003308401</v>
      </c>
      <c r="FQ64" s="4">
        <v>44.872750601562501</v>
      </c>
      <c r="FR64" s="4">
        <v>26616.692325898857</v>
      </c>
      <c r="FS64" s="4">
        <v>44.000555438521985</v>
      </c>
    </row>
    <row r="65" spans="90:175">
      <c r="CL65" s="4">
        <v>31414.319202370767</v>
      </c>
      <c r="CM65" s="4">
        <v>43.491968</v>
      </c>
      <c r="CN65" s="4">
        <v>43.491968</v>
      </c>
      <c r="CO65" s="4">
        <v>47.492540749999996</v>
      </c>
      <c r="CP65" s="4">
        <v>46.778277500000002</v>
      </c>
      <c r="CQ65" s="4">
        <v>43.947398140625005</v>
      </c>
      <c r="CR65" s="4">
        <v>26.664194999999999</v>
      </c>
      <c r="CS65" s="4">
        <v>21.358589250000001</v>
      </c>
      <c r="CT65" s="4">
        <v>99.697388750000002</v>
      </c>
      <c r="CU65" s="4">
        <v>99.430376499999994</v>
      </c>
      <c r="CV65" s="4">
        <v>42.187960750000002</v>
      </c>
      <c r="CW65" s="4">
        <v>45.606278500000002</v>
      </c>
      <c r="CX65" s="4">
        <v>43.383311500000005</v>
      </c>
      <c r="CY65" s="4">
        <v>47.367412000000002</v>
      </c>
      <c r="CZ65" s="4">
        <v>46.639942750000003</v>
      </c>
      <c r="DA65" s="4">
        <v>44.287455366946112</v>
      </c>
      <c r="DB65" s="4">
        <v>1.1062099999999999</v>
      </c>
      <c r="DC65" s="4">
        <v>29426.174999999999</v>
      </c>
      <c r="DZ65" s="4">
        <v>40000.576653999997</v>
      </c>
      <c r="EA65" s="4">
        <v>44.832943</v>
      </c>
      <c r="EB65" s="4">
        <v>44.832943</v>
      </c>
      <c r="EC65" s="4">
        <v>48.727032999999999</v>
      </c>
      <c r="ED65" s="4">
        <v>48.061915999999997</v>
      </c>
      <c r="EE65" s="4">
        <v>45.2781344375</v>
      </c>
      <c r="EF65" s="4">
        <v>28.384767</v>
      </c>
      <c r="EG65" s="4">
        <v>22.525015</v>
      </c>
      <c r="EH65" s="4">
        <v>99.976797000000005</v>
      </c>
      <c r="EI65" s="4">
        <v>99.972279</v>
      </c>
      <c r="EJ65" s="4">
        <v>43.789524999999998</v>
      </c>
      <c r="EK65" s="4">
        <v>46.732250000000001</v>
      </c>
      <c r="EL65" s="4">
        <v>44.741878999999997</v>
      </c>
      <c r="EM65" s="4">
        <v>48.576040999999996</v>
      </c>
      <c r="EN65" s="4">
        <v>47.911454999999997</v>
      </c>
      <c r="EO65" s="4">
        <v>45.625334046733094</v>
      </c>
      <c r="EP65" s="4">
        <v>0.95939099999999999</v>
      </c>
      <c r="EQ65" s="4">
        <v>774362.51</v>
      </c>
      <c r="EV65" s="7"/>
      <c r="EW65" s="7"/>
      <c r="EX65" s="7"/>
      <c r="EY65" s="7"/>
      <c r="EZ65" s="7"/>
      <c r="FA65" s="7"/>
      <c r="FB65" s="7">
        <v>40000.576653999997</v>
      </c>
      <c r="FC65" s="7">
        <v>46.732250000000001</v>
      </c>
      <c r="FK65" s="4">
        <v>38267.141473999996</v>
      </c>
      <c r="FL65" s="4">
        <v>44.754526750000004</v>
      </c>
      <c r="FM65" s="4">
        <v>34671.83579256395</v>
      </c>
      <c r="FN65" s="4">
        <v>44.692125797175017</v>
      </c>
      <c r="FP65" s="4">
        <v>40000.576653999997</v>
      </c>
      <c r="FQ65" s="4">
        <v>45.2781344375</v>
      </c>
      <c r="FR65" s="4">
        <v>29470.135071819961</v>
      </c>
      <c r="FS65" s="4">
        <v>44.406750090574768</v>
      </c>
    </row>
    <row r="66" spans="90:175">
      <c r="CL66" s="4">
        <v>34671.83579256395</v>
      </c>
      <c r="CM66" s="4">
        <v>43.899133500000005</v>
      </c>
      <c r="CN66" s="4">
        <v>43.899133500000005</v>
      </c>
      <c r="CO66" s="4">
        <v>47.859808375</v>
      </c>
      <c r="CP66" s="4">
        <v>47.167721749999998</v>
      </c>
      <c r="CQ66" s="4">
        <v>44.350962445312504</v>
      </c>
      <c r="CR66" s="4">
        <v>27.198649</v>
      </c>
      <c r="CS66" s="4">
        <v>21.706072124999999</v>
      </c>
      <c r="CT66" s="4">
        <v>99.837006375000001</v>
      </c>
      <c r="CU66" s="4">
        <v>99.700897249999997</v>
      </c>
      <c r="CV66" s="4">
        <v>42.684061874999998</v>
      </c>
      <c r="CW66" s="4">
        <v>45.948810250000001</v>
      </c>
      <c r="CX66" s="4">
        <v>43.794314249999999</v>
      </c>
      <c r="CY66" s="4">
        <v>47.728716999999996</v>
      </c>
      <c r="CZ66" s="4">
        <v>47.026655875000003</v>
      </c>
      <c r="DA66" s="4">
        <v>44.692125797175017</v>
      </c>
      <c r="DB66" s="4">
        <v>1.0826525</v>
      </c>
      <c r="DC66" s="4">
        <v>28794.952499999999</v>
      </c>
      <c r="EV66" s="7"/>
      <c r="EW66" s="7"/>
      <c r="EX66" s="7"/>
      <c r="EY66" s="7"/>
      <c r="EZ66" s="7"/>
      <c r="FA66" s="7"/>
      <c r="FB66" s="7"/>
      <c r="FC66" s="7"/>
      <c r="FM66" s="4">
        <v>38267.141473999996</v>
      </c>
      <c r="FN66" s="4">
        <v>45.096796227403921</v>
      </c>
      <c r="FR66" s="4">
        <v>32629.481173595905</v>
      </c>
      <c r="FS66" s="4">
        <v>44.812944742627543</v>
      </c>
    </row>
    <row r="67" spans="90:175">
      <c r="CL67" s="4">
        <v>38267.141473999996</v>
      </c>
      <c r="CM67" s="4">
        <v>44.306299000000003</v>
      </c>
      <c r="CN67" s="4">
        <v>44.306299000000003</v>
      </c>
      <c r="CO67" s="4">
        <v>48.227075999999997</v>
      </c>
      <c r="CP67" s="4">
        <v>47.557166000000002</v>
      </c>
      <c r="CQ67" s="4">
        <v>44.754526750000004</v>
      </c>
      <c r="CR67" s="4">
        <v>27.733103</v>
      </c>
      <c r="CS67" s="4">
        <v>22.053554999999999</v>
      </c>
      <c r="CT67" s="4">
        <v>99.976624000000001</v>
      </c>
      <c r="CU67" s="4">
        <v>99.971418</v>
      </c>
      <c r="CV67" s="4">
        <v>43.180163</v>
      </c>
      <c r="CW67" s="4">
        <v>46.291342</v>
      </c>
      <c r="CX67" s="4">
        <v>44.205317000000001</v>
      </c>
      <c r="CY67" s="4">
        <v>48.090021999999998</v>
      </c>
      <c r="CZ67" s="4">
        <v>47.413369000000003</v>
      </c>
      <c r="DA67" s="4">
        <v>45.096796227403921</v>
      </c>
      <c r="DB67" s="4">
        <v>1.0590949999999999</v>
      </c>
      <c r="DC67" s="4">
        <v>28163.73</v>
      </c>
      <c r="EV67" s="7"/>
      <c r="EW67" s="7"/>
      <c r="EX67" s="7"/>
      <c r="EY67" s="7"/>
      <c r="EZ67" s="7"/>
      <c r="FA67" s="7"/>
      <c r="FB67" s="7"/>
      <c r="FC67" s="7"/>
      <c r="FR67" s="4">
        <v>36127.525003308401</v>
      </c>
      <c r="FS67" s="4">
        <v>45.219139394680319</v>
      </c>
    </row>
    <row r="68" spans="90:175">
      <c r="EV68" s="7"/>
      <c r="EW68" s="7"/>
      <c r="EX68" s="7"/>
      <c r="EY68" s="7"/>
      <c r="EZ68" s="7"/>
      <c r="FA68" s="7"/>
      <c r="FB68" s="7"/>
      <c r="FC68" s="7"/>
      <c r="FR68" s="4">
        <v>40000.576653999997</v>
      </c>
      <c r="FS68" s="4">
        <v>45.625334046733094</v>
      </c>
    </row>
    <row r="69" spans="90:175">
      <c r="EV69" s="7"/>
      <c r="EW69" s="7"/>
      <c r="EX69" s="7"/>
      <c r="EY69" s="7"/>
      <c r="EZ69" s="7"/>
      <c r="FA69" s="7"/>
      <c r="FB69" s="7"/>
      <c r="FC69" s="7"/>
    </row>
    <row r="70" spans="90:175">
      <c r="EV70" s="7"/>
      <c r="EW70" s="7"/>
      <c r="EX70" s="7"/>
      <c r="EY70" s="7"/>
      <c r="EZ70" s="7"/>
      <c r="FA70" s="7"/>
      <c r="FB70" s="7"/>
      <c r="FC70" s="7"/>
    </row>
    <row r="71" spans="90:175">
      <c r="EV71" s="7"/>
      <c r="EW71" s="7"/>
      <c r="EX71" s="7"/>
      <c r="EY71" s="7"/>
      <c r="EZ71" s="7"/>
      <c r="FA71" s="7"/>
      <c r="FB71" s="7"/>
      <c r="FC71" s="7"/>
    </row>
    <row r="72" spans="90:175">
      <c r="EV72" s="7"/>
      <c r="EW72" s="7"/>
      <c r="EX72" s="7"/>
      <c r="EY72" s="7"/>
      <c r="EZ72" s="7"/>
      <c r="FA72" s="7"/>
      <c r="FB72" s="7"/>
      <c r="FC72" s="7"/>
    </row>
    <row r="73" spans="90:175">
      <c r="EV73" s="7"/>
      <c r="EW73" s="7"/>
      <c r="EX73" s="7"/>
      <c r="EY73" s="7"/>
      <c r="EZ73" s="7"/>
      <c r="FA73" s="7"/>
      <c r="FB73" s="7"/>
      <c r="FC73" s="7"/>
    </row>
    <row r="74" spans="90:175">
      <c r="EV74" s="7"/>
      <c r="EW74" s="7"/>
      <c r="EX74" s="7"/>
      <c r="EY74" s="7"/>
      <c r="EZ74" s="7"/>
      <c r="FA74" s="7"/>
      <c r="FB74" s="7"/>
      <c r="FC74" s="7"/>
    </row>
    <row r="75" spans="90:175">
      <c r="EV75" s="7"/>
      <c r="EW75" s="7"/>
      <c r="EX75" s="7"/>
      <c r="EY75" s="7"/>
      <c r="EZ75" s="7"/>
      <c r="FA75" s="7"/>
      <c r="FB75" s="7"/>
      <c r="FC75" s="7"/>
    </row>
    <row r="76" spans="90:175">
      <c r="EV76" s="7"/>
      <c r="EW76" s="7"/>
      <c r="EX76" s="7"/>
      <c r="EY76" s="7"/>
      <c r="EZ76" s="7"/>
      <c r="FA76" s="7"/>
      <c r="FB76" s="7"/>
      <c r="FC76" s="7"/>
    </row>
    <row r="77" spans="90:175">
      <c r="EV77" s="7"/>
      <c r="EW77" s="7"/>
      <c r="EX77" s="7"/>
      <c r="EY77" s="7"/>
      <c r="EZ77" s="7"/>
      <c r="FA77" s="7"/>
      <c r="FB77" s="7"/>
      <c r="FC77" s="7"/>
    </row>
    <row r="78" spans="90:175">
      <c r="EV78" s="7"/>
      <c r="EW78" s="7"/>
      <c r="EX78" s="7"/>
      <c r="EY78" s="7"/>
      <c r="EZ78" s="7"/>
      <c r="FA78" s="7"/>
      <c r="FB78" s="7"/>
      <c r="FC78" s="7"/>
    </row>
    <row r="79" spans="90:175">
      <c r="EV79" s="7"/>
      <c r="EW79" s="7"/>
      <c r="EX79" s="7"/>
      <c r="EY79" s="7"/>
      <c r="EZ79" s="7"/>
      <c r="FA79" s="7"/>
      <c r="FB79" s="7"/>
      <c r="FC79" s="7"/>
    </row>
    <row r="80" spans="90:175">
      <c r="EV80" s="7"/>
      <c r="EW80" s="7"/>
      <c r="EX80" s="7"/>
      <c r="EY80" s="7"/>
      <c r="EZ80" s="7"/>
      <c r="FA80" s="7"/>
      <c r="FB80" s="7"/>
      <c r="FC80" s="7"/>
    </row>
    <row r="81" spans="152:159">
      <c r="EV81" s="7"/>
      <c r="EW81" s="7"/>
      <c r="EX81" s="7"/>
      <c r="EY81" s="7"/>
      <c r="EZ81" s="7"/>
      <c r="FA81" s="7"/>
      <c r="FB81" s="7"/>
      <c r="FC81" s="7"/>
    </row>
    <row r="82" spans="152:159">
      <c r="EV82" s="7"/>
      <c r="EW82" s="7"/>
      <c r="EX82" s="7"/>
      <c r="EY82" s="7"/>
      <c r="EZ82" s="7"/>
      <c r="FA82" s="7"/>
      <c r="FB82" s="7"/>
      <c r="FC82" s="7"/>
    </row>
    <row r="83" spans="152:159">
      <c r="EV83" s="7"/>
      <c r="EW83" s="7"/>
      <c r="EX83" s="7"/>
      <c r="EY83" s="7"/>
      <c r="EZ83" s="7"/>
      <c r="FA83" s="7"/>
      <c r="FB83" s="7"/>
      <c r="FC83" s="7"/>
    </row>
    <row r="84" spans="152:159">
      <c r="EV84" s="7"/>
      <c r="EW84" s="7"/>
      <c r="EX84" s="7"/>
      <c r="EY84" s="7"/>
      <c r="EZ84" s="7"/>
      <c r="FA84" s="7"/>
      <c r="FB84" s="7"/>
      <c r="FC84" s="7"/>
    </row>
    <row r="85" spans="152:159">
      <c r="EV85" s="7"/>
      <c r="EW85" s="7"/>
      <c r="EX85" s="7"/>
      <c r="EY85" s="7"/>
      <c r="EZ85" s="7"/>
      <c r="FA85" s="7"/>
      <c r="FB85" s="7"/>
      <c r="FC85" s="7"/>
    </row>
    <row r="86" spans="152:159">
      <c r="EV86" s="7"/>
      <c r="EW86" s="7"/>
      <c r="EX86" s="7"/>
      <c r="EY86" s="7"/>
      <c r="EZ86" s="7"/>
      <c r="FA86" s="7"/>
      <c r="FB86" s="7"/>
      <c r="FC86" s="7"/>
    </row>
    <row r="87" spans="152:159">
      <c r="EV87" s="7"/>
      <c r="EW87" s="7"/>
      <c r="EX87" s="7"/>
      <c r="EY87" s="7"/>
      <c r="EZ87" s="7"/>
      <c r="FA87" s="7"/>
      <c r="FB87" s="7"/>
      <c r="FC87" s="7"/>
    </row>
    <row r="88" spans="152:159">
      <c r="EV88" s="7"/>
      <c r="EW88" s="7"/>
      <c r="EX88" s="7"/>
      <c r="EY88" s="7"/>
      <c r="EZ88" s="7"/>
      <c r="FA88" s="7"/>
      <c r="FB88" s="7"/>
      <c r="FC88" s="7"/>
    </row>
    <row r="89" spans="152:159">
      <c r="EV89" s="7"/>
      <c r="EW89" s="7"/>
      <c r="EX89" s="7"/>
      <c r="EY89" s="7"/>
      <c r="EZ89" s="7"/>
      <c r="FA89" s="7"/>
      <c r="FB89" s="7"/>
      <c r="FC89" s="7"/>
    </row>
    <row r="90" spans="152:159">
      <c r="EV90" s="7"/>
      <c r="EW90" s="7"/>
      <c r="EX90" s="7"/>
      <c r="EY90" s="7"/>
      <c r="EZ90" s="7"/>
      <c r="FA90" s="7"/>
      <c r="FB90" s="7"/>
      <c r="FC90" s="7"/>
    </row>
    <row r="91" spans="152:159">
      <c r="EV91" s="7"/>
      <c r="EW91" s="7"/>
      <c r="EX91" s="7"/>
      <c r="EY91" s="7"/>
      <c r="EZ91" s="7"/>
      <c r="FA91" s="7"/>
      <c r="FB91" s="7"/>
      <c r="FC91" s="7"/>
    </row>
    <row r="92" spans="152:159">
      <c r="EV92" s="7"/>
      <c r="EW92" s="7"/>
      <c r="EX92" s="7"/>
      <c r="EY92" s="7"/>
      <c r="EZ92" s="7"/>
      <c r="FA92" s="7"/>
      <c r="FB92" s="7"/>
      <c r="FC92" s="7"/>
    </row>
    <row r="93" spans="152:159">
      <c r="EV93" s="7"/>
      <c r="EW93" s="7"/>
      <c r="EX93" s="7"/>
      <c r="EY93" s="7"/>
      <c r="EZ93" s="7"/>
      <c r="FA93" s="7"/>
      <c r="FB93" s="7"/>
      <c r="FC93" s="7"/>
    </row>
    <row r="94" spans="152:159">
      <c r="EV94" s="7"/>
      <c r="EW94" s="7"/>
      <c r="EX94" s="7"/>
      <c r="EY94" s="7"/>
      <c r="EZ94" s="7"/>
      <c r="FA94" s="7"/>
      <c r="FB94" s="7"/>
      <c r="FC94" s="7"/>
    </row>
    <row r="95" spans="152:159">
      <c r="EV95" s="7"/>
      <c r="EW95" s="7"/>
      <c r="EX95" s="7"/>
      <c r="EY95" s="7"/>
      <c r="EZ95" s="7"/>
      <c r="FA95" s="7"/>
      <c r="FB95" s="7"/>
      <c r="FC95" s="7"/>
    </row>
    <row r="96" spans="152:159">
      <c r="EV96" s="7"/>
      <c r="EW96" s="7"/>
      <c r="EX96" s="7"/>
      <c r="EY96" s="7"/>
      <c r="EZ96" s="7"/>
      <c r="FA96" s="7"/>
      <c r="FB96" s="7"/>
      <c r="FC96" s="7"/>
    </row>
    <row r="97" spans="152:159">
      <c r="EV97" s="7"/>
      <c r="EW97" s="7"/>
      <c r="EX97" s="7"/>
      <c r="EY97" s="7"/>
      <c r="EZ97" s="7"/>
      <c r="FA97" s="7"/>
      <c r="FB97" s="7"/>
      <c r="FC97" s="7"/>
    </row>
    <row r="98" spans="152:159">
      <c r="EV98" s="7"/>
      <c r="EW98" s="7"/>
      <c r="EX98" s="7"/>
      <c r="EY98" s="7"/>
      <c r="EZ98" s="7"/>
      <c r="FA98" s="7"/>
      <c r="FB98" s="7"/>
      <c r="FC98" s="7"/>
    </row>
    <row r="99" spans="152:159">
      <c r="EV99" s="7"/>
      <c r="EW99" s="7"/>
      <c r="EX99" s="7"/>
      <c r="EY99" s="7"/>
      <c r="EZ99" s="7"/>
      <c r="FA99" s="7"/>
      <c r="FB99" s="7"/>
      <c r="FC99" s="7"/>
    </row>
    <row r="100" spans="152:159">
      <c r="EV100" s="7"/>
      <c r="EW100" s="7"/>
      <c r="EX100" s="7"/>
      <c r="EY100" s="7"/>
      <c r="EZ100" s="7"/>
      <c r="FA100" s="7"/>
      <c r="FB100" s="7"/>
      <c r="FC100" s="7"/>
    </row>
    <row r="101" spans="152:159">
      <c r="EV101" s="7"/>
      <c r="EW101" s="7"/>
      <c r="EX101" s="7"/>
      <c r="EY101" s="7"/>
      <c r="EZ101" s="7"/>
      <c r="FA101" s="7"/>
      <c r="FB101" s="7"/>
      <c r="FC101" s="7"/>
    </row>
    <row r="102" spans="152:159">
      <c r="EV102" s="7"/>
      <c r="EW102" s="7"/>
      <c r="EX102" s="7"/>
      <c r="EY102" s="7"/>
      <c r="EZ102" s="7"/>
      <c r="FA102" s="7"/>
      <c r="FB102" s="7"/>
      <c r="FC102" s="7"/>
    </row>
    <row r="103" spans="152:159">
      <c r="EV103" s="7"/>
      <c r="EW103" s="7"/>
      <c r="EX103" s="7"/>
      <c r="EY103" s="7"/>
      <c r="EZ103" s="7"/>
      <c r="FA103" s="7"/>
      <c r="FB103" s="7"/>
      <c r="FC103" s="7"/>
    </row>
    <row r="104" spans="152:159">
      <c r="EV104" s="7"/>
      <c r="EW104" s="7"/>
      <c r="EX104" s="7"/>
      <c r="EY104" s="7"/>
      <c r="EZ104" s="7"/>
      <c r="FA104" s="7"/>
      <c r="FB104" s="7"/>
      <c r="FC104" s="7"/>
    </row>
    <row r="105" spans="152:159">
      <c r="EV105" s="7"/>
      <c r="EW105" s="7"/>
      <c r="EX105" s="7"/>
      <c r="EY105" s="7"/>
      <c r="EZ105" s="7"/>
      <c r="FA105" s="7"/>
      <c r="FB105" s="7"/>
      <c r="FC105" s="7"/>
    </row>
    <row r="106" spans="152:159">
      <c r="EV106" s="7"/>
      <c r="EW106" s="7"/>
      <c r="EX106" s="7"/>
      <c r="EY106" s="7"/>
      <c r="EZ106" s="7"/>
      <c r="FA106" s="7"/>
      <c r="FB106" s="7"/>
      <c r="FC106" s="7"/>
    </row>
    <row r="107" spans="152:159">
      <c r="EV107" s="7"/>
      <c r="EW107" s="7"/>
      <c r="EX107" s="7"/>
      <c r="EY107" s="7"/>
      <c r="EZ107" s="7"/>
      <c r="FA107" s="7"/>
      <c r="FB107" s="7"/>
      <c r="FC107" s="7"/>
    </row>
    <row r="108" spans="152:159">
      <c r="EV108" s="7"/>
      <c r="EW108" s="7"/>
      <c r="EX108" s="7"/>
      <c r="EY108" s="7"/>
      <c r="EZ108" s="7"/>
      <c r="FA108" s="7"/>
      <c r="FB108" s="7"/>
      <c r="FC108" s="7"/>
    </row>
    <row r="109" spans="152:159">
      <c r="EV109" s="7"/>
      <c r="EW109" s="7"/>
      <c r="EX109" s="7"/>
      <c r="EY109" s="7"/>
      <c r="EZ109" s="7"/>
      <c r="FA109" s="7"/>
      <c r="FB109" s="7"/>
      <c r="FC109" s="7"/>
    </row>
    <row r="110" spans="152:159">
      <c r="EV110" s="7"/>
      <c r="EW110" s="7"/>
      <c r="EX110" s="7"/>
      <c r="EY110" s="7"/>
      <c r="EZ110" s="7"/>
      <c r="FA110" s="7"/>
      <c r="FB110" s="7"/>
      <c r="FC110" s="7"/>
    </row>
    <row r="111" spans="152:159">
      <c r="EV111" s="7"/>
      <c r="EW111" s="7"/>
      <c r="EX111" s="7"/>
      <c r="EY111" s="7"/>
      <c r="EZ111" s="7"/>
      <c r="FA111" s="7"/>
      <c r="FB111" s="7"/>
      <c r="FC111" s="7"/>
    </row>
    <row r="112" spans="152:159">
      <c r="EV112" s="7"/>
      <c r="EW112" s="7"/>
      <c r="EX112" s="7"/>
      <c r="EY112" s="7"/>
      <c r="EZ112" s="7"/>
      <c r="FA112" s="7"/>
      <c r="FB112" s="7"/>
      <c r="FC112" s="7"/>
    </row>
    <row r="113" spans="152:159">
      <c r="EV113" s="7"/>
      <c r="EW113" s="7"/>
      <c r="EX113" s="7"/>
      <c r="EY113" s="7"/>
      <c r="EZ113" s="7"/>
      <c r="FA113" s="7"/>
      <c r="FB113" s="7"/>
      <c r="FC113" s="7"/>
    </row>
    <row r="114" spans="152:159">
      <c r="EV114" s="7"/>
      <c r="EW114" s="7"/>
      <c r="EX114" s="7"/>
      <c r="EY114" s="7"/>
      <c r="EZ114" s="7"/>
      <c r="FA114" s="7"/>
      <c r="FB114" s="7"/>
      <c r="FC114" s="7"/>
    </row>
    <row r="115" spans="152:159">
      <c r="EV115" s="7"/>
      <c r="EW115" s="7"/>
      <c r="EX115" s="7"/>
      <c r="EY115" s="7"/>
      <c r="EZ115" s="7"/>
      <c r="FA115" s="7"/>
      <c r="FB115" s="7"/>
      <c r="FC115" s="7"/>
    </row>
    <row r="116" spans="152:159">
      <c r="EV116" s="7"/>
      <c r="EW116" s="7"/>
      <c r="EX116" s="7"/>
      <c r="EY116" s="7"/>
      <c r="EZ116" s="7"/>
      <c r="FA116" s="7"/>
      <c r="FB116" s="7"/>
      <c r="FC116" s="7"/>
    </row>
    <row r="117" spans="152:159">
      <c r="EV117" s="7"/>
      <c r="EW117" s="7"/>
      <c r="EX117" s="7"/>
      <c r="EY117" s="7"/>
      <c r="EZ117" s="7"/>
      <c r="FA117" s="7"/>
      <c r="FB117" s="7"/>
      <c r="FC117" s="7"/>
    </row>
    <row r="118" spans="152:159">
      <c r="EV118" s="7"/>
      <c r="EW118" s="7"/>
      <c r="EX118" s="7"/>
      <c r="EY118" s="7"/>
      <c r="EZ118" s="7"/>
      <c r="FA118" s="7"/>
      <c r="FB118" s="7"/>
      <c r="FC118" s="7"/>
    </row>
    <row r="119" spans="152:159">
      <c r="EV119" s="7"/>
      <c r="EW119" s="7"/>
      <c r="EX119" s="7"/>
      <c r="EY119" s="7"/>
      <c r="EZ119" s="7"/>
      <c r="FA119" s="7"/>
      <c r="FB119" s="7"/>
      <c r="FC119" s="7"/>
    </row>
    <row r="120" spans="152:159">
      <c r="EV120" s="7"/>
      <c r="EW120" s="7"/>
      <c r="EX120" s="7"/>
      <c r="EY120" s="7"/>
      <c r="EZ120" s="7"/>
      <c r="FA120" s="7"/>
      <c r="FB120" s="7"/>
      <c r="FC120" s="7"/>
    </row>
    <row r="121" spans="152:159">
      <c r="EV121" s="7"/>
      <c r="EW121" s="7"/>
      <c r="EX121" s="7"/>
      <c r="EY121" s="7"/>
      <c r="EZ121" s="7"/>
      <c r="FA121" s="7"/>
      <c r="FB121" s="7"/>
      <c r="FC121" s="7"/>
    </row>
    <row r="122" spans="152:159">
      <c r="EV122" s="7"/>
      <c r="EW122" s="7"/>
      <c r="EX122" s="7"/>
      <c r="EY122" s="7"/>
      <c r="EZ122" s="7"/>
      <c r="FA122" s="7"/>
      <c r="FB122" s="7"/>
      <c r="FC122" s="7"/>
    </row>
    <row r="123" spans="152:159">
      <c r="EV123" s="7"/>
      <c r="EW123" s="7"/>
      <c r="EX123" s="7"/>
      <c r="EY123" s="7"/>
      <c r="EZ123" s="7"/>
      <c r="FA123" s="7"/>
      <c r="FB123" s="7"/>
      <c r="FC123" s="7"/>
    </row>
    <row r="124" spans="152:159">
      <c r="EV124" s="7"/>
      <c r="EW124" s="7"/>
      <c r="EX124" s="7"/>
      <c r="EY124" s="7"/>
      <c r="EZ124" s="7"/>
      <c r="FA124" s="7"/>
      <c r="FB124" s="7"/>
      <c r="FC124" s="7"/>
    </row>
    <row r="125" spans="152:159">
      <c r="EV125" s="7"/>
      <c r="EW125" s="7"/>
      <c r="EX125" s="7"/>
      <c r="EY125" s="7"/>
      <c r="EZ125" s="7"/>
      <c r="FA125" s="7"/>
      <c r="FB125" s="7"/>
      <c r="FC125" s="7"/>
    </row>
    <row r="126" spans="152:159">
      <c r="EV126" s="7"/>
      <c r="EW126" s="7"/>
      <c r="EX126" s="7"/>
      <c r="EY126" s="7"/>
      <c r="EZ126" s="7"/>
      <c r="FA126" s="7"/>
      <c r="FB126" s="7"/>
      <c r="FC126" s="7"/>
    </row>
    <row r="127" spans="152:159">
      <c r="EV127" s="7"/>
      <c r="EW127" s="7"/>
      <c r="EX127" s="7"/>
      <c r="EY127" s="7"/>
      <c r="EZ127" s="7"/>
      <c r="FA127" s="7"/>
      <c r="FB127" s="7"/>
      <c r="FC127" s="7"/>
    </row>
    <row r="128" spans="152:159">
      <c r="EV128" s="7"/>
      <c r="EW128" s="7"/>
      <c r="EX128" s="7"/>
      <c r="EY128" s="7"/>
      <c r="EZ128" s="7"/>
      <c r="FA128" s="7"/>
      <c r="FB128" s="7"/>
      <c r="FC128" s="7"/>
    </row>
    <row r="129" spans="152:159">
      <c r="EV129" s="7"/>
      <c r="EW129" s="7"/>
      <c r="EX129" s="7"/>
      <c r="EY129" s="7"/>
      <c r="EZ129" s="7"/>
      <c r="FA129" s="7"/>
      <c r="FB129" s="7"/>
      <c r="FC129" s="7"/>
    </row>
    <row r="130" spans="152:159">
      <c r="EV130" s="7"/>
      <c r="EW130" s="7"/>
      <c r="EX130" s="7"/>
      <c r="EY130" s="7"/>
      <c r="EZ130" s="7"/>
      <c r="FA130" s="7"/>
      <c r="FB130" s="7"/>
      <c r="FC130" s="7"/>
    </row>
    <row r="131" spans="152:159">
      <c r="EV131" s="7"/>
      <c r="EW131" s="7"/>
      <c r="EX131" s="7"/>
      <c r="EY131" s="7"/>
      <c r="EZ131" s="7"/>
      <c r="FA131" s="7"/>
      <c r="FB131" s="7"/>
      <c r="FC131" s="7"/>
    </row>
    <row r="132" spans="152:159">
      <c r="EV132" s="7"/>
      <c r="EW132" s="7"/>
      <c r="EX132" s="7"/>
      <c r="EY132" s="7"/>
      <c r="EZ132" s="7"/>
      <c r="FA132" s="7"/>
      <c r="FB132" s="7"/>
      <c r="FC132" s="7"/>
    </row>
    <row r="133" spans="152:159">
      <c r="EV133" s="7"/>
      <c r="EW133" s="7"/>
      <c r="EX133" s="7"/>
      <c r="EY133" s="7"/>
      <c r="EZ133" s="7"/>
      <c r="FA133" s="7"/>
      <c r="FB133" s="7"/>
      <c r="FC133" s="7"/>
    </row>
    <row r="134" spans="152:159">
      <c r="EV134" s="7"/>
      <c r="EW134" s="7"/>
      <c r="EX134" s="7"/>
      <c r="EY134" s="7"/>
      <c r="EZ134" s="7"/>
      <c r="FA134" s="7"/>
      <c r="FB134" s="7"/>
      <c r="FC134" s="7"/>
    </row>
    <row r="135" spans="152:159">
      <c r="EV135" s="7"/>
      <c r="EW135" s="7"/>
      <c r="EX135" s="7"/>
      <c r="EY135" s="7"/>
      <c r="EZ135" s="7"/>
      <c r="FA135" s="7"/>
      <c r="FB135" s="7"/>
      <c r="FC135" s="7"/>
    </row>
    <row r="136" spans="152:159">
      <c r="EV136" s="7"/>
      <c r="EW136" s="7"/>
      <c r="EX136" s="7"/>
      <c r="EY136" s="7"/>
      <c r="EZ136" s="7"/>
      <c r="FA136" s="7"/>
      <c r="FB136" s="7"/>
      <c r="FC136" s="7"/>
    </row>
    <row r="137" spans="152:159">
      <c r="EV137" s="7"/>
      <c r="EW137" s="7"/>
      <c r="EX137" s="7"/>
      <c r="EY137" s="7"/>
      <c r="EZ137" s="7"/>
      <c r="FA137" s="7"/>
      <c r="FB137" s="7"/>
      <c r="FC137" s="7"/>
    </row>
    <row r="138" spans="152:159">
      <c r="EV138" s="7"/>
      <c r="EW138" s="7"/>
      <c r="EX138" s="7"/>
      <c r="EY138" s="7"/>
      <c r="EZ138" s="7"/>
      <c r="FA138" s="7"/>
      <c r="FB138" s="7"/>
      <c r="FC138" s="7"/>
    </row>
    <row r="139" spans="152:159">
      <c r="EV139" s="7"/>
      <c r="EW139" s="7"/>
      <c r="EX139" s="7"/>
      <c r="EY139" s="7"/>
      <c r="EZ139" s="7"/>
      <c r="FA139" s="7"/>
      <c r="FB139" s="7"/>
      <c r="FC139" s="7"/>
    </row>
    <row r="140" spans="152:159">
      <c r="EV140" s="7"/>
      <c r="EW140" s="7"/>
      <c r="EX140" s="7"/>
      <c r="EY140" s="7"/>
      <c r="EZ140" s="7"/>
      <c r="FA140" s="7"/>
      <c r="FB140" s="7"/>
      <c r="FC140" s="7"/>
    </row>
    <row r="141" spans="152:159">
      <c r="EV141" s="7"/>
      <c r="EW141" s="7"/>
      <c r="EX141" s="7"/>
      <c r="EY141" s="7"/>
      <c r="EZ141" s="7"/>
      <c r="FA141" s="7"/>
      <c r="FB141" s="7"/>
      <c r="FC141" s="7"/>
    </row>
    <row r="142" spans="152:159">
      <c r="EV142" s="7"/>
      <c r="EW142" s="7"/>
      <c r="EX142" s="7"/>
      <c r="EY142" s="7"/>
      <c r="EZ142" s="7"/>
      <c r="FA142" s="7"/>
      <c r="FB142" s="7"/>
      <c r="FC142" s="7"/>
    </row>
    <row r="143" spans="152:159">
      <c r="EV143" s="7"/>
      <c r="EW143" s="7"/>
      <c r="EX143" s="7"/>
      <c r="EY143" s="7"/>
      <c r="EZ143" s="7"/>
      <c r="FA143" s="7"/>
      <c r="FB143" s="7"/>
      <c r="FC143" s="7"/>
    </row>
    <row r="144" spans="152:159">
      <c r="EV144" s="7"/>
      <c r="EW144" s="7"/>
      <c r="EX144" s="7"/>
      <c r="EY144" s="7"/>
      <c r="EZ144" s="7"/>
      <c r="FA144" s="7"/>
      <c r="FB144" s="7"/>
      <c r="FC144" s="7"/>
    </row>
    <row r="145" spans="152:159">
      <c r="EV145" s="7"/>
      <c r="EW145" s="7"/>
      <c r="EX145" s="7"/>
      <c r="EY145" s="7"/>
      <c r="EZ145" s="7"/>
      <c r="FA145" s="7"/>
      <c r="FB145" s="7"/>
      <c r="FC145" s="7"/>
    </row>
    <row r="146" spans="152:159">
      <c r="EV146" s="7"/>
      <c r="EW146" s="7"/>
      <c r="EX146" s="7"/>
      <c r="EY146" s="7"/>
      <c r="EZ146" s="7"/>
      <c r="FA146" s="7"/>
      <c r="FB146" s="7"/>
      <c r="FC146" s="7"/>
    </row>
    <row r="147" spans="152:159">
      <c r="EV147" s="7"/>
      <c r="EW147" s="7"/>
      <c r="EX147" s="7"/>
      <c r="EY147" s="7"/>
      <c r="EZ147" s="7"/>
      <c r="FA147" s="7"/>
      <c r="FB147" s="7"/>
      <c r="FC147" s="7"/>
    </row>
    <row r="148" spans="152:159">
      <c r="EV148" s="7"/>
      <c r="EW148" s="7"/>
      <c r="EX148" s="7"/>
      <c r="EY148" s="7"/>
      <c r="EZ148" s="7"/>
      <c r="FA148" s="7"/>
      <c r="FB148" s="7"/>
      <c r="FC148" s="7"/>
    </row>
    <row r="149" spans="152:159">
      <c r="EV149" s="7"/>
      <c r="EW149" s="7"/>
      <c r="EX149" s="7"/>
      <c r="EY149" s="7"/>
      <c r="EZ149" s="7"/>
      <c r="FA149" s="7"/>
      <c r="FB149" s="7"/>
      <c r="FC149" s="7"/>
    </row>
    <row r="150" spans="152:159">
      <c r="EV150" s="7"/>
      <c r="EW150" s="7"/>
      <c r="EX150" s="7"/>
      <c r="EY150" s="7"/>
      <c r="EZ150" s="7"/>
      <c r="FA150" s="7"/>
      <c r="FB150" s="7"/>
      <c r="FC150" s="7"/>
    </row>
    <row r="151" spans="152:159">
      <c r="EV151" s="7"/>
      <c r="EW151" s="7"/>
      <c r="EX151" s="7"/>
      <c r="EY151" s="7"/>
      <c r="EZ151" s="7"/>
      <c r="FA151" s="7"/>
      <c r="FB151" s="7"/>
      <c r="FC151" s="7"/>
    </row>
    <row r="152" spans="152:159">
      <c r="EV152" s="7"/>
      <c r="EW152" s="7"/>
      <c r="EX152" s="7"/>
      <c r="EY152" s="7"/>
      <c r="EZ152" s="7"/>
      <c r="FA152" s="7"/>
      <c r="FB152" s="7"/>
      <c r="FC152" s="7"/>
    </row>
    <row r="153" spans="152:159">
      <c r="EV153" s="7"/>
      <c r="EW153" s="7"/>
      <c r="EX153" s="7"/>
      <c r="EY153" s="7"/>
      <c r="EZ153" s="7"/>
      <c r="FA153" s="7"/>
      <c r="FB153" s="7"/>
      <c r="FC153" s="7"/>
    </row>
    <row r="154" spans="152:159">
      <c r="EV154" s="7"/>
      <c r="EW154" s="7"/>
      <c r="EX154" s="7"/>
      <c r="EY154" s="7"/>
      <c r="EZ154" s="7"/>
      <c r="FA154" s="7"/>
      <c r="FB154" s="7"/>
      <c r="FC154" s="7"/>
    </row>
    <row r="155" spans="152:159">
      <c r="EV155" s="7"/>
      <c r="EW155" s="7"/>
      <c r="EX155" s="7"/>
      <c r="EY155" s="7"/>
      <c r="EZ155" s="7"/>
      <c r="FA155" s="7"/>
      <c r="FB155" s="7"/>
      <c r="FC155" s="7"/>
    </row>
    <row r="156" spans="152:159">
      <c r="EV156" s="7"/>
      <c r="EW156" s="7"/>
      <c r="EX156" s="7"/>
      <c r="EY156" s="7"/>
      <c r="EZ156" s="7"/>
      <c r="FA156" s="7"/>
      <c r="FB156" s="7"/>
      <c r="FC156" s="7"/>
    </row>
    <row r="157" spans="152:159">
      <c r="EV157" s="7"/>
      <c r="EW157" s="7"/>
      <c r="EX157" s="7"/>
      <c r="EY157" s="7"/>
      <c r="EZ157" s="7"/>
      <c r="FA157" s="7"/>
      <c r="FB157" s="7"/>
      <c r="FC157" s="7"/>
    </row>
    <row r="158" spans="152:159">
      <c r="EV158" s="7"/>
      <c r="EW158" s="7"/>
      <c r="EX158" s="7"/>
      <c r="EY158" s="7"/>
      <c r="EZ158" s="7"/>
      <c r="FA158" s="7"/>
      <c r="FB158" s="7"/>
      <c r="FC158" s="7"/>
    </row>
    <row r="159" spans="152:159">
      <c r="EV159" s="7"/>
      <c r="EW159" s="7"/>
      <c r="EX159" s="7"/>
      <c r="EY159" s="7"/>
      <c r="EZ159" s="7"/>
      <c r="FA159" s="7"/>
      <c r="FB159" s="7"/>
      <c r="FC159" s="7"/>
    </row>
    <row r="160" spans="152:159">
      <c r="EV160" s="7"/>
      <c r="EW160" s="7"/>
      <c r="EX160" s="7"/>
      <c r="EY160" s="7"/>
      <c r="EZ160" s="7"/>
      <c r="FA160" s="7"/>
      <c r="FB160" s="7"/>
      <c r="FC160" s="7"/>
    </row>
    <row r="161" spans="152:159">
      <c r="EV161" s="7"/>
      <c r="EW161" s="7"/>
      <c r="EX161" s="7"/>
      <c r="EY161" s="7"/>
      <c r="EZ161" s="7"/>
      <c r="FA161" s="7"/>
      <c r="FB161" s="7"/>
      <c r="FC161" s="7"/>
    </row>
    <row r="162" spans="152:159">
      <c r="EV162" s="7"/>
      <c r="EW162" s="7"/>
      <c r="EX162" s="7"/>
      <c r="EY162" s="7"/>
      <c r="EZ162" s="7"/>
      <c r="FA162" s="7"/>
      <c r="FB162" s="7"/>
      <c r="FC162" s="7"/>
    </row>
    <row r="163" spans="152:159">
      <c r="EV163" s="7"/>
      <c r="EW163" s="7"/>
      <c r="EX163" s="7"/>
      <c r="EY163" s="7"/>
      <c r="EZ163" s="7"/>
      <c r="FA163" s="7"/>
      <c r="FB163" s="7"/>
      <c r="FC163" s="7"/>
    </row>
    <row r="164" spans="152:159">
      <c r="EV164" s="7"/>
      <c r="EW164" s="7"/>
      <c r="EX164" s="7"/>
      <c r="EY164" s="7"/>
      <c r="EZ164" s="7"/>
      <c r="FA164" s="7"/>
      <c r="FB164" s="7"/>
      <c r="FC164" s="7"/>
    </row>
    <row r="165" spans="152:159">
      <c r="EV165" s="7"/>
      <c r="EW165" s="7"/>
      <c r="EX165" s="7"/>
      <c r="EY165" s="7"/>
      <c r="EZ165" s="7"/>
      <c r="FA165" s="7"/>
      <c r="FB165" s="7"/>
      <c r="FC165" s="7"/>
    </row>
    <row r="166" spans="152:159">
      <c r="EV166" s="7"/>
      <c r="EW166" s="7"/>
      <c r="EX166" s="7"/>
      <c r="EY166" s="7"/>
      <c r="EZ166" s="7"/>
      <c r="FA166" s="7"/>
      <c r="FB166" s="7"/>
      <c r="FC166" s="7"/>
    </row>
    <row r="167" spans="152:159">
      <c r="EV167" s="7"/>
      <c r="EW167" s="7"/>
      <c r="EX167" s="7"/>
      <c r="EY167" s="7"/>
      <c r="EZ167" s="7"/>
      <c r="FA167" s="7"/>
      <c r="FB167" s="7"/>
      <c r="FC167" s="7"/>
    </row>
    <row r="168" spans="152:159">
      <c r="EV168" s="7"/>
      <c r="EW168" s="7"/>
      <c r="EX168" s="7"/>
      <c r="EY168" s="7"/>
      <c r="EZ168" s="7"/>
      <c r="FA168" s="7"/>
      <c r="FB168" s="7"/>
      <c r="FC168" s="7"/>
    </row>
    <row r="169" spans="152:159">
      <c r="EV169" s="7"/>
      <c r="EW169" s="7"/>
      <c r="EX169" s="7"/>
      <c r="EY169" s="7"/>
      <c r="EZ169" s="7"/>
      <c r="FA169" s="7"/>
      <c r="FB169" s="7"/>
      <c r="FC169" s="7"/>
    </row>
    <row r="170" spans="152:159">
      <c r="EV170" s="7"/>
      <c r="EW170" s="7"/>
      <c r="EX170" s="7"/>
      <c r="EY170" s="7"/>
      <c r="EZ170" s="7"/>
      <c r="FA170" s="7"/>
      <c r="FB170" s="7"/>
      <c r="FC170" s="7"/>
    </row>
    <row r="171" spans="152:159">
      <c r="EV171" s="7"/>
      <c r="EW171" s="7"/>
      <c r="EX171" s="7"/>
      <c r="EY171" s="7"/>
      <c r="EZ171" s="7"/>
      <c r="FA171" s="7"/>
      <c r="FB171" s="7"/>
      <c r="FC171" s="7"/>
    </row>
    <row r="172" spans="152:159">
      <c r="EV172" s="7"/>
      <c r="EW172" s="7"/>
      <c r="EX172" s="7"/>
      <c r="EY172" s="7"/>
      <c r="EZ172" s="7"/>
      <c r="FA172" s="7"/>
      <c r="FB172" s="7"/>
      <c r="FC172" s="7"/>
    </row>
    <row r="173" spans="152:159">
      <c r="EV173" s="7"/>
      <c r="EW173" s="7"/>
      <c r="EX173" s="7"/>
      <c r="EY173" s="7"/>
      <c r="EZ173" s="7"/>
      <c r="FA173" s="7"/>
      <c r="FB173" s="7"/>
      <c r="FC173" s="7"/>
    </row>
    <row r="174" spans="152:159">
      <c r="EV174" s="7"/>
      <c r="EW174" s="7"/>
      <c r="EX174" s="7"/>
      <c r="EY174" s="7"/>
      <c r="EZ174" s="7"/>
      <c r="FA174" s="7"/>
      <c r="FB174" s="7"/>
      <c r="FC174" s="7"/>
    </row>
    <row r="175" spans="152:159">
      <c r="EV175" s="7"/>
      <c r="EW175" s="7"/>
      <c r="EX175" s="7"/>
      <c r="EY175" s="7"/>
      <c r="EZ175" s="7"/>
      <c r="FA175" s="7"/>
      <c r="FB175" s="7"/>
      <c r="FC175" s="7"/>
    </row>
    <row r="176" spans="152:159">
      <c r="EV176" s="7"/>
      <c r="EW176" s="7"/>
      <c r="EX176" s="7"/>
      <c r="EY176" s="7"/>
      <c r="EZ176" s="7"/>
      <c r="FA176" s="7"/>
      <c r="FB176" s="7"/>
      <c r="FC176" s="7"/>
    </row>
    <row r="177" spans="152:159">
      <c r="EV177" s="7"/>
      <c r="EW177" s="7"/>
      <c r="EX177" s="7"/>
      <c r="EY177" s="7"/>
      <c r="EZ177" s="7"/>
      <c r="FA177" s="7"/>
      <c r="FB177" s="7"/>
      <c r="FC177" s="7"/>
    </row>
    <row r="178" spans="152:159">
      <c r="EV178" s="7"/>
      <c r="EW178" s="7"/>
      <c r="EX178" s="7"/>
      <c r="EY178" s="7"/>
      <c r="EZ178" s="7"/>
      <c r="FA178" s="7"/>
      <c r="FB178" s="7"/>
      <c r="FC178" s="7"/>
    </row>
    <row r="179" spans="152:159">
      <c r="EV179" s="7"/>
      <c r="EW179" s="7"/>
      <c r="EX179" s="7"/>
      <c r="EY179" s="7"/>
      <c r="EZ179" s="7"/>
      <c r="FA179" s="7"/>
      <c r="FB179" s="7"/>
      <c r="FC179" s="7"/>
    </row>
    <row r="180" spans="152:159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2055" priority="653" stopIfTrue="1" operator="greaterThan">
      <formula>0.03</formula>
    </cfRule>
    <cfRule type="cellIs" dxfId="2054" priority="654" stopIfTrue="1" operator="lessThan">
      <formula>-0.03</formula>
    </cfRule>
  </conditionalFormatting>
  <conditionalFormatting sqref="AQ5">
    <cfRule type="cellIs" dxfId="2053" priority="671" stopIfTrue="1" operator="greaterThan">
      <formula>0.03</formula>
    </cfRule>
    <cfRule type="cellIs" dxfId="2052" priority="672" stopIfTrue="1" operator="lessThan">
      <formula>-0.03</formula>
    </cfRule>
  </conditionalFormatting>
  <conditionalFormatting sqref="CH5">
    <cfRule type="cellIs" dxfId="2051" priority="673" stopIfTrue="1" operator="greaterThan">
      <formula>0.03</formula>
    </cfRule>
    <cfRule type="cellIs" dxfId="2050" priority="674" stopIfTrue="1" operator="lessThan">
      <formula>-0.03</formula>
    </cfRule>
  </conditionalFormatting>
  <conditionalFormatting sqref="AQ5:AQ10">
    <cfRule type="cellIs" dxfId="2049" priority="675" stopIfTrue="1" operator="greaterThan">
      <formula>0</formula>
    </cfRule>
    <cfRule type="cellIs" dxfId="2048" priority="676" stopIfTrue="1" operator="lessThan">
      <formula>0</formula>
    </cfRule>
  </conditionalFormatting>
  <conditionalFormatting sqref="AR5:AS5">
    <cfRule type="cellIs" dxfId="2047" priority="667" stopIfTrue="1" operator="greaterThan">
      <formula>0.03</formula>
    </cfRule>
    <cfRule type="cellIs" dxfId="2046" priority="668" stopIfTrue="1" operator="lessThan">
      <formula>-0.03</formula>
    </cfRule>
  </conditionalFormatting>
  <conditionalFormatting sqref="AR5:AS10">
    <cfRule type="cellIs" dxfId="2045" priority="669" stopIfTrue="1" operator="greaterThan">
      <formula>0</formula>
    </cfRule>
    <cfRule type="cellIs" dxfId="2044" priority="670" stopIfTrue="1" operator="lessThan">
      <formula>0</formula>
    </cfRule>
  </conditionalFormatting>
  <conditionalFormatting sqref="AU5">
    <cfRule type="cellIs" dxfId="2043" priority="663" stopIfTrue="1" operator="greaterThan">
      <formula>0.03</formula>
    </cfRule>
    <cfRule type="cellIs" dxfId="2042" priority="664" stopIfTrue="1" operator="lessThan">
      <formula>-0.03</formula>
    </cfRule>
  </conditionalFormatting>
  <conditionalFormatting sqref="AU5:AU10">
    <cfRule type="cellIs" dxfId="2041" priority="665" stopIfTrue="1" operator="greaterThan">
      <formula>0</formula>
    </cfRule>
    <cfRule type="cellIs" dxfId="2040" priority="666" stopIfTrue="1" operator="lessThan">
      <formula>0</formula>
    </cfRule>
  </conditionalFormatting>
  <conditionalFormatting sqref="AW5">
    <cfRule type="cellIs" dxfId="2039" priority="659" stopIfTrue="1" operator="greaterThan">
      <formula>0.03</formula>
    </cfRule>
    <cfRule type="cellIs" dxfId="2038" priority="660" stopIfTrue="1" operator="lessThan">
      <formula>-0.03</formula>
    </cfRule>
  </conditionalFormatting>
  <conditionalFormatting sqref="AW5:AW10">
    <cfRule type="cellIs" dxfId="2037" priority="661" stopIfTrue="1" operator="greaterThan">
      <formula>0</formula>
    </cfRule>
    <cfRule type="cellIs" dxfId="2036" priority="662" stopIfTrue="1" operator="lessThan">
      <formula>0</formula>
    </cfRule>
  </conditionalFormatting>
  <conditionalFormatting sqref="AY5">
    <cfRule type="cellIs" dxfId="2035" priority="655" stopIfTrue="1" operator="greaterThan">
      <formula>0.03</formula>
    </cfRule>
    <cfRule type="cellIs" dxfId="2034" priority="656" stopIfTrue="1" operator="lessThan">
      <formula>-0.03</formula>
    </cfRule>
  </conditionalFormatting>
  <conditionalFormatting sqref="AY5:AY10">
    <cfRule type="cellIs" dxfId="2033" priority="657" stopIfTrue="1" operator="greaterThan">
      <formula>0</formula>
    </cfRule>
    <cfRule type="cellIs" dxfId="2032" priority="658" stopIfTrue="1" operator="lessThan">
      <formula>0</formula>
    </cfRule>
  </conditionalFormatting>
  <conditionalFormatting sqref="AP5:AP6">
    <cfRule type="cellIs" dxfId="2031" priority="677" stopIfTrue="1" operator="greaterThan">
      <formula>0</formula>
    </cfRule>
    <cfRule type="cellIs" dxfId="2030" priority="678" operator="lessThan">
      <formula>0</formula>
    </cfRule>
  </conditionalFormatting>
  <conditionalFormatting sqref="AP7">
    <cfRule type="cellIs" dxfId="2029" priority="649" stopIfTrue="1" operator="greaterThan">
      <formula>0.03</formula>
    </cfRule>
    <cfRule type="cellIs" dxfId="2028" priority="650" stopIfTrue="1" operator="lessThan">
      <formula>-0.03</formula>
    </cfRule>
  </conditionalFormatting>
  <conditionalFormatting sqref="AP7:AP8">
    <cfRule type="cellIs" dxfId="2027" priority="651" stopIfTrue="1" operator="greaterThan">
      <formula>0</formula>
    </cfRule>
    <cfRule type="cellIs" dxfId="2026" priority="652" operator="lessThan">
      <formula>0</formula>
    </cfRule>
  </conditionalFormatting>
  <conditionalFormatting sqref="AP9">
    <cfRule type="cellIs" dxfId="2025" priority="645" stopIfTrue="1" operator="greaterThan">
      <formula>0.03</formula>
    </cfRule>
    <cfRule type="cellIs" dxfId="2024" priority="646" stopIfTrue="1" operator="lessThan">
      <formula>-0.03</formula>
    </cfRule>
  </conditionalFormatting>
  <conditionalFormatting sqref="AP9:AP10">
    <cfRule type="cellIs" dxfId="2023" priority="647" stopIfTrue="1" operator="greaterThan">
      <formula>0</formula>
    </cfRule>
    <cfRule type="cellIs" dxfId="2022" priority="648" operator="lessThan">
      <formula>0</formula>
    </cfRule>
  </conditionalFormatting>
  <conditionalFormatting sqref="AT5">
    <cfRule type="cellIs" dxfId="2021" priority="641" stopIfTrue="1" operator="greaterThan">
      <formula>0.03</formula>
    </cfRule>
    <cfRule type="cellIs" dxfId="2020" priority="642" stopIfTrue="1" operator="lessThan">
      <formula>-0.03</formula>
    </cfRule>
  </conditionalFormatting>
  <conditionalFormatting sqref="AT5:AT6">
    <cfRule type="cellIs" dxfId="2019" priority="643" stopIfTrue="1" operator="greaterThan">
      <formula>0</formula>
    </cfRule>
    <cfRule type="cellIs" dxfId="2018" priority="644" operator="lessThan">
      <formula>0</formula>
    </cfRule>
  </conditionalFormatting>
  <conditionalFormatting sqref="AT7">
    <cfRule type="cellIs" dxfId="2017" priority="637" stopIfTrue="1" operator="greaterThan">
      <formula>0.03</formula>
    </cfRule>
    <cfRule type="cellIs" dxfId="2016" priority="638" stopIfTrue="1" operator="lessThan">
      <formula>-0.03</formula>
    </cfRule>
  </conditionalFormatting>
  <conditionalFormatting sqref="AT7:AT8">
    <cfRule type="cellIs" dxfId="2015" priority="639" stopIfTrue="1" operator="greaterThan">
      <formula>0</formula>
    </cfRule>
    <cfRule type="cellIs" dxfId="2014" priority="640" operator="lessThan">
      <formula>0</formula>
    </cfRule>
  </conditionalFormatting>
  <conditionalFormatting sqref="AT9">
    <cfRule type="cellIs" dxfId="2013" priority="633" stopIfTrue="1" operator="greaterThan">
      <formula>0.03</formula>
    </cfRule>
    <cfRule type="cellIs" dxfId="2012" priority="634" stopIfTrue="1" operator="lessThan">
      <formula>-0.03</formula>
    </cfRule>
  </conditionalFormatting>
  <conditionalFormatting sqref="AT9:AT10">
    <cfRule type="cellIs" dxfId="2011" priority="635" stopIfTrue="1" operator="greaterThan">
      <formula>0</formula>
    </cfRule>
    <cfRule type="cellIs" dxfId="2010" priority="636" operator="lessThan">
      <formula>0</formula>
    </cfRule>
  </conditionalFormatting>
  <conditionalFormatting sqref="AV5">
    <cfRule type="cellIs" dxfId="2009" priority="629" stopIfTrue="1" operator="greaterThan">
      <formula>0.03</formula>
    </cfRule>
    <cfRule type="cellIs" dxfId="2008" priority="630" stopIfTrue="1" operator="lessThan">
      <formula>-0.03</formula>
    </cfRule>
  </conditionalFormatting>
  <conditionalFormatting sqref="AV5:AV6">
    <cfRule type="cellIs" dxfId="2007" priority="631" stopIfTrue="1" operator="greaterThan">
      <formula>0</formula>
    </cfRule>
    <cfRule type="cellIs" dxfId="2006" priority="632" operator="lessThan">
      <formula>0</formula>
    </cfRule>
  </conditionalFormatting>
  <conditionalFormatting sqref="AV7">
    <cfRule type="cellIs" dxfId="2005" priority="625" stopIfTrue="1" operator="greaterThan">
      <formula>0.03</formula>
    </cfRule>
    <cfRule type="cellIs" dxfId="2004" priority="626" stopIfTrue="1" operator="lessThan">
      <formula>-0.03</formula>
    </cfRule>
  </conditionalFormatting>
  <conditionalFormatting sqref="AV7:AV8">
    <cfRule type="cellIs" dxfId="2003" priority="627" stopIfTrue="1" operator="greaterThan">
      <formula>0</formula>
    </cfRule>
    <cfRule type="cellIs" dxfId="2002" priority="628" operator="lessThan">
      <formula>0</formula>
    </cfRule>
  </conditionalFormatting>
  <conditionalFormatting sqref="AV9">
    <cfRule type="cellIs" dxfId="2001" priority="621" stopIfTrue="1" operator="greaterThan">
      <formula>0.03</formula>
    </cfRule>
    <cfRule type="cellIs" dxfId="2000" priority="622" stopIfTrue="1" operator="lessThan">
      <formula>-0.03</formula>
    </cfRule>
  </conditionalFormatting>
  <conditionalFormatting sqref="AV9:AV10">
    <cfRule type="cellIs" dxfId="1999" priority="623" stopIfTrue="1" operator="greaterThan">
      <formula>0</formula>
    </cfRule>
    <cfRule type="cellIs" dxfId="1998" priority="624" operator="lessThan">
      <formula>0</formula>
    </cfRule>
  </conditionalFormatting>
  <conditionalFormatting sqref="AX5">
    <cfRule type="cellIs" dxfId="1997" priority="617" stopIfTrue="1" operator="greaterThan">
      <formula>0.03</formula>
    </cfRule>
    <cfRule type="cellIs" dxfId="1996" priority="618" stopIfTrue="1" operator="lessThan">
      <formula>-0.03</formula>
    </cfRule>
  </conditionalFormatting>
  <conditionalFormatting sqref="AX5:AX6">
    <cfRule type="cellIs" dxfId="1995" priority="619" stopIfTrue="1" operator="greaterThan">
      <formula>0</formula>
    </cfRule>
    <cfRule type="cellIs" dxfId="1994" priority="620" operator="lessThan">
      <formula>0</formula>
    </cfRule>
  </conditionalFormatting>
  <conditionalFormatting sqref="AX7">
    <cfRule type="cellIs" dxfId="1993" priority="613" stopIfTrue="1" operator="greaterThan">
      <formula>0.03</formula>
    </cfRule>
    <cfRule type="cellIs" dxfId="1992" priority="614" stopIfTrue="1" operator="lessThan">
      <formula>-0.03</formula>
    </cfRule>
  </conditionalFormatting>
  <conditionalFormatting sqref="AX7:AX8">
    <cfRule type="cellIs" dxfId="1991" priority="615" stopIfTrue="1" operator="greaterThan">
      <formula>0</formula>
    </cfRule>
    <cfRule type="cellIs" dxfId="1990" priority="616" operator="lessThan">
      <formula>0</formula>
    </cfRule>
  </conditionalFormatting>
  <conditionalFormatting sqref="AX9">
    <cfRule type="cellIs" dxfId="1989" priority="609" stopIfTrue="1" operator="greaterThan">
      <formula>0.03</formula>
    </cfRule>
    <cfRule type="cellIs" dxfId="1988" priority="610" stopIfTrue="1" operator="lessThan">
      <formula>-0.03</formula>
    </cfRule>
  </conditionalFormatting>
  <conditionalFormatting sqref="AX9:AX10">
    <cfRule type="cellIs" dxfId="1987" priority="611" stopIfTrue="1" operator="greaterThan">
      <formula>0</formula>
    </cfRule>
    <cfRule type="cellIs" dxfId="1986" priority="612" operator="lessThan">
      <formula>0</formula>
    </cfRule>
  </conditionalFormatting>
  <conditionalFormatting sqref="AP11">
    <cfRule type="cellIs" dxfId="1985" priority="585" stopIfTrue="1" operator="greaterThan">
      <formula>0.03</formula>
    </cfRule>
    <cfRule type="cellIs" dxfId="1984" priority="586" stopIfTrue="1" operator="lessThan">
      <formula>-0.03</formula>
    </cfRule>
  </conditionalFormatting>
  <conditionalFormatting sqref="AQ11">
    <cfRule type="cellIs" dxfId="1983" priority="603" stopIfTrue="1" operator="greaterThan">
      <formula>0.03</formula>
    </cfRule>
    <cfRule type="cellIs" dxfId="1982" priority="604" stopIfTrue="1" operator="lessThan">
      <formula>-0.03</formula>
    </cfRule>
  </conditionalFormatting>
  <conditionalFormatting sqref="AQ11:AQ16">
    <cfRule type="cellIs" dxfId="1981" priority="605" stopIfTrue="1" operator="greaterThan">
      <formula>0</formula>
    </cfRule>
    <cfRule type="cellIs" dxfId="1980" priority="606" stopIfTrue="1" operator="lessThan">
      <formula>0</formula>
    </cfRule>
  </conditionalFormatting>
  <conditionalFormatting sqref="AR11:AS11">
    <cfRule type="cellIs" dxfId="1979" priority="599" stopIfTrue="1" operator="greaterThan">
      <formula>0.03</formula>
    </cfRule>
    <cfRule type="cellIs" dxfId="1978" priority="600" stopIfTrue="1" operator="lessThan">
      <formula>-0.03</formula>
    </cfRule>
  </conditionalFormatting>
  <conditionalFormatting sqref="AR11:AS16">
    <cfRule type="cellIs" dxfId="1977" priority="601" stopIfTrue="1" operator="greaterThan">
      <formula>0</formula>
    </cfRule>
    <cfRule type="cellIs" dxfId="1976" priority="602" stopIfTrue="1" operator="lessThan">
      <formula>0</formula>
    </cfRule>
  </conditionalFormatting>
  <conditionalFormatting sqref="AU11">
    <cfRule type="cellIs" dxfId="1975" priority="595" stopIfTrue="1" operator="greaterThan">
      <formula>0.03</formula>
    </cfRule>
    <cfRule type="cellIs" dxfId="1974" priority="596" stopIfTrue="1" operator="lessThan">
      <formula>-0.03</formula>
    </cfRule>
  </conditionalFormatting>
  <conditionalFormatting sqref="AU11:AU16">
    <cfRule type="cellIs" dxfId="1973" priority="597" stopIfTrue="1" operator="greaterThan">
      <formula>0</formula>
    </cfRule>
    <cfRule type="cellIs" dxfId="1972" priority="598" stopIfTrue="1" operator="lessThan">
      <formula>0</formula>
    </cfRule>
  </conditionalFormatting>
  <conditionalFormatting sqref="AW11">
    <cfRule type="cellIs" dxfId="1971" priority="591" stopIfTrue="1" operator="greaterThan">
      <formula>0.03</formula>
    </cfRule>
    <cfRule type="cellIs" dxfId="1970" priority="592" stopIfTrue="1" operator="lessThan">
      <formula>-0.03</formula>
    </cfRule>
  </conditionalFormatting>
  <conditionalFormatting sqref="AW11:AW16">
    <cfRule type="cellIs" dxfId="1969" priority="593" stopIfTrue="1" operator="greaterThan">
      <formula>0</formula>
    </cfRule>
    <cfRule type="cellIs" dxfId="1968" priority="594" stopIfTrue="1" operator="lessThan">
      <formula>0</formula>
    </cfRule>
  </conditionalFormatting>
  <conditionalFormatting sqref="AY11">
    <cfRule type="cellIs" dxfId="1967" priority="587" stopIfTrue="1" operator="greaterThan">
      <formula>0.03</formula>
    </cfRule>
    <cfRule type="cellIs" dxfId="1966" priority="588" stopIfTrue="1" operator="lessThan">
      <formula>-0.03</formula>
    </cfRule>
  </conditionalFormatting>
  <conditionalFormatting sqref="AY11:AY16">
    <cfRule type="cellIs" dxfId="1965" priority="589" stopIfTrue="1" operator="greaterThan">
      <formula>0</formula>
    </cfRule>
    <cfRule type="cellIs" dxfId="1964" priority="590" stopIfTrue="1" operator="lessThan">
      <formula>0</formula>
    </cfRule>
  </conditionalFormatting>
  <conditionalFormatting sqref="AP11:AP12">
    <cfRule type="cellIs" dxfId="1963" priority="607" stopIfTrue="1" operator="greaterThan">
      <formula>0</formula>
    </cfRule>
    <cfRule type="cellIs" dxfId="1962" priority="608" operator="lessThan">
      <formula>0</formula>
    </cfRule>
  </conditionalFormatting>
  <conditionalFormatting sqref="AP13">
    <cfRule type="cellIs" dxfId="1961" priority="581" stopIfTrue="1" operator="greaterThan">
      <formula>0.03</formula>
    </cfRule>
    <cfRule type="cellIs" dxfId="1960" priority="582" stopIfTrue="1" operator="lessThan">
      <formula>-0.03</formula>
    </cfRule>
  </conditionalFormatting>
  <conditionalFormatting sqref="AP13:AP14">
    <cfRule type="cellIs" dxfId="1959" priority="583" stopIfTrue="1" operator="greaterThan">
      <formula>0</formula>
    </cfRule>
    <cfRule type="cellIs" dxfId="1958" priority="584" operator="lessThan">
      <formula>0</formula>
    </cfRule>
  </conditionalFormatting>
  <conditionalFormatting sqref="AP15">
    <cfRule type="cellIs" dxfId="1957" priority="577" stopIfTrue="1" operator="greaterThan">
      <formula>0.03</formula>
    </cfRule>
    <cfRule type="cellIs" dxfId="1956" priority="578" stopIfTrue="1" operator="lessThan">
      <formula>-0.03</formula>
    </cfRule>
  </conditionalFormatting>
  <conditionalFormatting sqref="AP15:AP16">
    <cfRule type="cellIs" dxfId="1955" priority="579" stopIfTrue="1" operator="greaterThan">
      <formula>0</formula>
    </cfRule>
    <cfRule type="cellIs" dxfId="1954" priority="580" operator="lessThan">
      <formula>0</formula>
    </cfRule>
  </conditionalFormatting>
  <conditionalFormatting sqref="AT11">
    <cfRule type="cellIs" dxfId="1953" priority="573" stopIfTrue="1" operator="greaterThan">
      <formula>0.03</formula>
    </cfRule>
    <cfRule type="cellIs" dxfId="1952" priority="574" stopIfTrue="1" operator="lessThan">
      <formula>-0.03</formula>
    </cfRule>
  </conditionalFormatting>
  <conditionalFormatting sqref="AT11:AT12">
    <cfRule type="cellIs" dxfId="1951" priority="575" stopIfTrue="1" operator="greaterThan">
      <formula>0</formula>
    </cfRule>
    <cfRule type="cellIs" dxfId="1950" priority="576" operator="lessThan">
      <formula>0</formula>
    </cfRule>
  </conditionalFormatting>
  <conditionalFormatting sqref="AT13">
    <cfRule type="cellIs" dxfId="1949" priority="569" stopIfTrue="1" operator="greaterThan">
      <formula>0.03</formula>
    </cfRule>
    <cfRule type="cellIs" dxfId="1948" priority="570" stopIfTrue="1" operator="lessThan">
      <formula>-0.03</formula>
    </cfRule>
  </conditionalFormatting>
  <conditionalFormatting sqref="AT13:AT14">
    <cfRule type="cellIs" dxfId="1947" priority="571" stopIfTrue="1" operator="greaterThan">
      <formula>0</formula>
    </cfRule>
    <cfRule type="cellIs" dxfId="1946" priority="572" operator="lessThan">
      <formula>0</formula>
    </cfRule>
  </conditionalFormatting>
  <conditionalFormatting sqref="AT15">
    <cfRule type="cellIs" dxfId="1945" priority="565" stopIfTrue="1" operator="greaterThan">
      <formula>0.03</formula>
    </cfRule>
    <cfRule type="cellIs" dxfId="1944" priority="566" stopIfTrue="1" operator="lessThan">
      <formula>-0.03</formula>
    </cfRule>
  </conditionalFormatting>
  <conditionalFormatting sqref="AT15:AT16">
    <cfRule type="cellIs" dxfId="1943" priority="567" stopIfTrue="1" operator="greaterThan">
      <formula>0</formula>
    </cfRule>
    <cfRule type="cellIs" dxfId="1942" priority="568" operator="lessThan">
      <formula>0</formula>
    </cfRule>
  </conditionalFormatting>
  <conditionalFormatting sqref="AV11">
    <cfRule type="cellIs" dxfId="1941" priority="561" stopIfTrue="1" operator="greaterThan">
      <formula>0.03</formula>
    </cfRule>
    <cfRule type="cellIs" dxfId="1940" priority="562" stopIfTrue="1" operator="lessThan">
      <formula>-0.03</formula>
    </cfRule>
  </conditionalFormatting>
  <conditionalFormatting sqref="AV11:AV12">
    <cfRule type="cellIs" dxfId="1939" priority="563" stopIfTrue="1" operator="greaterThan">
      <formula>0</formula>
    </cfRule>
    <cfRule type="cellIs" dxfId="1938" priority="564" operator="lessThan">
      <formula>0</formula>
    </cfRule>
  </conditionalFormatting>
  <conditionalFormatting sqref="AV13">
    <cfRule type="cellIs" dxfId="1937" priority="557" stopIfTrue="1" operator="greaterThan">
      <formula>0.03</formula>
    </cfRule>
    <cfRule type="cellIs" dxfId="1936" priority="558" stopIfTrue="1" operator="lessThan">
      <formula>-0.03</formula>
    </cfRule>
  </conditionalFormatting>
  <conditionalFormatting sqref="AV13:AV14">
    <cfRule type="cellIs" dxfId="1935" priority="559" stopIfTrue="1" operator="greaterThan">
      <formula>0</formula>
    </cfRule>
    <cfRule type="cellIs" dxfId="1934" priority="560" operator="lessThan">
      <formula>0</formula>
    </cfRule>
  </conditionalFormatting>
  <conditionalFormatting sqref="AV15">
    <cfRule type="cellIs" dxfId="1933" priority="553" stopIfTrue="1" operator="greaterThan">
      <formula>0.03</formula>
    </cfRule>
    <cfRule type="cellIs" dxfId="1932" priority="554" stopIfTrue="1" operator="lessThan">
      <formula>-0.03</formula>
    </cfRule>
  </conditionalFormatting>
  <conditionalFormatting sqref="AV15:AV16">
    <cfRule type="cellIs" dxfId="1931" priority="555" stopIfTrue="1" operator="greaterThan">
      <formula>0</formula>
    </cfRule>
    <cfRule type="cellIs" dxfId="1930" priority="556" operator="lessThan">
      <formula>0</formula>
    </cfRule>
  </conditionalFormatting>
  <conditionalFormatting sqref="AP17 AP23 AP29 AP35">
    <cfRule type="cellIs" dxfId="1929" priority="533" stopIfTrue="1" operator="greaterThan">
      <formula>0.03</formula>
    </cfRule>
    <cfRule type="cellIs" dxfId="1928" priority="534" stopIfTrue="1" operator="lessThan">
      <formula>-0.03</formula>
    </cfRule>
  </conditionalFormatting>
  <conditionalFormatting sqref="AQ17 AQ23 AQ29 AQ35">
    <cfRule type="cellIs" dxfId="1927" priority="547" stopIfTrue="1" operator="greaterThan">
      <formula>0.03</formula>
    </cfRule>
    <cfRule type="cellIs" dxfId="1926" priority="548" stopIfTrue="1" operator="lessThan">
      <formula>-0.03</formula>
    </cfRule>
  </conditionalFormatting>
  <conditionalFormatting sqref="AQ17:AQ40">
    <cfRule type="cellIs" dxfId="1925" priority="549" stopIfTrue="1" operator="greaterThan">
      <formula>0</formula>
    </cfRule>
    <cfRule type="cellIs" dxfId="1924" priority="550" stopIfTrue="1" operator="lessThan">
      <formula>0</formula>
    </cfRule>
  </conditionalFormatting>
  <conditionalFormatting sqref="AR17:AS17 AR23:AS23 AR29:AS29 AR35:AS35">
    <cfRule type="cellIs" dxfId="1923" priority="543" stopIfTrue="1" operator="greaterThan">
      <formula>0.03</formula>
    </cfRule>
    <cfRule type="cellIs" dxfId="1922" priority="544" stopIfTrue="1" operator="lessThan">
      <formula>-0.03</formula>
    </cfRule>
  </conditionalFormatting>
  <conditionalFormatting sqref="AR17:AS40">
    <cfRule type="cellIs" dxfId="1921" priority="545" stopIfTrue="1" operator="greaterThan">
      <formula>0</formula>
    </cfRule>
    <cfRule type="cellIs" dxfId="1920" priority="546" stopIfTrue="1" operator="lessThan">
      <formula>0</formula>
    </cfRule>
  </conditionalFormatting>
  <conditionalFormatting sqref="AU17 AU23 AU29 AU35">
    <cfRule type="cellIs" dxfId="1919" priority="539" stopIfTrue="1" operator="greaterThan">
      <formula>0.03</formula>
    </cfRule>
    <cfRule type="cellIs" dxfId="1918" priority="540" stopIfTrue="1" operator="lessThan">
      <formula>-0.03</formula>
    </cfRule>
  </conditionalFormatting>
  <conditionalFormatting sqref="AU17:AU40">
    <cfRule type="cellIs" dxfId="1917" priority="541" stopIfTrue="1" operator="greaterThan">
      <formula>0</formula>
    </cfRule>
    <cfRule type="cellIs" dxfId="1916" priority="542" stopIfTrue="1" operator="lessThan">
      <formula>0</formula>
    </cfRule>
  </conditionalFormatting>
  <conditionalFormatting sqref="AW17 AW23 AW29 AW35">
    <cfRule type="cellIs" dxfId="1915" priority="535" stopIfTrue="1" operator="greaterThan">
      <formula>0.03</formula>
    </cfRule>
    <cfRule type="cellIs" dxfId="1914" priority="536" stopIfTrue="1" operator="lessThan">
      <formula>-0.03</formula>
    </cfRule>
  </conditionalFormatting>
  <conditionalFormatting sqref="AW17:AW40">
    <cfRule type="cellIs" dxfId="1913" priority="537" stopIfTrue="1" operator="greaterThan">
      <formula>0</formula>
    </cfRule>
    <cfRule type="cellIs" dxfId="1912" priority="538" stopIfTrue="1" operator="lessThan">
      <formula>0</formula>
    </cfRule>
  </conditionalFormatting>
  <conditionalFormatting sqref="AP17:AP18 AP23:AP24 AP29:AP30 AP35:AP36">
    <cfRule type="cellIs" dxfId="1911" priority="551" stopIfTrue="1" operator="greaterThan">
      <formula>0</formula>
    </cfRule>
    <cfRule type="cellIs" dxfId="1910" priority="552" operator="lessThan">
      <formula>0</formula>
    </cfRule>
  </conditionalFormatting>
  <conditionalFormatting sqref="AP19 AP25 AP31 AP37">
    <cfRule type="cellIs" dxfId="1909" priority="529" stopIfTrue="1" operator="greaterThan">
      <formula>0.03</formula>
    </cfRule>
    <cfRule type="cellIs" dxfId="1908" priority="530" stopIfTrue="1" operator="lessThan">
      <formula>-0.03</formula>
    </cfRule>
  </conditionalFormatting>
  <conditionalFormatting sqref="AP19:AP20 AP25:AP26 AP31:AP32 AP37:AP38">
    <cfRule type="cellIs" dxfId="1907" priority="531" stopIfTrue="1" operator="greaterThan">
      <formula>0</formula>
    </cfRule>
    <cfRule type="cellIs" dxfId="1906" priority="532" operator="lessThan">
      <formula>0</formula>
    </cfRule>
  </conditionalFormatting>
  <conditionalFormatting sqref="AP21 AP27 AP33 AP39">
    <cfRule type="cellIs" dxfId="1905" priority="525" stopIfTrue="1" operator="greaterThan">
      <formula>0.03</formula>
    </cfRule>
    <cfRule type="cellIs" dxfId="1904" priority="526" stopIfTrue="1" operator="lessThan">
      <formula>-0.03</formula>
    </cfRule>
  </conditionalFormatting>
  <conditionalFormatting sqref="AP21:AP22 AP27:AP28 AP33:AP34 AP39:AP40">
    <cfRule type="cellIs" dxfId="1903" priority="527" stopIfTrue="1" operator="greaterThan">
      <formula>0</formula>
    </cfRule>
    <cfRule type="cellIs" dxfId="1902" priority="528" operator="lessThan">
      <formula>0</formula>
    </cfRule>
  </conditionalFormatting>
  <conditionalFormatting sqref="AT17 AT23 AT29 AT35">
    <cfRule type="cellIs" dxfId="1901" priority="521" stopIfTrue="1" operator="greaterThan">
      <formula>0.03</formula>
    </cfRule>
    <cfRule type="cellIs" dxfId="1900" priority="522" stopIfTrue="1" operator="lessThan">
      <formula>-0.03</formula>
    </cfRule>
  </conditionalFormatting>
  <conditionalFormatting sqref="AT17:AT18 AT23:AT24 AT29:AT30 AT35:AT36">
    <cfRule type="cellIs" dxfId="1899" priority="523" stopIfTrue="1" operator="greaterThan">
      <formula>0</formula>
    </cfRule>
    <cfRule type="cellIs" dxfId="1898" priority="524" operator="lessThan">
      <formula>0</formula>
    </cfRule>
  </conditionalFormatting>
  <conditionalFormatting sqref="AT19 AT25 AT31 AT37">
    <cfRule type="cellIs" dxfId="1897" priority="517" stopIfTrue="1" operator="greaterThan">
      <formula>0.03</formula>
    </cfRule>
    <cfRule type="cellIs" dxfId="1896" priority="518" stopIfTrue="1" operator="lessThan">
      <formula>-0.03</formula>
    </cfRule>
  </conditionalFormatting>
  <conditionalFormatting sqref="AT19:AT20 AT25:AT26 AT31:AT32 AT37:AT38">
    <cfRule type="cellIs" dxfId="1895" priority="519" stopIfTrue="1" operator="greaterThan">
      <formula>0</formula>
    </cfRule>
    <cfRule type="cellIs" dxfId="1894" priority="520" operator="lessThan">
      <formula>0</formula>
    </cfRule>
  </conditionalFormatting>
  <conditionalFormatting sqref="AT21 AT27 AT33 AT39">
    <cfRule type="cellIs" dxfId="1893" priority="513" stopIfTrue="1" operator="greaterThan">
      <formula>0.03</formula>
    </cfRule>
    <cfRule type="cellIs" dxfId="1892" priority="514" stopIfTrue="1" operator="lessThan">
      <formula>-0.03</formula>
    </cfRule>
  </conditionalFormatting>
  <conditionalFormatting sqref="AT21:AT22 AT27:AT28 AT33:AT34 AT39:AT40">
    <cfRule type="cellIs" dxfId="1891" priority="515" stopIfTrue="1" operator="greaterThan">
      <formula>0</formula>
    </cfRule>
    <cfRule type="cellIs" dxfId="1890" priority="516" operator="lessThan">
      <formula>0</formula>
    </cfRule>
  </conditionalFormatting>
  <conditionalFormatting sqref="AV17 AV23 AV29 AV35">
    <cfRule type="cellIs" dxfId="1889" priority="509" stopIfTrue="1" operator="greaterThan">
      <formula>0.03</formula>
    </cfRule>
    <cfRule type="cellIs" dxfId="1888" priority="510" stopIfTrue="1" operator="lessThan">
      <formula>-0.03</formula>
    </cfRule>
  </conditionalFormatting>
  <conditionalFormatting sqref="AV17:AV18 AV23:AV24 AV29:AV30 AV35:AV36">
    <cfRule type="cellIs" dxfId="1887" priority="511" stopIfTrue="1" operator="greaterThan">
      <formula>0</formula>
    </cfRule>
    <cfRule type="cellIs" dxfId="1886" priority="512" operator="lessThan">
      <formula>0</formula>
    </cfRule>
  </conditionalFormatting>
  <conditionalFormatting sqref="AV19 AV25 AV31 AV37">
    <cfRule type="cellIs" dxfId="1885" priority="505" stopIfTrue="1" operator="greaterThan">
      <formula>0.03</formula>
    </cfRule>
    <cfRule type="cellIs" dxfId="1884" priority="506" stopIfTrue="1" operator="lessThan">
      <formula>-0.03</formula>
    </cfRule>
  </conditionalFormatting>
  <conditionalFormatting sqref="AV19:AV20 AV25:AV26 AV31:AV32 AV37:AV38">
    <cfRule type="cellIs" dxfId="1883" priority="507" stopIfTrue="1" operator="greaterThan">
      <formula>0</formula>
    </cfRule>
    <cfRule type="cellIs" dxfId="1882" priority="508" operator="lessThan">
      <formula>0</formula>
    </cfRule>
  </conditionalFormatting>
  <conditionalFormatting sqref="AV21 AV27 AV33 AV39">
    <cfRule type="cellIs" dxfId="1881" priority="501" stopIfTrue="1" operator="greaterThan">
      <formula>0.03</formula>
    </cfRule>
    <cfRule type="cellIs" dxfId="1880" priority="502" stopIfTrue="1" operator="lessThan">
      <formula>-0.03</formula>
    </cfRule>
  </conditionalFormatting>
  <conditionalFormatting sqref="AV21:AV22 AV27:AV28 AV33:AV34 AV39:AV40">
    <cfRule type="cellIs" dxfId="1879" priority="503" stopIfTrue="1" operator="greaterThan">
      <formula>0</formula>
    </cfRule>
    <cfRule type="cellIs" dxfId="1878" priority="504" operator="lessThan">
      <formula>0</formula>
    </cfRule>
  </conditionalFormatting>
  <conditionalFormatting sqref="BA11">
    <cfRule type="cellIs" dxfId="1877" priority="333" stopIfTrue="1" operator="greaterThan">
      <formula>0.03</formula>
    </cfRule>
    <cfRule type="cellIs" dxfId="1876" priority="334" stopIfTrue="1" operator="lessThan">
      <formula>-0.03</formula>
    </cfRule>
  </conditionalFormatting>
  <conditionalFormatting sqref="BA11:BA16">
    <cfRule type="cellIs" dxfId="1875" priority="335" stopIfTrue="1" operator="greaterThan">
      <formula>0</formula>
    </cfRule>
    <cfRule type="cellIs" dxfId="1874" priority="336" stopIfTrue="1" operator="lessThan">
      <formula>0</formula>
    </cfRule>
  </conditionalFormatting>
  <conditionalFormatting sqref="AZ11">
    <cfRule type="cellIs" dxfId="1873" priority="329" stopIfTrue="1" operator="greaterThan">
      <formula>0.03</formula>
    </cfRule>
    <cfRule type="cellIs" dxfId="1872" priority="330" stopIfTrue="1" operator="lessThan">
      <formula>-0.03</formula>
    </cfRule>
  </conditionalFormatting>
  <conditionalFormatting sqref="AZ11:AZ12">
    <cfRule type="cellIs" dxfId="1871" priority="331" stopIfTrue="1" operator="greaterThan">
      <formula>0</formula>
    </cfRule>
    <cfRule type="cellIs" dxfId="1870" priority="332" operator="lessThan">
      <formula>0</formula>
    </cfRule>
  </conditionalFormatting>
  <conditionalFormatting sqref="AZ13">
    <cfRule type="cellIs" dxfId="1869" priority="325" stopIfTrue="1" operator="greaterThan">
      <formula>0.03</formula>
    </cfRule>
    <cfRule type="cellIs" dxfId="1868" priority="326" stopIfTrue="1" operator="lessThan">
      <formula>-0.03</formula>
    </cfRule>
  </conditionalFormatting>
  <conditionalFormatting sqref="AZ13:AZ14">
    <cfRule type="cellIs" dxfId="1867" priority="327" stopIfTrue="1" operator="greaterThan">
      <formula>0</formula>
    </cfRule>
    <cfRule type="cellIs" dxfId="1866" priority="328" operator="lessThan">
      <formula>0</formula>
    </cfRule>
  </conditionalFormatting>
  <conditionalFormatting sqref="AZ15">
    <cfRule type="cellIs" dxfId="1865" priority="321" stopIfTrue="1" operator="greaterThan">
      <formula>0.03</formula>
    </cfRule>
    <cfRule type="cellIs" dxfId="1864" priority="322" stopIfTrue="1" operator="lessThan">
      <formula>-0.03</formula>
    </cfRule>
  </conditionalFormatting>
  <conditionalFormatting sqref="AZ15:AZ16">
    <cfRule type="cellIs" dxfId="1863" priority="323" stopIfTrue="1" operator="greaterThan">
      <formula>0</formula>
    </cfRule>
    <cfRule type="cellIs" dxfId="1862" priority="324" operator="lessThan">
      <formula>0</formula>
    </cfRule>
  </conditionalFormatting>
  <conditionalFormatting sqref="BA5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BA5:BA10">
    <cfRule type="cellIs" dxfId="1859" priority="319" stopIfTrue="1" operator="greaterThan">
      <formula>0</formula>
    </cfRule>
    <cfRule type="cellIs" dxfId="1858" priority="320" stopIfTrue="1" operator="lessThan">
      <formula>0</formula>
    </cfRule>
  </conditionalFormatting>
  <conditionalFormatting sqref="AZ5">
    <cfRule type="cellIs" dxfId="1857" priority="313" stopIfTrue="1" operator="greaterThan">
      <formula>0.03</formula>
    </cfRule>
    <cfRule type="cellIs" dxfId="1856" priority="314" stopIfTrue="1" operator="lessThan">
      <formula>-0.03</formula>
    </cfRule>
  </conditionalFormatting>
  <conditionalFormatting sqref="AZ5:AZ6">
    <cfRule type="cellIs" dxfId="1855" priority="315" stopIfTrue="1" operator="greaterThan">
      <formula>0</formula>
    </cfRule>
    <cfRule type="cellIs" dxfId="1854" priority="316" operator="lessThan">
      <formula>0</formula>
    </cfRule>
  </conditionalFormatting>
  <conditionalFormatting sqref="AZ7">
    <cfRule type="cellIs" dxfId="1853" priority="309" stopIfTrue="1" operator="greaterThan">
      <formula>0.03</formula>
    </cfRule>
    <cfRule type="cellIs" dxfId="1852" priority="310" stopIfTrue="1" operator="lessThan">
      <formula>-0.03</formula>
    </cfRule>
  </conditionalFormatting>
  <conditionalFormatting sqref="AZ7:AZ8">
    <cfRule type="cellIs" dxfId="1851" priority="311" stopIfTrue="1" operator="greaterThan">
      <formula>0</formula>
    </cfRule>
    <cfRule type="cellIs" dxfId="1850" priority="312" operator="lessThan">
      <formula>0</formula>
    </cfRule>
  </conditionalFormatting>
  <conditionalFormatting sqref="AZ9">
    <cfRule type="cellIs" dxfId="1849" priority="305" stopIfTrue="1" operator="greaterThan">
      <formula>0.03</formula>
    </cfRule>
    <cfRule type="cellIs" dxfId="1848" priority="306" stopIfTrue="1" operator="lessThan">
      <formula>-0.03</formula>
    </cfRule>
  </conditionalFormatting>
  <conditionalFormatting sqref="AZ9:AZ10">
    <cfRule type="cellIs" dxfId="1847" priority="307" stopIfTrue="1" operator="greaterThan">
      <formula>0</formula>
    </cfRule>
    <cfRule type="cellIs" dxfId="1846" priority="308" operator="lessThan">
      <formula>0</formula>
    </cfRule>
  </conditionalFormatting>
  <conditionalFormatting sqref="BA17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BA17:BA22">
    <cfRule type="cellIs" dxfId="1843" priority="303" stopIfTrue="1" operator="greaterThan">
      <formula>0</formula>
    </cfRule>
    <cfRule type="cellIs" dxfId="1842" priority="304" stopIfTrue="1" operator="lessThan">
      <formula>0</formula>
    </cfRule>
  </conditionalFormatting>
  <conditionalFormatting sqref="AZ17">
    <cfRule type="cellIs" dxfId="1841" priority="297" stopIfTrue="1" operator="greaterThan">
      <formula>0.03</formula>
    </cfRule>
    <cfRule type="cellIs" dxfId="1840" priority="298" stopIfTrue="1" operator="lessThan">
      <formula>-0.03</formula>
    </cfRule>
  </conditionalFormatting>
  <conditionalFormatting sqref="AZ17:AZ18">
    <cfRule type="cellIs" dxfId="1839" priority="299" stopIfTrue="1" operator="greaterThan">
      <formula>0</formula>
    </cfRule>
    <cfRule type="cellIs" dxfId="1838" priority="300" operator="lessThan">
      <formula>0</formula>
    </cfRule>
  </conditionalFormatting>
  <conditionalFormatting sqref="AZ19">
    <cfRule type="cellIs" dxfId="1837" priority="293" stopIfTrue="1" operator="greaterThan">
      <formula>0.03</formula>
    </cfRule>
    <cfRule type="cellIs" dxfId="1836" priority="294" stopIfTrue="1" operator="lessThan">
      <formula>-0.03</formula>
    </cfRule>
  </conditionalFormatting>
  <conditionalFormatting sqref="AZ19:AZ20">
    <cfRule type="cellIs" dxfId="1835" priority="295" stopIfTrue="1" operator="greaterThan">
      <formula>0</formula>
    </cfRule>
    <cfRule type="cellIs" dxfId="1834" priority="296" operator="lessThan">
      <formula>0</formula>
    </cfRule>
  </conditionalFormatting>
  <conditionalFormatting sqref="AZ21">
    <cfRule type="cellIs" dxfId="1833" priority="289" stopIfTrue="1" operator="greaterThan">
      <formula>0.03</formula>
    </cfRule>
    <cfRule type="cellIs" dxfId="1832" priority="290" stopIfTrue="1" operator="lessThan">
      <formula>-0.03</formula>
    </cfRule>
  </conditionalFormatting>
  <conditionalFormatting sqref="AZ21:AZ22">
    <cfRule type="cellIs" dxfId="1831" priority="291" stopIfTrue="1" operator="greaterThan">
      <formula>0</formula>
    </cfRule>
    <cfRule type="cellIs" dxfId="1830" priority="292" operator="lessThan">
      <formula>0</formula>
    </cfRule>
  </conditionalFormatting>
  <conditionalFormatting sqref="BA29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BA29:BA34">
    <cfRule type="cellIs" dxfId="1827" priority="287" stopIfTrue="1" operator="greaterThan">
      <formula>0</formula>
    </cfRule>
    <cfRule type="cellIs" dxfId="1826" priority="288" stopIfTrue="1" operator="lessThan">
      <formula>0</formula>
    </cfRule>
  </conditionalFormatting>
  <conditionalFormatting sqref="AZ29">
    <cfRule type="cellIs" dxfId="1825" priority="281" stopIfTrue="1" operator="greaterThan">
      <formula>0.03</formula>
    </cfRule>
    <cfRule type="cellIs" dxfId="1824" priority="282" stopIfTrue="1" operator="lessThan">
      <formula>-0.03</formula>
    </cfRule>
  </conditionalFormatting>
  <conditionalFormatting sqref="AZ29:AZ30">
    <cfRule type="cellIs" dxfId="1823" priority="283" stopIfTrue="1" operator="greaterThan">
      <formula>0</formula>
    </cfRule>
    <cfRule type="cellIs" dxfId="1822" priority="284" operator="lessThan">
      <formula>0</formula>
    </cfRule>
  </conditionalFormatting>
  <conditionalFormatting sqref="AZ31">
    <cfRule type="cellIs" dxfId="1821" priority="277" stopIfTrue="1" operator="greaterThan">
      <formula>0.03</formula>
    </cfRule>
    <cfRule type="cellIs" dxfId="1820" priority="278" stopIfTrue="1" operator="lessThan">
      <formula>-0.03</formula>
    </cfRule>
  </conditionalFormatting>
  <conditionalFormatting sqref="AZ31:AZ32">
    <cfRule type="cellIs" dxfId="1819" priority="279" stopIfTrue="1" operator="greaterThan">
      <formula>0</formula>
    </cfRule>
    <cfRule type="cellIs" dxfId="1818" priority="280" operator="lessThan">
      <formula>0</formula>
    </cfRule>
  </conditionalFormatting>
  <conditionalFormatting sqref="AZ33">
    <cfRule type="cellIs" dxfId="1817" priority="273" stopIfTrue="1" operator="greaterThan">
      <formula>0.03</formula>
    </cfRule>
    <cfRule type="cellIs" dxfId="1816" priority="274" stopIfTrue="1" operator="lessThan">
      <formula>-0.03</formula>
    </cfRule>
  </conditionalFormatting>
  <conditionalFormatting sqref="AZ33:AZ34">
    <cfRule type="cellIs" dxfId="1815" priority="275" stopIfTrue="1" operator="greaterThan">
      <formula>0</formula>
    </cfRule>
    <cfRule type="cellIs" dxfId="1814" priority="276" operator="lessThan">
      <formula>0</formula>
    </cfRule>
  </conditionalFormatting>
  <conditionalFormatting sqref="BA23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BA23:BA28">
    <cfRule type="cellIs" dxfId="1811" priority="271" stopIfTrue="1" operator="greaterThan">
      <formula>0</formula>
    </cfRule>
    <cfRule type="cellIs" dxfId="1810" priority="272" stopIfTrue="1" operator="lessThan">
      <formula>0</formula>
    </cfRule>
  </conditionalFormatting>
  <conditionalFormatting sqref="AZ23">
    <cfRule type="cellIs" dxfId="1809" priority="265" stopIfTrue="1" operator="greaterThan">
      <formula>0.03</formula>
    </cfRule>
    <cfRule type="cellIs" dxfId="1808" priority="266" stopIfTrue="1" operator="lessThan">
      <formula>-0.03</formula>
    </cfRule>
  </conditionalFormatting>
  <conditionalFormatting sqref="AZ23:AZ24">
    <cfRule type="cellIs" dxfId="1807" priority="267" stopIfTrue="1" operator="greaterThan">
      <formula>0</formula>
    </cfRule>
    <cfRule type="cellIs" dxfId="1806" priority="268" operator="lessThan">
      <formula>0</formula>
    </cfRule>
  </conditionalFormatting>
  <conditionalFormatting sqref="AZ25">
    <cfRule type="cellIs" dxfId="1805" priority="261" stopIfTrue="1" operator="greaterThan">
      <formula>0.03</formula>
    </cfRule>
    <cfRule type="cellIs" dxfId="1804" priority="262" stopIfTrue="1" operator="lessThan">
      <formula>-0.03</formula>
    </cfRule>
  </conditionalFormatting>
  <conditionalFormatting sqref="AZ25:AZ26">
    <cfRule type="cellIs" dxfId="1803" priority="263" stopIfTrue="1" operator="greaterThan">
      <formula>0</formula>
    </cfRule>
    <cfRule type="cellIs" dxfId="1802" priority="264" operator="lessThan">
      <formula>0</formula>
    </cfRule>
  </conditionalFormatting>
  <conditionalFormatting sqref="AZ27">
    <cfRule type="cellIs" dxfId="1801" priority="257" stopIfTrue="1" operator="greaterThan">
      <formula>0.03</formula>
    </cfRule>
    <cfRule type="cellIs" dxfId="1800" priority="258" stopIfTrue="1" operator="lessThan">
      <formula>-0.03</formula>
    </cfRule>
  </conditionalFormatting>
  <conditionalFormatting sqref="AZ27:AZ28">
    <cfRule type="cellIs" dxfId="1799" priority="259" stopIfTrue="1" operator="greaterThan">
      <formula>0</formula>
    </cfRule>
    <cfRule type="cellIs" dxfId="1798" priority="260" operator="lessThan">
      <formula>0</formula>
    </cfRule>
  </conditionalFormatting>
  <conditionalFormatting sqref="BA35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BA35:BA40">
    <cfRule type="cellIs" dxfId="1795" priority="255" stopIfTrue="1" operator="greaterThan">
      <formula>0</formula>
    </cfRule>
    <cfRule type="cellIs" dxfId="1794" priority="256" stopIfTrue="1" operator="lessThan">
      <formula>0</formula>
    </cfRule>
  </conditionalFormatting>
  <conditionalFormatting sqref="AZ35">
    <cfRule type="cellIs" dxfId="1793" priority="249" stopIfTrue="1" operator="greaterThan">
      <formula>0.03</formula>
    </cfRule>
    <cfRule type="cellIs" dxfId="1792" priority="250" stopIfTrue="1" operator="lessThan">
      <formula>-0.03</formula>
    </cfRule>
  </conditionalFormatting>
  <conditionalFormatting sqref="AZ35:AZ36">
    <cfRule type="cellIs" dxfId="1791" priority="251" stopIfTrue="1" operator="greaterThan">
      <formula>0</formula>
    </cfRule>
    <cfRule type="cellIs" dxfId="1790" priority="252" operator="lessThan">
      <formula>0</formula>
    </cfRule>
  </conditionalFormatting>
  <conditionalFormatting sqref="AZ37">
    <cfRule type="cellIs" dxfId="1789" priority="245" stopIfTrue="1" operator="greaterThan">
      <formula>0.03</formula>
    </cfRule>
    <cfRule type="cellIs" dxfId="1788" priority="246" stopIfTrue="1" operator="lessThan">
      <formula>-0.03</formula>
    </cfRule>
  </conditionalFormatting>
  <conditionalFormatting sqref="AZ37:AZ38">
    <cfRule type="cellIs" dxfId="1787" priority="247" stopIfTrue="1" operator="greaterThan">
      <formula>0</formula>
    </cfRule>
    <cfRule type="cellIs" dxfId="1786" priority="248" operator="lessThan">
      <formula>0</formula>
    </cfRule>
  </conditionalFormatting>
  <conditionalFormatting sqref="AZ39">
    <cfRule type="cellIs" dxfId="1785" priority="241" stopIfTrue="1" operator="greaterThan">
      <formula>0.03</formula>
    </cfRule>
    <cfRule type="cellIs" dxfId="1784" priority="242" stopIfTrue="1" operator="lessThan">
      <formula>-0.03</formula>
    </cfRule>
  </conditionalFormatting>
  <conditionalFormatting sqref="AZ39:AZ40">
    <cfRule type="cellIs" dxfId="1783" priority="243" stopIfTrue="1" operator="greaterThan">
      <formula>0</formula>
    </cfRule>
    <cfRule type="cellIs" dxfId="1782" priority="244" operator="lessThan">
      <formula>0</formula>
    </cfRule>
  </conditionalFormatting>
  <conditionalFormatting sqref="AX11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AX11:AX12">
    <cfRule type="cellIs" dxfId="1779" priority="239" stopIfTrue="1" operator="greaterThan">
      <formula>0</formula>
    </cfRule>
    <cfRule type="cellIs" dxfId="1778" priority="240" operator="lessThan">
      <formula>0</formula>
    </cfRule>
  </conditionalFormatting>
  <conditionalFormatting sqref="AX13">
    <cfRule type="cellIs" dxfId="1777" priority="233" stopIfTrue="1" operator="greaterThan">
      <formula>0.03</formula>
    </cfRule>
    <cfRule type="cellIs" dxfId="1776" priority="234" stopIfTrue="1" operator="lessThan">
      <formula>-0.03</formula>
    </cfRule>
  </conditionalFormatting>
  <conditionalFormatting sqref="AX13:AX14">
    <cfRule type="cellIs" dxfId="1775" priority="235" stopIfTrue="1" operator="greaterThan">
      <formula>0</formula>
    </cfRule>
    <cfRule type="cellIs" dxfId="1774" priority="236" operator="lessThan">
      <formula>0</formula>
    </cfRule>
  </conditionalFormatting>
  <conditionalFormatting sqref="AX15">
    <cfRule type="cellIs" dxfId="1773" priority="229" stopIfTrue="1" operator="greaterThan">
      <formula>0.03</formula>
    </cfRule>
    <cfRule type="cellIs" dxfId="1772" priority="230" stopIfTrue="1" operator="lessThan">
      <formula>-0.03</formula>
    </cfRule>
  </conditionalFormatting>
  <conditionalFormatting sqref="AX15:AX16">
    <cfRule type="cellIs" dxfId="1771" priority="231" stopIfTrue="1" operator="greaterThan">
      <formula>0</formula>
    </cfRule>
    <cfRule type="cellIs" dxfId="1770" priority="232" operator="lessThan">
      <formula>0</formula>
    </cfRule>
  </conditionalFormatting>
  <conditionalFormatting sqref="AY17">
    <cfRule type="cellIs" dxfId="1769" priority="225" stopIfTrue="1" operator="greaterThan">
      <formula>0.03</formula>
    </cfRule>
    <cfRule type="cellIs" dxfId="1768" priority="226" stopIfTrue="1" operator="lessThan">
      <formula>-0.03</formula>
    </cfRule>
  </conditionalFormatting>
  <conditionalFormatting sqref="AY17:AY22">
    <cfRule type="cellIs" dxfId="1767" priority="227" stopIfTrue="1" operator="greaterThan">
      <formula>0</formula>
    </cfRule>
    <cfRule type="cellIs" dxfId="1766" priority="228" stopIfTrue="1" operator="lessThan">
      <formula>0</formula>
    </cfRule>
  </conditionalFormatting>
  <conditionalFormatting sqref="AX17">
    <cfRule type="cellIs" dxfId="1765" priority="221" stopIfTrue="1" operator="greaterThan">
      <formula>0.03</formula>
    </cfRule>
    <cfRule type="cellIs" dxfId="1764" priority="222" stopIfTrue="1" operator="lessThan">
      <formula>-0.03</formula>
    </cfRule>
  </conditionalFormatting>
  <conditionalFormatting sqref="AX17:AX18">
    <cfRule type="cellIs" dxfId="1763" priority="223" stopIfTrue="1" operator="greaterThan">
      <formula>0</formula>
    </cfRule>
    <cfRule type="cellIs" dxfId="1762" priority="224" operator="lessThan">
      <formula>0</formula>
    </cfRule>
  </conditionalFormatting>
  <conditionalFormatting sqref="AX19">
    <cfRule type="cellIs" dxfId="1761" priority="217" stopIfTrue="1" operator="greaterThan">
      <formula>0.03</formula>
    </cfRule>
    <cfRule type="cellIs" dxfId="1760" priority="218" stopIfTrue="1" operator="lessThan">
      <formula>-0.03</formula>
    </cfRule>
  </conditionalFormatting>
  <conditionalFormatting sqref="AX19:AX20">
    <cfRule type="cellIs" dxfId="1759" priority="219" stopIfTrue="1" operator="greaterThan">
      <formula>0</formula>
    </cfRule>
    <cfRule type="cellIs" dxfId="1758" priority="220" operator="lessThan">
      <formula>0</formula>
    </cfRule>
  </conditionalFormatting>
  <conditionalFormatting sqref="AX21">
    <cfRule type="cellIs" dxfId="1757" priority="213" stopIfTrue="1" operator="greaterThan">
      <formula>0.03</formula>
    </cfRule>
    <cfRule type="cellIs" dxfId="1756" priority="214" stopIfTrue="1" operator="lessThan">
      <formula>-0.03</formula>
    </cfRule>
  </conditionalFormatting>
  <conditionalFormatting sqref="AX21:AX22">
    <cfRule type="cellIs" dxfId="1755" priority="215" stopIfTrue="1" operator="greaterThan">
      <formula>0</formula>
    </cfRule>
    <cfRule type="cellIs" dxfId="1754" priority="216" operator="lessThan">
      <formula>0</formula>
    </cfRule>
  </conditionalFormatting>
  <conditionalFormatting sqref="AY23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Y23:AY28">
    <cfRule type="cellIs" dxfId="1751" priority="211" stopIfTrue="1" operator="greaterThan">
      <formula>0</formula>
    </cfRule>
    <cfRule type="cellIs" dxfId="1750" priority="212" stopIfTrue="1" operator="lessThan">
      <formula>0</formula>
    </cfRule>
  </conditionalFormatting>
  <conditionalFormatting sqref="AX23">
    <cfRule type="cellIs" dxfId="1749" priority="205" stopIfTrue="1" operator="greaterThan">
      <formula>0.03</formula>
    </cfRule>
    <cfRule type="cellIs" dxfId="1748" priority="206" stopIfTrue="1" operator="lessThan">
      <formula>-0.03</formula>
    </cfRule>
  </conditionalFormatting>
  <conditionalFormatting sqref="AX23:AX24">
    <cfRule type="cellIs" dxfId="1747" priority="207" stopIfTrue="1" operator="greaterThan">
      <formula>0</formula>
    </cfRule>
    <cfRule type="cellIs" dxfId="1746" priority="208" operator="lessThan">
      <formula>0</formula>
    </cfRule>
  </conditionalFormatting>
  <conditionalFormatting sqref="AX25">
    <cfRule type="cellIs" dxfId="1745" priority="201" stopIfTrue="1" operator="greaterThan">
      <formula>0.03</formula>
    </cfRule>
    <cfRule type="cellIs" dxfId="1744" priority="202" stopIfTrue="1" operator="lessThan">
      <formula>-0.03</formula>
    </cfRule>
  </conditionalFormatting>
  <conditionalFormatting sqref="AX25:AX26">
    <cfRule type="cellIs" dxfId="1743" priority="203" stopIfTrue="1" operator="greaterThan">
      <formula>0</formula>
    </cfRule>
    <cfRule type="cellIs" dxfId="1742" priority="204" operator="lessThan">
      <formula>0</formula>
    </cfRule>
  </conditionalFormatting>
  <conditionalFormatting sqref="AX27">
    <cfRule type="cellIs" dxfId="1741" priority="197" stopIfTrue="1" operator="greaterThan">
      <formula>0.03</formula>
    </cfRule>
    <cfRule type="cellIs" dxfId="1740" priority="198" stopIfTrue="1" operator="lessThan">
      <formula>-0.03</formula>
    </cfRule>
  </conditionalFormatting>
  <conditionalFormatting sqref="AX27:AX28">
    <cfRule type="cellIs" dxfId="1739" priority="199" stopIfTrue="1" operator="greaterThan">
      <formula>0</formula>
    </cfRule>
    <cfRule type="cellIs" dxfId="1738" priority="200" operator="lessThan">
      <formula>0</formula>
    </cfRule>
  </conditionalFormatting>
  <conditionalFormatting sqref="AY29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Y29:AY34">
    <cfRule type="cellIs" dxfId="1735" priority="195" stopIfTrue="1" operator="greaterThan">
      <formula>0</formula>
    </cfRule>
    <cfRule type="cellIs" dxfId="1734" priority="196" stopIfTrue="1" operator="lessThan">
      <formula>0</formula>
    </cfRule>
  </conditionalFormatting>
  <conditionalFormatting sqref="AX29">
    <cfRule type="cellIs" dxfId="1733" priority="189" stopIfTrue="1" operator="greaterThan">
      <formula>0.03</formula>
    </cfRule>
    <cfRule type="cellIs" dxfId="1732" priority="190" stopIfTrue="1" operator="lessThan">
      <formula>-0.03</formula>
    </cfRule>
  </conditionalFormatting>
  <conditionalFormatting sqref="AX29:AX30">
    <cfRule type="cellIs" dxfId="1731" priority="191" stopIfTrue="1" operator="greaterThan">
      <formula>0</formula>
    </cfRule>
    <cfRule type="cellIs" dxfId="1730" priority="192" operator="lessThan">
      <formula>0</formula>
    </cfRule>
  </conditionalFormatting>
  <conditionalFormatting sqref="AX31">
    <cfRule type="cellIs" dxfId="1729" priority="185" stopIfTrue="1" operator="greaterThan">
      <formula>0.03</formula>
    </cfRule>
    <cfRule type="cellIs" dxfId="1728" priority="186" stopIfTrue="1" operator="lessThan">
      <formula>-0.03</formula>
    </cfRule>
  </conditionalFormatting>
  <conditionalFormatting sqref="AX31:AX32">
    <cfRule type="cellIs" dxfId="1727" priority="187" stopIfTrue="1" operator="greaterThan">
      <formula>0</formula>
    </cfRule>
    <cfRule type="cellIs" dxfId="1726" priority="188" operator="lessThan">
      <formula>0</formula>
    </cfRule>
  </conditionalFormatting>
  <conditionalFormatting sqref="AX33">
    <cfRule type="cellIs" dxfId="1725" priority="181" stopIfTrue="1" operator="greaterThan">
      <formula>0.03</formula>
    </cfRule>
    <cfRule type="cellIs" dxfId="1724" priority="182" stopIfTrue="1" operator="lessThan">
      <formula>-0.03</formula>
    </cfRule>
  </conditionalFormatting>
  <conditionalFormatting sqref="AX33:AX34">
    <cfRule type="cellIs" dxfId="1723" priority="183" stopIfTrue="1" operator="greaterThan">
      <formula>0</formula>
    </cfRule>
    <cfRule type="cellIs" dxfId="1722" priority="184" operator="lessThan">
      <formula>0</formula>
    </cfRule>
  </conditionalFormatting>
  <conditionalFormatting sqref="AY35">
    <cfRule type="cellIs" dxfId="1721" priority="177" stopIfTrue="1" operator="greaterThan">
      <formula>0.03</formula>
    </cfRule>
    <cfRule type="cellIs" dxfId="1720" priority="178" stopIfTrue="1" operator="lessThan">
      <formula>-0.03</formula>
    </cfRule>
  </conditionalFormatting>
  <conditionalFormatting sqref="AY35:AY40">
    <cfRule type="cellIs" dxfId="1719" priority="179" stopIfTrue="1" operator="greaterThan">
      <formula>0</formula>
    </cfRule>
    <cfRule type="cellIs" dxfId="1718" priority="180" stopIfTrue="1" operator="lessThan">
      <formula>0</formula>
    </cfRule>
  </conditionalFormatting>
  <conditionalFormatting sqref="AX35">
    <cfRule type="cellIs" dxfId="1717" priority="173" stopIfTrue="1" operator="greaterThan">
      <formula>0.03</formula>
    </cfRule>
    <cfRule type="cellIs" dxfId="1716" priority="174" stopIfTrue="1" operator="lessThan">
      <formula>-0.03</formula>
    </cfRule>
  </conditionalFormatting>
  <conditionalFormatting sqref="AX35:AX36">
    <cfRule type="cellIs" dxfId="1715" priority="175" stopIfTrue="1" operator="greaterThan">
      <formula>0</formula>
    </cfRule>
    <cfRule type="cellIs" dxfId="1714" priority="176" operator="lessThan">
      <formula>0</formula>
    </cfRule>
  </conditionalFormatting>
  <conditionalFormatting sqref="AX37">
    <cfRule type="cellIs" dxfId="1713" priority="169" stopIfTrue="1" operator="greaterThan">
      <formula>0.03</formula>
    </cfRule>
    <cfRule type="cellIs" dxfId="1712" priority="170" stopIfTrue="1" operator="lessThan">
      <formula>-0.03</formula>
    </cfRule>
  </conditionalFormatting>
  <conditionalFormatting sqref="AX37:AX38">
    <cfRule type="cellIs" dxfId="1711" priority="171" stopIfTrue="1" operator="greaterThan">
      <formula>0</formula>
    </cfRule>
    <cfRule type="cellIs" dxfId="1710" priority="172" operator="lessThan">
      <formula>0</formula>
    </cfRule>
  </conditionalFormatting>
  <conditionalFormatting sqref="AX39">
    <cfRule type="cellIs" dxfId="1709" priority="165" stopIfTrue="1" operator="greaterThan">
      <formula>0.03</formula>
    </cfRule>
    <cfRule type="cellIs" dxfId="1708" priority="166" stopIfTrue="1" operator="lessThan">
      <formula>-0.03</formula>
    </cfRule>
  </conditionalFormatting>
  <conditionalFormatting sqref="AX39:AX40">
    <cfRule type="cellIs" dxfId="1707" priority="167" stopIfTrue="1" operator="greaterThan">
      <formula>0</formula>
    </cfRule>
    <cfRule type="cellIs" dxfId="1706" priority="168" operator="lessThan">
      <formula>0</formula>
    </cfRule>
  </conditionalFormatting>
  <conditionalFormatting sqref="B47">
    <cfRule type="cellIs" dxfId="1705" priority="157" stopIfTrue="1" operator="greaterThan">
      <formula>0.03</formula>
    </cfRule>
    <cfRule type="cellIs" dxfId="1704" priority="158" stopIfTrue="1" operator="lessThan">
      <formula>-0.03</formula>
    </cfRule>
  </conditionalFormatting>
  <conditionalFormatting sqref="C47">
    <cfRule type="cellIs" dxfId="1703" priority="159" stopIfTrue="1" operator="greaterThan">
      <formula>0.03</formula>
    </cfRule>
    <cfRule type="cellIs" dxfId="1702" priority="160" stopIfTrue="1" operator="lessThan">
      <formula>-0.03</formula>
    </cfRule>
  </conditionalFormatting>
  <conditionalFormatting sqref="C47:C52">
    <cfRule type="cellIs" dxfId="1701" priority="161" stopIfTrue="1" operator="greaterThan">
      <formula>0</formula>
    </cfRule>
    <cfRule type="cellIs" dxfId="1700" priority="162" stopIfTrue="1" operator="lessThan">
      <formula>0</formula>
    </cfRule>
  </conditionalFormatting>
  <conditionalFormatting sqref="B47:B48">
    <cfRule type="cellIs" dxfId="1699" priority="163" stopIfTrue="1" operator="greaterThan">
      <formula>0</formula>
    </cfRule>
    <cfRule type="cellIs" dxfId="1698" priority="164" operator="lessThan">
      <formula>0</formula>
    </cfRule>
  </conditionalFormatting>
  <conditionalFormatting sqref="B49">
    <cfRule type="cellIs" dxfId="1697" priority="153" stopIfTrue="1" operator="greaterThan">
      <formula>0.03</formula>
    </cfRule>
    <cfRule type="cellIs" dxfId="1696" priority="154" stopIfTrue="1" operator="lessThan">
      <formula>-0.03</formula>
    </cfRule>
  </conditionalFormatting>
  <conditionalFormatting sqref="B49:B50">
    <cfRule type="cellIs" dxfId="1695" priority="155" stopIfTrue="1" operator="greaterThan">
      <formula>0</formula>
    </cfRule>
    <cfRule type="cellIs" dxfId="1694" priority="156" operator="lessThan">
      <formula>0</formula>
    </cfRule>
  </conditionalFormatting>
  <conditionalFormatting sqref="B51">
    <cfRule type="cellIs" dxfId="1693" priority="149" stopIfTrue="1" operator="greaterThan">
      <formula>0.03</formula>
    </cfRule>
    <cfRule type="cellIs" dxfId="1692" priority="150" stopIfTrue="1" operator="lessThan">
      <formula>-0.03</formula>
    </cfRule>
  </conditionalFormatting>
  <conditionalFormatting sqref="B51:B52">
    <cfRule type="cellIs" dxfId="1691" priority="151" stopIfTrue="1" operator="greaterThan">
      <formula>0</formula>
    </cfRule>
    <cfRule type="cellIs" dxfId="1690" priority="152" operator="lessThan">
      <formula>0</formula>
    </cfRule>
  </conditionalFormatting>
  <conditionalFormatting sqref="D47:P47">
    <cfRule type="cellIs" dxfId="1689" priority="145" stopIfTrue="1" operator="greaterThan">
      <formula>0.03</formula>
    </cfRule>
    <cfRule type="cellIs" dxfId="1688" priority="146" stopIfTrue="1" operator="lessThan">
      <formula>-0.03</formula>
    </cfRule>
  </conditionalFormatting>
  <conditionalFormatting sqref="D47:P52">
    <cfRule type="cellIs" dxfId="1687" priority="147" stopIfTrue="1" operator="greaterThan">
      <formula>0</formula>
    </cfRule>
    <cfRule type="cellIs" dxfId="1686" priority="148" stopIfTrue="1" operator="lessThan">
      <formula>0</formula>
    </cfRule>
  </conditionalFormatting>
  <conditionalFormatting sqref="Q47">
    <cfRule type="cellIs" dxfId="1685" priority="137" stopIfTrue="1" operator="greaterThan">
      <formula>0.03</formula>
    </cfRule>
    <cfRule type="cellIs" dxfId="1684" priority="138" stopIfTrue="1" operator="lessThan">
      <formula>-0.03</formula>
    </cfRule>
  </conditionalFormatting>
  <conditionalFormatting sqref="R47">
    <cfRule type="cellIs" dxfId="1683" priority="139" stopIfTrue="1" operator="greaterThan">
      <formula>0.03</formula>
    </cfRule>
    <cfRule type="cellIs" dxfId="1682" priority="140" stopIfTrue="1" operator="lessThan">
      <formula>-0.03</formula>
    </cfRule>
  </conditionalFormatting>
  <conditionalFormatting sqref="R47:R52">
    <cfRule type="cellIs" dxfId="1681" priority="141" stopIfTrue="1" operator="greaterThan">
      <formula>0</formula>
    </cfRule>
    <cfRule type="cellIs" dxfId="1680" priority="142" stopIfTrue="1" operator="lessThan">
      <formula>0</formula>
    </cfRule>
  </conditionalFormatting>
  <conditionalFormatting sqref="Q47:Q48">
    <cfRule type="cellIs" dxfId="1679" priority="143" stopIfTrue="1" operator="greaterThan">
      <formula>0</formula>
    </cfRule>
    <cfRule type="cellIs" dxfId="1678" priority="144" operator="lessThan">
      <formula>0</formula>
    </cfRule>
  </conditionalFormatting>
  <conditionalFormatting sqref="Q49">
    <cfRule type="cellIs" dxfId="1677" priority="133" stopIfTrue="1" operator="greaterThan">
      <formula>0.03</formula>
    </cfRule>
    <cfRule type="cellIs" dxfId="1676" priority="134" stopIfTrue="1" operator="lessThan">
      <formula>-0.03</formula>
    </cfRule>
  </conditionalFormatting>
  <conditionalFormatting sqref="Q49:Q50">
    <cfRule type="cellIs" dxfId="1675" priority="135" stopIfTrue="1" operator="greaterThan">
      <formula>0</formula>
    </cfRule>
    <cfRule type="cellIs" dxfId="1674" priority="136" operator="lessThan">
      <formula>0</formula>
    </cfRule>
  </conditionalFormatting>
  <conditionalFormatting sqref="Q51">
    <cfRule type="cellIs" dxfId="1673" priority="129" stopIfTrue="1" operator="greaterThan">
      <formula>0.03</formula>
    </cfRule>
    <cfRule type="cellIs" dxfId="1672" priority="130" stopIfTrue="1" operator="lessThan">
      <formula>-0.03</formula>
    </cfRule>
  </conditionalFormatting>
  <conditionalFormatting sqref="Q51:Q52">
    <cfRule type="cellIs" dxfId="1671" priority="131" stopIfTrue="1" operator="greaterThan">
      <formula>0</formula>
    </cfRule>
    <cfRule type="cellIs" dxfId="1670" priority="132" operator="lessThan">
      <formula>0</formula>
    </cfRule>
  </conditionalFormatting>
  <conditionalFormatting sqref="S47">
    <cfRule type="cellIs" dxfId="1669" priority="121" stopIfTrue="1" operator="greaterThan">
      <formula>0.03</formula>
    </cfRule>
    <cfRule type="cellIs" dxfId="1668" priority="122" stopIfTrue="1" operator="lessThan">
      <formula>-0.03</formula>
    </cfRule>
  </conditionalFormatting>
  <conditionalFormatting sqref="T47">
    <cfRule type="cellIs" dxfId="1667" priority="123" stopIfTrue="1" operator="greaterThan">
      <formula>0.03</formula>
    </cfRule>
    <cfRule type="cellIs" dxfId="1666" priority="124" stopIfTrue="1" operator="lessThan">
      <formula>-0.03</formula>
    </cfRule>
  </conditionalFormatting>
  <conditionalFormatting sqref="T47:T52">
    <cfRule type="cellIs" dxfId="1665" priority="125" stopIfTrue="1" operator="greaterThan">
      <formula>0</formula>
    </cfRule>
    <cfRule type="cellIs" dxfId="1664" priority="126" stopIfTrue="1" operator="lessThan">
      <formula>0</formula>
    </cfRule>
  </conditionalFormatting>
  <conditionalFormatting sqref="S47:S48">
    <cfRule type="cellIs" dxfId="1663" priority="127" stopIfTrue="1" operator="greaterThan">
      <formula>0</formula>
    </cfRule>
    <cfRule type="cellIs" dxfId="1662" priority="128" operator="lessThan">
      <formula>0</formula>
    </cfRule>
  </conditionalFormatting>
  <conditionalFormatting sqref="S49">
    <cfRule type="cellIs" dxfId="1661" priority="117" stopIfTrue="1" operator="greaterThan">
      <formula>0.03</formula>
    </cfRule>
    <cfRule type="cellIs" dxfId="1660" priority="118" stopIfTrue="1" operator="lessThan">
      <formula>-0.03</formula>
    </cfRule>
  </conditionalFormatting>
  <conditionalFormatting sqref="S49:S50">
    <cfRule type="cellIs" dxfId="1659" priority="119" stopIfTrue="1" operator="greaterThan">
      <formula>0</formula>
    </cfRule>
    <cfRule type="cellIs" dxfId="1658" priority="120" operator="lessThan">
      <formula>0</formula>
    </cfRule>
  </conditionalFormatting>
  <conditionalFormatting sqref="S51">
    <cfRule type="cellIs" dxfId="1657" priority="113" stopIfTrue="1" operator="greaterThan">
      <formula>0.03</formula>
    </cfRule>
    <cfRule type="cellIs" dxfId="1656" priority="114" stopIfTrue="1" operator="lessThan">
      <formula>-0.03</formula>
    </cfRule>
  </conditionalFormatting>
  <conditionalFormatting sqref="S51:S52">
    <cfRule type="cellIs" dxfId="1655" priority="115" stopIfTrue="1" operator="greaterThan">
      <formula>0</formula>
    </cfRule>
    <cfRule type="cellIs" dxfId="1654" priority="116" operator="lessThan">
      <formula>0</formula>
    </cfRule>
  </conditionalFormatting>
  <conditionalFormatting sqref="U47">
    <cfRule type="cellIs" dxfId="1653" priority="105" stopIfTrue="1" operator="greaterThan">
      <formula>0.03</formula>
    </cfRule>
    <cfRule type="cellIs" dxfId="1652" priority="106" stopIfTrue="1" operator="lessThan">
      <formula>-0.03</formula>
    </cfRule>
  </conditionalFormatting>
  <conditionalFormatting sqref="V47">
    <cfRule type="cellIs" dxfId="1651" priority="107" stopIfTrue="1" operator="greaterThan">
      <formula>0.03</formula>
    </cfRule>
    <cfRule type="cellIs" dxfId="1650" priority="108" stopIfTrue="1" operator="lessThan">
      <formula>-0.03</formula>
    </cfRule>
  </conditionalFormatting>
  <conditionalFormatting sqref="V47:V52">
    <cfRule type="cellIs" dxfId="1649" priority="109" stopIfTrue="1" operator="greaterThan">
      <formula>0</formula>
    </cfRule>
    <cfRule type="cellIs" dxfId="1648" priority="110" stopIfTrue="1" operator="lessThan">
      <formula>0</formula>
    </cfRule>
  </conditionalFormatting>
  <conditionalFormatting sqref="U47:U48">
    <cfRule type="cellIs" dxfId="1647" priority="111" stopIfTrue="1" operator="greaterThan">
      <formula>0</formula>
    </cfRule>
    <cfRule type="cellIs" dxfId="1646" priority="112" operator="lessThan">
      <formula>0</formula>
    </cfRule>
  </conditionalFormatting>
  <conditionalFormatting sqref="U49">
    <cfRule type="cellIs" dxfId="1645" priority="101" stopIfTrue="1" operator="greaterThan">
      <formula>0.03</formula>
    </cfRule>
    <cfRule type="cellIs" dxfId="1644" priority="102" stopIfTrue="1" operator="lessThan">
      <formula>-0.03</formula>
    </cfRule>
  </conditionalFormatting>
  <conditionalFormatting sqref="U49:U50">
    <cfRule type="cellIs" dxfId="1643" priority="103" stopIfTrue="1" operator="greaterThan">
      <formula>0</formula>
    </cfRule>
    <cfRule type="cellIs" dxfId="1642" priority="104" operator="lessThan">
      <formula>0</formula>
    </cfRule>
  </conditionalFormatting>
  <conditionalFormatting sqref="U51">
    <cfRule type="cellIs" dxfId="1641" priority="97" stopIfTrue="1" operator="greaterThan">
      <formula>0.03</formula>
    </cfRule>
    <cfRule type="cellIs" dxfId="1640" priority="98" stopIfTrue="1" operator="lessThan">
      <formula>-0.03</formula>
    </cfRule>
  </conditionalFormatting>
  <conditionalFormatting sqref="U51:U52">
    <cfRule type="cellIs" dxfId="1639" priority="99" stopIfTrue="1" operator="greaterThan">
      <formula>0</formula>
    </cfRule>
    <cfRule type="cellIs" dxfId="1638" priority="100" operator="lessThan">
      <formula>0</formula>
    </cfRule>
  </conditionalFormatting>
  <conditionalFormatting sqref="W47">
    <cfRule type="cellIs" dxfId="1637" priority="89" stopIfTrue="1" operator="greaterThan">
      <formula>0.03</formula>
    </cfRule>
    <cfRule type="cellIs" dxfId="1636" priority="90" stopIfTrue="1" operator="lessThan">
      <formula>-0.03</formula>
    </cfRule>
  </conditionalFormatting>
  <conditionalFormatting sqref="X47">
    <cfRule type="cellIs" dxfId="1635" priority="91" stopIfTrue="1" operator="greaterThan">
      <formula>0.03</formula>
    </cfRule>
    <cfRule type="cellIs" dxfId="1634" priority="92" stopIfTrue="1" operator="lessThan">
      <formula>-0.03</formula>
    </cfRule>
  </conditionalFormatting>
  <conditionalFormatting sqref="X47:X52">
    <cfRule type="cellIs" dxfId="1633" priority="93" stopIfTrue="1" operator="greaterThan">
      <formula>0</formula>
    </cfRule>
    <cfRule type="cellIs" dxfId="1632" priority="94" stopIfTrue="1" operator="lessThan">
      <formula>0</formula>
    </cfRule>
  </conditionalFormatting>
  <conditionalFormatting sqref="W47:W48">
    <cfRule type="cellIs" dxfId="1631" priority="95" stopIfTrue="1" operator="greaterThan">
      <formula>0</formula>
    </cfRule>
    <cfRule type="cellIs" dxfId="1630" priority="96" operator="lessThan">
      <formula>0</formula>
    </cfRule>
  </conditionalFormatting>
  <conditionalFormatting sqref="W49">
    <cfRule type="cellIs" dxfId="1629" priority="85" stopIfTrue="1" operator="greaterThan">
      <formula>0.03</formula>
    </cfRule>
    <cfRule type="cellIs" dxfId="1628" priority="86" stopIfTrue="1" operator="lessThan">
      <formula>-0.03</formula>
    </cfRule>
  </conditionalFormatting>
  <conditionalFormatting sqref="W49:W50">
    <cfRule type="cellIs" dxfId="1627" priority="87" stopIfTrue="1" operator="greaterThan">
      <formula>0</formula>
    </cfRule>
    <cfRule type="cellIs" dxfId="1626" priority="88" operator="lessThan">
      <formula>0</formula>
    </cfRule>
  </conditionalFormatting>
  <conditionalFormatting sqref="W51">
    <cfRule type="cellIs" dxfId="1625" priority="81" stopIfTrue="1" operator="greaterThan">
      <formula>0.03</formula>
    </cfRule>
    <cfRule type="cellIs" dxfId="1624" priority="82" stopIfTrue="1" operator="lessThan">
      <formula>-0.03</formula>
    </cfRule>
  </conditionalFormatting>
  <conditionalFormatting sqref="W51:W52">
    <cfRule type="cellIs" dxfId="1623" priority="83" stopIfTrue="1" operator="greaterThan">
      <formula>0</formula>
    </cfRule>
    <cfRule type="cellIs" dxfId="1622" priority="84" operator="lessThan">
      <formula>0</formula>
    </cfRule>
  </conditionalFormatting>
  <conditionalFormatting sqref="Y47">
    <cfRule type="cellIs" dxfId="1621" priority="73" stopIfTrue="1" operator="greaterThan">
      <formula>0.03</formula>
    </cfRule>
    <cfRule type="cellIs" dxfId="1620" priority="74" stopIfTrue="1" operator="lessThan">
      <formula>-0.03</formula>
    </cfRule>
  </conditionalFormatting>
  <conditionalFormatting sqref="Z47">
    <cfRule type="cellIs" dxfId="1619" priority="75" stopIfTrue="1" operator="greaterThan">
      <formula>0.03</formula>
    </cfRule>
    <cfRule type="cellIs" dxfId="1618" priority="76" stopIfTrue="1" operator="lessThan">
      <formula>-0.03</formula>
    </cfRule>
  </conditionalFormatting>
  <conditionalFormatting sqref="Z47:Z52">
    <cfRule type="cellIs" dxfId="1617" priority="77" stopIfTrue="1" operator="greaterThan">
      <formula>0</formula>
    </cfRule>
    <cfRule type="cellIs" dxfId="1616" priority="78" stopIfTrue="1" operator="lessThan">
      <formula>0</formula>
    </cfRule>
  </conditionalFormatting>
  <conditionalFormatting sqref="Y47:Y48">
    <cfRule type="cellIs" dxfId="1615" priority="79" stopIfTrue="1" operator="greaterThan">
      <formula>0</formula>
    </cfRule>
    <cfRule type="cellIs" dxfId="1614" priority="80" operator="lessThan">
      <formula>0</formula>
    </cfRule>
  </conditionalFormatting>
  <conditionalFormatting sqref="Y49">
    <cfRule type="cellIs" dxfId="1613" priority="69" stopIfTrue="1" operator="greaterThan">
      <formula>0.03</formula>
    </cfRule>
    <cfRule type="cellIs" dxfId="1612" priority="70" stopIfTrue="1" operator="lessThan">
      <formula>-0.03</formula>
    </cfRule>
  </conditionalFormatting>
  <conditionalFormatting sqref="Y49:Y50">
    <cfRule type="cellIs" dxfId="1611" priority="71" stopIfTrue="1" operator="greaterThan">
      <formula>0</formula>
    </cfRule>
    <cfRule type="cellIs" dxfId="1610" priority="72" operator="lessThan">
      <formula>0</formula>
    </cfRule>
  </conditionalFormatting>
  <conditionalFormatting sqref="Y51">
    <cfRule type="cellIs" dxfId="1609" priority="65" stopIfTrue="1" operator="greaterThan">
      <formula>0.03</formula>
    </cfRule>
    <cfRule type="cellIs" dxfId="1608" priority="66" stopIfTrue="1" operator="lessThan">
      <formula>-0.03</formula>
    </cfRule>
  </conditionalFormatting>
  <conditionalFormatting sqref="Y51:Y52">
    <cfRule type="cellIs" dxfId="1607" priority="67" stopIfTrue="1" operator="greaterThan">
      <formula>0</formula>
    </cfRule>
    <cfRule type="cellIs" dxfId="1606" priority="68" operator="lessThan">
      <formula>0</formula>
    </cfRule>
  </conditionalFormatting>
  <conditionalFormatting sqref="AA47">
    <cfRule type="cellIs" dxfId="1605" priority="57" stopIfTrue="1" operator="greaterThan">
      <formula>0.03</formula>
    </cfRule>
    <cfRule type="cellIs" dxfId="1604" priority="58" stopIfTrue="1" operator="lessThan">
      <formula>-0.03</formula>
    </cfRule>
  </conditionalFormatting>
  <conditionalFormatting sqref="AB47">
    <cfRule type="cellIs" dxfId="1603" priority="59" stopIfTrue="1" operator="greaterThan">
      <formula>0.03</formula>
    </cfRule>
    <cfRule type="cellIs" dxfId="1602" priority="60" stopIfTrue="1" operator="lessThan">
      <formula>-0.03</formula>
    </cfRule>
  </conditionalFormatting>
  <conditionalFormatting sqref="AB47:AB52">
    <cfRule type="cellIs" dxfId="1601" priority="61" stopIfTrue="1" operator="greaterThan">
      <formula>0</formula>
    </cfRule>
    <cfRule type="cellIs" dxfId="1600" priority="62" stopIfTrue="1" operator="lessThan">
      <formula>0</formula>
    </cfRule>
  </conditionalFormatting>
  <conditionalFormatting sqref="AA47:AA48">
    <cfRule type="cellIs" dxfId="1599" priority="63" stopIfTrue="1" operator="greaterThan">
      <formula>0</formula>
    </cfRule>
    <cfRule type="cellIs" dxfId="1598" priority="64" operator="lessThan">
      <formula>0</formula>
    </cfRule>
  </conditionalFormatting>
  <conditionalFormatting sqref="AA49">
    <cfRule type="cellIs" dxfId="1597" priority="53" stopIfTrue="1" operator="greaterThan">
      <formula>0.03</formula>
    </cfRule>
    <cfRule type="cellIs" dxfId="1596" priority="54" stopIfTrue="1" operator="lessThan">
      <formula>-0.03</formula>
    </cfRule>
  </conditionalFormatting>
  <conditionalFormatting sqref="AA49:AA50">
    <cfRule type="cellIs" dxfId="1595" priority="55" stopIfTrue="1" operator="greaterThan">
      <formula>0</formula>
    </cfRule>
    <cfRule type="cellIs" dxfId="1594" priority="56" operator="lessThan">
      <formula>0</formula>
    </cfRule>
  </conditionalFormatting>
  <conditionalFormatting sqref="AA51">
    <cfRule type="cellIs" dxfId="1593" priority="49" stopIfTrue="1" operator="greaterThan">
      <formula>0.03</formula>
    </cfRule>
    <cfRule type="cellIs" dxfId="1592" priority="50" stopIfTrue="1" operator="lessThan">
      <formula>-0.03</formula>
    </cfRule>
  </conditionalFormatting>
  <conditionalFormatting sqref="AA51:AA52">
    <cfRule type="cellIs" dxfId="1591" priority="51" stopIfTrue="1" operator="greaterThan">
      <formula>0</formula>
    </cfRule>
    <cfRule type="cellIs" dxfId="1590" priority="52" operator="lessThan">
      <formula>0</formula>
    </cfRule>
  </conditionalFormatting>
  <conditionalFormatting sqref="AC47">
    <cfRule type="cellIs" dxfId="1589" priority="45" stopIfTrue="1" operator="greaterThan">
      <formula>0.03</formula>
    </cfRule>
    <cfRule type="cellIs" dxfId="1588" priority="46" stopIfTrue="1" operator="lessThan">
      <formula>-0.03</formula>
    </cfRule>
  </conditionalFormatting>
  <conditionalFormatting sqref="AC47:AC48">
    <cfRule type="cellIs" dxfId="1587" priority="47" stopIfTrue="1" operator="greaterThan">
      <formula>0</formula>
    </cfRule>
    <cfRule type="cellIs" dxfId="1586" priority="48" operator="lessThan">
      <formula>0</formula>
    </cfRule>
  </conditionalFormatting>
  <conditionalFormatting sqref="AC49">
    <cfRule type="cellIs" dxfId="1585" priority="41" stopIfTrue="1" operator="greaterThan">
      <formula>0.03</formula>
    </cfRule>
    <cfRule type="cellIs" dxfId="1584" priority="42" stopIfTrue="1" operator="lessThan">
      <formula>-0.03</formula>
    </cfRule>
  </conditionalFormatting>
  <conditionalFormatting sqref="AC49:AC50">
    <cfRule type="cellIs" dxfId="1583" priority="43" stopIfTrue="1" operator="greaterThan">
      <formula>0</formula>
    </cfRule>
    <cfRule type="cellIs" dxfId="1582" priority="44" operator="lessThan">
      <formula>0</formula>
    </cfRule>
  </conditionalFormatting>
  <conditionalFormatting sqref="AC51">
    <cfRule type="cellIs" dxfId="1581" priority="37" stopIfTrue="1" operator="greaterThan">
      <formula>0.03</formula>
    </cfRule>
    <cfRule type="cellIs" dxfId="1580" priority="38" stopIfTrue="1" operator="lessThan">
      <formula>-0.03</formula>
    </cfRule>
  </conditionalFormatting>
  <conditionalFormatting sqref="AC51:AC52">
    <cfRule type="cellIs" dxfId="1579" priority="39" stopIfTrue="1" operator="greaterThan">
      <formula>0</formula>
    </cfRule>
    <cfRule type="cellIs" dxfId="1578" priority="40" operator="lessThan">
      <formula>0</formula>
    </cfRule>
  </conditionalFormatting>
  <conditionalFormatting sqref="AI47">
    <cfRule type="cellIs" dxfId="1577" priority="29" stopIfTrue="1" operator="greaterThan">
      <formula>0.03</formula>
    </cfRule>
    <cfRule type="cellIs" dxfId="1576" priority="30" stopIfTrue="1" operator="lessThan">
      <formula>-0.03</formula>
    </cfRule>
  </conditionalFormatting>
  <conditionalFormatting sqref="AJ47">
    <cfRule type="cellIs" dxfId="1575" priority="31" stopIfTrue="1" operator="greaterThan">
      <formula>0.03</formula>
    </cfRule>
    <cfRule type="cellIs" dxfId="1574" priority="32" stopIfTrue="1" operator="lessThan">
      <formula>-0.03</formula>
    </cfRule>
  </conditionalFormatting>
  <conditionalFormatting sqref="AJ47:AJ52">
    <cfRule type="cellIs" dxfId="1573" priority="33" stopIfTrue="1" operator="greaterThan">
      <formula>0</formula>
    </cfRule>
    <cfRule type="cellIs" dxfId="1572" priority="34" stopIfTrue="1" operator="lessThan">
      <formula>0</formula>
    </cfRule>
  </conditionalFormatting>
  <conditionalFormatting sqref="AI47:AI48">
    <cfRule type="cellIs" dxfId="1571" priority="35" stopIfTrue="1" operator="greaterThan">
      <formula>0</formula>
    </cfRule>
    <cfRule type="cellIs" dxfId="1570" priority="36" operator="lessThan">
      <formula>0</formula>
    </cfRule>
  </conditionalFormatting>
  <conditionalFormatting sqref="AI49">
    <cfRule type="cellIs" dxfId="1569" priority="25" stopIfTrue="1" operator="greaterThan">
      <formula>0.03</formula>
    </cfRule>
    <cfRule type="cellIs" dxfId="1568" priority="26" stopIfTrue="1" operator="lessThan">
      <formula>-0.03</formula>
    </cfRule>
  </conditionalFormatting>
  <conditionalFormatting sqref="AI49:AI50">
    <cfRule type="cellIs" dxfId="1567" priority="27" stopIfTrue="1" operator="greaterThan">
      <formula>0</formula>
    </cfRule>
    <cfRule type="cellIs" dxfId="1566" priority="28" operator="lessThan">
      <formula>0</formula>
    </cfRule>
  </conditionalFormatting>
  <conditionalFormatting sqref="AI51">
    <cfRule type="cellIs" dxfId="1565" priority="21" stopIfTrue="1" operator="greaterThan">
      <formula>0.03</formula>
    </cfRule>
    <cfRule type="cellIs" dxfId="1564" priority="22" stopIfTrue="1" operator="lessThan">
      <formula>-0.03</formula>
    </cfRule>
  </conditionalFormatting>
  <conditionalFormatting sqref="AI51:AI52">
    <cfRule type="cellIs" dxfId="1563" priority="23" stopIfTrue="1" operator="greaterThan">
      <formula>0</formula>
    </cfRule>
    <cfRule type="cellIs" dxfId="1562" priority="24" operator="lessThan">
      <formula>0</formula>
    </cfRule>
  </conditionalFormatting>
  <conditionalFormatting sqref="AK47">
    <cfRule type="cellIs" dxfId="1561" priority="13" stopIfTrue="1" operator="greaterThan">
      <formula>0.03</formula>
    </cfRule>
    <cfRule type="cellIs" dxfId="1560" priority="14" stopIfTrue="1" operator="lessThan">
      <formula>-0.03</formula>
    </cfRule>
  </conditionalFormatting>
  <conditionalFormatting sqref="AL47">
    <cfRule type="cellIs" dxfId="1559" priority="15" stopIfTrue="1" operator="greaterThan">
      <formula>0.03</formula>
    </cfRule>
    <cfRule type="cellIs" dxfId="1558" priority="16" stopIfTrue="1" operator="lessThan">
      <formula>-0.03</formula>
    </cfRule>
  </conditionalFormatting>
  <conditionalFormatting sqref="AL47:AL52">
    <cfRule type="cellIs" dxfId="1557" priority="17" stopIfTrue="1" operator="greaterThan">
      <formula>0</formula>
    </cfRule>
    <cfRule type="cellIs" dxfId="1556" priority="18" stopIfTrue="1" operator="lessThan">
      <formula>0</formula>
    </cfRule>
  </conditionalFormatting>
  <conditionalFormatting sqref="AK47:AK48">
    <cfRule type="cellIs" dxfId="1555" priority="19" stopIfTrue="1" operator="greaterThan">
      <formula>0</formula>
    </cfRule>
    <cfRule type="cellIs" dxfId="1554" priority="20" operator="lessThan">
      <formula>0</formula>
    </cfRule>
  </conditionalFormatting>
  <conditionalFormatting sqref="AK49">
    <cfRule type="cellIs" dxfId="1553" priority="9" stopIfTrue="1" operator="greaterThan">
      <formula>0.03</formula>
    </cfRule>
    <cfRule type="cellIs" dxfId="1552" priority="10" stopIfTrue="1" operator="lessThan">
      <formula>-0.03</formula>
    </cfRule>
  </conditionalFormatting>
  <conditionalFormatting sqref="AK49:AK50">
    <cfRule type="cellIs" dxfId="1551" priority="11" stopIfTrue="1" operator="greaterThan">
      <formula>0</formula>
    </cfRule>
    <cfRule type="cellIs" dxfId="1550" priority="12" operator="lessThan">
      <formula>0</formula>
    </cfRule>
  </conditionalFormatting>
  <conditionalFormatting sqref="AK51">
    <cfRule type="cellIs" dxfId="1549" priority="5" stopIfTrue="1" operator="greaterThan">
      <formula>0.03</formula>
    </cfRule>
    <cfRule type="cellIs" dxfId="1548" priority="6" stopIfTrue="1" operator="lessThan">
      <formula>-0.03</formula>
    </cfRule>
  </conditionalFormatting>
  <conditionalFormatting sqref="AK51:AK52">
    <cfRule type="cellIs" dxfId="1547" priority="7" stopIfTrue="1" operator="greaterThan">
      <formula>0</formula>
    </cfRule>
    <cfRule type="cellIs" dxfId="1546" priority="8" operator="lessThan">
      <formula>0</formula>
    </cfRule>
  </conditionalFormatting>
  <conditionalFormatting sqref="AD47:AH47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AD47:AH52">
    <cfRule type="cellIs" dxfId="1543" priority="3" stopIfTrue="1" operator="greaterThan">
      <formula>0</formula>
    </cfRule>
    <cfRule type="cellIs" dxfId="1542" priority="4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1C4D9-BF65-D145-8E65-481B0BDD6BC6}">
  <sheetPr codeName="Sheet26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ht="13">
      <c r="C1" s="263" t="s">
        <v>10</v>
      </c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"/>
      <c r="U1" s="263" t="s">
        <v>11</v>
      </c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  <c r="AI1" s="263"/>
      <c r="AJ1" s="263"/>
      <c r="AK1" s="263"/>
      <c r="AL1" s="12"/>
      <c r="AM1" s="12"/>
      <c r="AN1" s="2"/>
      <c r="AO1" s="267" t="s">
        <v>21</v>
      </c>
      <c r="AP1" s="268"/>
      <c r="AQ1" s="268"/>
      <c r="AR1" s="268"/>
      <c r="AS1" s="268"/>
      <c r="AT1" s="268"/>
      <c r="AU1" s="268"/>
      <c r="AV1" s="268"/>
      <c r="AW1" s="268"/>
      <c r="AX1" s="268"/>
      <c r="AY1" s="268"/>
      <c r="CH1" s="19"/>
      <c r="CK1" s="18"/>
      <c r="CL1" s="254" t="s">
        <v>12</v>
      </c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4" t="s">
        <v>48</v>
      </c>
      <c r="EA1" s="254"/>
      <c r="EB1" s="254"/>
      <c r="EC1" s="254"/>
      <c r="ED1" s="254"/>
      <c r="EE1" s="254"/>
      <c r="EF1" s="254"/>
      <c r="EG1" s="254"/>
      <c r="EH1" s="254"/>
      <c r="EI1" s="254"/>
      <c r="EJ1" s="254"/>
      <c r="EK1" s="254"/>
      <c r="EL1" s="254"/>
      <c r="EM1" s="254"/>
      <c r="EN1" s="254"/>
      <c r="EO1" s="254"/>
      <c r="EP1" s="254"/>
      <c r="EQ1" s="254"/>
      <c r="ER1" s="254"/>
      <c r="ES1" s="254"/>
      <c r="ET1" s="254"/>
      <c r="EU1" s="254"/>
      <c r="EV1" s="254"/>
      <c r="EW1" s="25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3"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12"/>
      <c r="AM2" s="12"/>
      <c r="AN2" s="2"/>
      <c r="AO2" s="269" t="s">
        <v>13</v>
      </c>
      <c r="AP2" s="266"/>
      <c r="AQ2" s="266"/>
      <c r="AR2" s="266"/>
      <c r="AS2" s="266"/>
      <c r="AT2" s="266" t="s">
        <v>1</v>
      </c>
      <c r="AU2" s="266"/>
      <c r="AV2" s="266" t="s">
        <v>22</v>
      </c>
      <c r="AW2" s="266"/>
      <c r="AX2" s="266" t="s">
        <v>0</v>
      </c>
      <c r="AY2" s="266"/>
      <c r="CH2" s="20"/>
      <c r="CI2" s="20"/>
      <c r="CJ2" s="20"/>
      <c r="CK2" s="18"/>
      <c r="CL2" s="258" t="s">
        <v>13</v>
      </c>
      <c r="CM2" s="259"/>
      <c r="CN2" s="259"/>
      <c r="CO2" s="259"/>
      <c r="CP2" s="259"/>
      <c r="CQ2" s="259"/>
      <c r="CR2" s="259"/>
      <c r="CS2" s="259"/>
      <c r="CT2" s="259"/>
      <c r="CU2" s="259"/>
      <c r="CV2" s="259"/>
      <c r="CW2" s="259"/>
      <c r="CX2" s="259"/>
      <c r="CY2" s="259"/>
      <c r="CZ2" s="259"/>
      <c r="DA2" s="259"/>
      <c r="DB2" s="259"/>
      <c r="DC2" s="260"/>
      <c r="DD2" s="3"/>
      <c r="DE2" s="254" t="s">
        <v>14</v>
      </c>
      <c r="DF2" s="254"/>
      <c r="DG2" s="3"/>
      <c r="DH2" s="254" t="s">
        <v>30</v>
      </c>
      <c r="DI2" s="254"/>
      <c r="DJ2" s="3"/>
      <c r="DK2" s="254" t="s">
        <v>15</v>
      </c>
      <c r="DL2" s="254"/>
      <c r="DM2" s="254" t="s">
        <v>43</v>
      </c>
      <c r="DN2" s="254"/>
      <c r="DO2" s="254" t="s">
        <v>40</v>
      </c>
      <c r="DP2" s="254"/>
      <c r="DQ2" s="254" t="s">
        <v>44</v>
      </c>
      <c r="DR2" s="254"/>
      <c r="DS2" s="258" t="s">
        <v>45</v>
      </c>
      <c r="DT2" s="259"/>
      <c r="DU2" s="259"/>
      <c r="DV2" s="259"/>
      <c r="DW2" s="259"/>
      <c r="DX2" s="260"/>
      <c r="DY2" s="2"/>
      <c r="DZ2" s="258" t="s">
        <v>13</v>
      </c>
      <c r="EA2" s="259"/>
      <c r="EB2" s="259"/>
      <c r="EC2" s="259"/>
      <c r="ED2" s="259"/>
      <c r="EE2" s="259"/>
      <c r="EF2" s="259"/>
      <c r="EG2" s="259"/>
      <c r="EH2" s="259"/>
      <c r="EI2" s="259"/>
      <c r="EJ2" s="259"/>
      <c r="EK2" s="259"/>
      <c r="EL2" s="259"/>
      <c r="EM2" s="259"/>
      <c r="EN2" s="259"/>
      <c r="EO2" s="259"/>
      <c r="EP2" s="259"/>
      <c r="EQ2" s="260"/>
      <c r="ER2" s="254" t="s">
        <v>14</v>
      </c>
      <c r="ES2" s="254"/>
      <c r="ET2" s="254" t="s">
        <v>30</v>
      </c>
      <c r="EU2" s="254"/>
      <c r="EV2" s="257" t="s">
        <v>15</v>
      </c>
      <c r="EW2" s="257"/>
      <c r="EX2" s="257" t="s">
        <v>46</v>
      </c>
      <c r="EY2" s="257"/>
      <c r="EZ2" s="257" t="s">
        <v>47</v>
      </c>
      <c r="FA2" s="257"/>
      <c r="FB2" s="257" t="s">
        <v>41</v>
      </c>
      <c r="FC2" s="257"/>
      <c r="FD2" s="258" t="s">
        <v>45</v>
      </c>
      <c r="FE2" s="259"/>
      <c r="FF2" s="259"/>
      <c r="FG2" s="259"/>
      <c r="FH2" s="259"/>
      <c r="FI2" s="260"/>
      <c r="FK2" s="254" t="s">
        <v>106</v>
      </c>
      <c r="FL2" s="254"/>
      <c r="FM2" s="254" t="s">
        <v>107</v>
      </c>
      <c r="FN2" s="254"/>
      <c r="FP2" s="254" t="s">
        <v>105</v>
      </c>
      <c r="FQ2" s="254"/>
      <c r="FR2" s="254" t="s">
        <v>108</v>
      </c>
      <c r="FS2" s="254"/>
    </row>
    <row r="3" spans="1:175" ht="13">
      <c r="C3" s="12"/>
      <c r="D3" s="263" t="s">
        <v>13</v>
      </c>
      <c r="E3" s="263"/>
      <c r="F3" s="263"/>
      <c r="G3" s="263"/>
      <c r="H3" s="12"/>
      <c r="I3" s="12"/>
      <c r="J3" s="12"/>
      <c r="K3" s="12"/>
      <c r="L3" s="12"/>
      <c r="M3" s="12"/>
      <c r="N3" s="265" t="s">
        <v>42</v>
      </c>
      <c r="O3" s="265"/>
      <c r="P3" s="265"/>
      <c r="Q3" s="265"/>
      <c r="R3" s="12"/>
      <c r="S3" s="12"/>
      <c r="T3" s="2"/>
      <c r="U3" s="12"/>
      <c r="V3" s="263" t="s">
        <v>13</v>
      </c>
      <c r="W3" s="263"/>
      <c r="X3" s="263"/>
      <c r="Y3" s="263"/>
      <c r="Z3" s="12"/>
      <c r="AA3" s="12"/>
      <c r="AB3" s="12"/>
      <c r="AC3" s="12"/>
      <c r="AD3" s="12"/>
      <c r="AE3" s="12"/>
      <c r="AF3" s="264" t="s">
        <v>42</v>
      </c>
      <c r="AG3" s="264"/>
      <c r="AH3" s="264"/>
      <c r="AI3" s="26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8" t="s">
        <v>13</v>
      </c>
      <c r="CO3" s="259"/>
      <c r="CP3" s="259"/>
      <c r="CQ3" s="260"/>
      <c r="CR3" s="3"/>
      <c r="CS3" s="3"/>
      <c r="CT3" s="3"/>
      <c r="CU3" s="3"/>
      <c r="CV3" s="3"/>
      <c r="CW3" s="3"/>
      <c r="CX3" s="258" t="s">
        <v>42</v>
      </c>
      <c r="CY3" s="259"/>
      <c r="CZ3" s="259"/>
      <c r="DA3" s="26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8" t="s">
        <v>13</v>
      </c>
      <c r="EC3" s="259"/>
      <c r="ED3" s="259"/>
      <c r="EE3" s="260"/>
      <c r="EF3" s="3"/>
      <c r="EG3" s="3"/>
      <c r="EH3" s="3"/>
      <c r="EI3" s="3"/>
      <c r="EJ3" s="3"/>
      <c r="EK3" s="3"/>
      <c r="EL3" s="258" t="s">
        <v>42</v>
      </c>
      <c r="EM3" s="259"/>
      <c r="EN3" s="259"/>
      <c r="EO3" s="26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3" thickBot="1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157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8" t="s">
        <v>23</v>
      </c>
      <c r="AP4" s="279"/>
      <c r="AQ4" s="117" t="s">
        <v>24</v>
      </c>
      <c r="AR4" s="117" t="s">
        <v>25</v>
      </c>
      <c r="AS4" s="117" t="s">
        <v>26</v>
      </c>
      <c r="AT4" s="117" t="s">
        <v>23</v>
      </c>
      <c r="AU4" s="117" t="s">
        <v>24</v>
      </c>
      <c r="AV4" s="117" t="s">
        <v>23</v>
      </c>
      <c r="AW4" s="117" t="s">
        <v>24</v>
      </c>
      <c r="AX4" s="117" t="s">
        <v>23</v>
      </c>
      <c r="AY4" s="117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>
      <c r="A5" s="249" t="s">
        <v>17</v>
      </c>
      <c r="B5" s="38">
        <v>110</v>
      </c>
      <c r="C5" s="130">
        <f>Anchor!L146</f>
        <v>46114.648614999998</v>
      </c>
      <c r="D5" s="130">
        <f>Anchor!M146</f>
        <v>45.810192000000001</v>
      </c>
      <c r="E5" s="130">
        <f>Anchor!N146</f>
        <v>43.102863999999997</v>
      </c>
      <c r="F5" s="130">
        <f>Anchor!O146</f>
        <v>48.022418000000002</v>
      </c>
      <c r="G5" s="131">
        <f>('Summary (Full)'!$B$34*D5+'Summary (Full)'!$B$35*E5+'Summary (Full)'!$B$36*F5)/'Summary (Full)'!$B$37</f>
        <v>45.779248124999995</v>
      </c>
      <c r="H5" s="130">
        <f>Anchor!P146</f>
        <v>26.278510000000001</v>
      </c>
      <c r="I5" s="130">
        <f>Anchor!Q146</f>
        <v>21.317516999999999</v>
      </c>
      <c r="J5" s="130">
        <f>Anchor!R146</f>
        <v>92.548276999999999</v>
      </c>
      <c r="K5" s="130">
        <f>Anchor!S146</f>
        <v>90.448983999999996</v>
      </c>
      <c r="L5" s="130">
        <f>Anchor!T146</f>
        <v>42.694823999999997</v>
      </c>
      <c r="M5" s="130">
        <f>Anchor!U146</f>
        <v>44.417417999999998</v>
      </c>
      <c r="N5" s="130">
        <f>Anchor!V146</f>
        <v>45.732202999999998</v>
      </c>
      <c r="O5" s="130">
        <f>Anchor!W146</f>
        <v>43.02975</v>
      </c>
      <c r="P5" s="130">
        <f>Anchor!X146</f>
        <v>47.962699999999998</v>
      </c>
      <c r="Q5" s="132">
        <f>10*LOG10(1/(('Summary (Full)'!$B$41/10^(N5/10)+'Summary (Full)'!$B$42/10^(O5/10)+'Summary (Full)'!$B$43/10^(P5/10))/'Summary (Full)'!$B$44))</f>
        <v>45.410393911763933</v>
      </c>
      <c r="R5" s="130">
        <f>Anchor!Y146</f>
        <v>0.74129699999999998</v>
      </c>
      <c r="S5" s="130">
        <f>Anchor!Z146</f>
        <v>41780.639999999999</v>
      </c>
      <c r="T5" s="130"/>
      <c r="U5" s="130">
        <f>Test!L146</f>
        <v>32122.722462000002</v>
      </c>
      <c r="V5" s="130">
        <f>Test!M146</f>
        <v>46.358322000000001</v>
      </c>
      <c r="W5" s="130">
        <f>Test!N146</f>
        <v>43.677719000000003</v>
      </c>
      <c r="X5" s="130">
        <f>Test!O146</f>
        <v>48.732388</v>
      </c>
      <c r="Y5" s="130">
        <f>('Summary (Full)'!$B$34*V5+'Summary (Full)'!$B$35*W5+'Summary (Full)'!$B$36*X5)/'Summary (Full)'!$B$37</f>
        <v>46.339163437500005</v>
      </c>
      <c r="Z5" s="130">
        <f>Test!P146</f>
        <v>27.057738000000001</v>
      </c>
      <c r="AA5" s="130">
        <f>Test!Q146</f>
        <v>21.883395</v>
      </c>
      <c r="AB5" s="130">
        <f>Test!R146</f>
        <v>94.133035000000007</v>
      </c>
      <c r="AC5" s="130">
        <f>Test!S146</f>
        <v>91.853285</v>
      </c>
      <c r="AD5" s="130">
        <f>Test!T146</f>
        <v>43.400919999999999</v>
      </c>
      <c r="AE5" s="130">
        <f>Test!U146</f>
        <v>44.928331999999997</v>
      </c>
      <c r="AF5" s="130">
        <f>Test!V146</f>
        <v>46.278995999999999</v>
      </c>
      <c r="AG5" s="130">
        <f>Test!W146</f>
        <v>43.607244000000001</v>
      </c>
      <c r="AH5" s="130">
        <f>Test!X146</f>
        <v>48.674253999999998</v>
      </c>
      <c r="AI5" s="130">
        <f>10*LOG10(1/(('Summary (Full)'!$B$41/10^(AF5/10)+'Summary (Full)'!$B$42/10^(AG5/10)+'Summary (Full)'!$B$43/10^(AH5/10))/'Summary (Full)'!$B$44))</f>
        <v>45.981044938169006</v>
      </c>
      <c r="AJ5" s="130">
        <f>Test!Y146</f>
        <v>0.47994500000000001</v>
      </c>
      <c r="AK5" s="130">
        <f>Test!Z146</f>
        <v>0</v>
      </c>
      <c r="AL5" s="130">
        <f>AJ5/R5</f>
        <v>0.64743955526597308</v>
      </c>
      <c r="AM5" s="130">
        <f>AK5/S5</f>
        <v>0</v>
      </c>
      <c r="AO5" s="271" t="s">
        <v>27</v>
      </c>
      <c r="AP5" s="192" cm="1">
        <f t="array" ref="AP5">bdRateExtend($C5:$C8,D5:D8,$U5:$U8,V5:V8)</f>
        <v>-0.16029060123247185</v>
      </c>
      <c r="AQ5" s="192" cm="1">
        <f t="array" ref="AQ5">bdRateExtend($C5:$C10,D5:D10,$U5:$U10,V5:V10)</f>
        <v>-0.1801013016260633</v>
      </c>
      <c r="AR5" s="192" cm="1">
        <f t="array" ref="AR5">bdRateExtend($C5:$C10,E5:E10,$U5:$U10,W5:W10)</f>
        <v>-0.31055197903271115</v>
      </c>
      <c r="AS5" s="192" cm="1">
        <f t="array" ref="AS5">bdRateExtend($C5:$C10,F5:F10,$U5:$U10,X5:X10)</f>
        <v>-0.36357127501211539</v>
      </c>
      <c r="AT5" s="192" cm="1">
        <f t="array" ref="AT5">bdRateExtend($C5:$C8,H5:H8,$U5:$U8,Z5:Z8)</f>
        <v>-0.15648235129274024</v>
      </c>
      <c r="AU5" s="192" cm="1">
        <f t="array" ref="AU5">bdRateExtend($C5:$C10,H5:H10,$U5:$U10,Z5:Z10)</f>
        <v>-0.16825825836102559</v>
      </c>
      <c r="AV5" s="192" cm="1">
        <f t="array" ref="AV5">bdRateExtend($C5:$C8,I5:I8,$U5:$U8,AA5:AA8)</f>
        <v>-0.15815513595631747</v>
      </c>
      <c r="AW5" s="192" cm="1">
        <f t="array" ref="AW5">bdRateExtend($C5:$C10,I5:I10,$U5:$U10,AA5:AA10)</f>
        <v>-0.17342617918642933</v>
      </c>
      <c r="AX5" s="192" cm="1">
        <f t="array" ref="AX5">bdRateExtend($C5:$C8,J5:J8,$U5:$U8,AB5:AB8,"None", FALSE,1)</f>
        <v>-0.20314765567646231</v>
      </c>
      <c r="AY5" s="194" cm="1">
        <f t="array" ref="AY5">bdRateExtend($C5:$C10,J5:J10,$U5:$U10,AB5:AB10,"None", FALSE,1)</f>
        <v>-0.2225848885270475</v>
      </c>
      <c r="AZ5" s="251" cm="1">
        <f t="array" ref="AZ5">testVMAFRange($C5:$C8,J5:J8,$U5:$U8,AB5:AB8)</f>
        <v>0</v>
      </c>
      <c r="BA5" s="170" cm="1">
        <f t="array" ref="BA5">testVMAFRange($C5:$C10,J5:J10,$U5:$U10,AB5:AB10)</f>
        <v>0</v>
      </c>
      <c r="CH5" s="5"/>
      <c r="CI5" s="11" t="s">
        <v>31</v>
      </c>
      <c r="CJ5" s="10" cm="1">
        <f t="array" ref="CJ5">MIN(IF(CL1:CL201&gt;0,CL1:CL201))</f>
        <v>19.753845999999999</v>
      </c>
      <c r="CK5" s="5"/>
      <c r="CL5" s="4" cm="1">
        <f t="array" ref="CL5:DC59">ConvexHullInterpolate(C5:C40,D5:D40,TRUE,6,'Summary (Full)'!B30,D5:S40)</f>
        <v>19.753845999999999</v>
      </c>
      <c r="CM5" s="4">
        <v>28.584769000000001</v>
      </c>
      <c r="CN5" s="4">
        <v>28.584769000000001</v>
      </c>
      <c r="CO5" s="4">
        <v>33.554397000000002</v>
      </c>
      <c r="CP5" s="4">
        <v>37.121502999999997</v>
      </c>
      <c r="CQ5" s="4">
        <v>29.428916625000003</v>
      </c>
      <c r="CR5" s="4">
        <v>5.9452829999999999</v>
      </c>
      <c r="CS5" s="4">
        <v>6.3478320000000004</v>
      </c>
      <c r="CT5" s="4">
        <v>0</v>
      </c>
      <c r="CU5" s="4">
        <v>0</v>
      </c>
      <c r="CV5" s="4">
        <v>24.445433999999999</v>
      </c>
      <c r="CW5" s="4">
        <v>31.637170999999999</v>
      </c>
      <c r="CX5" s="4">
        <v>28.568370000000002</v>
      </c>
      <c r="CY5" s="4">
        <v>33.549774999999997</v>
      </c>
      <c r="CZ5" s="4">
        <v>37.110317999999999</v>
      </c>
      <c r="DA5" s="4">
        <v>29.85898787089463</v>
      </c>
      <c r="DB5" s="4">
        <v>3.9069379999999998</v>
      </c>
      <c r="DC5" s="4">
        <v>140.87</v>
      </c>
      <c r="DE5" s="4" cm="1">
        <f t="array" ref="DE5:DF56">ConvexHullInterpolate(C5:C40,H5:H40,TRUE,6,'Summary (Full)'!B30)</f>
        <v>19.753845999999999</v>
      </c>
      <c r="DF5" s="4">
        <v>5.9452829999999999</v>
      </c>
      <c r="DH5" s="4" cm="1">
        <f t="array" ref="DH5:DI60">ConvexHullInterpolate($C5:$C40,I5:I40,TRUE,6,'Summary (Full)'!B30)</f>
        <v>19.753845999999999</v>
      </c>
      <c r="DI5" s="4">
        <v>6.3478320000000004</v>
      </c>
      <c r="DK5" s="4" cm="1">
        <f t="array" ref="DK5:DL36">ConvexHullInterpolate($C5:$C40,J5:J40,TRUE,6,'Summary (Full)'!B30)</f>
        <v>19.753845999999999</v>
      </c>
      <c r="DL5" s="4">
        <v>0</v>
      </c>
      <c r="DM5" s="4" cm="1">
        <f t="array" ref="DM5:DN36">ConvexHullInterpolate($C5:$C40,K5:K40,TRUE,6,'Summary (Full)'!B30)</f>
        <v>19.753845999999999</v>
      </c>
      <c r="DN5" s="4">
        <v>0</v>
      </c>
      <c r="DO5" s="4" cm="1">
        <f t="array" ref="DO5:DP58">ConvexHullInterpolate($C5:$C40,L5:L40,TRUE,6,'Summary (Full)'!B30)</f>
        <v>19.753845999999999</v>
      </c>
      <c r="DP5" s="4">
        <v>24.445433999999999</v>
      </c>
      <c r="DQ5" s="4" cm="1">
        <f t="array" ref="DQ5:DR69">ConvexHullInterpolate($C5:$C40,M5:M40,TRUE,6,'Summary (Full)'!B30)</f>
        <v>19.753845999999999</v>
      </c>
      <c r="DR5" s="4">
        <v>31.637170999999999</v>
      </c>
      <c r="DS5" s="4" cm="1">
        <f t="array" ref="DS5:DX59">ConvexHullInterpolate($C5:$C40,N5:N40,TRUE,6,'Summary (Full)'!B30, N5:Q40)</f>
        <v>19.753845999999999</v>
      </c>
      <c r="DT5" s="4">
        <v>28.568370000000002</v>
      </c>
      <c r="DU5" s="4">
        <v>28.568370000000002</v>
      </c>
      <c r="DV5" s="4">
        <v>33.549774999999997</v>
      </c>
      <c r="DW5" s="4">
        <v>37.110317999999999</v>
      </c>
      <c r="DX5" s="4">
        <v>29.85898787089463</v>
      </c>
      <c r="DZ5" s="4" cm="1">
        <f t="array" ref="DZ5:EQ54">ConvexHullInterpolate(U5:U40,V5:V40,TRUE,6,'Summary (Full)'!B30,V5:AK40)</f>
        <v>14.544</v>
      </c>
      <c r="EA5" s="4">
        <v>29.006919</v>
      </c>
      <c r="EB5" s="4">
        <v>29.006919</v>
      </c>
      <c r="EC5" s="4">
        <v>33.887869000000002</v>
      </c>
      <c r="ED5" s="4">
        <v>38.192915999999997</v>
      </c>
      <c r="EE5" s="4">
        <v>29.886103187499998</v>
      </c>
      <c r="EF5" s="4">
        <v>6.1295890000000002</v>
      </c>
      <c r="EG5" s="4">
        <v>6.4797739999999999</v>
      </c>
      <c r="EH5" s="4">
        <v>0</v>
      </c>
      <c r="EI5" s="4">
        <v>0</v>
      </c>
      <c r="EJ5" s="4">
        <v>24.833386000000001</v>
      </c>
      <c r="EK5" s="4">
        <v>32.189230999999999</v>
      </c>
      <c r="EL5" s="4">
        <v>28.988130999999999</v>
      </c>
      <c r="EM5" s="4">
        <v>33.881698999999998</v>
      </c>
      <c r="EN5" s="4">
        <v>38.181308999999999</v>
      </c>
      <c r="EO5" s="4">
        <v>30.291425432520832</v>
      </c>
      <c r="EP5" s="4">
        <v>3.8977590000000002</v>
      </c>
      <c r="EQ5" s="4">
        <v>1184.49</v>
      </c>
      <c r="ER5" s="4" cm="1">
        <f t="array" ref="ER5:ES51">ConvexHullInterpolate($U5:$U40,Z5:Z40,TRUE,6,'Summary (Full)'!B30)</f>
        <v>14.544</v>
      </c>
      <c r="ES5" s="4">
        <v>6.1295890000000002</v>
      </c>
      <c r="ET5" s="4" cm="1">
        <f t="array" ref="ET5:EU52">ConvexHullInterpolate($U5:$U40,AA5:AA40,TRUE,6,'Summary (Full)'!B30)</f>
        <v>14.544</v>
      </c>
      <c r="EU5" s="4">
        <v>6.4797739999999999</v>
      </c>
      <c r="EV5" s="7" cm="1">
        <f t="array" ref="EV5:EW45">ConvexHullInterpolate($U5:$U40,AB5:AB40,TRUE,6,'Summary (Full)'!B30)</f>
        <v>14.544</v>
      </c>
      <c r="EW5" s="7">
        <v>0</v>
      </c>
      <c r="EX5" s="7" cm="1">
        <f t="array" ref="EX5:EY44">ConvexHullInterpolate($U5:$U40,AC5:AC40,TRUE,6,'Summary (Full)'!B30)</f>
        <v>14.544</v>
      </c>
      <c r="EY5" s="7">
        <v>0</v>
      </c>
      <c r="EZ5" s="7" cm="1">
        <f t="array" ref="EZ5:FA54">ConvexHullInterpolate($U5:$U40,AD5:AD40,TRUE,6,'Summary (Full)'!B30)</f>
        <v>14.544</v>
      </c>
      <c r="FA5" s="7">
        <v>24.833386000000001</v>
      </c>
      <c r="FB5" s="7" cm="1">
        <f t="array" ref="FB5:FC54">ConvexHullInterpolate($U5:$U40,AE5:AE40,TRUE,6,'Summary (Full)'!B30)</f>
        <v>14.544</v>
      </c>
      <c r="FC5" s="7">
        <v>32.189230999999999</v>
      </c>
      <c r="FD5" s="4" cm="1">
        <f t="array" ref="FD5:FI54">ConvexHullInterpolate($U5:$U40,AF5:AF40,TRUE,6,'Summary (Full)'!B30, AF5:AI40)</f>
        <v>14.544</v>
      </c>
      <c r="FE5" s="4">
        <v>28.988130999999999</v>
      </c>
      <c r="FF5" s="4">
        <v>28.988130999999999</v>
      </c>
      <c r="FG5" s="4">
        <v>33.881698999999998</v>
      </c>
      <c r="FH5" s="4">
        <v>38.181308999999999</v>
      </c>
      <c r="FI5" s="4">
        <v>30.291425432520832</v>
      </c>
      <c r="FK5" s="4" cm="1">
        <f t="array" ref="FK5:FL58">ConvexHullInterpolate($C5:$C40,G5:G40,TRUE,6,'Summary (Full)'!B30)</f>
        <v>19.753845999999999</v>
      </c>
      <c r="FL5" s="4">
        <v>29.428916625000003</v>
      </c>
      <c r="FM5" s="4" cm="1">
        <f t="array" ref="FM5:FN60">ConvexHullInterpolate($C5:$C40,Q5:Q40,TRUE,6,'Summary (Full)'!B30)</f>
        <v>19.753845999999999</v>
      </c>
      <c r="FN5" s="4">
        <v>29.85898787089463</v>
      </c>
      <c r="FP5" s="4" cm="1">
        <f t="array" ref="FP5:FQ55">ConvexHullInterpolate($U5:$U40,Y5:Y40,TRUE,6,'Summary (Full)'!B30)</f>
        <v>14.544</v>
      </c>
      <c r="FQ5" s="4">
        <v>29.886103187499998</v>
      </c>
      <c r="FR5" s="4" cm="1">
        <f t="array" ref="FR5:FS53">ConvexHullInterpolate($U5:$U40,AI5:AI40,TRUE,6,'Summary (Full)'!B30)</f>
        <v>14.544</v>
      </c>
      <c r="FS5" s="4">
        <v>30.291425432520832</v>
      </c>
    </row>
    <row r="6" spans="1:175">
      <c r="A6" s="249"/>
      <c r="B6" s="38">
        <v>135</v>
      </c>
      <c r="C6" s="130">
        <f>Anchor!L147</f>
        <v>20162.270768999999</v>
      </c>
      <c r="D6" s="130">
        <f>Anchor!M147</f>
        <v>42.584223000000001</v>
      </c>
      <c r="E6" s="130">
        <f>Anchor!N147</f>
        <v>41.057974000000002</v>
      </c>
      <c r="F6" s="130">
        <f>Anchor!O147</f>
        <v>46.410012000000002</v>
      </c>
      <c r="G6" s="131">
        <f>('Summary (Full)'!$B$34*D6+'Summary (Full)'!$B$35*E6+'Summary (Full)'!$B$36*F6)/'Summary (Full)'!$B$37</f>
        <v>42.727944250000007</v>
      </c>
      <c r="H6" s="130">
        <f>Anchor!P147</f>
        <v>22.18515</v>
      </c>
      <c r="I6" s="130">
        <f>Anchor!Q147</f>
        <v>18.160941000000001</v>
      </c>
      <c r="J6" s="130">
        <f>Anchor!R147</f>
        <v>81.345792000000003</v>
      </c>
      <c r="K6" s="130">
        <f>Anchor!S147</f>
        <v>79.406593000000001</v>
      </c>
      <c r="L6" s="130">
        <f>Anchor!T147</f>
        <v>38.796945000000001</v>
      </c>
      <c r="M6" s="130">
        <f>Anchor!U147</f>
        <v>42.274996000000002</v>
      </c>
      <c r="N6" s="130">
        <f>Anchor!V147</f>
        <v>42.498398999999999</v>
      </c>
      <c r="O6" s="130">
        <f>Anchor!W147</f>
        <v>41.011173999999997</v>
      </c>
      <c r="P6" s="130">
        <f>Anchor!X147</f>
        <v>46.371076000000002</v>
      </c>
      <c r="Q6" s="132">
        <f>10*LOG10(1/(('Summary (Full)'!$B$41/10^(N6/10)+'Summary (Full)'!$B$42/10^(O6/10)+'Summary (Full)'!$B$43/10^(P6/10))/'Summary (Full)'!$B$44))</f>
        <v>42.631920598038739</v>
      </c>
      <c r="R6" s="130">
        <f>Anchor!Y147</f>
        <v>0.84801199999999999</v>
      </c>
      <c r="S6" s="130">
        <f>Anchor!Z147</f>
        <v>50053.52</v>
      </c>
      <c r="T6" s="130"/>
      <c r="U6" s="130">
        <f>Test!L147</f>
        <v>20842.630153999999</v>
      </c>
      <c r="V6" s="130">
        <f>Test!M147</f>
        <v>43.171688000000003</v>
      </c>
      <c r="W6" s="130">
        <f>Test!N147</f>
        <v>41.671261000000001</v>
      </c>
      <c r="X6" s="130">
        <f>Test!O147</f>
        <v>47.215245000000003</v>
      </c>
      <c r="Y6" s="130">
        <f>('Summary (Full)'!$B$34*V6+'Summary (Full)'!$B$35*W6+'Summary (Full)'!$B$36*X6)/'Summary (Full)'!$B$37</f>
        <v>43.330633624999997</v>
      </c>
      <c r="Z6" s="130">
        <f>Test!P147</f>
        <v>22.912623</v>
      </c>
      <c r="AA6" s="130">
        <f>Test!Q147</f>
        <v>18.719225999999999</v>
      </c>
      <c r="AB6" s="130">
        <f>Test!R147</f>
        <v>84.962945000000005</v>
      </c>
      <c r="AC6" s="130">
        <f>Test!S147</f>
        <v>82.492170000000002</v>
      </c>
      <c r="AD6" s="130">
        <f>Test!T147</f>
        <v>39.478265999999998</v>
      </c>
      <c r="AE6" s="130">
        <f>Test!U147</f>
        <v>42.767843999999997</v>
      </c>
      <c r="AF6" s="130">
        <f>Test!V147</f>
        <v>43.092387000000002</v>
      </c>
      <c r="AG6" s="130">
        <f>Test!W147</f>
        <v>41.627741</v>
      </c>
      <c r="AH6" s="130">
        <f>Test!X147</f>
        <v>47.177455000000002</v>
      </c>
      <c r="AI6" s="130">
        <f>10*LOG10(1/(('Summary (Full)'!$B$41/10^(AF6/10)+'Summary (Full)'!$B$42/10^(AG6/10)+'Summary (Full)'!$B$43/10^(AH6/10))/'Summary (Full)'!$B$44))</f>
        <v>43.246011059370353</v>
      </c>
      <c r="AJ6" s="130">
        <f>Test!Y147</f>
        <v>0.64944400000000002</v>
      </c>
      <c r="AK6" s="130">
        <f>Test!Z147</f>
        <v>628953.89</v>
      </c>
      <c r="AL6" s="130">
        <f t="shared" ref="AL6:AM40" si="2">AJ6/R6</f>
        <v>0.76584293618486532</v>
      </c>
      <c r="AM6" s="130">
        <f t="shared" si="2"/>
        <v>12.565627552268053</v>
      </c>
      <c r="AO6" s="261"/>
      <c r="AP6" s="177"/>
      <c r="AQ6" s="177"/>
      <c r="AR6" s="177"/>
      <c r="AS6" s="177"/>
      <c r="AT6" s="177"/>
      <c r="AU6" s="177"/>
      <c r="AV6" s="177"/>
      <c r="AW6" s="177"/>
      <c r="AX6" s="177"/>
      <c r="AY6" s="178"/>
      <c r="AZ6" s="252"/>
      <c r="BA6" s="171"/>
      <c r="CH6" s="5"/>
      <c r="CI6" s="11" t="s">
        <v>32</v>
      </c>
      <c r="CJ6" s="10">
        <f>MAX(CL1:CL201)</f>
        <v>46114.648614999998</v>
      </c>
      <c r="CK6" s="5"/>
      <c r="CL6" s="4">
        <v>21.161718735416798</v>
      </c>
      <c r="CM6" s="4">
        <v>28.743660375000001</v>
      </c>
      <c r="CN6" s="4">
        <v>28.743660375000001</v>
      </c>
      <c r="CO6" s="4">
        <v>33.682982375000002</v>
      </c>
      <c r="CP6" s="4">
        <v>37.356700875000001</v>
      </c>
      <c r="CQ6" s="4">
        <v>29.590683031250002</v>
      </c>
      <c r="CR6" s="4">
        <v>6.0109888749999998</v>
      </c>
      <c r="CS6" s="4">
        <v>6.3918970000000002</v>
      </c>
      <c r="CT6" s="4">
        <v>4.8199999999999979E-4</v>
      </c>
      <c r="CU6" s="4">
        <v>5.6125000000000012E-4</v>
      </c>
      <c r="CV6" s="4">
        <v>24.585229999999999</v>
      </c>
      <c r="CW6" s="4">
        <v>31.817744874999999</v>
      </c>
      <c r="CX6" s="4">
        <v>28.727763750000001</v>
      </c>
      <c r="CY6" s="4">
        <v>33.678403249999995</v>
      </c>
      <c r="CZ6" s="4">
        <v>37.345647</v>
      </c>
      <c r="DA6" s="4">
        <v>30.018350374804921</v>
      </c>
      <c r="DB6" s="4">
        <v>3.8789747499999998</v>
      </c>
      <c r="DC6" s="4">
        <v>155.84</v>
      </c>
      <c r="DE6" s="4">
        <v>21.161718735416798</v>
      </c>
      <c r="DF6" s="4">
        <v>6.0109888749999998</v>
      </c>
      <c r="DH6" s="4">
        <v>21.161718735416798</v>
      </c>
      <c r="DI6" s="4">
        <v>6.3918970000000002</v>
      </c>
      <c r="DK6" s="4">
        <v>105.23506019279858</v>
      </c>
      <c r="DL6" s="4">
        <v>3.2610427499999997</v>
      </c>
      <c r="DM6" s="4">
        <v>105.23506019279858</v>
      </c>
      <c r="DN6" s="4">
        <v>3.1532770000000001</v>
      </c>
      <c r="DO6" s="4">
        <v>21.161718735416798</v>
      </c>
      <c r="DP6" s="4">
        <v>24.585229999999999</v>
      </c>
      <c r="DQ6" s="4">
        <v>21.161718735416798</v>
      </c>
      <c r="DR6" s="4">
        <v>31.817744874999999</v>
      </c>
      <c r="DS6" s="4">
        <v>21.161718735416798</v>
      </c>
      <c r="DT6" s="4">
        <v>28.727763750000001</v>
      </c>
      <c r="DU6" s="4">
        <v>28.727763750000001</v>
      </c>
      <c r="DV6" s="4">
        <v>33.678403249999995</v>
      </c>
      <c r="DW6" s="4">
        <v>37.345647</v>
      </c>
      <c r="DX6" s="4">
        <v>30.018350374804921</v>
      </c>
      <c r="DZ6" s="4">
        <v>15.983526254880598</v>
      </c>
      <c r="EA6" s="4">
        <v>29.157628500000001</v>
      </c>
      <c r="EB6" s="4">
        <v>29.157628500000001</v>
      </c>
      <c r="EC6" s="4">
        <v>34.011635875000003</v>
      </c>
      <c r="ED6" s="4">
        <v>38.371038499999997</v>
      </c>
      <c r="EE6" s="4">
        <v>30.036842085937497</v>
      </c>
      <c r="EF6" s="4">
        <v>6.2004886250000002</v>
      </c>
      <c r="EG6" s="4">
        <v>6.5265988749999995</v>
      </c>
      <c r="EH6" s="4">
        <v>2.3446500000000009E-2</v>
      </c>
      <c r="EI6" s="4">
        <v>2.2236000000000006E-2</v>
      </c>
      <c r="EJ6" s="4">
        <v>24.964602625000001</v>
      </c>
      <c r="EK6" s="4">
        <v>32.363599000000001</v>
      </c>
      <c r="EL6" s="4">
        <v>29.139407625</v>
      </c>
      <c r="EM6" s="4">
        <v>34.005322374999999</v>
      </c>
      <c r="EN6" s="4">
        <v>38.358697624999998</v>
      </c>
      <c r="EO6" s="4">
        <v>30.441325919460567</v>
      </c>
      <c r="EP6" s="4">
        <v>3.8692596250000002</v>
      </c>
      <c r="EQ6" s="4">
        <v>1386.3125</v>
      </c>
      <c r="ER6" s="4">
        <v>15.983526254880598</v>
      </c>
      <c r="ES6" s="4">
        <v>6.2004886250000002</v>
      </c>
      <c r="ET6" s="4">
        <v>15.983526254880598</v>
      </c>
      <c r="EU6" s="4">
        <v>6.5265988749999995</v>
      </c>
      <c r="EV6" s="7">
        <v>53.246769</v>
      </c>
      <c r="EW6" s="7">
        <v>3.3560759999999998</v>
      </c>
      <c r="EX6" s="7">
        <v>53.246769</v>
      </c>
      <c r="EY6" s="7">
        <v>3.2418499999999999</v>
      </c>
      <c r="EZ6" s="7">
        <v>15.983526254880598</v>
      </c>
      <c r="FA6" s="7">
        <v>24.964602625000001</v>
      </c>
      <c r="FB6" s="7">
        <v>15.983526254880598</v>
      </c>
      <c r="FC6" s="7">
        <v>32.363599000000001</v>
      </c>
      <c r="FD6" s="4">
        <v>15.983526254880598</v>
      </c>
      <c r="FE6" s="4">
        <v>29.139407625</v>
      </c>
      <c r="FF6" s="4">
        <v>29.139407625</v>
      </c>
      <c r="FG6" s="4">
        <v>34.005322374999999</v>
      </c>
      <c r="FH6" s="4">
        <v>38.358697624999998</v>
      </c>
      <c r="FI6" s="4">
        <v>30.441325919460567</v>
      </c>
      <c r="FK6" s="4">
        <v>21.161718735416798</v>
      </c>
      <c r="FL6" s="4">
        <v>29.590683031250002</v>
      </c>
      <c r="FM6" s="4">
        <v>21.161718735416798</v>
      </c>
      <c r="FN6" s="4">
        <v>30.018350374804921</v>
      </c>
      <c r="FP6" s="4">
        <v>15.983526254880598</v>
      </c>
      <c r="FQ6" s="4">
        <v>30.036842085937497</v>
      </c>
      <c r="FR6" s="4">
        <v>15.983526254880598</v>
      </c>
      <c r="FS6" s="4">
        <v>30.441325919460567</v>
      </c>
    </row>
    <row r="7" spans="1:175" ht="13" customHeight="1">
      <c r="A7" s="249"/>
      <c r="B7" s="38">
        <v>160</v>
      </c>
      <c r="C7" s="130">
        <f>Anchor!L148</f>
        <v>8642.1858460000003</v>
      </c>
      <c r="D7" s="130">
        <f>Anchor!M148</f>
        <v>39.244475000000001</v>
      </c>
      <c r="E7" s="130">
        <f>Anchor!N148</f>
        <v>39.270181000000001</v>
      </c>
      <c r="F7" s="130">
        <f>Anchor!O148</f>
        <v>44.790187000000003</v>
      </c>
      <c r="G7" s="131">
        <f>('Summary (Full)'!$B$34*D7+'Summary (Full)'!$B$35*E7+'Summary (Full)'!$B$36*F7)/'Summary (Full)'!$B$37</f>
        <v>39.592688624999994</v>
      </c>
      <c r="H7" s="130">
        <f>Anchor!P148</f>
        <v>17.923081</v>
      </c>
      <c r="I7" s="130">
        <f>Anchor!Q148</f>
        <v>14.904859999999999</v>
      </c>
      <c r="J7" s="130">
        <f>Anchor!R148</f>
        <v>62.511470000000003</v>
      </c>
      <c r="K7" s="130">
        <f>Anchor!S148</f>
        <v>60.892924999999998</v>
      </c>
      <c r="L7" s="130">
        <f>Anchor!T148</f>
        <v>34.982635999999999</v>
      </c>
      <c r="M7" s="130">
        <f>Anchor!U148</f>
        <v>40.191803</v>
      </c>
      <c r="N7" s="130">
        <f>Anchor!V148</f>
        <v>39.138924000000003</v>
      </c>
      <c r="O7" s="130">
        <f>Anchor!W148</f>
        <v>39.242691999999998</v>
      </c>
      <c r="P7" s="130">
        <f>Anchor!X148</f>
        <v>44.764809</v>
      </c>
      <c r="Q7" s="132">
        <f>10*LOG10(1/(('Summary (Full)'!$B$41/10^(N7/10)+'Summary (Full)'!$B$42/10^(O7/10)+'Summary (Full)'!$B$43/10^(P7/10))/'Summary (Full)'!$B$44))</f>
        <v>39.718697971291874</v>
      </c>
      <c r="R7" s="130">
        <f>Anchor!Y148</f>
        <v>0.77036099999999996</v>
      </c>
      <c r="S7" s="130">
        <f>Anchor!Z148</f>
        <v>32793.699999999997</v>
      </c>
      <c r="T7" s="130"/>
      <c r="U7" s="130">
        <f>Test!L148</f>
        <v>8835.3969230000002</v>
      </c>
      <c r="V7" s="130">
        <f>Test!M148</f>
        <v>39.941791000000002</v>
      </c>
      <c r="W7" s="130">
        <f>Test!N148</f>
        <v>39.954827000000002</v>
      </c>
      <c r="X7" s="130">
        <f>Test!O148</f>
        <v>45.649819000000001</v>
      </c>
      <c r="Y7" s="130">
        <f>('Summary (Full)'!$B$34*V7+'Summary (Full)'!$B$35*W7+'Summary (Full)'!$B$36*X7)/'Summary (Full)'!$B$37</f>
        <v>40.299357499999999</v>
      </c>
      <c r="Z7" s="130">
        <f>Test!P148</f>
        <v>18.792531</v>
      </c>
      <c r="AA7" s="130">
        <f>Test!Q148</f>
        <v>15.579019000000001</v>
      </c>
      <c r="AB7" s="130">
        <f>Test!R148</f>
        <v>68.514249000000007</v>
      </c>
      <c r="AC7" s="130">
        <f>Test!S148</f>
        <v>66.244431000000006</v>
      </c>
      <c r="AD7" s="130">
        <f>Test!T148</f>
        <v>35.761578</v>
      </c>
      <c r="AE7" s="130">
        <f>Test!U148</f>
        <v>40.742572000000003</v>
      </c>
      <c r="AF7" s="130">
        <f>Test!V148</f>
        <v>39.845771999999997</v>
      </c>
      <c r="AG7" s="130">
        <f>Test!W148</f>
        <v>39.926513999999997</v>
      </c>
      <c r="AH7" s="130">
        <f>Test!X148</f>
        <v>45.622754999999998</v>
      </c>
      <c r="AI7" s="130">
        <f>10*LOG10(1/(('Summary (Full)'!$B$41/10^(AF7/10)+'Summary (Full)'!$B$42/10^(AG7/10)+'Summary (Full)'!$B$43/10^(AH7/10))/'Summary (Full)'!$B$44))</f>
        <v>40.428997726425564</v>
      </c>
      <c r="AJ7" s="130">
        <f>Test!Y148</f>
        <v>0.66391800000000001</v>
      </c>
      <c r="AK7" s="130">
        <f>Test!Z148</f>
        <v>326017.31</v>
      </c>
      <c r="AL7" s="130">
        <f t="shared" si="2"/>
        <v>0.86182711741638018</v>
      </c>
      <c r="AM7" s="130">
        <f t="shared" si="2"/>
        <v>9.9414616222018264</v>
      </c>
      <c r="AO7" s="261" t="s">
        <v>28</v>
      </c>
      <c r="AP7" s="177" cm="1">
        <f t="array" ref="AP7">bdRateExtend($C6:$C9,D6:D9,$U6:$U9,V6:V9)</f>
        <v>-0.16954078696495767</v>
      </c>
      <c r="AQ7" s="177"/>
      <c r="AR7" s="177"/>
      <c r="AS7" s="177"/>
      <c r="AT7" s="177" cm="1">
        <f t="array" ref="AT7">bdRateExtend($C6:$C9,H6:H9,$U6:$U9,Z6:Z9)</f>
        <v>-0.1579858119922587</v>
      </c>
      <c r="AU7" s="177"/>
      <c r="AV7" s="177" cm="1">
        <f t="array" ref="AV7">bdRateExtend($C6:$C9,I6:I9,$U6:$U9,AA6:AA9)</f>
        <v>-0.16403634629710739</v>
      </c>
      <c r="AW7" s="177"/>
      <c r="AX7" s="177" cm="1">
        <f t="array" ref="AX7">bdRateExtend($C6:$C9,J6:J9,$U6:$U9,AB6:AB9,"None", FALSE,1)</f>
        <v>-0.21202829853395189</v>
      </c>
      <c r="AY7" s="178"/>
      <c r="AZ7" s="252" cm="1">
        <f t="array" ref="AZ7">testVMAFRange($C6:$C9,J6:J9,$U6:$U9,AB6:AB9)</f>
        <v>0</v>
      </c>
      <c r="BA7" s="171"/>
      <c r="CH7" s="5"/>
      <c r="CI7" s="11" t="s">
        <v>33</v>
      </c>
      <c r="CJ7" s="10">
        <f>CJ6-CJ5</f>
        <v>46094.894768999999</v>
      </c>
      <c r="CK7" s="5"/>
      <c r="CL7" s="4">
        <v>22.66993171035606</v>
      </c>
      <c r="CM7" s="4">
        <v>28.902551750000001</v>
      </c>
      <c r="CN7" s="4">
        <v>28.902551750000001</v>
      </c>
      <c r="CO7" s="4">
        <v>33.811567750000002</v>
      </c>
      <c r="CP7" s="4">
        <v>37.591898749999999</v>
      </c>
      <c r="CQ7" s="4">
        <v>29.752449437500001</v>
      </c>
      <c r="CR7" s="4">
        <v>6.0766947499999997</v>
      </c>
      <c r="CS7" s="4">
        <v>6.435962</v>
      </c>
      <c r="CT7" s="4">
        <v>9.6400000000000001E-4</v>
      </c>
      <c r="CU7" s="4">
        <v>1.1225000000000002E-3</v>
      </c>
      <c r="CV7" s="4">
        <v>24.725026</v>
      </c>
      <c r="CW7" s="4">
        <v>31.998318749999999</v>
      </c>
      <c r="CX7" s="4">
        <v>28.887157500000001</v>
      </c>
      <c r="CY7" s="4">
        <v>33.807031499999994</v>
      </c>
      <c r="CZ7" s="4">
        <v>37.580976</v>
      </c>
      <c r="DA7" s="4">
        <v>30.177712878715212</v>
      </c>
      <c r="DB7" s="4">
        <v>3.8510114999999998</v>
      </c>
      <c r="DC7" s="4">
        <v>170.81</v>
      </c>
      <c r="DE7" s="4">
        <v>22.66993171035606</v>
      </c>
      <c r="DF7" s="4">
        <v>6.0766947499999997</v>
      </c>
      <c r="DH7" s="4">
        <v>22.66993171035606</v>
      </c>
      <c r="DI7" s="4">
        <v>6.435962</v>
      </c>
      <c r="DK7" s="4">
        <v>126.43628343029098</v>
      </c>
      <c r="DL7" s="4">
        <v>4.0336274999999997</v>
      </c>
      <c r="DM7" s="4">
        <v>126.43628343029098</v>
      </c>
      <c r="DN7" s="4">
        <v>3.9078280000000003</v>
      </c>
      <c r="DO7" s="4">
        <v>22.66993171035606</v>
      </c>
      <c r="DP7" s="4">
        <v>24.725026</v>
      </c>
      <c r="DQ7" s="4">
        <v>22.66993171035606</v>
      </c>
      <c r="DR7" s="4">
        <v>31.998318749999999</v>
      </c>
      <c r="DS7" s="4">
        <v>22.66993171035606</v>
      </c>
      <c r="DT7" s="4">
        <v>28.887157500000001</v>
      </c>
      <c r="DU7" s="4">
        <v>28.887157500000001</v>
      </c>
      <c r="DV7" s="4">
        <v>33.807031499999994</v>
      </c>
      <c r="DW7" s="4">
        <v>37.580976</v>
      </c>
      <c r="DX7" s="4">
        <v>30.177712878715212</v>
      </c>
      <c r="DZ7" s="4">
        <v>17.565532971703611</v>
      </c>
      <c r="EA7" s="4">
        <v>29.308337999999999</v>
      </c>
      <c r="EB7" s="4">
        <v>29.308337999999999</v>
      </c>
      <c r="EC7" s="4">
        <v>34.135402749999997</v>
      </c>
      <c r="ED7" s="4">
        <v>38.549160999999998</v>
      </c>
      <c r="EE7" s="4">
        <v>30.187580984374996</v>
      </c>
      <c r="EF7" s="4">
        <v>6.2713882500000002</v>
      </c>
      <c r="EG7" s="4">
        <v>6.5734237499999999</v>
      </c>
      <c r="EH7" s="4">
        <v>4.689299999999999E-2</v>
      </c>
      <c r="EI7" s="4">
        <v>4.4472000000000012E-2</v>
      </c>
      <c r="EJ7" s="4">
        <v>25.095819250000002</v>
      </c>
      <c r="EK7" s="4">
        <v>32.537967000000002</v>
      </c>
      <c r="EL7" s="4">
        <v>29.290684249999998</v>
      </c>
      <c r="EM7" s="4">
        <v>34.12894575</v>
      </c>
      <c r="EN7" s="4">
        <v>38.536086249999997</v>
      </c>
      <c r="EO7" s="4">
        <v>30.591226406400299</v>
      </c>
      <c r="EP7" s="4">
        <v>3.8407602500000002</v>
      </c>
      <c r="EQ7" s="4">
        <v>1588.135</v>
      </c>
      <c r="ER7" s="4">
        <v>17.565532971703611</v>
      </c>
      <c r="ES7" s="4">
        <v>6.2713882500000002</v>
      </c>
      <c r="ET7" s="4">
        <v>17.565532971703611</v>
      </c>
      <c r="EU7" s="4">
        <v>6.5734237499999999</v>
      </c>
      <c r="EV7" s="7">
        <v>64.065766156619034</v>
      </c>
      <c r="EW7" s="7">
        <v>4.1847465000000001</v>
      </c>
      <c r="EX7" s="7">
        <v>64.065766156619034</v>
      </c>
      <c r="EY7" s="7">
        <v>4.0412178749999992</v>
      </c>
      <c r="EZ7" s="7">
        <v>17.565532971703611</v>
      </c>
      <c r="FA7" s="7">
        <v>25.095819250000002</v>
      </c>
      <c r="FB7" s="7">
        <v>17.565532971703611</v>
      </c>
      <c r="FC7" s="7">
        <v>32.537967000000002</v>
      </c>
      <c r="FD7" s="4">
        <v>17.565532971703611</v>
      </c>
      <c r="FE7" s="4">
        <v>29.290684249999998</v>
      </c>
      <c r="FF7" s="4">
        <v>29.290684249999998</v>
      </c>
      <c r="FG7" s="4">
        <v>34.12894575</v>
      </c>
      <c r="FH7" s="4">
        <v>38.536086249999997</v>
      </c>
      <c r="FI7" s="4">
        <v>30.591226406400299</v>
      </c>
      <c r="FK7" s="4">
        <v>22.66993171035606</v>
      </c>
      <c r="FL7" s="4">
        <v>29.752449437500001</v>
      </c>
      <c r="FM7" s="4">
        <v>22.66993171035606</v>
      </c>
      <c r="FN7" s="4">
        <v>30.177712878715212</v>
      </c>
      <c r="FP7" s="4">
        <v>17.565532971703611</v>
      </c>
      <c r="FQ7" s="4">
        <v>30.187580984374996</v>
      </c>
      <c r="FR7" s="4">
        <v>17.565532971703611</v>
      </c>
      <c r="FS7" s="4">
        <v>30.591226406400299</v>
      </c>
    </row>
    <row r="8" spans="1:175">
      <c r="A8" s="249"/>
      <c r="B8" s="38">
        <v>185</v>
      </c>
      <c r="C8" s="130">
        <f>Anchor!L149</f>
        <v>3321.208615</v>
      </c>
      <c r="D8" s="130">
        <f>Anchor!M149</f>
        <v>35.847653000000001</v>
      </c>
      <c r="E8" s="130">
        <f>Anchor!N149</f>
        <v>37.508640999999997</v>
      </c>
      <c r="F8" s="130">
        <f>Anchor!O149</f>
        <v>43.211537999999997</v>
      </c>
      <c r="G8" s="131">
        <f>('Summary (Full)'!$B$34*D8+'Summary (Full)'!$B$35*E8+'Summary (Full)'!$B$36*F8)/'Summary (Full)'!$B$37</f>
        <v>36.411707562499998</v>
      </c>
      <c r="H8" s="130">
        <f>Anchor!P149</f>
        <v>13.580816</v>
      </c>
      <c r="I8" s="130">
        <f>Anchor!Q149</f>
        <v>11.594682000000001</v>
      </c>
      <c r="J8" s="130">
        <f>Anchor!R149</f>
        <v>38.175674999999998</v>
      </c>
      <c r="K8" s="130">
        <f>Anchor!S149</f>
        <v>37.171677000000003</v>
      </c>
      <c r="L8" s="130">
        <f>Anchor!T149</f>
        <v>31.323915</v>
      </c>
      <c r="M8" s="130">
        <f>Anchor!U149</f>
        <v>38.028717</v>
      </c>
      <c r="N8" s="130">
        <f>Anchor!V149</f>
        <v>35.721995</v>
      </c>
      <c r="O8" s="130">
        <f>Anchor!W149</f>
        <v>37.488982999999998</v>
      </c>
      <c r="P8" s="130">
        <f>Anchor!X149</f>
        <v>43.193904000000003</v>
      </c>
      <c r="Q8" s="132">
        <f>10*LOG10(1/(('Summary (Full)'!$B$41/10^(N8/10)+'Summary (Full)'!$B$42/10^(O8/10)+'Summary (Full)'!$B$43/10^(P8/10))/'Summary (Full)'!$B$44))</f>
        <v>36.650823727784378</v>
      </c>
      <c r="R8" s="130">
        <f>Anchor!Y149</f>
        <v>0.72845899999999997</v>
      </c>
      <c r="S8" s="130">
        <f>Anchor!Z149</f>
        <v>18824.46</v>
      </c>
      <c r="T8" s="130"/>
      <c r="U8" s="130">
        <f>Test!L149</f>
        <v>3450.6129230000001</v>
      </c>
      <c r="V8" s="130">
        <f>Test!M149</f>
        <v>36.639972999999998</v>
      </c>
      <c r="W8" s="130">
        <f>Test!N149</f>
        <v>38.276209000000001</v>
      </c>
      <c r="X8" s="130">
        <f>Test!O149</f>
        <v>44.015728000000003</v>
      </c>
      <c r="Y8" s="130">
        <f>('Summary (Full)'!$B$34*V8+'Summary (Full)'!$B$35*W8+'Summary (Full)'!$B$36*X8)/'Summary (Full)'!$B$37</f>
        <v>37.203222437499996</v>
      </c>
      <c r="Z8" s="130">
        <f>Test!P149</f>
        <v>14.536175999999999</v>
      </c>
      <c r="AA8" s="130">
        <f>Test!Q149</f>
        <v>12.342851</v>
      </c>
      <c r="AB8" s="130">
        <f>Test!R149</f>
        <v>44.885720999999997</v>
      </c>
      <c r="AC8" s="130">
        <f>Test!S149</f>
        <v>43.473607000000001</v>
      </c>
      <c r="AD8" s="130">
        <f>Test!T149</f>
        <v>32.171173000000003</v>
      </c>
      <c r="AE8" s="130">
        <f>Test!U149</f>
        <v>38.639035999999997</v>
      </c>
      <c r="AF8" s="130">
        <f>Test!V149</f>
        <v>36.527146000000002</v>
      </c>
      <c r="AG8" s="130">
        <f>Test!W149</f>
        <v>38.253999999999998</v>
      </c>
      <c r="AH8" s="130">
        <f>Test!X149</f>
        <v>43.996153999999997</v>
      </c>
      <c r="AI8" s="130">
        <f>10*LOG10(1/(('Summary (Full)'!$B$41/10^(AF8/10)+'Summary (Full)'!$B$42/10^(AG8/10)+'Summary (Full)'!$B$43/10^(AH8/10))/'Summary (Full)'!$B$44))</f>
        <v>37.450330629245819</v>
      </c>
      <c r="AJ8" s="130">
        <f>Test!Y149</f>
        <v>0.78362200000000004</v>
      </c>
      <c r="AK8" s="130">
        <f>Test!Z149</f>
        <v>159111.4</v>
      </c>
      <c r="AL8" s="130">
        <f t="shared" si="2"/>
        <v>1.0757256070691694</v>
      </c>
      <c r="AM8" s="130">
        <f t="shared" si="2"/>
        <v>8.4523752606980498</v>
      </c>
      <c r="AO8" s="261"/>
      <c r="AP8" s="177"/>
      <c r="AQ8" s="177"/>
      <c r="AR8" s="177"/>
      <c r="AS8" s="177"/>
      <c r="AT8" s="177"/>
      <c r="AU8" s="177"/>
      <c r="AV8" s="177"/>
      <c r="AW8" s="177"/>
      <c r="AX8" s="177"/>
      <c r="AY8" s="178"/>
      <c r="AZ8" s="252"/>
      <c r="BA8" s="171"/>
      <c r="CH8" s="5"/>
      <c r="CI8" s="11" t="s">
        <v>34</v>
      </c>
      <c r="CJ8" s="10">
        <f>CJ7^(3/4)</f>
        <v>3145.861662780429</v>
      </c>
      <c r="CK8" s="5"/>
      <c r="CL8" s="4">
        <v>24.28563625562645</v>
      </c>
      <c r="CM8" s="4">
        <v>29.061443125</v>
      </c>
      <c r="CN8" s="4">
        <v>29.061443125</v>
      </c>
      <c r="CO8" s="4">
        <v>33.940153125000002</v>
      </c>
      <c r="CP8" s="4">
        <v>37.827096624999996</v>
      </c>
      <c r="CQ8" s="4">
        <v>29.91421584375</v>
      </c>
      <c r="CR8" s="4">
        <v>6.1424006249999996</v>
      </c>
      <c r="CS8" s="4">
        <v>6.4800269999999998</v>
      </c>
      <c r="CT8" s="4">
        <v>1.4460000000000002E-3</v>
      </c>
      <c r="CU8" s="4">
        <v>1.6837499999999999E-3</v>
      </c>
      <c r="CV8" s="4">
        <v>24.864822</v>
      </c>
      <c r="CW8" s="4">
        <v>32.178892624999996</v>
      </c>
      <c r="CX8" s="4">
        <v>29.04655125</v>
      </c>
      <c r="CY8" s="4">
        <v>33.935659749999999</v>
      </c>
      <c r="CZ8" s="4">
        <v>37.816305</v>
      </c>
      <c r="DA8" s="4">
        <v>30.337075382625507</v>
      </c>
      <c r="DB8" s="4">
        <v>3.8230482499999998</v>
      </c>
      <c r="DC8" s="4">
        <v>185.78</v>
      </c>
      <c r="DE8" s="4">
        <v>24.28563625562645</v>
      </c>
      <c r="DF8" s="4">
        <v>6.1424006249999996</v>
      </c>
      <c r="DH8" s="4">
        <v>24.28563625562645</v>
      </c>
      <c r="DI8" s="4">
        <v>6.4800269999999998</v>
      </c>
      <c r="DK8" s="4">
        <v>151.90881953578085</v>
      </c>
      <c r="DL8" s="4">
        <v>4.8062122499999997</v>
      </c>
      <c r="DM8" s="4">
        <v>151.90881953578085</v>
      </c>
      <c r="DN8" s="4">
        <v>4.6623789999999996</v>
      </c>
      <c r="DO8" s="4">
        <v>24.28563625562645</v>
      </c>
      <c r="DP8" s="4">
        <v>24.864822</v>
      </c>
      <c r="DQ8" s="4">
        <v>24.28563625562645</v>
      </c>
      <c r="DR8" s="4">
        <v>32.178892624999996</v>
      </c>
      <c r="DS8" s="4">
        <v>24.28563625562645</v>
      </c>
      <c r="DT8" s="4">
        <v>29.04655125</v>
      </c>
      <c r="DU8" s="4">
        <v>29.04655125</v>
      </c>
      <c r="DV8" s="4">
        <v>33.935659749999999</v>
      </c>
      <c r="DW8" s="4">
        <v>37.816305</v>
      </c>
      <c r="DX8" s="4">
        <v>30.337075382625507</v>
      </c>
      <c r="DZ8" s="4">
        <v>19.304122485849522</v>
      </c>
      <c r="EA8" s="4">
        <v>29.4590475</v>
      </c>
      <c r="EB8" s="4">
        <v>29.4590475</v>
      </c>
      <c r="EC8" s="4">
        <v>34.259169624999998</v>
      </c>
      <c r="ED8" s="4">
        <v>38.727283499999999</v>
      </c>
      <c r="EE8" s="4">
        <v>30.338319882812499</v>
      </c>
      <c r="EF8" s="4">
        <v>6.3422878750000002</v>
      </c>
      <c r="EG8" s="4">
        <v>6.6202486250000003</v>
      </c>
      <c r="EH8" s="4">
        <v>7.0339499999999999E-2</v>
      </c>
      <c r="EI8" s="4">
        <v>6.670799999999999E-2</v>
      </c>
      <c r="EJ8" s="4">
        <v>25.227035875000002</v>
      </c>
      <c r="EK8" s="4">
        <v>32.712335000000003</v>
      </c>
      <c r="EL8" s="4">
        <v>29.441960874999999</v>
      </c>
      <c r="EM8" s="4">
        <v>34.252569125000001</v>
      </c>
      <c r="EN8" s="4">
        <v>38.713474874999996</v>
      </c>
      <c r="EO8" s="4">
        <v>30.741126893340031</v>
      </c>
      <c r="EP8" s="4">
        <v>3.8122608750000002</v>
      </c>
      <c r="EQ8" s="4">
        <v>1789.9575</v>
      </c>
      <c r="ER8" s="4">
        <v>19.304122485849522</v>
      </c>
      <c r="ES8" s="4">
        <v>6.3422878750000002</v>
      </c>
      <c r="ET8" s="4">
        <v>19.304122485849522</v>
      </c>
      <c r="EU8" s="4">
        <v>6.6202486250000003</v>
      </c>
      <c r="EV8" s="7">
        <v>77.08303189691371</v>
      </c>
      <c r="EW8" s="7">
        <v>5.0134170000000005</v>
      </c>
      <c r="EX8" s="7">
        <v>77.08303189691371</v>
      </c>
      <c r="EY8" s="7">
        <v>4.8405857499999998</v>
      </c>
      <c r="EZ8" s="7">
        <v>19.304122485849522</v>
      </c>
      <c r="FA8" s="7">
        <v>25.227035875000002</v>
      </c>
      <c r="FB8" s="7">
        <v>19.304122485849522</v>
      </c>
      <c r="FC8" s="7">
        <v>32.712335000000003</v>
      </c>
      <c r="FD8" s="4">
        <v>19.304122485849522</v>
      </c>
      <c r="FE8" s="4">
        <v>29.441960874999999</v>
      </c>
      <c r="FF8" s="4">
        <v>29.441960874999999</v>
      </c>
      <c r="FG8" s="4">
        <v>34.252569125000001</v>
      </c>
      <c r="FH8" s="4">
        <v>38.713474874999996</v>
      </c>
      <c r="FI8" s="4">
        <v>30.741126893340031</v>
      </c>
      <c r="FK8" s="4">
        <v>24.28563625562645</v>
      </c>
      <c r="FL8" s="4">
        <v>29.91421584375</v>
      </c>
      <c r="FM8" s="4">
        <v>24.28563625562645</v>
      </c>
      <c r="FN8" s="4">
        <v>30.337075382625507</v>
      </c>
      <c r="FP8" s="4">
        <v>19.304122485849522</v>
      </c>
      <c r="FQ8" s="4">
        <v>30.338319882812499</v>
      </c>
      <c r="FR8" s="4">
        <v>19.304122485849522</v>
      </c>
      <c r="FS8" s="4">
        <v>30.741126893340031</v>
      </c>
    </row>
    <row r="9" spans="1:175" ht="13" customHeight="1">
      <c r="A9" s="249"/>
      <c r="B9" s="38">
        <v>210</v>
      </c>
      <c r="C9" s="130">
        <f>Anchor!L150</f>
        <v>871.45846200000005</v>
      </c>
      <c r="D9" s="130">
        <f>Anchor!M150</f>
        <v>32.761493000000002</v>
      </c>
      <c r="E9" s="130">
        <f>Anchor!N150</f>
        <v>36.133121000000003</v>
      </c>
      <c r="F9" s="130">
        <f>Anchor!O150</f>
        <v>41.729444999999998</v>
      </c>
      <c r="G9" s="131">
        <f>('Summary (Full)'!$B$34*D9+'Summary (Full)'!$B$35*E9+'Summary (Full)'!$B$36*F9)/'Summary (Full)'!$B$37</f>
        <v>33.532716750000006</v>
      </c>
      <c r="H9" s="130">
        <f>Anchor!P150</f>
        <v>9.473293</v>
      </c>
      <c r="I9" s="130">
        <f>Anchor!Q150</f>
        <v>8.6581240000000008</v>
      </c>
      <c r="J9" s="130">
        <f>Anchor!R150</f>
        <v>15.809165999999999</v>
      </c>
      <c r="K9" s="130">
        <f>Anchor!S150</f>
        <v>15.387198</v>
      </c>
      <c r="L9" s="130">
        <f>Anchor!T150</f>
        <v>28.199349000000002</v>
      </c>
      <c r="M9" s="130">
        <f>Anchor!U150</f>
        <v>35.898293000000002</v>
      </c>
      <c r="N9" s="130">
        <f>Anchor!V150</f>
        <v>32.662078999999999</v>
      </c>
      <c r="O9" s="130">
        <f>Anchor!W150</f>
        <v>36.118841000000003</v>
      </c>
      <c r="P9" s="130">
        <f>Anchor!X150</f>
        <v>41.716304000000001</v>
      </c>
      <c r="Q9" s="132">
        <f>10*LOG10(1/(('Summary (Full)'!$B$41/10^(N9/10)+'Summary (Full)'!$B$42/10^(O9/10)+'Summary (Full)'!$B$43/10^(P9/10))/'Summary (Full)'!$B$44))</f>
        <v>33.839221666243681</v>
      </c>
      <c r="R9" s="130">
        <f>Anchor!Y150</f>
        <v>0.96091599999999999</v>
      </c>
      <c r="S9" s="130">
        <f>Anchor!Z150</f>
        <v>9745.02</v>
      </c>
      <c r="T9" s="130"/>
      <c r="U9" s="130">
        <f>Test!L150</f>
        <v>988.48984600000006</v>
      </c>
      <c r="V9" s="130">
        <f>Test!M150</f>
        <v>33.409984000000001</v>
      </c>
      <c r="W9" s="130">
        <f>Test!N150</f>
        <v>36.676158000000001</v>
      </c>
      <c r="X9" s="130">
        <f>Test!O150</f>
        <v>42.399909000000001</v>
      </c>
      <c r="Y9" s="130">
        <f>('Summary (Full)'!$B$34*V9+'Summary (Full)'!$B$35*W9+'Summary (Full)'!$B$36*X9)/'Summary (Full)'!$B$37</f>
        <v>34.175990187499998</v>
      </c>
      <c r="Z9" s="130">
        <f>Test!P150</f>
        <v>10.237330999999999</v>
      </c>
      <c r="AA9" s="130">
        <f>Test!Q150</f>
        <v>9.2205779999999997</v>
      </c>
      <c r="AB9" s="130">
        <f>Test!R150</f>
        <v>20.806961999999999</v>
      </c>
      <c r="AC9" s="130">
        <f>Test!S150</f>
        <v>20.256059</v>
      </c>
      <c r="AD9" s="130">
        <f>Test!T150</f>
        <v>28.852035000000001</v>
      </c>
      <c r="AE9" s="130">
        <f>Test!U150</f>
        <v>36.468617000000002</v>
      </c>
      <c r="AF9" s="130">
        <f>Test!V150</f>
        <v>33.300773</v>
      </c>
      <c r="AG9" s="130">
        <f>Test!W150</f>
        <v>36.657257000000001</v>
      </c>
      <c r="AH9" s="130">
        <f>Test!X150</f>
        <v>42.386325999999997</v>
      </c>
      <c r="AI9" s="130">
        <f>10*LOG10(1/(('Summary (Full)'!$B$41/10^(AF9/10)+'Summary (Full)'!$B$42/10^(AG9/10)+'Summary (Full)'!$B$43/10^(AH9/10))/'Summary (Full)'!$B$44))</f>
        <v>34.46877084749292</v>
      </c>
      <c r="AJ9" s="130">
        <f>Test!Y150</f>
        <v>1.1743440000000001</v>
      </c>
      <c r="AK9" s="130">
        <f>Test!Z150</f>
        <v>69586.5</v>
      </c>
      <c r="AL9" s="130">
        <f t="shared" si="2"/>
        <v>1.2221089044203657</v>
      </c>
      <c r="AM9" s="130">
        <f t="shared" si="2"/>
        <v>7.1407241852761718</v>
      </c>
      <c r="AO9" s="261" t="s">
        <v>29</v>
      </c>
      <c r="AP9" s="177" cm="1">
        <f t="array" ref="AP9">bdRateExtend($C7:$C10,D7:D10,$U7:$U10,V7:V10)</f>
        <v>-0.20220388771174902</v>
      </c>
      <c r="AQ9" s="177"/>
      <c r="AR9" s="177"/>
      <c r="AS9" s="177"/>
      <c r="AT9" s="177" cm="1">
        <f t="array" ref="AT9">bdRateExtend($C7:$C10,H7:H10,$U7:$U10,Z7:Z10)</f>
        <v>-0.18184191750319945</v>
      </c>
      <c r="AU9" s="177"/>
      <c r="AV9" s="177" cm="1">
        <f t="array" ref="AV9">bdRateExtend($C7:$C10,I7:I10,$U7:$U10,AA7:AA10)</f>
        <v>-0.19236640899569102</v>
      </c>
      <c r="AW9" s="177"/>
      <c r="AX9" s="177" cm="1">
        <f t="array" ref="AX9">bdRateExtend($C7:$C10,J7:J10,$U7:$U10,AB7:AB10,"None", FALSE,1)</f>
        <v>-0.23985669789322628</v>
      </c>
      <c r="AY9" s="178"/>
      <c r="AZ9" s="252" cm="1">
        <f t="array" ref="AZ9">testVMAFRange($C7:$C10,J7:J10,$U7:$U10,AB7:AB10)</f>
        <v>0</v>
      </c>
      <c r="BA9" s="171"/>
      <c r="CH9" s="5"/>
      <c r="CI9" s="11" t="s">
        <v>35</v>
      </c>
      <c r="CJ9" s="10">
        <f>CJ7^(1/2)</f>
        <v>214.69721649103883</v>
      </c>
      <c r="CK9" s="5"/>
      <c r="CL9" s="4">
        <v>26.016493383223075</v>
      </c>
      <c r="CM9" s="4">
        <v>29.2203345</v>
      </c>
      <c r="CN9" s="4">
        <v>29.2203345</v>
      </c>
      <c r="CO9" s="4">
        <v>34.068738500000002</v>
      </c>
      <c r="CP9" s="4">
        <v>38.0622945</v>
      </c>
      <c r="CQ9" s="4">
        <v>30.075982250000003</v>
      </c>
      <c r="CR9" s="4">
        <v>6.2081064999999995</v>
      </c>
      <c r="CS9" s="4">
        <v>6.5240919999999996</v>
      </c>
      <c r="CT9" s="4">
        <v>1.928E-3</v>
      </c>
      <c r="CU9" s="4">
        <v>2.245E-3</v>
      </c>
      <c r="CV9" s="4">
        <v>25.004618000000001</v>
      </c>
      <c r="CW9" s="4">
        <v>32.359466499999996</v>
      </c>
      <c r="CX9" s="4">
        <v>29.205945</v>
      </c>
      <c r="CY9" s="4">
        <v>34.064287999999998</v>
      </c>
      <c r="CZ9" s="4">
        <v>38.051634</v>
      </c>
      <c r="DA9" s="4">
        <v>30.496437886535798</v>
      </c>
      <c r="DB9" s="4">
        <v>3.7950849999999998</v>
      </c>
      <c r="DC9" s="4">
        <v>200.75</v>
      </c>
      <c r="DE9" s="4">
        <v>26.016493383223075</v>
      </c>
      <c r="DF9" s="4">
        <v>6.2081064999999995</v>
      </c>
      <c r="DH9" s="4">
        <v>26.016493383223075</v>
      </c>
      <c r="DI9" s="4">
        <v>6.5240919999999996</v>
      </c>
      <c r="DK9" s="4">
        <v>296.47279473067374</v>
      </c>
      <c r="DL9" s="4">
        <v>8.632576499999999</v>
      </c>
      <c r="DM9" s="4">
        <v>296.47279473067374</v>
      </c>
      <c r="DN9" s="4">
        <v>8.4026222500000003</v>
      </c>
      <c r="DO9" s="4">
        <v>26.016493383223075</v>
      </c>
      <c r="DP9" s="4">
        <v>25.004618000000001</v>
      </c>
      <c r="DQ9" s="4">
        <v>26.016493383223075</v>
      </c>
      <c r="DR9" s="4">
        <v>32.359466499999996</v>
      </c>
      <c r="DS9" s="4">
        <v>26.016493383223075</v>
      </c>
      <c r="DT9" s="4">
        <v>29.205945</v>
      </c>
      <c r="DU9" s="4">
        <v>29.205945</v>
      </c>
      <c r="DV9" s="4">
        <v>34.064287999999998</v>
      </c>
      <c r="DW9" s="4">
        <v>38.051634</v>
      </c>
      <c r="DX9" s="4">
        <v>30.496437886535798</v>
      </c>
      <c r="DZ9" s="4">
        <v>21.214792944169886</v>
      </c>
      <c r="EA9" s="4">
        <v>29.609757000000002</v>
      </c>
      <c r="EB9" s="4">
        <v>29.609757000000002</v>
      </c>
      <c r="EC9" s="4">
        <v>34.3829365</v>
      </c>
      <c r="ED9" s="4">
        <v>38.905405999999999</v>
      </c>
      <c r="EE9" s="4">
        <v>30.489058781249998</v>
      </c>
      <c r="EF9" s="4">
        <v>6.4131875000000003</v>
      </c>
      <c r="EG9" s="4">
        <v>6.6670734999999999</v>
      </c>
      <c r="EH9" s="4">
        <v>9.3785999999999994E-2</v>
      </c>
      <c r="EI9" s="4">
        <v>8.8943999999999995E-2</v>
      </c>
      <c r="EJ9" s="4">
        <v>25.358252499999999</v>
      </c>
      <c r="EK9" s="4">
        <v>32.886702999999997</v>
      </c>
      <c r="EL9" s="4">
        <v>29.593237500000001</v>
      </c>
      <c r="EM9" s="4">
        <v>34.376192500000002</v>
      </c>
      <c r="EN9" s="4">
        <v>38.890863499999995</v>
      </c>
      <c r="EO9" s="4">
        <v>30.891027380279766</v>
      </c>
      <c r="EP9" s="4">
        <v>3.7837614999999998</v>
      </c>
      <c r="EQ9" s="4">
        <v>1991.7800000000002</v>
      </c>
      <c r="ER9" s="4">
        <v>21.214792944169886</v>
      </c>
      <c r="ES9" s="4">
        <v>6.4131875000000003</v>
      </c>
      <c r="ET9" s="4">
        <v>21.214792944169886</v>
      </c>
      <c r="EU9" s="4">
        <v>6.6670734999999999</v>
      </c>
      <c r="EV9" s="7">
        <v>92.745223586258902</v>
      </c>
      <c r="EW9" s="7">
        <v>5.8420874999999999</v>
      </c>
      <c r="EX9" s="7">
        <v>92.745223586258902</v>
      </c>
      <c r="EY9" s="7">
        <v>5.6399536250000004</v>
      </c>
      <c r="EZ9" s="7">
        <v>21.214792944169886</v>
      </c>
      <c r="FA9" s="7">
        <v>25.358252499999999</v>
      </c>
      <c r="FB9" s="7">
        <v>21.214792944169886</v>
      </c>
      <c r="FC9" s="7">
        <v>32.886702999999997</v>
      </c>
      <c r="FD9" s="4">
        <v>21.214792944169886</v>
      </c>
      <c r="FE9" s="4">
        <v>29.593237500000001</v>
      </c>
      <c r="FF9" s="4">
        <v>29.593237500000001</v>
      </c>
      <c r="FG9" s="4">
        <v>34.376192500000002</v>
      </c>
      <c r="FH9" s="4">
        <v>38.890863499999995</v>
      </c>
      <c r="FI9" s="4">
        <v>30.891027380279766</v>
      </c>
      <c r="FK9" s="4">
        <v>26.016493383223075</v>
      </c>
      <c r="FL9" s="4">
        <v>30.075982250000003</v>
      </c>
      <c r="FM9" s="4">
        <v>26.016493383223075</v>
      </c>
      <c r="FN9" s="4">
        <v>30.496437886535798</v>
      </c>
      <c r="FP9" s="4">
        <v>21.214792944169886</v>
      </c>
      <c r="FQ9" s="4">
        <v>30.489058781249998</v>
      </c>
      <c r="FR9" s="4">
        <v>21.214792944169886</v>
      </c>
      <c r="FS9" s="4">
        <v>30.891027380279766</v>
      </c>
    </row>
    <row r="10" spans="1:175" ht="13" thickBot="1">
      <c r="A10" s="249"/>
      <c r="B10" s="38">
        <v>235</v>
      </c>
      <c r="C10" s="130">
        <f>Anchor!L151</f>
        <v>206.953846</v>
      </c>
      <c r="D10" s="130">
        <f>Anchor!M151</f>
        <v>31.080715999999999</v>
      </c>
      <c r="E10" s="130">
        <f>Anchor!N151</f>
        <v>35.164937000000002</v>
      </c>
      <c r="F10" s="130">
        <f>Anchor!O151</f>
        <v>40.088768000000002</v>
      </c>
      <c r="G10" s="131">
        <f>('Summary (Full)'!$B$34*D10+'Summary (Full)'!$B$35*E10+'Summary (Full)'!$B$36*F10)/'Summary (Full)'!$B$37</f>
        <v>31.898983062500001</v>
      </c>
      <c r="H10" s="130">
        <f>Anchor!P151</f>
        <v>7.3876239999999997</v>
      </c>
      <c r="I10" s="130">
        <f>Anchor!Q151</f>
        <v>7.2561179999999998</v>
      </c>
      <c r="J10" s="130">
        <f>Anchor!R151</f>
        <v>5.7489049999999997</v>
      </c>
      <c r="K10" s="130">
        <f>Anchor!S151</f>
        <v>5.503946</v>
      </c>
      <c r="L10" s="130">
        <f>Anchor!T151</f>
        <v>26.614726000000001</v>
      </c>
      <c r="M10" s="130">
        <f>Anchor!U151</f>
        <v>34.029018999999998</v>
      </c>
      <c r="N10" s="130">
        <f>Anchor!V151</f>
        <v>31.043932000000002</v>
      </c>
      <c r="O10" s="130">
        <f>Anchor!W151</f>
        <v>35.156485000000004</v>
      </c>
      <c r="P10" s="130">
        <f>Anchor!X151</f>
        <v>40.079194999999999</v>
      </c>
      <c r="Q10" s="132">
        <f>10*LOG10(1/(('Summary (Full)'!$B$41/10^(N10/10)+'Summary (Full)'!$B$42/10^(O10/10)+'Summary (Full)'!$B$43/10^(P10/10))/'Summary (Full)'!$B$44))</f>
        <v>32.280986773054458</v>
      </c>
      <c r="R10" s="130">
        <f>Anchor!Y151</f>
        <v>1.944906</v>
      </c>
      <c r="S10" s="130">
        <f>Anchor!Z151</f>
        <v>4440.58</v>
      </c>
      <c r="T10" s="130"/>
      <c r="U10" s="130">
        <f>Test!L151</f>
        <v>228.89353800000001</v>
      </c>
      <c r="V10" s="130">
        <f>Test!M151</f>
        <v>31.434242999999999</v>
      </c>
      <c r="W10" s="130">
        <f>Test!N151</f>
        <v>35.523060999999998</v>
      </c>
      <c r="X10" s="130">
        <f>Test!O151</f>
        <v>40.700330000000001</v>
      </c>
      <c r="Y10" s="130">
        <f>('Summary (Full)'!$B$34*V10+'Summary (Full)'!$B$35*W10+'Summary (Full)'!$B$36*X10)/'Summary (Full)'!$B$37</f>
        <v>32.268924562499997</v>
      </c>
      <c r="Z10" s="130">
        <f>Test!P151</f>
        <v>7.7555290000000001</v>
      </c>
      <c r="AA10" s="130">
        <f>Test!Q151</f>
        <v>7.5061999999999998</v>
      </c>
      <c r="AB10" s="130">
        <f>Test!R151</f>
        <v>8.5799179999999993</v>
      </c>
      <c r="AC10" s="130">
        <f>Test!S151</f>
        <v>8.3610109999999995</v>
      </c>
      <c r="AD10" s="130">
        <f>Test!T151</f>
        <v>26.949859</v>
      </c>
      <c r="AE10" s="130">
        <f>Test!U151</f>
        <v>34.731076999999999</v>
      </c>
      <c r="AF10" s="130">
        <f>Test!V151</f>
        <v>31.387069</v>
      </c>
      <c r="AG10" s="130">
        <f>Test!W151</f>
        <v>35.513669</v>
      </c>
      <c r="AH10" s="130">
        <f>Test!X151</f>
        <v>40.684038000000001</v>
      </c>
      <c r="AI10" s="130">
        <f>10*LOG10(1/(('Summary (Full)'!$B$41/10^(AF10/10)+'Summary (Full)'!$B$42/10^(AG10/10)+'Summary (Full)'!$B$43/10^(AH10/10))/'Summary (Full)'!$B$44))</f>
        <v>32.63236496624436</v>
      </c>
      <c r="AJ10" s="130">
        <f>Test!Y151</f>
        <v>1.211903</v>
      </c>
      <c r="AK10" s="130">
        <f>Test!Z151</f>
        <v>22205.13</v>
      </c>
      <c r="AL10" s="130">
        <f t="shared" si="2"/>
        <v>0.62311648994861446</v>
      </c>
      <c r="AM10" s="130">
        <f t="shared" si="2"/>
        <v>5.0005021866512935</v>
      </c>
      <c r="AO10" s="270"/>
      <c r="AP10" s="193"/>
      <c r="AQ10" s="193"/>
      <c r="AR10" s="193"/>
      <c r="AS10" s="193"/>
      <c r="AT10" s="193"/>
      <c r="AU10" s="193"/>
      <c r="AV10" s="193"/>
      <c r="AW10" s="193"/>
      <c r="AX10" s="193"/>
      <c r="AY10" s="195"/>
      <c r="AZ10" s="253"/>
      <c r="BA10" s="221"/>
      <c r="CH10" s="5"/>
      <c r="CI10" s="11" t="s">
        <v>36</v>
      </c>
      <c r="CJ10" s="10">
        <f>CJ5+CJ9</f>
        <v>234.45106249103884</v>
      </c>
      <c r="CK10" s="5"/>
      <c r="CL10" s="4">
        <v>27.870710111721976</v>
      </c>
      <c r="CM10" s="4">
        <v>29.379225874999999</v>
      </c>
      <c r="CN10" s="4">
        <v>29.379225874999999</v>
      </c>
      <c r="CO10" s="4">
        <v>34.197323875000002</v>
      </c>
      <c r="CP10" s="4">
        <v>38.297492375000004</v>
      </c>
      <c r="CQ10" s="4">
        <v>30.237748656250002</v>
      </c>
      <c r="CR10" s="4">
        <v>6.2738123750000003</v>
      </c>
      <c r="CS10" s="4">
        <v>6.5681570000000002</v>
      </c>
      <c r="CT10" s="4">
        <v>2.4099999999999998E-3</v>
      </c>
      <c r="CU10" s="4">
        <v>2.8062500000000002E-3</v>
      </c>
      <c r="CV10" s="4">
        <v>25.144413999999998</v>
      </c>
      <c r="CW10" s="4">
        <v>32.540040374999997</v>
      </c>
      <c r="CX10" s="4">
        <v>29.365338750000003</v>
      </c>
      <c r="CY10" s="4">
        <v>34.192916249999996</v>
      </c>
      <c r="CZ10" s="4">
        <v>38.286963</v>
      </c>
      <c r="DA10" s="4">
        <v>30.655800390446089</v>
      </c>
      <c r="DB10" s="4">
        <v>3.7671217499999998</v>
      </c>
      <c r="DC10" s="4">
        <v>215.72</v>
      </c>
      <c r="DE10" s="4">
        <v>27.870710111721976</v>
      </c>
      <c r="DF10" s="4">
        <v>6.2738123750000003</v>
      </c>
      <c r="DH10" s="4">
        <v>27.870710111721976</v>
      </c>
      <c r="DI10" s="4">
        <v>6.5681570000000002</v>
      </c>
      <c r="DK10" s="4">
        <v>357.23821402935016</v>
      </c>
      <c r="DL10" s="4">
        <v>10.048219249999999</v>
      </c>
      <c r="DM10" s="4">
        <v>357.23821402935016</v>
      </c>
      <c r="DN10" s="4">
        <v>9.7823143750000003</v>
      </c>
      <c r="DO10" s="4">
        <v>27.870710111721976</v>
      </c>
      <c r="DP10" s="4">
        <v>25.144413999999998</v>
      </c>
      <c r="DQ10" s="4">
        <v>27.870710111721976</v>
      </c>
      <c r="DR10" s="4">
        <v>32.540040374999997</v>
      </c>
      <c r="DS10" s="4">
        <v>27.870710111721976</v>
      </c>
      <c r="DT10" s="4">
        <v>29.365338750000003</v>
      </c>
      <c r="DU10" s="4">
        <v>29.365338750000003</v>
      </c>
      <c r="DV10" s="4">
        <v>34.192916249999996</v>
      </c>
      <c r="DW10" s="4">
        <v>38.286963</v>
      </c>
      <c r="DX10" s="4">
        <v>30.655800390446089</v>
      </c>
      <c r="DZ10" s="4">
        <v>23.314576458676775</v>
      </c>
      <c r="EA10" s="4">
        <v>29.7604665</v>
      </c>
      <c r="EB10" s="4">
        <v>29.7604665</v>
      </c>
      <c r="EC10" s="4">
        <v>34.506703375000001</v>
      </c>
      <c r="ED10" s="4">
        <v>39.0835285</v>
      </c>
      <c r="EE10" s="4">
        <v>30.639797679687497</v>
      </c>
      <c r="EF10" s="4">
        <v>6.4840871250000003</v>
      </c>
      <c r="EG10" s="4">
        <v>6.7138983749999994</v>
      </c>
      <c r="EH10" s="4">
        <v>0.11723249999999999</v>
      </c>
      <c r="EI10" s="4">
        <v>0.11118</v>
      </c>
      <c r="EJ10" s="4">
        <v>25.489469124999999</v>
      </c>
      <c r="EK10" s="4">
        <v>33.061070999999998</v>
      </c>
      <c r="EL10" s="4">
        <v>29.744514124999998</v>
      </c>
      <c r="EM10" s="4">
        <v>34.499815874999996</v>
      </c>
      <c r="EN10" s="4">
        <v>39.068252125000001</v>
      </c>
      <c r="EO10" s="4">
        <v>31.040927867219501</v>
      </c>
      <c r="EP10" s="4">
        <v>3.7552621249999998</v>
      </c>
      <c r="EQ10" s="4">
        <v>2193.6025</v>
      </c>
      <c r="ER10" s="4">
        <v>23.314576458676775</v>
      </c>
      <c r="ES10" s="4">
        <v>6.4840871250000003</v>
      </c>
      <c r="ET10" s="4">
        <v>23.314576458676775</v>
      </c>
      <c r="EU10" s="4">
        <v>6.7138983749999994</v>
      </c>
      <c r="EV10" s="7">
        <v>111.58975310634548</v>
      </c>
      <c r="EW10" s="7">
        <v>6.6707580000000002</v>
      </c>
      <c r="EX10" s="7">
        <v>111.58975310634548</v>
      </c>
      <c r="EY10" s="7">
        <v>6.4393215000000001</v>
      </c>
      <c r="EZ10" s="7">
        <v>23.314576458676775</v>
      </c>
      <c r="FA10" s="7">
        <v>25.489469124999999</v>
      </c>
      <c r="FB10" s="7">
        <v>23.314576458676775</v>
      </c>
      <c r="FC10" s="7">
        <v>33.061070999999998</v>
      </c>
      <c r="FD10" s="4">
        <v>23.314576458676775</v>
      </c>
      <c r="FE10" s="4">
        <v>29.744514124999998</v>
      </c>
      <c r="FF10" s="4">
        <v>29.744514124999998</v>
      </c>
      <c r="FG10" s="4">
        <v>34.499815874999996</v>
      </c>
      <c r="FH10" s="4">
        <v>39.068252125000001</v>
      </c>
      <c r="FI10" s="4">
        <v>31.040927867219501</v>
      </c>
      <c r="FK10" s="4">
        <v>27.870710111721976</v>
      </c>
      <c r="FL10" s="4">
        <v>30.237748656250002</v>
      </c>
      <c r="FM10" s="4">
        <v>27.870710111721976</v>
      </c>
      <c r="FN10" s="4">
        <v>30.655800390446089</v>
      </c>
      <c r="FP10" s="4">
        <v>23.314576458676775</v>
      </c>
      <c r="FQ10" s="4">
        <v>30.639797679687497</v>
      </c>
      <c r="FR10" s="4">
        <v>23.314576458676775</v>
      </c>
      <c r="FS10" s="4">
        <v>31.040927867219501</v>
      </c>
    </row>
    <row r="11" spans="1:175" ht="13" customHeight="1">
      <c r="A11" s="249" t="s">
        <v>18</v>
      </c>
      <c r="B11" s="38">
        <v>110</v>
      </c>
      <c r="C11" s="130">
        <f>Anchor!L152</f>
        <v>28084.944</v>
      </c>
      <c r="D11" s="130">
        <f>Anchor!M152</f>
        <v>43.978172999999998</v>
      </c>
      <c r="E11" s="130">
        <f>Anchor!N152</f>
        <v>41.674840000000003</v>
      </c>
      <c r="F11" s="130">
        <f>Anchor!O152</f>
        <v>46.866483000000002</v>
      </c>
      <c r="G11" s="131">
        <f>('Summary (Full)'!$B$34*D11+'Summary (Full)'!$B$35*E11+'Summary (Full)'!$B$36*F11)/'Summary (Full)'!$B$37</f>
        <v>44.014734062500004</v>
      </c>
      <c r="H11" s="130">
        <f>Anchor!P152</f>
        <v>23.963618</v>
      </c>
      <c r="I11" s="130">
        <f>Anchor!Q152</f>
        <v>19.512041</v>
      </c>
      <c r="J11" s="130">
        <f>Anchor!R152</f>
        <v>87.538985999999994</v>
      </c>
      <c r="K11" s="130">
        <f>Anchor!S152</f>
        <v>85.343269000000006</v>
      </c>
      <c r="L11" s="130">
        <f>Anchor!T152</f>
        <v>40.424500000000002</v>
      </c>
      <c r="M11" s="130">
        <f>Anchor!U152</f>
        <v>43.058956999999999</v>
      </c>
      <c r="N11" s="130">
        <f>Anchor!V152</f>
        <v>43.904567</v>
      </c>
      <c r="O11" s="130">
        <f>Anchor!W152</f>
        <v>41.629686</v>
      </c>
      <c r="P11" s="130">
        <f>Anchor!X152</f>
        <v>46.821506999999997</v>
      </c>
      <c r="Q11" s="132">
        <f>10*LOG10(1/(('Summary (Full)'!$B$41/10^(N11/10)+'Summary (Full)'!$B$42/10^(O11/10)+'Summary (Full)'!$B$43/10^(P11/10))/'Summary (Full)'!$B$44))</f>
        <v>43.762642868425267</v>
      </c>
      <c r="R11" s="130">
        <f>Anchor!Y152</f>
        <v>0.87576200000000004</v>
      </c>
      <c r="S11" s="130">
        <f>Anchor!Z152</f>
        <v>23844.560000000001</v>
      </c>
      <c r="T11" s="130"/>
      <c r="U11" s="130">
        <f>Test!L152</f>
        <v>29889.747692000001</v>
      </c>
      <c r="V11" s="130">
        <f>Test!M152</f>
        <v>44.514186000000002</v>
      </c>
      <c r="W11" s="130">
        <f>Test!N152</f>
        <v>42.226792000000003</v>
      </c>
      <c r="X11" s="130">
        <f>Test!O152</f>
        <v>47.629824999999997</v>
      </c>
      <c r="Y11" s="130">
        <f>('Summary (Full)'!$B$34*V11+'Summary (Full)'!$B$35*W11+'Summary (Full)'!$B$36*X11)/'Summary (Full)'!$B$37</f>
        <v>44.565951312500005</v>
      </c>
      <c r="Z11" s="130">
        <f>Test!P152</f>
        <v>24.670214999999999</v>
      </c>
      <c r="AA11" s="130">
        <f>Test!Q152</f>
        <v>20.042247</v>
      </c>
      <c r="AB11" s="130">
        <f>Test!R152</f>
        <v>89.643471000000005</v>
      </c>
      <c r="AC11" s="130">
        <f>Test!S152</f>
        <v>87.285343999999995</v>
      </c>
      <c r="AD11" s="130">
        <f>Test!T152</f>
        <v>41.101294000000003</v>
      </c>
      <c r="AE11" s="130">
        <f>Test!U152</f>
        <v>43.520592999999998</v>
      </c>
      <c r="AF11" s="130">
        <f>Test!V152</f>
        <v>44.443007999999999</v>
      </c>
      <c r="AG11" s="130">
        <f>Test!W152</f>
        <v>42.187593999999997</v>
      </c>
      <c r="AH11" s="130">
        <f>Test!X152</f>
        <v>47.58914</v>
      </c>
      <c r="AI11" s="130">
        <f>10*LOG10(1/(('Summary (Full)'!$B$41/10^(AF11/10)+'Summary (Full)'!$B$42/10^(AG11/10)+'Summary (Full)'!$B$43/10^(AH11/10))/'Summary (Full)'!$B$44))</f>
        <v>44.32483611923832</v>
      </c>
      <c r="AJ11" s="130">
        <f>Test!Y152</f>
        <v>0.56615599999999999</v>
      </c>
      <c r="AK11" s="130">
        <f>Test!Z152</f>
        <v>481286.18</v>
      </c>
      <c r="AL11" s="130">
        <f t="shared" si="2"/>
        <v>0.6464724434264103</v>
      </c>
      <c r="AM11" s="130">
        <f t="shared" si="2"/>
        <v>20.184317932476002</v>
      </c>
      <c r="AO11" s="271" t="s">
        <v>27</v>
      </c>
      <c r="AP11" s="192" cm="1">
        <f t="array" ref="AP11">bdRateExtend($C11:$C14,D11:D14,$U11:$U14,V11:V14)</f>
        <v>-0.12727006603065416</v>
      </c>
      <c r="AQ11" s="192" cm="1">
        <f t="array" ref="AQ11">bdRateExtend($C11:$C16,D11:D16,$U11:$U16,V11:V16)</f>
        <v>-0.15460303552369659</v>
      </c>
      <c r="AR11" s="192" cm="1">
        <f t="array" ref="AR11">bdRateExtend($C11:$C16,E11:E16,$U11:$U16,W11:W16)</f>
        <v>-0.32522200442797589</v>
      </c>
      <c r="AS11" s="192" cm="1">
        <f t="array" ref="AS11">bdRateExtend($C11:$C16,F11:F16,$U11:$U16,X11:X16)</f>
        <v>-0.38191807761353624</v>
      </c>
      <c r="AT11" s="192" cm="1">
        <f t="array" ref="AT11">bdRateExtend($C11:$C14,H11:H14,$U11:$U14,Z11:Z14)</f>
        <v>-0.13012146261009727</v>
      </c>
      <c r="AU11" s="192" cm="1">
        <f t="array" ref="AU11">bdRateExtend($C11:$C16,H11:H16,$U11:$U16,Z11:Z16)</f>
        <v>-0.14913059055014544</v>
      </c>
      <c r="AV11" s="192" cm="1">
        <f t="array" ref="AV11">bdRateExtend($C11:$C14,I11:I14,$U11:$U14,AA11:AA14)</f>
        <v>-0.12885168091656829</v>
      </c>
      <c r="AW11" s="192" cm="1">
        <f t="array" ref="AW11">bdRateExtend($C11:$C16,I11:I16,$U11:$U16,AA11:AA16)</f>
        <v>-0.15217151379077221</v>
      </c>
      <c r="AX11" s="192" cm="1">
        <f t="array" ref="AX11">bdRateExtend($C11:$C14,J11:J14,$U11:$U14,AB11:AB14,"None", FALSE,1)</f>
        <v>-0.17498011495359589</v>
      </c>
      <c r="AY11" s="194" cm="1">
        <f t="array" ref="AY11">bdRateExtend($C11:$C16,J11:J16,$U11:$U16,AB11:AB16,"None", FALSE,TRUE)</f>
        <v>-0.22074908199426935</v>
      </c>
      <c r="AZ11" s="251" cm="1">
        <f t="array" ref="AZ11">testVMAFRange($C11:$C14,J11:J14,$U11:$U14,AB11:AB14)</f>
        <v>0</v>
      </c>
      <c r="BA11" s="170" cm="1">
        <f t="array" ref="BA11">testVMAFRange($C11:$C16,J11:J16,$U11:$U16,AB11:AB16)</f>
        <v>0</v>
      </c>
      <c r="CI11" s="11" t="s">
        <v>37</v>
      </c>
      <c r="CJ11" s="10">
        <f>CJ5+CJ8</f>
        <v>3165.6155087804291</v>
      </c>
      <c r="CL11" s="4">
        <v>29.857078380614983</v>
      </c>
      <c r="CM11" s="4">
        <v>29.538117249999999</v>
      </c>
      <c r="CN11" s="4">
        <v>29.538117249999999</v>
      </c>
      <c r="CO11" s="4">
        <v>34.325909250000002</v>
      </c>
      <c r="CP11" s="4">
        <v>38.532690250000002</v>
      </c>
      <c r="CQ11" s="4">
        <v>30.399515062500001</v>
      </c>
      <c r="CR11" s="4">
        <v>6.3395182500000002</v>
      </c>
      <c r="CS11" s="4">
        <v>6.612222</v>
      </c>
      <c r="CT11" s="4">
        <v>2.892E-3</v>
      </c>
      <c r="CU11" s="4">
        <v>3.3674999999999998E-3</v>
      </c>
      <c r="CV11" s="4">
        <v>25.284209999999998</v>
      </c>
      <c r="CW11" s="4">
        <v>32.720614249999997</v>
      </c>
      <c r="CX11" s="4">
        <v>29.524732500000002</v>
      </c>
      <c r="CY11" s="4">
        <v>34.321544500000002</v>
      </c>
      <c r="CZ11" s="4">
        <v>38.522292</v>
      </c>
      <c r="DA11" s="4">
        <v>30.815162894356384</v>
      </c>
      <c r="DB11" s="4">
        <v>3.7391584999999998</v>
      </c>
      <c r="DC11" s="4">
        <v>230.69</v>
      </c>
      <c r="DE11" s="4">
        <v>29.857078380614983</v>
      </c>
      <c r="DF11" s="4">
        <v>6.3395182500000002</v>
      </c>
      <c r="DH11" s="4">
        <v>29.857078380614983</v>
      </c>
      <c r="DI11" s="4">
        <v>6.612222</v>
      </c>
      <c r="DK11" s="4">
        <v>430.458186488286</v>
      </c>
      <c r="DL11" s="4">
        <v>11.463861999999999</v>
      </c>
      <c r="DM11" s="4">
        <v>430.458186488286</v>
      </c>
      <c r="DN11" s="4">
        <v>11.1620065</v>
      </c>
      <c r="DO11" s="4">
        <v>29.857078380614983</v>
      </c>
      <c r="DP11" s="4">
        <v>25.284209999999998</v>
      </c>
      <c r="DQ11" s="4">
        <v>29.857078380614983</v>
      </c>
      <c r="DR11" s="4">
        <v>32.720614249999997</v>
      </c>
      <c r="DS11" s="4">
        <v>29.857078380614983</v>
      </c>
      <c r="DT11" s="4">
        <v>29.524732500000002</v>
      </c>
      <c r="DU11" s="4">
        <v>29.524732500000002</v>
      </c>
      <c r="DV11" s="4">
        <v>34.321544500000002</v>
      </c>
      <c r="DW11" s="4">
        <v>38.522292</v>
      </c>
      <c r="DX11" s="4">
        <v>30.815162894356384</v>
      </c>
      <c r="DZ11" s="4">
        <v>25.622190934315267</v>
      </c>
      <c r="EA11" s="4">
        <v>29.911176000000001</v>
      </c>
      <c r="EB11" s="4">
        <v>29.911176000000001</v>
      </c>
      <c r="EC11" s="4">
        <v>34.630470250000002</v>
      </c>
      <c r="ED11" s="4">
        <v>39.261651000000001</v>
      </c>
      <c r="EE11" s="4">
        <v>30.790536578125</v>
      </c>
      <c r="EF11" s="4">
        <v>6.5549867500000003</v>
      </c>
      <c r="EG11" s="4">
        <v>6.7607232499999999</v>
      </c>
      <c r="EH11" s="4">
        <v>0.140679</v>
      </c>
      <c r="EI11" s="4">
        <v>0.13341599999999998</v>
      </c>
      <c r="EJ11" s="4">
        <v>25.62068575</v>
      </c>
      <c r="EK11" s="4">
        <v>33.235439</v>
      </c>
      <c r="EL11" s="4">
        <v>29.89579075</v>
      </c>
      <c r="EM11" s="4">
        <v>34.623439249999997</v>
      </c>
      <c r="EN11" s="4">
        <v>39.24564075</v>
      </c>
      <c r="EO11" s="4">
        <v>31.190828354159233</v>
      </c>
      <c r="EP11" s="4">
        <v>3.7267627499999998</v>
      </c>
      <c r="EQ11" s="4">
        <v>2395.4250000000002</v>
      </c>
      <c r="ER11" s="4">
        <v>25.622190934315267</v>
      </c>
      <c r="ES11" s="4">
        <v>6.5549867500000003</v>
      </c>
      <c r="ET11" s="4">
        <v>25.622190934315267</v>
      </c>
      <c r="EU11" s="4">
        <v>6.7607232499999999</v>
      </c>
      <c r="EV11" s="7">
        <v>134.2632269008846</v>
      </c>
      <c r="EW11" s="7">
        <v>7.4994285000000005</v>
      </c>
      <c r="EX11" s="7">
        <v>134.2632269008846</v>
      </c>
      <c r="EY11" s="7">
        <v>7.2386893749999999</v>
      </c>
      <c r="EZ11" s="7">
        <v>25.622190934315267</v>
      </c>
      <c r="FA11" s="7">
        <v>25.62068575</v>
      </c>
      <c r="FB11" s="7">
        <v>25.622190934315267</v>
      </c>
      <c r="FC11" s="7">
        <v>33.235439</v>
      </c>
      <c r="FD11" s="4">
        <v>25.622190934315267</v>
      </c>
      <c r="FE11" s="4">
        <v>29.89579075</v>
      </c>
      <c r="FF11" s="4">
        <v>29.89579075</v>
      </c>
      <c r="FG11" s="4">
        <v>34.623439249999997</v>
      </c>
      <c r="FH11" s="4">
        <v>39.24564075</v>
      </c>
      <c r="FI11" s="4">
        <v>31.190828354159233</v>
      </c>
      <c r="FK11" s="4">
        <v>29.857078380614983</v>
      </c>
      <c r="FL11" s="4">
        <v>30.399515062500001</v>
      </c>
      <c r="FM11" s="4">
        <v>29.857078380614983</v>
      </c>
      <c r="FN11" s="4">
        <v>30.815162894356384</v>
      </c>
      <c r="FP11" s="4">
        <v>25.622190934315267</v>
      </c>
      <c r="FQ11" s="4">
        <v>30.790536578125</v>
      </c>
      <c r="FR11" s="4">
        <v>25.622190934315267</v>
      </c>
      <c r="FS11" s="4">
        <v>31.190828354159233</v>
      </c>
    </row>
    <row r="12" spans="1:175">
      <c r="A12" s="249"/>
      <c r="B12" s="38">
        <v>135</v>
      </c>
      <c r="C12" s="130">
        <f>Anchor!L153</f>
        <v>12215.213538</v>
      </c>
      <c r="D12" s="130">
        <f>Anchor!M153</f>
        <v>40.826988999999998</v>
      </c>
      <c r="E12" s="130">
        <f>Anchor!N153</f>
        <v>39.993386000000001</v>
      </c>
      <c r="F12" s="130">
        <f>Anchor!O153</f>
        <v>45.447490999999999</v>
      </c>
      <c r="G12" s="131">
        <f>('Summary (Full)'!$B$34*D12+'Summary (Full)'!$B$35*E12+'Summary (Full)'!$B$36*F12)/'Summary (Full)'!$B$37</f>
        <v>41.063670187499994</v>
      </c>
      <c r="H12" s="130">
        <f>Anchor!P153</f>
        <v>19.954971</v>
      </c>
      <c r="I12" s="130">
        <f>Anchor!Q153</f>
        <v>16.447084</v>
      </c>
      <c r="J12" s="130">
        <f>Anchor!R153</f>
        <v>73.327730000000003</v>
      </c>
      <c r="K12" s="130">
        <f>Anchor!S153</f>
        <v>71.205009000000004</v>
      </c>
      <c r="L12" s="130">
        <f>Anchor!T153</f>
        <v>36.736030999999997</v>
      </c>
      <c r="M12" s="130">
        <f>Anchor!U153</f>
        <v>41.127628999999999</v>
      </c>
      <c r="N12" s="130">
        <f>Anchor!V153</f>
        <v>40.741852999999999</v>
      </c>
      <c r="O12" s="130">
        <f>Anchor!W153</f>
        <v>39.962561999999998</v>
      </c>
      <c r="P12" s="130">
        <f>Anchor!X153</f>
        <v>45.416659000000003</v>
      </c>
      <c r="Q12" s="132">
        <f>10*LOG10(1/(('Summary (Full)'!$B$41/10^(N12/10)+'Summary (Full)'!$B$42/10^(O12/10)+'Summary (Full)'!$B$43/10^(P12/10))/'Summary (Full)'!$B$44))</f>
        <v>41.090337343999643</v>
      </c>
      <c r="R12" s="130">
        <f>Anchor!Y153</f>
        <v>0.93410300000000002</v>
      </c>
      <c r="S12" s="130">
        <f>Anchor!Z153</f>
        <v>28210.560000000001</v>
      </c>
      <c r="T12" s="130"/>
      <c r="U12" s="130">
        <f>Test!L153</f>
        <v>12691.273846</v>
      </c>
      <c r="V12" s="130">
        <f>Test!M153</f>
        <v>41.371633000000003</v>
      </c>
      <c r="W12" s="130">
        <f>Test!N153</f>
        <v>40.622819</v>
      </c>
      <c r="X12" s="130">
        <f>Test!O153</f>
        <v>46.324556999999999</v>
      </c>
      <c r="Y12" s="130">
        <f>('Summary (Full)'!$B$34*V12+'Summary (Full)'!$B$35*W12+'Summary (Full)'!$B$36*X12)/'Summary (Full)'!$B$37</f>
        <v>41.634389875000011</v>
      </c>
      <c r="Z12" s="130">
        <f>Test!P153</f>
        <v>20.668196999999999</v>
      </c>
      <c r="AA12" s="130">
        <f>Test!Q153</f>
        <v>16.978831</v>
      </c>
      <c r="AB12" s="130">
        <f>Test!R153</f>
        <v>77.118714999999995</v>
      </c>
      <c r="AC12" s="130">
        <f>Test!S153</f>
        <v>74.593317999999996</v>
      </c>
      <c r="AD12" s="130">
        <f>Test!T153</f>
        <v>37.384067999999999</v>
      </c>
      <c r="AE12" s="130">
        <f>Test!U153</f>
        <v>41.599075999999997</v>
      </c>
      <c r="AF12" s="130">
        <f>Test!V153</f>
        <v>41.290233000000001</v>
      </c>
      <c r="AG12" s="130">
        <f>Test!W153</f>
        <v>40.594687</v>
      </c>
      <c r="AH12" s="130">
        <f>Test!X153</f>
        <v>46.294676000000003</v>
      </c>
      <c r="AI12" s="130">
        <f>10*LOG10(1/(('Summary (Full)'!$B$41/10^(AF12/10)+'Summary (Full)'!$B$42/10^(AG12/10)+'Summary (Full)'!$B$43/10^(AH12/10))/'Summary (Full)'!$B$44))</f>
        <v>41.676340356232487</v>
      </c>
      <c r="AJ12" s="130">
        <f>Test!Y153</f>
        <v>0.62355099999999997</v>
      </c>
      <c r="AK12" s="130">
        <f>Test!Z153</f>
        <v>327951.38</v>
      </c>
      <c r="AL12" s="130">
        <f t="shared" si="2"/>
        <v>0.66753987515295421</v>
      </c>
      <c r="AM12" s="130">
        <f t="shared" si="2"/>
        <v>11.625128320742304</v>
      </c>
      <c r="AO12" s="261"/>
      <c r="AP12" s="177"/>
      <c r="AQ12" s="177"/>
      <c r="AR12" s="177"/>
      <c r="AS12" s="177"/>
      <c r="AT12" s="177"/>
      <c r="AU12" s="177"/>
      <c r="AV12" s="177"/>
      <c r="AW12" s="177"/>
      <c r="AX12" s="177"/>
      <c r="AY12" s="178"/>
      <c r="AZ12" s="252"/>
      <c r="BA12" s="171"/>
      <c r="CL12" s="4">
        <v>31.985016738100914</v>
      </c>
      <c r="CM12" s="4">
        <v>29.697008624999999</v>
      </c>
      <c r="CN12" s="4">
        <v>29.697008624999999</v>
      </c>
      <c r="CO12" s="4">
        <v>34.454494625000002</v>
      </c>
      <c r="CP12" s="4">
        <v>38.767888124999999</v>
      </c>
      <c r="CQ12" s="4">
        <v>30.56128146875</v>
      </c>
      <c r="CR12" s="4">
        <v>6.4052241250000002</v>
      </c>
      <c r="CS12" s="4">
        <v>6.6562869999999998</v>
      </c>
      <c r="CT12" s="4">
        <v>3.3740000000000003E-3</v>
      </c>
      <c r="CU12" s="4">
        <v>3.92875E-3</v>
      </c>
      <c r="CV12" s="4">
        <v>25.424005999999999</v>
      </c>
      <c r="CW12" s="4">
        <v>32.901188124999997</v>
      </c>
      <c r="CX12" s="4">
        <v>29.684126250000002</v>
      </c>
      <c r="CY12" s="4">
        <v>34.45017275</v>
      </c>
      <c r="CZ12" s="4">
        <v>38.757621</v>
      </c>
      <c r="DA12" s="4">
        <v>30.974525398266675</v>
      </c>
      <c r="DB12" s="4">
        <v>3.7111952499999998</v>
      </c>
      <c r="DC12" s="4">
        <v>245.66</v>
      </c>
      <c r="DE12" s="4">
        <v>31.985016738100914</v>
      </c>
      <c r="DF12" s="4">
        <v>6.4052241250000002</v>
      </c>
      <c r="DH12" s="4">
        <v>31.985016738100914</v>
      </c>
      <c r="DI12" s="4">
        <v>6.6562869999999998</v>
      </c>
      <c r="DK12" s="4">
        <v>651.46127107254608</v>
      </c>
      <c r="DL12" s="4">
        <v>15.517798499999998</v>
      </c>
      <c r="DM12" s="4">
        <v>651.46127107254608</v>
      </c>
      <c r="DN12" s="4">
        <v>15.077689750000001</v>
      </c>
      <c r="DO12" s="4">
        <v>31.985016738100914</v>
      </c>
      <c r="DP12" s="4">
        <v>25.424005999999999</v>
      </c>
      <c r="DQ12" s="4">
        <v>31.985016738100914</v>
      </c>
      <c r="DR12" s="4">
        <v>32.901188124999997</v>
      </c>
      <c r="DS12" s="4">
        <v>31.985016738100914</v>
      </c>
      <c r="DT12" s="4">
        <v>29.684126250000002</v>
      </c>
      <c r="DU12" s="4">
        <v>29.684126250000002</v>
      </c>
      <c r="DV12" s="4">
        <v>34.45017275</v>
      </c>
      <c r="DW12" s="4">
        <v>38.757621</v>
      </c>
      <c r="DX12" s="4">
        <v>30.974525398266675</v>
      </c>
      <c r="DZ12" s="4">
        <v>28.158206924243089</v>
      </c>
      <c r="EA12" s="4">
        <v>30.061885499999999</v>
      </c>
      <c r="EB12" s="4">
        <v>30.061885499999999</v>
      </c>
      <c r="EC12" s="4">
        <v>34.754237124999996</v>
      </c>
      <c r="ED12" s="4">
        <v>39.439773500000001</v>
      </c>
      <c r="EE12" s="4">
        <v>30.941275476562499</v>
      </c>
      <c r="EF12" s="4">
        <v>6.6258863750000003</v>
      </c>
      <c r="EG12" s="4">
        <v>6.8075481250000003</v>
      </c>
      <c r="EH12" s="4">
        <v>0.16412549999999998</v>
      </c>
      <c r="EI12" s="4">
        <v>0.15565199999999998</v>
      </c>
      <c r="EJ12" s="4">
        <v>25.751902375</v>
      </c>
      <c r="EK12" s="4">
        <v>33.409807000000001</v>
      </c>
      <c r="EL12" s="4">
        <v>30.047067374999997</v>
      </c>
      <c r="EM12" s="4">
        <v>34.747062624999998</v>
      </c>
      <c r="EN12" s="4">
        <v>39.423029374999999</v>
      </c>
      <c r="EO12" s="4">
        <v>31.340728841098965</v>
      </c>
      <c r="EP12" s="4">
        <v>3.6982633749999998</v>
      </c>
      <c r="EQ12" s="4">
        <v>2597.2474999999999</v>
      </c>
      <c r="ER12" s="4">
        <v>28.158206924243089</v>
      </c>
      <c r="ES12" s="4">
        <v>6.6258863750000003</v>
      </c>
      <c r="ET12" s="4">
        <v>28.158206924243089</v>
      </c>
      <c r="EU12" s="4">
        <v>6.8075481250000003</v>
      </c>
      <c r="EV12" s="7">
        <v>161.54363278014398</v>
      </c>
      <c r="EW12" s="7">
        <v>8.3280989999999999</v>
      </c>
      <c r="EX12" s="7">
        <v>161.54363278014398</v>
      </c>
      <c r="EY12" s="7">
        <v>8.0380572500000014</v>
      </c>
      <c r="EZ12" s="7">
        <v>28.158206924243089</v>
      </c>
      <c r="FA12" s="7">
        <v>25.751902375</v>
      </c>
      <c r="FB12" s="7">
        <v>28.158206924243089</v>
      </c>
      <c r="FC12" s="7">
        <v>33.409807000000001</v>
      </c>
      <c r="FD12" s="4">
        <v>28.158206924243089</v>
      </c>
      <c r="FE12" s="4">
        <v>30.047067374999997</v>
      </c>
      <c r="FF12" s="4">
        <v>30.047067374999997</v>
      </c>
      <c r="FG12" s="4">
        <v>34.747062624999998</v>
      </c>
      <c r="FH12" s="4">
        <v>39.423029374999999</v>
      </c>
      <c r="FI12" s="4">
        <v>31.340728841098965</v>
      </c>
      <c r="FK12" s="4">
        <v>31.985016738100914</v>
      </c>
      <c r="FL12" s="4">
        <v>30.56128146875</v>
      </c>
      <c r="FM12" s="4">
        <v>31.985016738100914</v>
      </c>
      <c r="FN12" s="4">
        <v>30.974525398266675</v>
      </c>
      <c r="FP12" s="4">
        <v>28.158206924243089</v>
      </c>
      <c r="FQ12" s="4">
        <v>30.941275476562499</v>
      </c>
      <c r="FR12" s="4">
        <v>28.158206924243089</v>
      </c>
      <c r="FS12" s="4">
        <v>31.340728841098965</v>
      </c>
    </row>
    <row r="13" spans="1:175" ht="13" customHeight="1">
      <c r="A13" s="249"/>
      <c r="B13" s="38">
        <v>160</v>
      </c>
      <c r="C13" s="130">
        <f>Anchor!L154</f>
        <v>4995.5187690000002</v>
      </c>
      <c r="D13" s="130">
        <f>Anchor!M154</f>
        <v>37.468172000000003</v>
      </c>
      <c r="E13" s="130">
        <f>Anchor!N154</f>
        <v>38.323228</v>
      </c>
      <c r="F13" s="130">
        <f>Anchor!O154</f>
        <v>43.916395999999999</v>
      </c>
      <c r="G13" s="131">
        <f>('Summary (Full)'!$B$34*D13+'Summary (Full)'!$B$35*E13+'Summary (Full)'!$B$36*F13)/'Summary (Full)'!$B$37</f>
        <v>37.924627000000001</v>
      </c>
      <c r="H13" s="130">
        <f>Anchor!P154</f>
        <v>15.680885</v>
      </c>
      <c r="I13" s="130">
        <f>Anchor!Q154</f>
        <v>13.181362999999999</v>
      </c>
      <c r="J13" s="130">
        <f>Anchor!R154</f>
        <v>50.890030000000003</v>
      </c>
      <c r="K13" s="130">
        <f>Anchor!S154</f>
        <v>49.376156000000002</v>
      </c>
      <c r="L13" s="130">
        <f>Anchor!T154</f>
        <v>33.028894000000001</v>
      </c>
      <c r="M13" s="130">
        <f>Anchor!U154</f>
        <v>39.060938</v>
      </c>
      <c r="N13" s="130">
        <f>Anchor!V154</f>
        <v>37.357478999999998</v>
      </c>
      <c r="O13" s="130">
        <f>Anchor!W154</f>
        <v>38.301383999999999</v>
      </c>
      <c r="P13" s="130">
        <f>Anchor!X154</f>
        <v>43.896057999999996</v>
      </c>
      <c r="Q13" s="132">
        <f>10*LOG10(1/(('Summary (Full)'!$B$41/10^(N13/10)+'Summary (Full)'!$B$42/10^(O13/10)+'Summary (Full)'!$B$43/10^(P13/10))/'Summary (Full)'!$B$44))</f>
        <v>38.126294168647128</v>
      </c>
      <c r="R13" s="130">
        <f>Anchor!Y154</f>
        <v>0.92120000000000002</v>
      </c>
      <c r="S13" s="130">
        <f>Anchor!Z154</f>
        <v>19368.849999999999</v>
      </c>
      <c r="T13" s="130"/>
      <c r="U13" s="130">
        <f>Test!L154</f>
        <v>5218.726154</v>
      </c>
      <c r="V13" s="130">
        <f>Test!M154</f>
        <v>38.173307000000001</v>
      </c>
      <c r="W13" s="130">
        <f>Test!N154</f>
        <v>39.054524999999998</v>
      </c>
      <c r="X13" s="130">
        <f>Test!O154</f>
        <v>44.813485999999997</v>
      </c>
      <c r="Y13" s="130">
        <f>('Summary (Full)'!$B$34*V13+'Summary (Full)'!$B$35*W13+'Summary (Full)'!$B$36*X13)/'Summary (Full)'!$B$37</f>
        <v>38.6433943125</v>
      </c>
      <c r="Z13" s="130">
        <f>Test!P154</f>
        <v>16.611556</v>
      </c>
      <c r="AA13" s="130">
        <f>Test!Q154</f>
        <v>13.884494</v>
      </c>
      <c r="AB13" s="130">
        <f>Test!R154</f>
        <v>57.310972</v>
      </c>
      <c r="AC13" s="130">
        <f>Test!S154</f>
        <v>55.193288000000003</v>
      </c>
      <c r="AD13" s="130">
        <f>Test!T154</f>
        <v>33.820269000000003</v>
      </c>
      <c r="AE13" s="130">
        <f>Test!U154</f>
        <v>39.631807000000002</v>
      </c>
      <c r="AF13" s="130">
        <f>Test!V154</f>
        <v>38.076943</v>
      </c>
      <c r="AG13" s="130">
        <f>Test!W154</f>
        <v>39.032488000000001</v>
      </c>
      <c r="AH13" s="130">
        <f>Test!X154</f>
        <v>44.791238</v>
      </c>
      <c r="AI13" s="130">
        <f>10*LOG10(1/(('Summary (Full)'!$B$41/10^(AF13/10)+'Summary (Full)'!$B$42/10^(AG13/10)+'Summary (Full)'!$B$43/10^(AH13/10))/'Summary (Full)'!$B$44))</f>
        <v>38.855231334399065</v>
      </c>
      <c r="AJ13" s="130">
        <f>Test!Y154</f>
        <v>0.73206499999999997</v>
      </c>
      <c r="AK13" s="130">
        <f>Test!Z154</f>
        <v>187126.31</v>
      </c>
      <c r="AL13" s="130">
        <f t="shared" si="2"/>
        <v>0.79468627876682585</v>
      </c>
      <c r="AM13" s="130">
        <f t="shared" si="2"/>
        <v>9.6611987805161395</v>
      </c>
      <c r="AO13" s="261" t="s">
        <v>28</v>
      </c>
      <c r="AP13" s="177" cm="1">
        <f t="array" ref="AP13">bdRateExtend($C12:$C15,D12:D15,$U12:$U15,V12:V15)</f>
        <v>-0.16676830857711356</v>
      </c>
      <c r="AQ13" s="177"/>
      <c r="AR13" s="177"/>
      <c r="AS13" s="177"/>
      <c r="AT13" s="177" cm="1">
        <f t="array" ref="AT13">bdRateExtend($C12:$C15,H12:H15,$U12:$U15,Z12:Z15)</f>
        <v>-0.16232705709794126</v>
      </c>
      <c r="AU13" s="177"/>
      <c r="AV13" s="177" cm="1">
        <f t="array" ref="AV13">bdRateExtend($C12:$C15,I12:I15,$U12:$U15,AA12:AA15)</f>
        <v>-0.16613591819379459</v>
      </c>
      <c r="AW13" s="177"/>
      <c r="AX13" s="177" cm="1">
        <f t="array" ref="AX13">bdRateExtend($C12:$C15,J12:J15,$U12:$U15,AB12:AB15,"None", FALSE,1)</f>
        <v>-0.22093729268479056</v>
      </c>
      <c r="AY13" s="178"/>
      <c r="AZ13" s="252" cm="1">
        <f t="array" ref="AZ13">testVMAFRange($C12:$C15,J12:J15,$U12:$U15,AB12:AB15)</f>
        <v>0</v>
      </c>
      <c r="BA13" s="171"/>
      <c r="CL13" s="4">
        <v>34.264614999999999</v>
      </c>
      <c r="CM13" s="4">
        <v>29.855899999999998</v>
      </c>
      <c r="CN13" s="4">
        <v>29.855899999999998</v>
      </c>
      <c r="CO13" s="4">
        <v>34.583080000000002</v>
      </c>
      <c r="CP13" s="4">
        <v>39.003086000000003</v>
      </c>
      <c r="CQ13" s="4">
        <v>30.723047874999999</v>
      </c>
      <c r="CR13" s="4">
        <v>6.4709300000000001</v>
      </c>
      <c r="CS13" s="4">
        <v>6.7003519999999996</v>
      </c>
      <c r="CT13" s="4">
        <v>3.8560000000000001E-3</v>
      </c>
      <c r="CU13" s="4">
        <v>4.4900000000000001E-3</v>
      </c>
      <c r="CV13" s="4">
        <v>25.563801999999999</v>
      </c>
      <c r="CW13" s="4">
        <v>33.081761999999998</v>
      </c>
      <c r="CX13" s="4">
        <v>29.843520000000002</v>
      </c>
      <c r="CY13" s="4">
        <v>34.578800999999999</v>
      </c>
      <c r="CZ13" s="4">
        <v>38.99295</v>
      </c>
      <c r="DA13" s="4">
        <v>31.133887902176966</v>
      </c>
      <c r="DB13" s="4">
        <v>3.6832319999999998</v>
      </c>
      <c r="DC13" s="4">
        <v>260.63</v>
      </c>
      <c r="DE13" s="4">
        <v>34.264614999999999</v>
      </c>
      <c r="DF13" s="4">
        <v>6.4709300000000001</v>
      </c>
      <c r="DH13" s="4">
        <v>34.264614999999999</v>
      </c>
      <c r="DI13" s="4">
        <v>6.7003519999999996</v>
      </c>
      <c r="DK13" s="4">
        <v>779.48009161356788</v>
      </c>
      <c r="DL13" s="4">
        <v>17.800685999999999</v>
      </c>
      <c r="DM13" s="4">
        <v>779.48009161356788</v>
      </c>
      <c r="DN13" s="4">
        <v>17.291875000000001</v>
      </c>
      <c r="DO13" s="4">
        <v>34.264614999999999</v>
      </c>
      <c r="DP13" s="4">
        <v>25.563801999999999</v>
      </c>
      <c r="DQ13" s="4">
        <v>34.264614999999999</v>
      </c>
      <c r="DR13" s="4">
        <v>33.081761999999998</v>
      </c>
      <c r="DS13" s="4">
        <v>34.264614999999999</v>
      </c>
      <c r="DT13" s="4">
        <v>29.843520000000002</v>
      </c>
      <c r="DU13" s="4">
        <v>29.843520000000002</v>
      </c>
      <c r="DV13" s="4">
        <v>34.578800999999999</v>
      </c>
      <c r="DW13" s="4">
        <v>38.99295</v>
      </c>
      <c r="DX13" s="4">
        <v>31.133887902176966</v>
      </c>
      <c r="DZ13" s="4">
        <v>30.945231</v>
      </c>
      <c r="EA13" s="4">
        <v>30.212595</v>
      </c>
      <c r="EB13" s="4">
        <v>30.212595</v>
      </c>
      <c r="EC13" s="4">
        <v>34.878003999999997</v>
      </c>
      <c r="ED13" s="4">
        <v>39.617896000000002</v>
      </c>
      <c r="EE13" s="4">
        <v>31.092014374999998</v>
      </c>
      <c r="EF13" s="4">
        <v>6.6967860000000003</v>
      </c>
      <c r="EG13" s="4">
        <v>6.8543729999999998</v>
      </c>
      <c r="EH13" s="4">
        <v>0.18757199999999999</v>
      </c>
      <c r="EI13" s="4">
        <v>0.17788799999999999</v>
      </c>
      <c r="EJ13" s="4">
        <v>25.883119000000001</v>
      </c>
      <c r="EK13" s="4">
        <v>33.584175000000002</v>
      </c>
      <c r="EL13" s="4">
        <v>30.198343999999999</v>
      </c>
      <c r="EM13" s="4">
        <v>34.870685999999999</v>
      </c>
      <c r="EN13" s="4">
        <v>39.600417999999998</v>
      </c>
      <c r="EO13" s="4">
        <v>31.4906293280387</v>
      </c>
      <c r="EP13" s="4">
        <v>3.6697639999999998</v>
      </c>
      <c r="EQ13" s="4">
        <v>2799.07</v>
      </c>
      <c r="ER13" s="4">
        <v>30.945231</v>
      </c>
      <c r="ES13" s="4">
        <v>6.6967860000000003</v>
      </c>
      <c r="ET13" s="4">
        <v>30.945231</v>
      </c>
      <c r="EU13" s="4">
        <v>6.8543729999999998</v>
      </c>
      <c r="EV13" s="7">
        <v>339.06790512589714</v>
      </c>
      <c r="EW13" s="7">
        <v>13.289091750000001</v>
      </c>
      <c r="EX13" s="7">
        <v>339.06790512589714</v>
      </c>
      <c r="EY13" s="7">
        <v>12.853783750000002</v>
      </c>
      <c r="EZ13" s="7">
        <v>30.945231</v>
      </c>
      <c r="FA13" s="7">
        <v>25.883119000000001</v>
      </c>
      <c r="FB13" s="7">
        <v>30.945231</v>
      </c>
      <c r="FC13" s="7">
        <v>33.584175000000002</v>
      </c>
      <c r="FD13" s="4">
        <v>30.945231</v>
      </c>
      <c r="FE13" s="4">
        <v>30.198343999999999</v>
      </c>
      <c r="FF13" s="4">
        <v>30.198343999999999</v>
      </c>
      <c r="FG13" s="4">
        <v>34.870685999999999</v>
      </c>
      <c r="FH13" s="4">
        <v>39.600417999999998</v>
      </c>
      <c r="FI13" s="4">
        <v>31.4906293280387</v>
      </c>
      <c r="FK13" s="4">
        <v>34.264614999999999</v>
      </c>
      <c r="FL13" s="4">
        <v>30.723047874999999</v>
      </c>
      <c r="FM13" s="4">
        <v>34.264614999999999</v>
      </c>
      <c r="FN13" s="4">
        <v>31.133887902176966</v>
      </c>
      <c r="FP13" s="4">
        <v>30.945231</v>
      </c>
      <c r="FQ13" s="4">
        <v>31.092014374999998</v>
      </c>
      <c r="FR13" s="4">
        <v>30.945231</v>
      </c>
      <c r="FS13" s="4">
        <v>31.4906293280387</v>
      </c>
    </row>
    <row r="14" spans="1:175">
      <c r="A14" s="249"/>
      <c r="B14" s="38">
        <v>185</v>
      </c>
      <c r="C14" s="130">
        <f>Anchor!L155</f>
        <v>1613.4092310000001</v>
      </c>
      <c r="D14" s="130">
        <f>Anchor!M155</f>
        <v>34.148018999999998</v>
      </c>
      <c r="E14" s="130">
        <f>Anchor!N155</f>
        <v>36.791758999999999</v>
      </c>
      <c r="F14" s="130">
        <f>Anchor!O155</f>
        <v>42.587755999999999</v>
      </c>
      <c r="G14" s="131">
        <f>('Summary (Full)'!$B$34*D14+'Summary (Full)'!$B$35*E14+'Summary (Full)'!$B$36*F14)/'Summary (Full)'!$B$37</f>
        <v>34.840736312499999</v>
      </c>
      <c r="H14" s="130">
        <f>Anchor!P155</f>
        <v>11.293208999999999</v>
      </c>
      <c r="I14" s="130">
        <f>Anchor!Q155</f>
        <v>9.9509969999999992</v>
      </c>
      <c r="J14" s="130">
        <f>Anchor!R155</f>
        <v>25.096132999999998</v>
      </c>
      <c r="K14" s="130">
        <f>Anchor!S155</f>
        <v>24.449076000000002</v>
      </c>
      <c r="L14" s="130">
        <f>Anchor!T155</f>
        <v>29.571798999999999</v>
      </c>
      <c r="M14" s="130">
        <f>Anchor!U155</f>
        <v>36.952105000000003</v>
      </c>
      <c r="N14" s="130">
        <f>Anchor!V155</f>
        <v>34.030011000000002</v>
      </c>
      <c r="O14" s="130">
        <f>Anchor!W155</f>
        <v>36.774507</v>
      </c>
      <c r="P14" s="130">
        <f>Anchor!X155</f>
        <v>42.572901000000002</v>
      </c>
      <c r="Q14" s="132">
        <f>10*LOG10(1/(('Summary (Full)'!$B$41/10^(N14/10)+'Summary (Full)'!$B$42/10^(O14/10)+'Summary (Full)'!$B$43/10^(P14/10))/'Summary (Full)'!$B$44))</f>
        <v>35.117031267481543</v>
      </c>
      <c r="R14" s="130">
        <f>Anchor!Y155</f>
        <v>0.99836800000000003</v>
      </c>
      <c r="S14" s="130">
        <f>Anchor!Z155</f>
        <v>10779.01</v>
      </c>
      <c r="T14" s="130"/>
      <c r="U14" s="130">
        <f>Test!L155</f>
        <v>1781.3686150000001</v>
      </c>
      <c r="V14" s="130">
        <f>Test!M155</f>
        <v>34.913671999999998</v>
      </c>
      <c r="W14" s="130">
        <f>Test!N155</f>
        <v>37.479456999999996</v>
      </c>
      <c r="X14" s="130">
        <f>Test!O155</f>
        <v>43.288164999999999</v>
      </c>
      <c r="Y14" s="130">
        <f>('Summary (Full)'!$B$34*V14+'Summary (Full)'!$B$35*W14+'Summary (Full)'!$B$36*X14)/'Summary (Full)'!$B$37</f>
        <v>35.597439375</v>
      </c>
      <c r="Z14" s="130">
        <f>Test!P155</f>
        <v>12.276047999999999</v>
      </c>
      <c r="AA14" s="130">
        <f>Test!Q155</f>
        <v>10.678544</v>
      </c>
      <c r="AB14" s="130">
        <f>Test!R155</f>
        <v>32.096978999999997</v>
      </c>
      <c r="AC14" s="130">
        <f>Test!S155</f>
        <v>31.071840999999999</v>
      </c>
      <c r="AD14" s="130">
        <f>Test!T155</f>
        <v>30.378539</v>
      </c>
      <c r="AE14" s="130">
        <f>Test!U155</f>
        <v>37.554855000000003</v>
      </c>
      <c r="AF14" s="130">
        <f>Test!V155</f>
        <v>34.804572999999998</v>
      </c>
      <c r="AG14" s="130">
        <f>Test!W155</f>
        <v>37.458778000000002</v>
      </c>
      <c r="AH14" s="130">
        <f>Test!X155</f>
        <v>43.271222000000002</v>
      </c>
      <c r="AI14" s="130">
        <f>10*LOG10(1/(('Summary (Full)'!$B$41/10^(AF14/10)+'Summary (Full)'!$B$42/10^(AG14/10)+'Summary (Full)'!$B$43/10^(AH14/10))/'Summary (Full)'!$B$44))</f>
        <v>35.878927204241755</v>
      </c>
      <c r="AJ14" s="130">
        <f>Test!Y155</f>
        <v>0.95290600000000003</v>
      </c>
      <c r="AK14" s="130">
        <f>Test!Z155</f>
        <v>90120.15</v>
      </c>
      <c r="AL14" s="130">
        <f t="shared" si="2"/>
        <v>0.95446368473348508</v>
      </c>
      <c r="AM14" s="130">
        <f t="shared" si="2"/>
        <v>8.3607075232326515</v>
      </c>
      <c r="AO14" s="261"/>
      <c r="AP14" s="177"/>
      <c r="AQ14" s="177"/>
      <c r="AR14" s="177"/>
      <c r="AS14" s="177"/>
      <c r="AT14" s="177"/>
      <c r="AU14" s="177"/>
      <c r="AV14" s="177"/>
      <c r="AW14" s="177"/>
      <c r="AX14" s="177"/>
      <c r="AY14" s="178"/>
      <c r="AZ14" s="252"/>
      <c r="BA14" s="171"/>
      <c r="CL14" s="4">
        <v>38.79686662583056</v>
      </c>
      <c r="CM14" s="4">
        <v>29.987750499999997</v>
      </c>
      <c r="CN14" s="4">
        <v>29.987750499999997</v>
      </c>
      <c r="CO14" s="4">
        <v>34.673558875000005</v>
      </c>
      <c r="CP14" s="4">
        <v>39.184644500000005</v>
      </c>
      <c r="CQ14" s="4">
        <v>30.855419398437498</v>
      </c>
      <c r="CR14" s="4">
        <v>6.5620543749999998</v>
      </c>
      <c r="CS14" s="4">
        <v>6.7573347500000001</v>
      </c>
      <c r="CT14" s="4">
        <v>0.12464862499999996</v>
      </c>
      <c r="CU14" s="4">
        <v>0.12127137499999996</v>
      </c>
      <c r="CV14" s="4">
        <v>25.678859624999998</v>
      </c>
      <c r="CW14" s="4">
        <v>33.236333500000001</v>
      </c>
      <c r="CX14" s="4">
        <v>29.974202500000001</v>
      </c>
      <c r="CY14" s="4">
        <v>34.668844499999999</v>
      </c>
      <c r="CZ14" s="4">
        <v>39.174232500000002</v>
      </c>
      <c r="DA14" s="4">
        <v>31.262710193803002</v>
      </c>
      <c r="DB14" s="4">
        <v>3.614878875</v>
      </c>
      <c r="DC14" s="4">
        <v>295.96499999999997</v>
      </c>
      <c r="DE14" s="4">
        <v>38.79686662583056</v>
      </c>
      <c r="DF14" s="4">
        <v>6.5620543749999998</v>
      </c>
      <c r="DH14" s="4">
        <v>38.79686662583056</v>
      </c>
      <c r="DI14" s="4">
        <v>6.7573347500000001</v>
      </c>
      <c r="DK14" s="4">
        <v>932.65592323175292</v>
      </c>
      <c r="DL14" s="4">
        <v>20.0835735</v>
      </c>
      <c r="DM14" s="4">
        <v>932.65592323175292</v>
      </c>
      <c r="DN14" s="4">
        <v>19.506060250000001</v>
      </c>
      <c r="DO14" s="4">
        <v>38.79686662583056</v>
      </c>
      <c r="DP14" s="4">
        <v>25.678859624999998</v>
      </c>
      <c r="DQ14" s="4">
        <v>38.79686662583056</v>
      </c>
      <c r="DR14" s="4">
        <v>33.236333500000001</v>
      </c>
      <c r="DS14" s="4">
        <v>38.79686662583056</v>
      </c>
      <c r="DT14" s="4">
        <v>29.974202500000001</v>
      </c>
      <c r="DU14" s="4">
        <v>29.974202500000001</v>
      </c>
      <c r="DV14" s="4">
        <v>34.668844499999999</v>
      </c>
      <c r="DW14" s="4">
        <v>39.174232500000002</v>
      </c>
      <c r="DX14" s="4">
        <v>31.262710193803002</v>
      </c>
      <c r="DZ14" s="4">
        <v>35.986569277111563</v>
      </c>
      <c r="EA14" s="4">
        <v>30.33610775</v>
      </c>
      <c r="EB14" s="4">
        <v>30.33610775</v>
      </c>
      <c r="EC14" s="4">
        <v>34.962576749999997</v>
      </c>
      <c r="ED14" s="4">
        <v>39.787379749999999</v>
      </c>
      <c r="EE14" s="4">
        <v>31.2159665625</v>
      </c>
      <c r="EF14" s="4">
        <v>6.7985796250000003</v>
      </c>
      <c r="EG14" s="4">
        <v>6.9171819999999995</v>
      </c>
      <c r="EH14" s="4">
        <v>0.49252299999999982</v>
      </c>
      <c r="EI14" s="4">
        <v>0.47481037499999967</v>
      </c>
      <c r="EJ14" s="4">
        <v>25.991851875000002</v>
      </c>
      <c r="EK14" s="4">
        <v>33.724667375000003</v>
      </c>
      <c r="EL14" s="4">
        <v>30.320129625</v>
      </c>
      <c r="EM14" s="4">
        <v>34.954850624999999</v>
      </c>
      <c r="EN14" s="4">
        <v>39.770631375000001</v>
      </c>
      <c r="EO14" s="4">
        <v>31.610629835857353</v>
      </c>
      <c r="EP14" s="4">
        <v>3.5736343749999997</v>
      </c>
      <c r="EQ14" s="4">
        <v>3194.0187500000002</v>
      </c>
      <c r="ER14" s="4">
        <v>35.986569277111563</v>
      </c>
      <c r="ES14" s="4">
        <v>6.7985796250000003</v>
      </c>
      <c r="ET14" s="4">
        <v>35.986569277111563</v>
      </c>
      <c r="EU14" s="4">
        <v>6.9171819999999995</v>
      </c>
      <c r="EV14" s="7">
        <v>408.27457736847634</v>
      </c>
      <c r="EW14" s="7">
        <v>14.940917625000001</v>
      </c>
      <c r="EX14" s="7">
        <v>408.27457736847634</v>
      </c>
      <c r="EY14" s="7">
        <v>14.462279125</v>
      </c>
      <c r="EZ14" s="7">
        <v>35.986569277111563</v>
      </c>
      <c r="FA14" s="7">
        <v>25.991851875000002</v>
      </c>
      <c r="FB14" s="7">
        <v>35.986569277111563</v>
      </c>
      <c r="FC14" s="7">
        <v>33.724667375000003</v>
      </c>
      <c r="FD14" s="4">
        <v>35.986569277111563</v>
      </c>
      <c r="FE14" s="4">
        <v>30.320129625</v>
      </c>
      <c r="FF14" s="4">
        <v>30.320129625</v>
      </c>
      <c r="FG14" s="4">
        <v>34.954850624999999</v>
      </c>
      <c r="FH14" s="4">
        <v>39.770631375000001</v>
      </c>
      <c r="FI14" s="4">
        <v>31.610629835857353</v>
      </c>
      <c r="FK14" s="4">
        <v>38.79686662583056</v>
      </c>
      <c r="FL14" s="4">
        <v>30.855419398437498</v>
      </c>
      <c r="FM14" s="4">
        <v>38.79686662583056</v>
      </c>
      <c r="FN14" s="4">
        <v>31.262710193803002</v>
      </c>
      <c r="FP14" s="4">
        <v>35.986569277111563</v>
      </c>
      <c r="FQ14" s="4">
        <v>31.2159665625</v>
      </c>
      <c r="FR14" s="4">
        <v>35.986569277111563</v>
      </c>
      <c r="FS14" s="4">
        <v>31.610629835857353</v>
      </c>
    </row>
    <row r="15" spans="1:175" ht="13" customHeight="1">
      <c r="A15" s="249"/>
      <c r="B15" s="38">
        <v>210</v>
      </c>
      <c r="C15" s="130">
        <f>Anchor!L156</f>
        <v>366.73476900000003</v>
      </c>
      <c r="D15" s="130">
        <f>Anchor!M156</f>
        <v>31.784549999999999</v>
      </c>
      <c r="E15" s="130">
        <f>Anchor!N156</f>
        <v>35.710022000000002</v>
      </c>
      <c r="F15" s="130">
        <f>Anchor!O156</f>
        <v>41.119796999999998</v>
      </c>
      <c r="G15" s="131">
        <f>('Summary (Full)'!$B$34*D15+'Summary (Full)'!$B$35*E15+'Summary (Full)'!$B$36*F15)/'Summary (Full)'!$B$37</f>
        <v>32.613344937499996</v>
      </c>
      <c r="H15" s="130">
        <f>Anchor!P156</f>
        <v>8.2036630000000006</v>
      </c>
      <c r="I15" s="130">
        <f>Anchor!Q156</f>
        <v>7.7885</v>
      </c>
      <c r="J15" s="130">
        <f>Anchor!R156</f>
        <v>8.8007100000000005</v>
      </c>
      <c r="K15" s="130">
        <f>Anchor!S156</f>
        <v>8.5703239999999994</v>
      </c>
      <c r="L15" s="130">
        <f>Anchor!T156</f>
        <v>27.268908</v>
      </c>
      <c r="M15" s="130">
        <f>Anchor!U156</f>
        <v>35.080233</v>
      </c>
      <c r="N15" s="130">
        <f>Anchor!V156</f>
        <v>31.720545999999999</v>
      </c>
      <c r="O15" s="130">
        <f>Anchor!W156</f>
        <v>35.699992000000002</v>
      </c>
      <c r="P15" s="130">
        <f>Anchor!X156</f>
        <v>41.113267</v>
      </c>
      <c r="Q15" s="132">
        <f>10*LOG10(1/(('Summary (Full)'!$B$41/10^(N15/10)+'Summary (Full)'!$B$42/10^(O15/10)+'Summary (Full)'!$B$43/10^(P15/10))/'Summary (Full)'!$B$44))</f>
        <v>32.955477368289536</v>
      </c>
      <c r="R15" s="130">
        <f>Anchor!Y156</f>
        <v>1.686013</v>
      </c>
      <c r="S15" s="130">
        <f>Anchor!Z156</f>
        <v>4741.8999999999996</v>
      </c>
      <c r="T15" s="130"/>
      <c r="U15" s="130">
        <f>Test!L156</f>
        <v>421.33292299999999</v>
      </c>
      <c r="V15" s="130">
        <f>Test!M156</f>
        <v>32.204951000000001</v>
      </c>
      <c r="W15" s="130">
        <f>Test!N156</f>
        <v>36.125028</v>
      </c>
      <c r="X15" s="130">
        <f>Test!O156</f>
        <v>41.726346999999997</v>
      </c>
      <c r="Y15" s="130">
        <f>('Summary (Full)'!$B$34*V15+'Summary (Full)'!$B$35*W15+'Summary (Full)'!$B$36*X15)/'Summary (Full)'!$B$37</f>
        <v>33.0450430625</v>
      </c>
      <c r="Z15" s="130">
        <f>Test!P156</f>
        <v>8.6721380000000003</v>
      </c>
      <c r="AA15" s="130">
        <f>Test!Q156</f>
        <v>8.1388470000000002</v>
      </c>
      <c r="AB15" s="130">
        <f>Test!R156</f>
        <v>12.887297999999999</v>
      </c>
      <c r="AC15" s="130">
        <f>Test!S156</f>
        <v>12.524125</v>
      </c>
      <c r="AD15" s="130">
        <f>Test!T156</f>
        <v>27.686581</v>
      </c>
      <c r="AE15" s="130">
        <f>Test!U156</f>
        <v>35.604961000000003</v>
      </c>
      <c r="AF15" s="130">
        <f>Test!V156</f>
        <v>32.125622</v>
      </c>
      <c r="AG15" s="130">
        <f>Test!W156</f>
        <v>36.108209000000002</v>
      </c>
      <c r="AH15" s="130">
        <f>Test!X156</f>
        <v>41.707495999999999</v>
      </c>
      <c r="AI15" s="130">
        <f>10*LOG10(1/(('Summary (Full)'!$B$41/10^(AF15/10)+'Summary (Full)'!$B$42/10^(AG15/10)+'Summary (Full)'!$B$43/10^(AH15/10))/'Summary (Full)'!$B$44))</f>
        <v>33.365549170387368</v>
      </c>
      <c r="AJ15" s="130">
        <f>Test!Y156</f>
        <v>1.5664830000000001</v>
      </c>
      <c r="AK15" s="130">
        <f>Test!Z156</f>
        <v>40401.230000000003</v>
      </c>
      <c r="AL15" s="130">
        <f t="shared" si="2"/>
        <v>0.92910493572706743</v>
      </c>
      <c r="AM15" s="130">
        <f t="shared" si="2"/>
        <v>8.5200510343954967</v>
      </c>
      <c r="AO15" s="261" t="s">
        <v>29</v>
      </c>
      <c r="AP15" s="177" cm="1">
        <f t="array" ref="AP15">bdRateExtend($C13:$C16,D13:D16,$U13:$U16,V13:V16)</f>
        <v>-0.20319837308438138</v>
      </c>
      <c r="AQ15" s="177"/>
      <c r="AR15" s="177"/>
      <c r="AS15" s="177"/>
      <c r="AT15" s="177" cm="1">
        <f t="array" ref="AT15">bdRateExtend($C13:$C16,H13:H16,$U13:$U16,Z13:Z16)</f>
        <v>-0.18881709233212507</v>
      </c>
      <c r="AU15" s="177"/>
      <c r="AV15" s="177" cm="1">
        <f t="array" ref="AV15">bdRateExtend($C13:$C16,I13:I16,$U13:$U16,AA13:AA16)</f>
        <v>-0.20079355458518122</v>
      </c>
      <c r="AW15" s="177"/>
      <c r="AX15" s="177" cm="1">
        <f t="array" ref="AX15">bdRateExtend($C13:$C16,J13:J16,$U13:$U16,AB13:AB16,"None", FALSE,1)</f>
        <v>-0.28099304473841824</v>
      </c>
      <c r="AY15" s="178"/>
      <c r="AZ15" s="252" cm="1">
        <f t="array" ref="AZ15">testVMAFRange($C13:$C16,J13:J16,$U13:$U16,AB13:AB16)</f>
        <v>0</v>
      </c>
      <c r="BA15" s="171"/>
      <c r="CL15" s="4">
        <v>43.92860856549779</v>
      </c>
      <c r="CM15" s="4">
        <v>30.119600999999999</v>
      </c>
      <c r="CN15" s="4">
        <v>30.119600999999999</v>
      </c>
      <c r="CO15" s="4">
        <v>34.76403775</v>
      </c>
      <c r="CP15" s="4">
        <v>39.366202999999999</v>
      </c>
      <c r="CQ15" s="4">
        <v>30.987790921875</v>
      </c>
      <c r="CR15" s="4">
        <v>6.6531787500000004</v>
      </c>
      <c r="CS15" s="4">
        <v>6.8143174999999996</v>
      </c>
      <c r="CT15" s="4">
        <v>0.24544124999999994</v>
      </c>
      <c r="CU15" s="4">
        <v>0.23805275000000004</v>
      </c>
      <c r="CV15" s="4">
        <v>25.79391725</v>
      </c>
      <c r="CW15" s="4">
        <v>33.390904999999997</v>
      </c>
      <c r="CX15" s="4">
        <v>30.104885000000003</v>
      </c>
      <c r="CY15" s="4">
        <v>34.758887999999999</v>
      </c>
      <c r="CZ15" s="4">
        <v>39.355514999999997</v>
      </c>
      <c r="DA15" s="4">
        <v>31.391532485429043</v>
      </c>
      <c r="DB15" s="4">
        <v>3.5465257499999998</v>
      </c>
      <c r="DC15" s="4">
        <v>331.29999999999995</v>
      </c>
      <c r="DE15" s="4">
        <v>43.92860856549779</v>
      </c>
      <c r="DF15" s="4">
        <v>6.6531787500000004</v>
      </c>
      <c r="DH15" s="4">
        <v>43.92860856549779</v>
      </c>
      <c r="DI15" s="4">
        <v>6.8143174999999996</v>
      </c>
      <c r="DK15" s="4">
        <v>1115.9323765904537</v>
      </c>
      <c r="DL15" s="4">
        <v>22.366461000000001</v>
      </c>
      <c r="DM15" s="4">
        <v>1115.9323765904537</v>
      </c>
      <c r="DN15" s="4">
        <v>21.720245500000001</v>
      </c>
      <c r="DO15" s="4">
        <v>43.92860856549779</v>
      </c>
      <c r="DP15" s="4">
        <v>25.79391725</v>
      </c>
      <c r="DQ15" s="4">
        <v>43.92860856549779</v>
      </c>
      <c r="DR15" s="4">
        <v>33.390904999999997</v>
      </c>
      <c r="DS15" s="4">
        <v>43.92860856549779</v>
      </c>
      <c r="DT15" s="4">
        <v>30.104885000000003</v>
      </c>
      <c r="DU15" s="4">
        <v>30.104885000000003</v>
      </c>
      <c r="DV15" s="4">
        <v>34.758887999999999</v>
      </c>
      <c r="DW15" s="4">
        <v>39.355514999999997</v>
      </c>
      <c r="DX15" s="4">
        <v>31.391532485429043</v>
      </c>
      <c r="DZ15" s="4">
        <v>41.849200231736866</v>
      </c>
      <c r="EA15" s="4">
        <v>30.4596205</v>
      </c>
      <c r="EB15" s="4">
        <v>30.4596205</v>
      </c>
      <c r="EC15" s="4">
        <v>35.047149499999996</v>
      </c>
      <c r="ED15" s="4">
        <v>39.956863499999997</v>
      </c>
      <c r="EE15" s="4">
        <v>31.339918749999999</v>
      </c>
      <c r="EF15" s="4">
        <v>6.9003732500000003</v>
      </c>
      <c r="EG15" s="4">
        <v>6.9799910000000001</v>
      </c>
      <c r="EH15" s="4">
        <v>0.79747399999999979</v>
      </c>
      <c r="EI15" s="4">
        <v>0.77173274999999997</v>
      </c>
      <c r="EJ15" s="4">
        <v>26.100584749999999</v>
      </c>
      <c r="EK15" s="4">
        <v>33.865159750000004</v>
      </c>
      <c r="EL15" s="4">
        <v>30.441915250000001</v>
      </c>
      <c r="EM15" s="4">
        <v>35.039015249999999</v>
      </c>
      <c r="EN15" s="4">
        <v>39.940844749999997</v>
      </c>
      <c r="EO15" s="4">
        <v>31.730630343676005</v>
      </c>
      <c r="EP15" s="4">
        <v>3.4775047499999996</v>
      </c>
      <c r="EQ15" s="4">
        <v>3588.9675000000002</v>
      </c>
      <c r="ER15" s="4">
        <v>41.849200231736866</v>
      </c>
      <c r="ES15" s="4">
        <v>6.9003732500000003</v>
      </c>
      <c r="ET15" s="4">
        <v>41.849200231736866</v>
      </c>
      <c r="EU15" s="4">
        <v>6.9799910000000001</v>
      </c>
      <c r="EV15" s="7">
        <v>491.60692594457169</v>
      </c>
      <c r="EW15" s="7">
        <v>16.592743500000001</v>
      </c>
      <c r="EX15" s="7">
        <v>491.60692594457169</v>
      </c>
      <c r="EY15" s="7">
        <v>16.070774499999999</v>
      </c>
      <c r="EZ15" s="7">
        <v>41.849200231736866</v>
      </c>
      <c r="FA15" s="7">
        <v>26.100584749999999</v>
      </c>
      <c r="FB15" s="7">
        <v>41.849200231736866</v>
      </c>
      <c r="FC15" s="7">
        <v>33.865159750000004</v>
      </c>
      <c r="FD15" s="4">
        <v>41.849200231736866</v>
      </c>
      <c r="FE15" s="4">
        <v>30.441915250000001</v>
      </c>
      <c r="FF15" s="4">
        <v>30.441915250000001</v>
      </c>
      <c r="FG15" s="4">
        <v>35.039015249999999</v>
      </c>
      <c r="FH15" s="4">
        <v>39.940844749999997</v>
      </c>
      <c r="FI15" s="4">
        <v>31.730630343676005</v>
      </c>
      <c r="FK15" s="4">
        <v>43.92860856549779</v>
      </c>
      <c r="FL15" s="4">
        <v>30.987790921875</v>
      </c>
      <c r="FM15" s="4">
        <v>43.92860856549779</v>
      </c>
      <c r="FN15" s="4">
        <v>31.391532485429043</v>
      </c>
      <c r="FP15" s="4">
        <v>41.849200231736866</v>
      </c>
      <c r="FQ15" s="4">
        <v>31.339918749999999</v>
      </c>
      <c r="FR15" s="4">
        <v>41.849200231736866</v>
      </c>
      <c r="FS15" s="4">
        <v>31.730630343676005</v>
      </c>
    </row>
    <row r="16" spans="1:175" ht="13" thickBot="1">
      <c r="A16" s="249"/>
      <c r="B16" s="38">
        <v>235</v>
      </c>
      <c r="C16" s="130">
        <f>Anchor!L157</f>
        <v>91.233231000000004</v>
      </c>
      <c r="D16" s="130">
        <f>Anchor!M157</f>
        <v>30.579156000000001</v>
      </c>
      <c r="E16" s="130">
        <f>Anchor!N157</f>
        <v>34.880052999999997</v>
      </c>
      <c r="F16" s="130">
        <f>Anchor!O157</f>
        <v>39.472465</v>
      </c>
      <c r="G16" s="131">
        <f>('Summary (Full)'!$B$34*D16+'Summary (Full)'!$B$35*E16+'Summary (Full)'!$B$36*F16)/'Summary (Full)'!$B$37</f>
        <v>31.403793874999998</v>
      </c>
      <c r="H16" s="130">
        <f>Anchor!P157</f>
        <v>6.9294789999999997</v>
      </c>
      <c r="I16" s="130">
        <f>Anchor!Q157</f>
        <v>6.9838829999999996</v>
      </c>
      <c r="J16" s="130">
        <f>Anchor!R157</f>
        <v>1.956725</v>
      </c>
      <c r="K16" s="130">
        <f>Anchor!S157</f>
        <v>1.8230059999999999</v>
      </c>
      <c r="L16" s="130">
        <f>Anchor!T157</f>
        <v>26.171232</v>
      </c>
      <c r="M16" s="130">
        <f>Anchor!U157</f>
        <v>33.672282000000003</v>
      </c>
      <c r="N16" s="130">
        <f>Anchor!V157</f>
        <v>30.558333000000001</v>
      </c>
      <c r="O16" s="130">
        <f>Anchor!W157</f>
        <v>34.873970999999997</v>
      </c>
      <c r="P16" s="130">
        <f>Anchor!X157</f>
        <v>39.452790999999998</v>
      </c>
      <c r="Q16" s="132">
        <f>10*LOG10(1/(('Summary (Full)'!$B$41/10^(N16/10)+'Summary (Full)'!$B$42/10^(O16/10)+'Summary (Full)'!$B$43/10^(P16/10))/'Summary (Full)'!$B$44))</f>
        <v>31.808502871249544</v>
      </c>
      <c r="R16" s="130">
        <f>Anchor!Y157</f>
        <v>2.1594380000000002</v>
      </c>
      <c r="S16" s="130">
        <f>Anchor!Z157</f>
        <v>1915.39</v>
      </c>
      <c r="T16" s="130"/>
      <c r="U16" s="130">
        <f>Test!L157</f>
        <v>97.565538000000004</v>
      </c>
      <c r="V16" s="130">
        <f>Test!M157</f>
        <v>30.935790999999998</v>
      </c>
      <c r="W16" s="130">
        <f>Test!N157</f>
        <v>35.135311000000002</v>
      </c>
      <c r="X16" s="130">
        <f>Test!O157</f>
        <v>40.048555999999998</v>
      </c>
      <c r="Y16" s="130">
        <f>('Summary (Full)'!$B$34*V16+'Summary (Full)'!$B$35*W16+'Summary (Full)'!$B$36*X16)/'Summary (Full)'!$B$37</f>
        <v>31.7678088125</v>
      </c>
      <c r="Z16" s="130">
        <f>Test!P157</f>
        <v>7.2360759999999997</v>
      </c>
      <c r="AA16" s="130">
        <f>Test!Q157</f>
        <v>7.1798260000000003</v>
      </c>
      <c r="AB16" s="130">
        <f>Test!R157</f>
        <v>5.4679520000000004</v>
      </c>
      <c r="AC16" s="130">
        <f>Test!S157</f>
        <v>5.3047880000000003</v>
      </c>
      <c r="AD16" s="130">
        <f>Test!T157</f>
        <v>26.494942999999999</v>
      </c>
      <c r="AE16" s="130">
        <f>Test!U157</f>
        <v>34.164445999999998</v>
      </c>
      <c r="AF16" s="130">
        <f>Test!V157</f>
        <v>30.910592000000001</v>
      </c>
      <c r="AG16" s="130">
        <f>Test!W157</f>
        <v>35.127918000000001</v>
      </c>
      <c r="AH16" s="130">
        <f>Test!X157</f>
        <v>40.035701000000003</v>
      </c>
      <c r="AI16" s="130">
        <f>10*LOG10(1/(('Summary (Full)'!$B$41/10^(AF16/10)+'Summary (Full)'!$B$42/10^(AG16/10)+'Summary (Full)'!$B$43/10^(AH16/10))/'Summary (Full)'!$B$44))</f>
        <v>32.159020829783572</v>
      </c>
      <c r="AJ16" s="130">
        <f>Test!Y157</f>
        <v>1.967168</v>
      </c>
      <c r="AK16" s="130">
        <f>Test!Z157</f>
        <v>11487.29</v>
      </c>
      <c r="AL16" s="130">
        <f t="shared" si="2"/>
        <v>0.91096294498846453</v>
      </c>
      <c r="AM16" s="130">
        <f t="shared" si="2"/>
        <v>5.9973634612272173</v>
      </c>
      <c r="AO16" s="270"/>
      <c r="AP16" s="193"/>
      <c r="AQ16" s="193"/>
      <c r="AR16" s="193"/>
      <c r="AS16" s="193"/>
      <c r="AT16" s="193"/>
      <c r="AU16" s="193"/>
      <c r="AV16" s="193"/>
      <c r="AW16" s="193"/>
      <c r="AX16" s="193"/>
      <c r="AY16" s="195"/>
      <c r="AZ16" s="253"/>
      <c r="BA16" s="221"/>
      <c r="CL16" s="4">
        <v>55.554462000000001</v>
      </c>
      <c r="CM16" s="4">
        <v>30.408460000000002</v>
      </c>
      <c r="CN16" s="4">
        <v>30.408460000000002</v>
      </c>
      <c r="CO16" s="4">
        <v>34.952956</v>
      </c>
      <c r="CP16" s="4">
        <v>39.720596</v>
      </c>
      <c r="CQ16" s="4">
        <v>31.274499500000005</v>
      </c>
      <c r="CR16" s="4">
        <v>6.7973530000000002</v>
      </c>
      <c r="CS16" s="4">
        <v>6.9082929999999996</v>
      </c>
      <c r="CT16" s="4">
        <v>0.56089999999999995</v>
      </c>
      <c r="CU16" s="4">
        <v>0.53010500000000005</v>
      </c>
      <c r="CV16" s="4">
        <v>26.040144999999999</v>
      </c>
      <c r="CW16" s="4">
        <v>33.694502999999997</v>
      </c>
      <c r="CX16" s="4">
        <v>30.392848999999998</v>
      </c>
      <c r="CY16" s="4">
        <v>34.947443999999997</v>
      </c>
      <c r="CZ16" s="4">
        <v>39.708421999999999</v>
      </c>
      <c r="DA16" s="4">
        <v>31.673764328419335</v>
      </c>
      <c r="DB16" s="4">
        <v>3.3562159999999999</v>
      </c>
      <c r="DC16" s="4">
        <v>664.18</v>
      </c>
      <c r="DE16" s="4">
        <v>49.739136645018057</v>
      </c>
      <c r="DF16" s="4">
        <v>6.7443031250000001</v>
      </c>
      <c r="DH16" s="4">
        <v>49.739136645018057</v>
      </c>
      <c r="DI16" s="4">
        <v>6.87130025</v>
      </c>
      <c r="DK16" s="4">
        <v>1643.3982794408792</v>
      </c>
      <c r="DL16" s="4">
        <v>28.491284999999998</v>
      </c>
      <c r="DM16" s="4">
        <v>1643.3982794408792</v>
      </c>
      <c r="DN16" s="4">
        <v>27.582325500000003</v>
      </c>
      <c r="DO16" s="4">
        <v>55.554462000000001</v>
      </c>
      <c r="DP16" s="4">
        <v>26.040144999999999</v>
      </c>
      <c r="DQ16" s="4">
        <v>49.739136645018057</v>
      </c>
      <c r="DR16" s="4">
        <v>33.545476499999999</v>
      </c>
      <c r="DS16" s="4">
        <v>55.554462000000001</v>
      </c>
      <c r="DT16" s="4">
        <v>30.392848999999998</v>
      </c>
      <c r="DU16" s="4">
        <v>30.392848999999998</v>
      </c>
      <c r="DV16" s="4">
        <v>34.947443999999997</v>
      </c>
      <c r="DW16" s="4">
        <v>39.708421999999999</v>
      </c>
      <c r="DX16" s="4">
        <v>31.673764328419335</v>
      </c>
      <c r="DZ16" s="4">
        <v>48.666921999422549</v>
      </c>
      <c r="EA16" s="4">
        <v>30.583133249999999</v>
      </c>
      <c r="EB16" s="4">
        <v>30.583133249999999</v>
      </c>
      <c r="EC16" s="4">
        <v>35.131722249999996</v>
      </c>
      <c r="ED16" s="4">
        <v>40.126347250000002</v>
      </c>
      <c r="EE16" s="4">
        <v>31.463870937499998</v>
      </c>
      <c r="EF16" s="4">
        <v>7.0021668750000003</v>
      </c>
      <c r="EG16" s="4">
        <v>7.0427999999999997</v>
      </c>
      <c r="EH16" s="4">
        <v>1.102425</v>
      </c>
      <c r="EI16" s="4">
        <v>1.0686551249999998</v>
      </c>
      <c r="EJ16" s="4">
        <v>26.209317625000001</v>
      </c>
      <c r="EK16" s="4">
        <v>34.005652125000005</v>
      </c>
      <c r="EL16" s="4">
        <v>30.563700874999999</v>
      </c>
      <c r="EM16" s="4">
        <v>35.123179874999998</v>
      </c>
      <c r="EN16" s="4">
        <v>40.111058125</v>
      </c>
      <c r="EO16" s="4">
        <v>31.850630851494653</v>
      </c>
      <c r="EP16" s="4">
        <v>3.3813751249999999</v>
      </c>
      <c r="EQ16" s="4">
        <v>3983.9162500000002</v>
      </c>
      <c r="ER16" s="4">
        <v>48.666921999422549</v>
      </c>
      <c r="ES16" s="4">
        <v>7.0021668750000003</v>
      </c>
      <c r="ET16" s="4">
        <v>48.666921999422549</v>
      </c>
      <c r="EU16" s="4">
        <v>7.0427999999999997</v>
      </c>
      <c r="EV16" s="7">
        <v>591.94812274229105</v>
      </c>
      <c r="EW16" s="7">
        <v>18.244569375000001</v>
      </c>
      <c r="EX16" s="7">
        <v>591.94812274229105</v>
      </c>
      <c r="EY16" s="7">
        <v>17.679269875000003</v>
      </c>
      <c r="EZ16" s="7">
        <v>48.666921999422549</v>
      </c>
      <c r="FA16" s="7">
        <v>26.209317625000001</v>
      </c>
      <c r="FB16" s="7">
        <v>48.666921999422549</v>
      </c>
      <c r="FC16" s="7">
        <v>34.005652125000005</v>
      </c>
      <c r="FD16" s="4">
        <v>48.666921999422549</v>
      </c>
      <c r="FE16" s="4">
        <v>30.563700874999999</v>
      </c>
      <c r="FF16" s="4">
        <v>30.563700874999999</v>
      </c>
      <c r="FG16" s="4">
        <v>35.123179874999998</v>
      </c>
      <c r="FH16" s="4">
        <v>40.111058125</v>
      </c>
      <c r="FI16" s="4">
        <v>31.850630851494653</v>
      </c>
      <c r="FK16" s="4">
        <v>55.554462000000001</v>
      </c>
      <c r="FL16" s="4">
        <v>31.274499500000005</v>
      </c>
      <c r="FM16" s="4">
        <v>55.554462000000001</v>
      </c>
      <c r="FN16" s="4">
        <v>31.673764328419335</v>
      </c>
      <c r="FP16" s="4">
        <v>48.666921999422549</v>
      </c>
      <c r="FQ16" s="4">
        <v>31.463870937499998</v>
      </c>
      <c r="FR16" s="4">
        <v>48.666921999422549</v>
      </c>
      <c r="FS16" s="4">
        <v>31.850630851494653</v>
      </c>
    </row>
    <row r="17" spans="1:175" ht="13" customHeight="1">
      <c r="A17" s="249" t="s">
        <v>8</v>
      </c>
      <c r="B17" s="38">
        <v>110</v>
      </c>
      <c r="C17" s="130">
        <f>Anchor!L158</f>
        <v>19881.548308000001</v>
      </c>
      <c r="D17" s="130">
        <f>Anchor!M158</f>
        <v>42.616056</v>
      </c>
      <c r="E17" s="130">
        <f>Anchor!N158</f>
        <v>40.439743999999997</v>
      </c>
      <c r="F17" s="130">
        <f>Anchor!O158</f>
        <v>45.918309999999998</v>
      </c>
      <c r="G17" s="131">
        <f>('Summary (Full)'!$B$34*D17+'Summary (Full)'!$B$35*E17+'Summary (Full)'!$B$36*F17)/'Summary (Full)'!$B$37</f>
        <v>42.686427375000001</v>
      </c>
      <c r="H17" s="130">
        <f>Anchor!P158</f>
        <v>22.251391000000002</v>
      </c>
      <c r="I17" s="130">
        <f>Anchor!Q158</f>
        <v>18.181792999999999</v>
      </c>
      <c r="J17" s="130">
        <f>Anchor!R158</f>
        <v>82.564921999999996</v>
      </c>
      <c r="K17" s="130">
        <f>Anchor!S158</f>
        <v>80.324376000000001</v>
      </c>
      <c r="L17" s="130">
        <f>Anchor!T158</f>
        <v>38.775531999999998</v>
      </c>
      <c r="M17" s="130">
        <f>Anchor!U158</f>
        <v>41.994416000000001</v>
      </c>
      <c r="N17" s="130">
        <f>Anchor!V158</f>
        <v>42.542107999999999</v>
      </c>
      <c r="O17" s="130">
        <f>Anchor!W158</f>
        <v>40.409416</v>
      </c>
      <c r="P17" s="130">
        <f>Anchor!X158</f>
        <v>45.881087000000001</v>
      </c>
      <c r="Q17" s="132">
        <f>10*LOG10(1/(('Summary (Full)'!$B$41/10^(N17/10)+'Summary (Full)'!$B$42/10^(O17/10)+'Summary (Full)'!$B$43/10^(P17/10))/'Summary (Full)'!$B$44))</f>
        <v>42.472016656577566</v>
      </c>
      <c r="R17" s="130">
        <f>Anchor!Y158</f>
        <v>0.90429300000000001</v>
      </c>
      <c r="S17" s="130">
        <f>Anchor!Z158</f>
        <v>16094.88</v>
      </c>
      <c r="T17" s="130"/>
      <c r="U17" s="130">
        <f>Test!L158</f>
        <v>21151.373538</v>
      </c>
      <c r="V17" s="130">
        <f>Test!M158</f>
        <v>43.167757999999999</v>
      </c>
      <c r="W17" s="130">
        <f>Test!N158</f>
        <v>40.897252000000002</v>
      </c>
      <c r="X17" s="130">
        <f>Test!O158</f>
        <v>46.632142999999999</v>
      </c>
      <c r="Y17" s="130">
        <f>('Summary (Full)'!$B$34*V17+'Summary (Full)'!$B$35*W17+'Summary (Full)'!$B$36*X17)/'Summary (Full)'!$B$37</f>
        <v>43.242375437500002</v>
      </c>
      <c r="Z17" s="130">
        <f>Test!P158</f>
        <v>22.933779999999999</v>
      </c>
      <c r="AA17" s="130">
        <f>Test!Q158</f>
        <v>18.712923</v>
      </c>
      <c r="AB17" s="130">
        <f>Test!R158</f>
        <v>85.084475999999995</v>
      </c>
      <c r="AC17" s="130">
        <f>Test!S158</f>
        <v>82.688642000000002</v>
      </c>
      <c r="AD17" s="130">
        <f>Test!T158</f>
        <v>39.448210000000003</v>
      </c>
      <c r="AE17" s="130">
        <f>Test!U158</f>
        <v>42.394345000000001</v>
      </c>
      <c r="AF17" s="130">
        <f>Test!V158</f>
        <v>43.098359000000002</v>
      </c>
      <c r="AG17" s="130">
        <f>Test!W158</f>
        <v>40.871583000000001</v>
      </c>
      <c r="AH17" s="130">
        <f>Test!X158</f>
        <v>46.598644999999998</v>
      </c>
      <c r="AI17" s="130">
        <f>10*LOG10(1/(('Summary (Full)'!$B$41/10^(AF17/10)+'Summary (Full)'!$B$42/10^(AG17/10)+'Summary (Full)'!$B$43/10^(AH17/10))/'Summary (Full)'!$B$44))</f>
        <v>43.014838357405381</v>
      </c>
      <c r="AJ17" s="130">
        <f>Test!Y158</f>
        <v>0.65085099999999996</v>
      </c>
      <c r="AK17" s="130">
        <f>Test!Z158</f>
        <v>306785.61</v>
      </c>
      <c r="AL17" s="130">
        <f t="shared" si="2"/>
        <v>0.71973464352814842</v>
      </c>
      <c r="AM17" s="130">
        <f t="shared" si="2"/>
        <v>19.061068488861054</v>
      </c>
      <c r="AO17" s="271" t="s">
        <v>27</v>
      </c>
      <c r="AP17" s="192" cm="1">
        <f t="array" ref="AP17">bdRateExtend($C17:$C20,D17:D20,$U17:$U20,V17:V20)</f>
        <v>-0.12992454488000782</v>
      </c>
      <c r="AQ17" s="192" cm="1">
        <f t="array" ref="AQ17">bdRateExtend($C17:$C22,D17:D22,$U17:$U22,V17:V22)</f>
        <v>-0.15522879484155983</v>
      </c>
      <c r="AR17" s="192" cm="1">
        <f t="array" ref="AR17">bdRateExtend($C17:$C22,E17:E22,$U17:$U22,W17:W22)</f>
        <v>-0.34636537525435129</v>
      </c>
      <c r="AS17" s="192" cm="1">
        <f t="array" ref="AS17">bdRateExtend($C17:$C22,F17:F22,$U17:$U22,X17:X22)</f>
        <v>-0.38086468551604513</v>
      </c>
      <c r="AT17" s="192" cm="1">
        <f t="array" ref="AT17">bdRateExtend($C17:$C20,H17:H20,$U17:$U20,Z17:Z20)</f>
        <v>-0.12756830001379038</v>
      </c>
      <c r="AU17" s="192" cm="1">
        <f t="array" ref="AU17">bdRateExtend($C17:$C22,H17:H22,$U17:$U22,Z17:Z22)</f>
        <v>-0.14536549533082199</v>
      </c>
      <c r="AV17" s="192" cm="1">
        <f t="array" ref="AV17">bdRateExtend($C17:$C20,I17:I20,$U17:$U20,AA17:AA20)</f>
        <v>-0.13032528170673541</v>
      </c>
      <c r="AW17" s="192" cm="1">
        <f t="array" ref="AW17">bdRateExtend($C17:$C22,I17:I22,$U17:$U22,AA17:AA22)</f>
        <v>-0.15023518547633341</v>
      </c>
      <c r="AX17" s="192" cm="1">
        <f t="array" ref="AX17">bdRateExtend($C17:$C20,J17:J20,$U17:$U20,AB17:AB20,"None", FALSE,1)</f>
        <v>-0.16367829554270874</v>
      </c>
      <c r="AY17" s="194" cm="1">
        <f t="array" ref="AY17">bdRateExtend($C17:$C22,J17:J22,$U17:$U22,AB17:AB22,"None", FALSE,TRUE)</f>
        <v>-0.22813688273063948</v>
      </c>
      <c r="AZ17" s="251" cm="1">
        <f t="array" ref="AZ17">testVMAFRange($C17:$C20,J17:J20,$U17:$U20,AB17:AB20)</f>
        <v>0</v>
      </c>
      <c r="BA17" s="170" cm="1">
        <f t="array" ref="BA17">testVMAFRange($C17:$C22,J17:J22,$U17:$U22,AB17:AB22)</f>
        <v>0</v>
      </c>
      <c r="CL17" s="4">
        <v>72.202232950575379</v>
      </c>
      <c r="CM17" s="4">
        <v>30.647002999999998</v>
      </c>
      <c r="CN17" s="4">
        <v>30.647002999999998</v>
      </c>
      <c r="CO17" s="4">
        <v>35.125953250000002</v>
      </c>
      <c r="CP17" s="4">
        <v>40.092437000000004</v>
      </c>
      <c r="CQ17" s="4">
        <v>31.517277015624998</v>
      </c>
      <c r="CR17" s="4">
        <v>7.0176762500000001</v>
      </c>
      <c r="CS17" s="4">
        <v>7.0422485000000004</v>
      </c>
      <c r="CT17" s="4">
        <v>0.72861175</v>
      </c>
      <c r="CU17" s="4">
        <v>0.70517825000000001</v>
      </c>
      <c r="CV17" s="4">
        <v>26.254147749999998</v>
      </c>
      <c r="CW17" s="4">
        <v>34.009191000000001</v>
      </c>
      <c r="CX17" s="4">
        <v>30.627614999999999</v>
      </c>
      <c r="CY17" s="4">
        <v>35.119062</v>
      </c>
      <c r="CZ17" s="4">
        <v>40.080645000000004</v>
      </c>
      <c r="DA17" s="4">
        <v>31.906821651933196</v>
      </c>
      <c r="DB17" s="4">
        <v>3.2731132500000002</v>
      </c>
      <c r="DC17" s="4">
        <v>472.64</v>
      </c>
      <c r="DE17" s="4">
        <v>56.318235313623831</v>
      </c>
      <c r="DF17" s="4">
        <v>6.8354274999999998</v>
      </c>
      <c r="DH17" s="4">
        <v>56.318235313623831</v>
      </c>
      <c r="DI17" s="4">
        <v>6.9282830000000004</v>
      </c>
      <c r="DK17" s="4">
        <v>2118.9923642105223</v>
      </c>
      <c r="DL17" s="4">
        <v>33.335351750000001</v>
      </c>
      <c r="DM17" s="4">
        <v>2118.9923642105223</v>
      </c>
      <c r="DN17" s="4">
        <v>32.306778000000001</v>
      </c>
      <c r="DO17" s="4">
        <v>72.202232950575379</v>
      </c>
      <c r="DP17" s="4">
        <v>26.254147749999998</v>
      </c>
      <c r="DQ17" s="4">
        <v>55.554462000000001</v>
      </c>
      <c r="DR17" s="4">
        <v>33.694502999999997</v>
      </c>
      <c r="DS17" s="4">
        <v>72.202232950575379</v>
      </c>
      <c r="DT17" s="4">
        <v>30.627614999999999</v>
      </c>
      <c r="DU17" s="4">
        <v>30.627614999999999</v>
      </c>
      <c r="DV17" s="4">
        <v>35.119062</v>
      </c>
      <c r="DW17" s="4">
        <v>40.080645000000004</v>
      </c>
      <c r="DX17" s="4">
        <v>31.906821651933196</v>
      </c>
      <c r="DZ17" s="4">
        <v>58.482461999999998</v>
      </c>
      <c r="EA17" s="4">
        <v>30.758261000000001</v>
      </c>
      <c r="EB17" s="4">
        <v>30.758261000000001</v>
      </c>
      <c r="EC17" s="4">
        <v>35.235604000000002</v>
      </c>
      <c r="ED17" s="4">
        <v>40.333365000000001</v>
      </c>
      <c r="EE17" s="4">
        <v>31.636538937500003</v>
      </c>
      <c r="EF17" s="4">
        <v>7.0775300000000003</v>
      </c>
      <c r="EG17" s="4">
        <v>7.0961189999999998</v>
      </c>
      <c r="EH17" s="4">
        <v>3.4444059999999999</v>
      </c>
      <c r="EI17" s="4">
        <v>3.3133319999999999</v>
      </c>
      <c r="EJ17" s="4">
        <v>26.361128999999998</v>
      </c>
      <c r="EK17" s="4">
        <v>34.195203999999997</v>
      </c>
      <c r="EL17" s="4">
        <v>30.73875</v>
      </c>
      <c r="EM17" s="4">
        <v>35.227688999999998</v>
      </c>
      <c r="EN17" s="4">
        <v>40.317982000000001</v>
      </c>
      <c r="EO17" s="4">
        <v>32.021180708009034</v>
      </c>
      <c r="EP17" s="4">
        <v>3.1756540000000002</v>
      </c>
      <c r="EQ17" s="4">
        <v>6253.76</v>
      </c>
      <c r="ER17" s="4">
        <v>56.595329989167126</v>
      </c>
      <c r="ES17" s="4">
        <v>7.1039605000000003</v>
      </c>
      <c r="ET17" s="4">
        <v>56.595329989167126</v>
      </c>
      <c r="EU17" s="4">
        <v>7.1056089999999994</v>
      </c>
      <c r="EV17" s="7">
        <v>874.1021005990599</v>
      </c>
      <c r="EW17" s="7">
        <v>22.794450999999999</v>
      </c>
      <c r="EX17" s="7">
        <v>874.1021005990599</v>
      </c>
      <c r="EY17" s="7">
        <v>22.054839000000001</v>
      </c>
      <c r="EZ17" s="7">
        <v>58.482461999999998</v>
      </c>
      <c r="FA17" s="7">
        <v>26.361128999999998</v>
      </c>
      <c r="FB17" s="7">
        <v>58.482461999999998</v>
      </c>
      <c r="FC17" s="7">
        <v>34.195203999999997</v>
      </c>
      <c r="FD17" s="4">
        <v>58.482461999999998</v>
      </c>
      <c r="FE17" s="4">
        <v>30.73875</v>
      </c>
      <c r="FF17" s="4">
        <v>30.73875</v>
      </c>
      <c r="FG17" s="4">
        <v>35.227688999999998</v>
      </c>
      <c r="FH17" s="4">
        <v>40.317982000000001</v>
      </c>
      <c r="FI17" s="4">
        <v>32.021180708009034</v>
      </c>
      <c r="FK17" s="4">
        <v>72.202232950575379</v>
      </c>
      <c r="FL17" s="4">
        <v>31.517277015624998</v>
      </c>
      <c r="FM17" s="4">
        <v>72.202232950575379</v>
      </c>
      <c r="FN17" s="4">
        <v>31.906821651933196</v>
      </c>
      <c r="FP17" s="4">
        <v>58.482461999999998</v>
      </c>
      <c r="FQ17" s="4">
        <v>31.636538937500003</v>
      </c>
      <c r="FR17" s="4">
        <v>58.482461999999998</v>
      </c>
      <c r="FS17" s="4">
        <v>32.021180708009034</v>
      </c>
    </row>
    <row r="18" spans="1:175">
      <c r="A18" s="249"/>
      <c r="B18" s="38">
        <v>135</v>
      </c>
      <c r="C18" s="130">
        <f>Anchor!L159</f>
        <v>8573.9113849999994</v>
      </c>
      <c r="D18" s="130">
        <f>Anchor!M159</f>
        <v>39.505496000000001</v>
      </c>
      <c r="E18" s="130">
        <f>Anchor!N159</f>
        <v>39.058517000000002</v>
      </c>
      <c r="F18" s="130">
        <f>Anchor!O159</f>
        <v>44.659516000000004</v>
      </c>
      <c r="G18" s="131">
        <f>('Summary (Full)'!$B$34*D18+'Summary (Full)'!$B$35*E18+'Summary (Full)'!$B$36*F18)/'Summary (Full)'!$B$37</f>
        <v>39.799686062500008</v>
      </c>
      <c r="H18" s="130">
        <f>Anchor!P159</f>
        <v>18.286345000000001</v>
      </c>
      <c r="I18" s="130">
        <f>Anchor!Q159</f>
        <v>15.170764999999999</v>
      </c>
      <c r="J18" s="130">
        <f>Anchor!R159</f>
        <v>65.882992000000002</v>
      </c>
      <c r="K18" s="130">
        <f>Anchor!S159</f>
        <v>63.821857999999999</v>
      </c>
      <c r="L18" s="130">
        <f>Anchor!T159</f>
        <v>35.240595999999996</v>
      </c>
      <c r="M18" s="130">
        <f>Anchor!U159</f>
        <v>40.227688999999998</v>
      </c>
      <c r="N18" s="130">
        <f>Anchor!V159</f>
        <v>39.417230000000004</v>
      </c>
      <c r="O18" s="130">
        <f>Anchor!W159</f>
        <v>39.033199000000003</v>
      </c>
      <c r="P18" s="130">
        <f>Anchor!X159</f>
        <v>44.633226999999998</v>
      </c>
      <c r="Q18" s="132">
        <f>10*LOG10(1/(('Summary (Full)'!$B$41/10^(N18/10)+'Summary (Full)'!$B$42/10^(O18/10)+'Summary (Full)'!$B$43/10^(P18/10))/'Summary (Full)'!$B$44))</f>
        <v>39.880165567544566</v>
      </c>
      <c r="R18" s="130">
        <f>Anchor!Y159</f>
        <v>0.99415500000000001</v>
      </c>
      <c r="S18" s="130">
        <f>Anchor!Z159</f>
        <v>18938.5</v>
      </c>
      <c r="T18" s="130"/>
      <c r="U18" s="130">
        <f>Test!L159</f>
        <v>8889.2233849999993</v>
      </c>
      <c r="V18" s="130">
        <f>Test!M159</f>
        <v>40.051844000000003</v>
      </c>
      <c r="W18" s="130">
        <f>Test!N159</f>
        <v>39.621389999999998</v>
      </c>
      <c r="X18" s="130">
        <f>Test!O159</f>
        <v>45.481091999999997</v>
      </c>
      <c r="Y18" s="130">
        <f>('Summary (Full)'!$B$34*V18+'Summary (Full)'!$B$35*W18+'Summary (Full)'!$B$36*X18)/'Summary (Full)'!$B$37</f>
        <v>40.364268625000001</v>
      </c>
      <c r="Z18" s="130">
        <f>Test!P159</f>
        <v>18.974003</v>
      </c>
      <c r="AA18" s="130">
        <f>Test!Q159</f>
        <v>15.702971</v>
      </c>
      <c r="AB18" s="130">
        <f>Test!R159</f>
        <v>69.689769999999996</v>
      </c>
      <c r="AC18" s="130">
        <f>Test!S159</f>
        <v>67.312561000000002</v>
      </c>
      <c r="AD18" s="130">
        <f>Test!T159</f>
        <v>35.874986999999997</v>
      </c>
      <c r="AE18" s="130">
        <f>Test!U159</f>
        <v>40.661853000000001</v>
      </c>
      <c r="AF18" s="130">
        <f>Test!V159</f>
        <v>39.966211000000001</v>
      </c>
      <c r="AG18" s="130">
        <f>Test!W159</f>
        <v>39.598664999999997</v>
      </c>
      <c r="AH18" s="130">
        <f>Test!X159</f>
        <v>45.453924999999998</v>
      </c>
      <c r="AI18" s="130">
        <f>10*LOG10(1/(('Summary (Full)'!$B$41/10^(AF18/10)+'Summary (Full)'!$B$42/10^(AG18/10)+'Summary (Full)'!$B$43/10^(AH18/10))/'Summary (Full)'!$B$44))</f>
        <v>40.447211041266456</v>
      </c>
      <c r="AJ18" s="130">
        <f>Test!Y159</f>
        <v>0.69603599999999999</v>
      </c>
      <c r="AK18" s="130">
        <f>Test!Z159</f>
        <v>210794.69</v>
      </c>
      <c r="AL18" s="130">
        <f t="shared" si="2"/>
        <v>0.7001282496190232</v>
      </c>
      <c r="AM18" s="130">
        <f t="shared" si="2"/>
        <v>11.130484990891571</v>
      </c>
      <c r="AO18" s="261"/>
      <c r="AP18" s="177"/>
      <c r="AQ18" s="177"/>
      <c r="AR18" s="177"/>
      <c r="AS18" s="177"/>
      <c r="AT18" s="177"/>
      <c r="AU18" s="177"/>
      <c r="AV18" s="177"/>
      <c r="AW18" s="177"/>
      <c r="AX18" s="177"/>
      <c r="AY18" s="178"/>
      <c r="AZ18" s="252"/>
      <c r="BA18" s="171"/>
      <c r="CL18" s="4">
        <v>81.752571913346117</v>
      </c>
      <c r="CM18" s="4">
        <v>30.7788535</v>
      </c>
      <c r="CN18" s="4">
        <v>30.7788535</v>
      </c>
      <c r="CO18" s="4">
        <v>35.216432124999997</v>
      </c>
      <c r="CP18" s="4">
        <v>40.273995499999998</v>
      </c>
      <c r="CQ18" s="4">
        <v>31.6496485390625</v>
      </c>
      <c r="CR18" s="4">
        <v>7.1088006250000007</v>
      </c>
      <c r="CS18" s="4">
        <v>7.0992312499999999</v>
      </c>
      <c r="CT18" s="4">
        <v>0.84940437499999999</v>
      </c>
      <c r="CU18" s="4">
        <v>0.82195962500000008</v>
      </c>
      <c r="CV18" s="4">
        <v>26.369205375</v>
      </c>
      <c r="CW18" s="4">
        <v>34.163762499999997</v>
      </c>
      <c r="CX18" s="4">
        <v>30.758297500000001</v>
      </c>
      <c r="CY18" s="4">
        <v>35.2091055</v>
      </c>
      <c r="CZ18" s="4">
        <v>40.261927499999999</v>
      </c>
      <c r="DA18" s="4">
        <v>32.035643943559236</v>
      </c>
      <c r="DB18" s="4">
        <v>3.204760125</v>
      </c>
      <c r="DC18" s="4">
        <v>507.97499999999997</v>
      </c>
      <c r="DE18" s="4">
        <v>63.767564995690286</v>
      </c>
      <c r="DF18" s="4">
        <v>6.9265518750000004</v>
      </c>
      <c r="DH18" s="4">
        <v>63.767564995690286</v>
      </c>
      <c r="DI18" s="4">
        <v>6.9852657499999999</v>
      </c>
      <c r="DK18" s="4">
        <v>2440.3871155653883</v>
      </c>
      <c r="DL18" s="4">
        <v>36.536909625</v>
      </c>
      <c r="DM18" s="4">
        <v>2440.3871155653883</v>
      </c>
      <c r="DN18" s="4">
        <v>35.385858999999996</v>
      </c>
      <c r="DO18" s="4">
        <v>81.752571913346117</v>
      </c>
      <c r="DP18" s="4">
        <v>26.369205375</v>
      </c>
      <c r="DQ18" s="4">
        <v>63.767564995690286</v>
      </c>
      <c r="DR18" s="4">
        <v>33.854619499999998</v>
      </c>
      <c r="DS18" s="4">
        <v>81.752571913346117</v>
      </c>
      <c r="DT18" s="4">
        <v>30.758297500000001</v>
      </c>
      <c r="DU18" s="4">
        <v>30.758297500000001</v>
      </c>
      <c r="DV18" s="4">
        <v>35.2091055</v>
      </c>
      <c r="DW18" s="4">
        <v>40.261927499999999</v>
      </c>
      <c r="DX18" s="4">
        <v>32.035643943559236</v>
      </c>
      <c r="DZ18" s="4">
        <v>70.148277040370147</v>
      </c>
      <c r="EA18" s="4">
        <v>30.888372750000002</v>
      </c>
      <c r="EB18" s="4">
        <v>30.888372750000002</v>
      </c>
      <c r="EC18" s="4">
        <v>35.323034875000005</v>
      </c>
      <c r="ED18" s="4">
        <v>40.503927250000004</v>
      </c>
      <c r="EE18" s="4">
        <v>31.766511289062503</v>
      </c>
      <c r="EF18" s="4">
        <v>7.2160982499999999</v>
      </c>
      <c r="EG18" s="4">
        <v>7.1847043749999999</v>
      </c>
      <c r="EH18" s="4">
        <v>4.0554934999999999</v>
      </c>
      <c r="EI18" s="4">
        <v>3.9091639999999996</v>
      </c>
      <c r="EJ18" s="4">
        <v>26.479619124999999</v>
      </c>
      <c r="EK18" s="4">
        <v>34.339702249999995</v>
      </c>
      <c r="EL18" s="4">
        <v>30.864201250000001</v>
      </c>
      <c r="EM18" s="4">
        <v>35.314609749999995</v>
      </c>
      <c r="EN18" s="4">
        <v>40.488785374999999</v>
      </c>
      <c r="EO18" s="4">
        <v>32.144528835632237</v>
      </c>
      <c r="EP18" s="4">
        <v>3.0759162500000001</v>
      </c>
      <c r="EQ18" s="4">
        <v>7425.98</v>
      </c>
      <c r="ER18" s="4">
        <v>65.815367912947664</v>
      </c>
      <c r="ES18" s="4">
        <v>7.2057541250000003</v>
      </c>
      <c r="ET18" s="4">
        <v>65.815367912947664</v>
      </c>
      <c r="EU18" s="4">
        <v>7.168418</v>
      </c>
      <c r="EV18" s="7">
        <v>1040.2494414105797</v>
      </c>
      <c r="EW18" s="7">
        <v>25.276147249999998</v>
      </c>
      <c r="EX18" s="7">
        <v>1040.2494414105797</v>
      </c>
      <c r="EY18" s="7">
        <v>24.446754249999998</v>
      </c>
      <c r="EZ18" s="7">
        <v>70.148277040370147</v>
      </c>
      <c r="FA18" s="7">
        <v>26.479619124999999</v>
      </c>
      <c r="FB18" s="7">
        <v>76.537457319283774</v>
      </c>
      <c r="FC18" s="7">
        <v>34.42712925</v>
      </c>
      <c r="FD18" s="4">
        <v>70.148277040370147</v>
      </c>
      <c r="FE18" s="4">
        <v>30.864201250000001</v>
      </c>
      <c r="FF18" s="4">
        <v>30.864201250000001</v>
      </c>
      <c r="FG18" s="4">
        <v>35.314609749999995</v>
      </c>
      <c r="FH18" s="4">
        <v>40.488785374999999</v>
      </c>
      <c r="FI18" s="4">
        <v>32.144528835632237</v>
      </c>
      <c r="FK18" s="4">
        <v>81.752571913346117</v>
      </c>
      <c r="FL18" s="4">
        <v>31.6496485390625</v>
      </c>
      <c r="FM18" s="4">
        <v>81.752571913346117</v>
      </c>
      <c r="FN18" s="4">
        <v>32.035643943559236</v>
      </c>
      <c r="FP18" s="4">
        <v>70.148277040370147</v>
      </c>
      <c r="FQ18" s="4">
        <v>31.766511289062503</v>
      </c>
      <c r="FR18" s="4">
        <v>70.148277040370147</v>
      </c>
      <c r="FS18" s="4">
        <v>32.144528835632237</v>
      </c>
    </row>
    <row r="19" spans="1:175" ht="13" customHeight="1">
      <c r="A19" s="249"/>
      <c r="B19" s="38">
        <v>160</v>
      </c>
      <c r="C19" s="130">
        <f>Anchor!L160</f>
        <v>3238.7113850000001</v>
      </c>
      <c r="D19" s="130">
        <f>Anchor!M160</f>
        <v>36.136957000000002</v>
      </c>
      <c r="E19" s="130">
        <f>Anchor!N160</f>
        <v>37.617725999999998</v>
      </c>
      <c r="F19" s="130">
        <f>Anchor!O160</f>
        <v>43.372329999999998</v>
      </c>
      <c r="G19" s="131">
        <f>('Summary (Full)'!$B$34*D19+'Summary (Full)'!$B$35*E19+'Summary (Full)'!$B$36*F19)/'Summary (Full)'!$B$37</f>
        <v>36.681715875000002</v>
      </c>
      <c r="H19" s="130">
        <f>Anchor!P160</f>
        <v>13.93965</v>
      </c>
      <c r="I19" s="130">
        <f>Anchor!Q160</f>
        <v>11.886628</v>
      </c>
      <c r="J19" s="130">
        <f>Anchor!R160</f>
        <v>41.153118999999997</v>
      </c>
      <c r="K19" s="130">
        <f>Anchor!S160</f>
        <v>39.875515999999998</v>
      </c>
      <c r="L19" s="130">
        <f>Anchor!T160</f>
        <v>31.612068000000001</v>
      </c>
      <c r="M19" s="130">
        <f>Anchor!U160</f>
        <v>38.216149000000001</v>
      </c>
      <c r="N19" s="130">
        <f>Anchor!V160</f>
        <v>36.025016999999998</v>
      </c>
      <c r="O19" s="130">
        <f>Anchor!W160</f>
        <v>37.597973000000003</v>
      </c>
      <c r="P19" s="130">
        <f>Anchor!X160</f>
        <v>43.354762999999998</v>
      </c>
      <c r="Q19" s="132">
        <f>10*LOG10(1/(('Summary (Full)'!$B$41/10^(N19/10)+'Summary (Full)'!$B$42/10^(O19/10)+'Summary (Full)'!$B$43/10^(P19/10))/'Summary (Full)'!$B$44))</f>
        <v>36.921361172546256</v>
      </c>
      <c r="R19" s="130">
        <f>Anchor!Y160</f>
        <v>1.10253</v>
      </c>
      <c r="S19" s="130">
        <f>Anchor!Z160</f>
        <v>12049.82</v>
      </c>
      <c r="T19" s="130"/>
      <c r="U19" s="130">
        <f>Test!L160</f>
        <v>3440.6436920000001</v>
      </c>
      <c r="V19" s="130">
        <f>Test!M160</f>
        <v>36.820670999999997</v>
      </c>
      <c r="W19" s="130">
        <f>Test!N160</f>
        <v>38.283284000000002</v>
      </c>
      <c r="X19" s="130">
        <f>Test!O160</f>
        <v>44.152543000000001</v>
      </c>
      <c r="Y19" s="130">
        <f>('Summary (Full)'!$B$34*V19+'Summary (Full)'!$B$35*W19+'Summary (Full)'!$B$36*X19)/'Summary (Full)'!$B$37</f>
        <v>37.370326312499998</v>
      </c>
      <c r="Z19" s="130">
        <f>Test!P160</f>
        <v>14.839305</v>
      </c>
      <c r="AA19" s="130">
        <f>Test!Q160</f>
        <v>12.563027999999999</v>
      </c>
      <c r="AB19" s="130">
        <f>Test!R160</f>
        <v>47.378552999999997</v>
      </c>
      <c r="AC19" s="130">
        <f>Test!S160</f>
        <v>45.648510999999999</v>
      </c>
      <c r="AD19" s="130">
        <f>Test!T160</f>
        <v>32.364916000000001</v>
      </c>
      <c r="AE19" s="130">
        <f>Test!U160</f>
        <v>38.758954000000003</v>
      </c>
      <c r="AF19" s="130">
        <f>Test!V160</f>
        <v>36.719109000000003</v>
      </c>
      <c r="AG19" s="130">
        <f>Test!W160</f>
        <v>38.263952000000003</v>
      </c>
      <c r="AH19" s="130">
        <f>Test!X160</f>
        <v>44.134520999999999</v>
      </c>
      <c r="AI19" s="130">
        <f>10*LOG10(1/(('Summary (Full)'!$B$41/10^(AF19/10)+'Summary (Full)'!$B$42/10^(AG19/10)+'Summary (Full)'!$B$43/10^(AH19/10))/'Summary (Full)'!$B$44))</f>
        <v>37.614644662869608</v>
      </c>
      <c r="AJ19" s="130">
        <f>Test!Y160</f>
        <v>0.89766699999999999</v>
      </c>
      <c r="AK19" s="130">
        <f>Test!Z160</f>
        <v>120244.6</v>
      </c>
      <c r="AL19" s="130">
        <f t="shared" si="2"/>
        <v>0.81418827605598032</v>
      </c>
      <c r="AM19" s="130">
        <f t="shared" si="2"/>
        <v>9.9789540424670253</v>
      </c>
      <c r="AO19" s="261" t="s">
        <v>28</v>
      </c>
      <c r="AP19" s="177" cm="1">
        <f t="array" ref="AP19">bdRateExtend($C18:$C21,D18:D21,$U18:$U21,V18:V21)</f>
        <v>-0.16584666949716576</v>
      </c>
      <c r="AQ19" s="177"/>
      <c r="AR19" s="177"/>
      <c r="AS19" s="177"/>
      <c r="AT19" s="177" cm="1">
        <f t="array" ref="AT19">bdRateExtend($C18:$C21,H18:H21,$U18:$U21,Z18:Z21)</f>
        <v>-0.1582323693559522</v>
      </c>
      <c r="AU19" s="177"/>
      <c r="AV19" s="177" cm="1">
        <f t="array" ref="AV19">bdRateExtend($C18:$C21,I18:I21,$U18:$U21,AA18:AA21)</f>
        <v>-0.16402540992002135</v>
      </c>
      <c r="AW19" s="177"/>
      <c r="AX19" s="177" cm="1">
        <f t="array" ref="AX19">bdRateExtend($C18:$C21,J18:J21,$U18:$U21,AB18:AB21,"None", FALSE,1)</f>
        <v>-0.22692493918554624</v>
      </c>
      <c r="AY19" s="178"/>
      <c r="AZ19" s="252" cm="1">
        <f t="array" ref="AZ19">testVMAFRange($C18:$C21,J18:J21,$U18:$U21,AB18:AB21)</f>
        <v>0</v>
      </c>
      <c r="BA19" s="171"/>
      <c r="CL19" s="4">
        <v>92.566153999999997</v>
      </c>
      <c r="CM19" s="4">
        <v>30.910703999999999</v>
      </c>
      <c r="CN19" s="4">
        <v>30.910703999999999</v>
      </c>
      <c r="CO19" s="4">
        <v>35.306910999999999</v>
      </c>
      <c r="CP19" s="4">
        <v>40.455553999999999</v>
      </c>
      <c r="CQ19" s="4">
        <v>31.782020062499999</v>
      </c>
      <c r="CR19" s="4">
        <v>7.1999250000000004</v>
      </c>
      <c r="CS19" s="4">
        <v>7.1562140000000003</v>
      </c>
      <c r="CT19" s="4">
        <v>0.97019699999999998</v>
      </c>
      <c r="CU19" s="4">
        <v>0.93874100000000005</v>
      </c>
      <c r="CV19" s="4">
        <v>26.484262999999999</v>
      </c>
      <c r="CW19" s="4">
        <v>34.318334</v>
      </c>
      <c r="CX19" s="4">
        <v>30.88898</v>
      </c>
      <c r="CY19" s="4">
        <v>35.299149</v>
      </c>
      <c r="CZ19" s="4">
        <v>40.443210000000001</v>
      </c>
      <c r="DA19" s="4">
        <v>32.164466235185273</v>
      </c>
      <c r="DB19" s="4">
        <v>3.1364070000000002</v>
      </c>
      <c r="DC19" s="4">
        <v>543.30999999999995</v>
      </c>
      <c r="DE19" s="4">
        <v>72.202232950575379</v>
      </c>
      <c r="DF19" s="4">
        <v>7.0176762500000001</v>
      </c>
      <c r="DH19" s="4">
        <v>72.202232950575379</v>
      </c>
      <c r="DI19" s="4">
        <v>7.0422485000000004</v>
      </c>
      <c r="DK19" s="4">
        <v>2810.5288977935488</v>
      </c>
      <c r="DL19" s="4">
        <v>39.738467499999999</v>
      </c>
      <c r="DM19" s="4">
        <v>2810.5288977935488</v>
      </c>
      <c r="DN19" s="4">
        <v>38.464939999999999</v>
      </c>
      <c r="DO19" s="4">
        <v>92.566153999999997</v>
      </c>
      <c r="DP19" s="4">
        <v>26.484262999999999</v>
      </c>
      <c r="DQ19" s="4">
        <v>72.202232950575379</v>
      </c>
      <c r="DR19" s="4">
        <v>34.009191000000001</v>
      </c>
      <c r="DS19" s="4">
        <v>92.566153999999997</v>
      </c>
      <c r="DT19" s="4">
        <v>30.88898</v>
      </c>
      <c r="DU19" s="4">
        <v>30.88898</v>
      </c>
      <c r="DV19" s="4">
        <v>35.299149</v>
      </c>
      <c r="DW19" s="4">
        <v>40.443210000000001</v>
      </c>
      <c r="DX19" s="4">
        <v>32.164466235185273</v>
      </c>
      <c r="DZ19" s="4">
        <v>76.537457319283774</v>
      </c>
      <c r="EA19" s="4">
        <v>30.953671500000002</v>
      </c>
      <c r="EB19" s="4">
        <v>30.953671500000002</v>
      </c>
      <c r="EC19" s="4">
        <v>35.385440500000001</v>
      </c>
      <c r="ED19" s="4">
        <v>40.634798500000002</v>
      </c>
      <c r="EE19" s="4">
        <v>31.835727500000001</v>
      </c>
      <c r="EF19" s="4">
        <v>7.3075477500000003</v>
      </c>
      <c r="EG19" s="4">
        <v>7.2312269999999996</v>
      </c>
      <c r="EH19" s="4">
        <v>2.0172780000000001</v>
      </c>
      <c r="EI19" s="4">
        <v>1.9594222499999998</v>
      </c>
      <c r="EJ19" s="4">
        <v>26.535516250000001</v>
      </c>
      <c r="EK19" s="4">
        <v>34.42712925</v>
      </c>
      <c r="EL19" s="4">
        <v>30.929057749999998</v>
      </c>
      <c r="EM19" s="4">
        <v>35.375673749999997</v>
      </c>
      <c r="EN19" s="4">
        <v>40.621698250000001</v>
      </c>
      <c r="EO19" s="4">
        <v>32.210632374950606</v>
      </c>
      <c r="EP19" s="4">
        <v>3.09298625</v>
      </c>
      <c r="EQ19" s="4">
        <v>5168.7624999999998</v>
      </c>
      <c r="ER19" s="4">
        <v>76.537457319283774</v>
      </c>
      <c r="ES19" s="4">
        <v>7.3075477500000003</v>
      </c>
      <c r="ET19" s="4">
        <v>76.537457319283774</v>
      </c>
      <c r="EU19" s="4">
        <v>7.2312269999999996</v>
      </c>
      <c r="EV19" s="7">
        <v>1237.9776911797856</v>
      </c>
      <c r="EW19" s="7">
        <v>27.7578435</v>
      </c>
      <c r="EX19" s="7">
        <v>1237.9776911797856</v>
      </c>
      <c r="EY19" s="7">
        <v>26.838669499999998</v>
      </c>
      <c r="EZ19" s="7">
        <v>76.537457319283774</v>
      </c>
      <c r="FA19" s="7">
        <v>26.535516250000001</v>
      </c>
      <c r="FB19" s="7">
        <v>89.006299875879947</v>
      </c>
      <c r="FC19" s="7">
        <v>34.567621625000001</v>
      </c>
      <c r="FD19" s="4">
        <v>76.537457319283774</v>
      </c>
      <c r="FE19" s="4">
        <v>30.929057749999998</v>
      </c>
      <c r="FF19" s="4">
        <v>30.929057749999998</v>
      </c>
      <c r="FG19" s="4">
        <v>35.375673749999997</v>
      </c>
      <c r="FH19" s="4">
        <v>40.621698250000001</v>
      </c>
      <c r="FI19" s="4">
        <v>32.210632374950606</v>
      </c>
      <c r="FK19" s="4">
        <v>92.566153999999997</v>
      </c>
      <c r="FL19" s="4">
        <v>31.782020062499999</v>
      </c>
      <c r="FM19" s="4">
        <v>92.566153999999997</v>
      </c>
      <c r="FN19" s="4">
        <v>32.164466235185273</v>
      </c>
      <c r="FP19" s="4">
        <v>76.537457319283774</v>
      </c>
      <c r="FQ19" s="4">
        <v>31.835727500000001</v>
      </c>
      <c r="FR19" s="4">
        <v>76.537457319283774</v>
      </c>
      <c r="FS19" s="4">
        <v>32.210632374950606</v>
      </c>
    </row>
    <row r="20" spans="1:175">
      <c r="A20" s="249"/>
      <c r="B20" s="38">
        <v>185</v>
      </c>
      <c r="C20" s="130">
        <f>Anchor!L161</f>
        <v>907.45107700000005</v>
      </c>
      <c r="D20" s="130">
        <f>Anchor!M161</f>
        <v>33.099148999999997</v>
      </c>
      <c r="E20" s="130">
        <f>Anchor!N161</f>
        <v>36.335873999999997</v>
      </c>
      <c r="F20" s="130">
        <f>Anchor!O161</f>
        <v>42.200384</v>
      </c>
      <c r="G20" s="131">
        <f>('Summary (Full)'!$B$34*D20+'Summary (Full)'!$B$35*E20+'Summary (Full)'!$B$36*F20)/'Summary (Full)'!$B$37</f>
        <v>33.870271499999994</v>
      </c>
      <c r="H20" s="130">
        <f>Anchor!P161</f>
        <v>9.8763609999999993</v>
      </c>
      <c r="I20" s="130">
        <f>Anchor!Q161</f>
        <v>8.9635499999999997</v>
      </c>
      <c r="J20" s="130">
        <f>Anchor!R161</f>
        <v>17.126432999999999</v>
      </c>
      <c r="K20" s="130">
        <f>Anchor!S161</f>
        <v>16.680775000000001</v>
      </c>
      <c r="L20" s="130">
        <f>Anchor!T161</f>
        <v>28.531936999999999</v>
      </c>
      <c r="M20" s="130">
        <f>Anchor!U161</f>
        <v>36.245052999999999</v>
      </c>
      <c r="N20" s="130">
        <f>Anchor!V161</f>
        <v>32.998099000000003</v>
      </c>
      <c r="O20" s="130">
        <f>Anchor!W161</f>
        <v>36.320490999999997</v>
      </c>
      <c r="P20" s="130">
        <f>Anchor!X161</f>
        <v>42.188296999999999</v>
      </c>
      <c r="Q20" s="132">
        <f>10*LOG10(1/(('Summary (Full)'!$B$41/10^(N20/10)+'Summary (Full)'!$B$42/10^(O20/10)+'Summary (Full)'!$B$43/10^(P20/10))/'Summary (Full)'!$B$44))</f>
        <v>34.165434048387276</v>
      </c>
      <c r="R20" s="130">
        <f>Anchor!Y161</f>
        <v>1.4467730000000001</v>
      </c>
      <c r="S20" s="130">
        <f>Anchor!Z161</f>
        <v>6505.98</v>
      </c>
      <c r="T20" s="130"/>
      <c r="U20" s="130">
        <f>Test!L161</f>
        <v>1033.4289229999999</v>
      </c>
      <c r="V20" s="130">
        <f>Test!M161</f>
        <v>33.729078999999999</v>
      </c>
      <c r="W20" s="130">
        <f>Test!N161</f>
        <v>36.912779</v>
      </c>
      <c r="X20" s="130">
        <f>Test!O161</f>
        <v>42.803840999999998</v>
      </c>
      <c r="Y20" s="130">
        <f>('Summary (Full)'!$B$34*V20+'Summary (Full)'!$B$35*W20+'Summary (Full)'!$B$36*X20)/'Summary (Full)'!$B$37</f>
        <v>34.495232874999999</v>
      </c>
      <c r="Z20" s="130">
        <f>Test!P161</f>
        <v>10.667422</v>
      </c>
      <c r="AA20" s="130">
        <f>Test!Q161</f>
        <v>9.5425719999999998</v>
      </c>
      <c r="AB20" s="130">
        <f>Test!R161</f>
        <v>23.200047000000001</v>
      </c>
      <c r="AC20" s="130">
        <f>Test!S161</f>
        <v>22.504756</v>
      </c>
      <c r="AD20" s="130">
        <f>Test!T161</f>
        <v>29.182600999999998</v>
      </c>
      <c r="AE20" s="130">
        <f>Test!U161</f>
        <v>36.784557</v>
      </c>
      <c r="AF20" s="130">
        <f>Test!V161</f>
        <v>33.628829000000003</v>
      </c>
      <c r="AG20" s="130">
        <f>Test!W161</f>
        <v>36.893577999999998</v>
      </c>
      <c r="AH20" s="130">
        <f>Test!X161</f>
        <v>42.791153000000001</v>
      </c>
      <c r="AI20" s="130">
        <f>10*LOG10(1/(('Summary (Full)'!$B$41/10^(AF20/10)+'Summary (Full)'!$B$42/10^(AG20/10)+'Summary (Full)'!$B$43/10^(AH20/10))/'Summary (Full)'!$B$44))</f>
        <v>34.789546217868008</v>
      </c>
      <c r="AJ20" s="130">
        <f>Test!Y161</f>
        <v>1.3896569999999999</v>
      </c>
      <c r="AK20" s="130">
        <f>Test!Z161</f>
        <v>53430.82</v>
      </c>
      <c r="AL20" s="130">
        <f t="shared" si="2"/>
        <v>0.96052179574819263</v>
      </c>
      <c r="AM20" s="130">
        <f t="shared" si="2"/>
        <v>8.212570588904363</v>
      </c>
      <c r="AO20" s="261"/>
      <c r="AP20" s="177"/>
      <c r="AQ20" s="177"/>
      <c r="AR20" s="177"/>
      <c r="AS20" s="177"/>
      <c r="AT20" s="177"/>
      <c r="AU20" s="177"/>
      <c r="AV20" s="177"/>
      <c r="AW20" s="177"/>
      <c r="AX20" s="177"/>
      <c r="AY20" s="178"/>
      <c r="AZ20" s="252"/>
      <c r="BA20" s="171"/>
      <c r="CL20" s="4">
        <v>108.75624554959489</v>
      </c>
      <c r="CM20" s="4">
        <v>31.045866125</v>
      </c>
      <c r="CN20" s="4">
        <v>31.045866125</v>
      </c>
      <c r="CO20" s="4">
        <v>35.376831500000002</v>
      </c>
      <c r="CP20" s="4">
        <v>40.61196125</v>
      </c>
      <c r="CQ20" s="4">
        <v>31.91443240625</v>
      </c>
      <c r="CR20" s="4">
        <v>7.3607640000000005</v>
      </c>
      <c r="CS20" s="4">
        <v>7.2586962499999998</v>
      </c>
      <c r="CT20" s="4">
        <v>1.5855928749999997</v>
      </c>
      <c r="CU20" s="4">
        <v>1.5366196250000002</v>
      </c>
      <c r="CV20" s="4">
        <v>26.605750624999999</v>
      </c>
      <c r="CW20" s="4">
        <v>34.456266124999999</v>
      </c>
      <c r="CX20" s="4">
        <v>31.020216874999999</v>
      </c>
      <c r="CY20" s="4">
        <v>35.368666375000004</v>
      </c>
      <c r="CZ20" s="4">
        <v>40.600035124999998</v>
      </c>
      <c r="DA20" s="4">
        <v>32.291049025487844</v>
      </c>
      <c r="DB20" s="4">
        <v>3.03440025</v>
      </c>
      <c r="DC20" s="4">
        <v>642.45499999999993</v>
      </c>
      <c r="DE20" s="4">
        <v>81.752571913346117</v>
      </c>
      <c r="DF20" s="4">
        <v>7.1088006250000007</v>
      </c>
      <c r="DH20" s="4">
        <v>81.752571913346117</v>
      </c>
      <c r="DI20" s="4">
        <v>7.0992312499999999</v>
      </c>
      <c r="DK20" s="4">
        <v>3236.8113382300653</v>
      </c>
      <c r="DL20" s="4">
        <v>42.940025375000005</v>
      </c>
      <c r="DM20" s="4">
        <v>3236.8113382300653</v>
      </c>
      <c r="DN20" s="4">
        <v>41.544021000000001</v>
      </c>
      <c r="DO20" s="4">
        <v>108.75624554959489</v>
      </c>
      <c r="DP20" s="4">
        <v>26.605750624999999</v>
      </c>
      <c r="DQ20" s="4">
        <v>81.752571913346117</v>
      </c>
      <c r="DR20" s="4">
        <v>34.163762499999997</v>
      </c>
      <c r="DS20" s="4">
        <v>108.75624554959489</v>
      </c>
      <c r="DT20" s="4">
        <v>31.020216874999999</v>
      </c>
      <c r="DU20" s="4">
        <v>31.020216874999999</v>
      </c>
      <c r="DV20" s="4">
        <v>35.368666375000004</v>
      </c>
      <c r="DW20" s="4">
        <v>40.600035124999998</v>
      </c>
      <c r="DX20" s="4">
        <v>32.291049025487844</v>
      </c>
      <c r="DZ20" s="4">
        <v>89.006299875879947</v>
      </c>
      <c r="EA20" s="4">
        <v>31.077184250000002</v>
      </c>
      <c r="EB20" s="4">
        <v>31.077184250000002</v>
      </c>
      <c r="EC20" s="4">
        <v>35.470013250000001</v>
      </c>
      <c r="ED20" s="4">
        <v>40.80428225</v>
      </c>
      <c r="EE20" s="4">
        <v>31.9596796875</v>
      </c>
      <c r="EF20" s="4">
        <v>7.4093413750000003</v>
      </c>
      <c r="EG20" s="4">
        <v>7.2940360000000002</v>
      </c>
      <c r="EH20" s="4">
        <v>2.3222290000000001</v>
      </c>
      <c r="EI20" s="4">
        <v>2.2563446250000001</v>
      </c>
      <c r="EJ20" s="4">
        <v>26.644249124999998</v>
      </c>
      <c r="EK20" s="4">
        <v>34.567621625000001</v>
      </c>
      <c r="EL20" s="4">
        <v>31.050843374999999</v>
      </c>
      <c r="EM20" s="4">
        <v>35.459838374999997</v>
      </c>
      <c r="EN20" s="4">
        <v>40.791911624999997</v>
      </c>
      <c r="EO20" s="4">
        <v>32.330632882769258</v>
      </c>
      <c r="EP20" s="4">
        <v>2.9968566249999999</v>
      </c>
      <c r="EQ20" s="4">
        <v>5563.7112500000003</v>
      </c>
      <c r="ER20" s="4">
        <v>121.98013229968855</v>
      </c>
      <c r="ES20" s="4">
        <v>7.695983</v>
      </c>
      <c r="ET20" s="4">
        <v>84.141135708898958</v>
      </c>
      <c r="EU20" s="4">
        <v>7.27328975</v>
      </c>
      <c r="EV20" s="7">
        <v>1622.4273922232721</v>
      </c>
      <c r="EW20" s="7">
        <v>32.266986750000001</v>
      </c>
      <c r="EX20" s="7">
        <v>1622.4273922232721</v>
      </c>
      <c r="EY20" s="7">
        <v>31.183664125</v>
      </c>
      <c r="EZ20" s="7">
        <v>89.006299875879947</v>
      </c>
      <c r="FA20" s="7">
        <v>26.644249124999998</v>
      </c>
      <c r="FB20" s="7">
        <v>103.506462</v>
      </c>
      <c r="FC20" s="7">
        <v>34.708114000000002</v>
      </c>
      <c r="FD20" s="4">
        <v>89.006299875879947</v>
      </c>
      <c r="FE20" s="4">
        <v>31.050843374999999</v>
      </c>
      <c r="FF20" s="4">
        <v>31.050843374999999</v>
      </c>
      <c r="FG20" s="4">
        <v>35.459838374999997</v>
      </c>
      <c r="FH20" s="4">
        <v>40.791911624999997</v>
      </c>
      <c r="FI20" s="4">
        <v>32.330632882769258</v>
      </c>
      <c r="FK20" s="4">
        <v>108.75624554959489</v>
      </c>
      <c r="FL20" s="4">
        <v>31.91443240625</v>
      </c>
      <c r="FM20" s="4">
        <v>108.75624554959489</v>
      </c>
      <c r="FN20" s="4">
        <v>32.291049025487844</v>
      </c>
      <c r="FP20" s="4">
        <v>89.006299875879947</v>
      </c>
      <c r="FQ20" s="4">
        <v>31.9596796875</v>
      </c>
      <c r="FR20" s="4">
        <v>89.006299875879947</v>
      </c>
      <c r="FS20" s="4">
        <v>32.330632882769258</v>
      </c>
    </row>
    <row r="21" spans="1:175" ht="13" customHeight="1">
      <c r="A21" s="249"/>
      <c r="B21" s="38">
        <v>210</v>
      </c>
      <c r="C21" s="130">
        <f>Anchor!L162</f>
        <v>204.19200000000001</v>
      </c>
      <c r="D21" s="130">
        <f>Anchor!M162</f>
        <v>31.326211000000001</v>
      </c>
      <c r="E21" s="130">
        <f>Anchor!N162</f>
        <v>35.468801999999997</v>
      </c>
      <c r="F21" s="130">
        <f>Anchor!O162</f>
        <v>40.730989999999998</v>
      </c>
      <c r="G21" s="131">
        <f>('Summary (Full)'!$B$34*D21+'Summary (Full)'!$B$35*E21+'Summary (Full)'!$B$36*F21)/'Summary (Full)'!$B$37</f>
        <v>32.172921625000001</v>
      </c>
      <c r="H21" s="130">
        <f>Anchor!P162</f>
        <v>7.6584430000000001</v>
      </c>
      <c r="I21" s="130">
        <f>Anchor!Q162</f>
        <v>7.4406059999999998</v>
      </c>
      <c r="J21" s="130">
        <f>Anchor!R162</f>
        <v>5.801291</v>
      </c>
      <c r="K21" s="130">
        <f>Anchor!S162</f>
        <v>5.6432380000000002</v>
      </c>
      <c r="L21" s="130">
        <f>Anchor!T162</f>
        <v>26.849534999999999</v>
      </c>
      <c r="M21" s="130">
        <f>Anchor!U162</f>
        <v>34.597132999999999</v>
      </c>
      <c r="N21" s="130">
        <f>Anchor!V162</f>
        <v>31.287521000000002</v>
      </c>
      <c r="O21" s="130">
        <f>Anchor!W162</f>
        <v>35.459781</v>
      </c>
      <c r="P21" s="130">
        <f>Anchor!X162</f>
        <v>40.721266999999997</v>
      </c>
      <c r="Q21" s="132">
        <f>10*LOG10(1/(('Summary (Full)'!$B$41/10^(N21/10)+'Summary (Full)'!$B$42/10^(O21/10)+'Summary (Full)'!$B$43/10^(P21/10))/'Summary (Full)'!$B$44))</f>
        <v>32.540237062627305</v>
      </c>
      <c r="R21" s="130">
        <f>Anchor!Y162</f>
        <v>2.3196349999999999</v>
      </c>
      <c r="S21" s="130">
        <f>Anchor!Z162</f>
        <v>2610.0700000000002</v>
      </c>
      <c r="T21" s="130"/>
      <c r="U21" s="130">
        <f>Test!L162</f>
        <v>233.859692</v>
      </c>
      <c r="V21" s="130">
        <f>Test!M162</f>
        <v>31.665773999999999</v>
      </c>
      <c r="W21" s="130">
        <f>Test!N162</f>
        <v>35.803849999999997</v>
      </c>
      <c r="X21" s="130">
        <f>Test!O162</f>
        <v>41.242690000000003</v>
      </c>
      <c r="Y21" s="130">
        <f>('Summary (Full)'!$B$34*V21+'Summary (Full)'!$B$35*W21+'Summary (Full)'!$B$36*X21)/'Summary (Full)'!$B$37</f>
        <v>32.522961000000002</v>
      </c>
      <c r="Z21" s="130">
        <f>Test!P162</f>
        <v>8.0095159999999996</v>
      </c>
      <c r="AA21" s="130">
        <f>Test!Q162</f>
        <v>7.6948800000000004</v>
      </c>
      <c r="AB21" s="130">
        <f>Test!R162</f>
        <v>9.9854400000000005</v>
      </c>
      <c r="AC21" s="130">
        <f>Test!S162</f>
        <v>9.6367930000000008</v>
      </c>
      <c r="AD21" s="130">
        <f>Test!T162</f>
        <v>27.179428999999999</v>
      </c>
      <c r="AE21" s="130">
        <f>Test!U162</f>
        <v>35.124994000000001</v>
      </c>
      <c r="AF21" s="130">
        <f>Test!V162</f>
        <v>31.614068</v>
      </c>
      <c r="AG21" s="130">
        <f>Test!W162</f>
        <v>35.791134</v>
      </c>
      <c r="AH21" s="130">
        <f>Test!X162</f>
        <v>41.226964000000002</v>
      </c>
      <c r="AI21" s="130">
        <f>10*LOG10(1/(('Summary (Full)'!$B$41/10^(AF21/10)+'Summary (Full)'!$B$42/10^(AG21/10)+'Summary (Full)'!$B$43/10^(AH21/10))/'Summary (Full)'!$B$44))</f>
        <v>32.871642189901628</v>
      </c>
      <c r="AJ21" s="130">
        <f>Test!Y162</f>
        <v>2.181019</v>
      </c>
      <c r="AK21" s="130">
        <f>Test!Z162</f>
        <v>23401.78</v>
      </c>
      <c r="AL21" s="130">
        <f t="shared" si="2"/>
        <v>0.94024232260678953</v>
      </c>
      <c r="AM21" s="130">
        <f t="shared" si="2"/>
        <v>8.9659587673893792</v>
      </c>
      <c r="AO21" s="261" t="s">
        <v>29</v>
      </c>
      <c r="AP21" s="177" cm="1">
        <f t="array" ref="AP21">bdRateExtend($C19:$C22,D19:D22,$U19:$U22,V19:V22)</f>
        <v>-0.20642541326183284</v>
      </c>
      <c r="AQ21" s="177"/>
      <c r="AR21" s="177"/>
      <c r="AS21" s="177"/>
      <c r="AT21" s="177" cm="1">
        <f t="array" ref="AT21">bdRateExtend($C19:$C22,H19:H22,$U19:$U22,Z19:Z22)</f>
        <v>-0.19053309237556504</v>
      </c>
      <c r="AU21" s="177"/>
      <c r="AV21" s="177" cm="1">
        <f t="array" ref="AV21">bdRateExtend($C19:$C22,I19:I22,$U19:$U22,AA19:AA22)</f>
        <v>-0.20343852245955085</v>
      </c>
      <c r="AW21" s="177"/>
      <c r="AX21" s="177" cm="1">
        <f t="array" ref="AX21">bdRateExtend($C19:$C22,J19:J22,$U19:$U22,AB19:AB22,"None", FALSE,1)</f>
        <v>-0.32871560241402209</v>
      </c>
      <c r="AY21" s="178"/>
      <c r="AZ21" s="252" cm="1">
        <f t="array" ref="AZ21">testVMAFRange($C19:$C22,J19:J22,$U19:$U22,AB19:AB22)</f>
        <v>0</v>
      </c>
      <c r="BA21" s="171"/>
      <c r="CL21" s="4">
        <v>127.77803154751118</v>
      </c>
      <c r="CM21" s="4">
        <v>31.181028249999997</v>
      </c>
      <c r="CN21" s="4">
        <v>31.181028249999997</v>
      </c>
      <c r="CO21" s="4">
        <v>35.446752000000004</v>
      </c>
      <c r="CP21" s="4">
        <v>40.768368500000001</v>
      </c>
      <c r="CQ21" s="4">
        <v>32.046844749999998</v>
      </c>
      <c r="CR21" s="4">
        <v>7.5216030000000007</v>
      </c>
      <c r="CS21" s="4">
        <v>7.3611785000000003</v>
      </c>
      <c r="CT21" s="4">
        <v>2.2009887499999996</v>
      </c>
      <c r="CU21" s="4">
        <v>2.13449825</v>
      </c>
      <c r="CV21" s="4">
        <v>26.727238249999999</v>
      </c>
      <c r="CW21" s="4">
        <v>34.594198249999998</v>
      </c>
      <c r="CX21" s="4">
        <v>31.151453750000002</v>
      </c>
      <c r="CY21" s="4">
        <v>35.43818375</v>
      </c>
      <c r="CZ21" s="4">
        <v>40.756860250000003</v>
      </c>
      <c r="DA21" s="4">
        <v>32.417631815790408</v>
      </c>
      <c r="DB21" s="4">
        <v>2.9323934999999999</v>
      </c>
      <c r="DC21" s="4">
        <v>741.59999999999991</v>
      </c>
      <c r="DE21" s="4">
        <v>108.75624554959489</v>
      </c>
      <c r="DF21" s="4">
        <v>7.3607640000000005</v>
      </c>
      <c r="DH21" s="4">
        <v>108.75624554959489</v>
      </c>
      <c r="DI21" s="4">
        <v>7.2586962499999998</v>
      </c>
      <c r="DK21" s="4">
        <v>3727.7494807186763</v>
      </c>
      <c r="DL21" s="4">
        <v>46.141583250000004</v>
      </c>
      <c r="DM21" s="4">
        <v>3727.7494807186763</v>
      </c>
      <c r="DN21" s="4">
        <v>44.623102000000003</v>
      </c>
      <c r="DO21" s="4">
        <v>127.77803154751118</v>
      </c>
      <c r="DP21" s="4">
        <v>26.727238249999999</v>
      </c>
      <c r="DQ21" s="4">
        <v>92.566153999999997</v>
      </c>
      <c r="DR21" s="4">
        <v>34.318334</v>
      </c>
      <c r="DS21" s="4">
        <v>127.77803154751118</v>
      </c>
      <c r="DT21" s="4">
        <v>31.151453750000002</v>
      </c>
      <c r="DU21" s="4">
        <v>31.151453750000002</v>
      </c>
      <c r="DV21" s="4">
        <v>35.43818375</v>
      </c>
      <c r="DW21" s="4">
        <v>40.756860250000003</v>
      </c>
      <c r="DX21" s="4">
        <v>32.417631815790408</v>
      </c>
      <c r="DZ21" s="4">
        <v>103.506462</v>
      </c>
      <c r="EA21" s="4">
        <v>31.200697000000002</v>
      </c>
      <c r="EB21" s="4">
        <v>31.200697000000002</v>
      </c>
      <c r="EC21" s="4">
        <v>35.554586</v>
      </c>
      <c r="ED21" s="4">
        <v>40.973765999999998</v>
      </c>
      <c r="EE21" s="4">
        <v>32.083631875000002</v>
      </c>
      <c r="EF21" s="4">
        <v>7.5111350000000003</v>
      </c>
      <c r="EG21" s="4">
        <v>7.3568449999999999</v>
      </c>
      <c r="EH21" s="4">
        <v>2.6271800000000001</v>
      </c>
      <c r="EI21" s="4">
        <v>2.553267</v>
      </c>
      <c r="EJ21" s="4">
        <v>26.752981999999999</v>
      </c>
      <c r="EK21" s="4">
        <v>34.708114000000002</v>
      </c>
      <c r="EL21" s="4">
        <v>31.172629000000001</v>
      </c>
      <c r="EM21" s="4">
        <v>35.544002999999996</v>
      </c>
      <c r="EN21" s="4">
        <v>40.962125</v>
      </c>
      <c r="EO21" s="4">
        <v>32.45063339058791</v>
      </c>
      <c r="EP21" s="4">
        <v>2.9007269999999998</v>
      </c>
      <c r="EQ21" s="4">
        <v>5958.66</v>
      </c>
      <c r="ER21" s="4">
        <v>143.75095417568738</v>
      </c>
      <c r="ES21" s="4">
        <v>7.8808310000000006</v>
      </c>
      <c r="ET21" s="4">
        <v>143.75095417568738</v>
      </c>
      <c r="EU21" s="4">
        <v>7.5969150000000001</v>
      </c>
      <c r="EV21" s="7">
        <v>1885.6459649282804</v>
      </c>
      <c r="EW21" s="7">
        <v>35.289299999999997</v>
      </c>
      <c r="EX21" s="7">
        <v>1885.6459649282804</v>
      </c>
      <c r="EY21" s="7">
        <v>34.0766335</v>
      </c>
      <c r="EZ21" s="7">
        <v>103.506462</v>
      </c>
      <c r="FA21" s="7">
        <v>26.752981999999999</v>
      </c>
      <c r="FB21" s="7">
        <v>121.98013229968855</v>
      </c>
      <c r="FC21" s="7">
        <v>34.842650124999999</v>
      </c>
      <c r="FD21" s="4">
        <v>103.506462</v>
      </c>
      <c r="FE21" s="4">
        <v>31.172629000000001</v>
      </c>
      <c r="FF21" s="4">
        <v>31.172629000000001</v>
      </c>
      <c r="FG21" s="4">
        <v>35.544002999999996</v>
      </c>
      <c r="FH21" s="4">
        <v>40.962125</v>
      </c>
      <c r="FI21" s="4">
        <v>32.45063339058791</v>
      </c>
      <c r="FK21" s="4">
        <v>127.77803154751118</v>
      </c>
      <c r="FL21" s="4">
        <v>32.046844749999998</v>
      </c>
      <c r="FM21" s="4">
        <v>127.77803154751118</v>
      </c>
      <c r="FN21" s="4">
        <v>32.417631815790408</v>
      </c>
      <c r="FP21" s="4">
        <v>103.506462</v>
      </c>
      <c r="FQ21" s="4">
        <v>32.083631875000002</v>
      </c>
      <c r="FR21" s="4">
        <v>103.506462</v>
      </c>
      <c r="FS21" s="4">
        <v>32.45063339058791</v>
      </c>
    </row>
    <row r="22" spans="1:175" ht="13" thickBot="1">
      <c r="A22" s="249"/>
      <c r="B22" s="38">
        <v>235</v>
      </c>
      <c r="C22" s="130">
        <f>Anchor!L163</f>
        <v>57.507691999999999</v>
      </c>
      <c r="D22" s="130">
        <f>Anchor!M163</f>
        <v>30.204999999999998</v>
      </c>
      <c r="E22" s="130">
        <f>Anchor!N163</f>
        <v>34.646458000000003</v>
      </c>
      <c r="F22" s="130">
        <f>Anchor!O163</f>
        <v>39.070495000000001</v>
      </c>
      <c r="G22" s="131">
        <f>('Summary (Full)'!$B$34*D22+'Summary (Full)'!$B$35*E22+'Summary (Full)'!$B$36*F22)/'Summary (Full)'!$B$37</f>
        <v>31.0366845625</v>
      </c>
      <c r="H22" s="130">
        <f>Anchor!P163</f>
        <v>6.6619359999999999</v>
      </c>
      <c r="I22" s="130">
        <f>Anchor!Q163</f>
        <v>6.8201910000000003</v>
      </c>
      <c r="J22" s="130">
        <f>Anchor!R163</f>
        <v>0.74090400000000001</v>
      </c>
      <c r="K22" s="130">
        <f>Anchor!S163</f>
        <v>0.67908000000000002</v>
      </c>
      <c r="L22" s="130">
        <f>Anchor!T163</f>
        <v>25.847003999999998</v>
      </c>
      <c r="M22" s="130">
        <f>Anchor!U163</f>
        <v>33.222287999999999</v>
      </c>
      <c r="N22" s="130">
        <f>Anchor!V163</f>
        <v>30.190107000000001</v>
      </c>
      <c r="O22" s="130">
        <f>Anchor!W163</f>
        <v>34.640965000000001</v>
      </c>
      <c r="P22" s="130">
        <f>Anchor!X163</f>
        <v>39.060996000000003</v>
      </c>
      <c r="Q22" s="132">
        <f>10*LOG10(1/(('Summary (Full)'!$B$41/10^(N22/10)+'Summary (Full)'!$B$42/10^(O22/10)+'Summary (Full)'!$B$43/10^(P22/10))/'Summary (Full)'!$B$44))</f>
        <v>31.450566175127964</v>
      </c>
      <c r="R22" s="130">
        <f>Anchor!Y163</f>
        <v>2.6255250000000001</v>
      </c>
      <c r="S22" s="130">
        <f>Anchor!Z163</f>
        <v>1090.81</v>
      </c>
      <c r="T22" s="130"/>
      <c r="U22" s="130">
        <f>Test!L163</f>
        <v>53.246769</v>
      </c>
      <c r="V22" s="130">
        <f>Test!M163</f>
        <v>30.562334</v>
      </c>
      <c r="W22" s="130">
        <f>Test!N163</f>
        <v>34.925060000000002</v>
      </c>
      <c r="X22" s="130">
        <f>Test!O163</f>
        <v>39.646855000000002</v>
      </c>
      <c r="Y22" s="130">
        <f>('Summary (Full)'!$B$34*V22+'Summary (Full)'!$B$35*W22+'Summary (Full)'!$B$36*X22)/'Summary (Full)'!$B$37</f>
        <v>31.4027869375</v>
      </c>
      <c r="Z22" s="130">
        <f>Test!P163</f>
        <v>6.9161720000000004</v>
      </c>
      <c r="AA22" s="130">
        <f>Test!Q163</f>
        <v>6.9898199999999999</v>
      </c>
      <c r="AB22" s="130">
        <f>Test!R163</f>
        <v>3.3560759999999998</v>
      </c>
      <c r="AC22" s="130">
        <f>Test!S163</f>
        <v>3.2418499999999999</v>
      </c>
      <c r="AD22" s="130">
        <f>Test!T163</f>
        <v>26.173385</v>
      </c>
      <c r="AE22" s="130">
        <f>Test!U163</f>
        <v>33.848590000000002</v>
      </c>
      <c r="AF22" s="130">
        <f>Test!V163</f>
        <v>30.544101000000001</v>
      </c>
      <c r="AG22" s="130">
        <f>Test!W163</f>
        <v>34.916041999999997</v>
      </c>
      <c r="AH22" s="130">
        <f>Test!X163</f>
        <v>39.629660000000001</v>
      </c>
      <c r="AI22" s="130">
        <f>10*LOG10(1/(('Summary (Full)'!$B$41/10^(AF22/10)+'Summary (Full)'!$B$42/10^(AG22/10)+'Summary (Full)'!$B$43/10^(AH22/10))/'Summary (Full)'!$B$44))</f>
        <v>31.804245084736046</v>
      </c>
      <c r="AJ22" s="130">
        <f>Test!Y163</f>
        <v>2.502354</v>
      </c>
      <c r="AK22" s="130">
        <f>Test!Z163</f>
        <v>7476.64</v>
      </c>
      <c r="AL22" s="130">
        <f t="shared" si="2"/>
        <v>0.95308709686634097</v>
      </c>
      <c r="AM22" s="130">
        <f t="shared" si="2"/>
        <v>6.8542092573408757</v>
      </c>
      <c r="AO22" s="270"/>
      <c r="AP22" s="193"/>
      <c r="AQ22" s="193"/>
      <c r="AR22" s="193"/>
      <c r="AS22" s="193"/>
      <c r="AT22" s="193"/>
      <c r="AU22" s="193"/>
      <c r="AV22" s="193"/>
      <c r="AW22" s="193"/>
      <c r="AX22" s="193"/>
      <c r="AY22" s="195"/>
      <c r="AZ22" s="253"/>
      <c r="BA22" s="221"/>
      <c r="CL22" s="4">
        <v>150.12678364950764</v>
      </c>
      <c r="CM22" s="4">
        <v>31.316190374999998</v>
      </c>
      <c r="CN22" s="4">
        <v>31.316190374999998</v>
      </c>
      <c r="CO22" s="4">
        <v>35.516672499999999</v>
      </c>
      <c r="CP22" s="4">
        <v>40.924775750000002</v>
      </c>
      <c r="CQ22" s="4">
        <v>32.179257093749996</v>
      </c>
      <c r="CR22" s="4">
        <v>7.682442</v>
      </c>
      <c r="CS22" s="4">
        <v>7.4636607500000007</v>
      </c>
      <c r="CT22" s="4">
        <v>2.816384625</v>
      </c>
      <c r="CU22" s="4">
        <v>2.7323768750000004</v>
      </c>
      <c r="CV22" s="4">
        <v>26.848725875</v>
      </c>
      <c r="CW22" s="4">
        <v>34.732130374999997</v>
      </c>
      <c r="CX22" s="4">
        <v>31.282690625000001</v>
      </c>
      <c r="CY22" s="4">
        <v>35.507701124999997</v>
      </c>
      <c r="CZ22" s="4">
        <v>40.913685375</v>
      </c>
      <c r="DA22" s="4">
        <v>32.544214606092979</v>
      </c>
      <c r="DB22" s="4">
        <v>2.8303867500000002</v>
      </c>
      <c r="DC22" s="4">
        <v>840.745</v>
      </c>
      <c r="DE22" s="4">
        <v>127.77803154751118</v>
      </c>
      <c r="DF22" s="4">
        <v>7.5216030000000007</v>
      </c>
      <c r="DH22" s="4">
        <v>127.77803154751118</v>
      </c>
      <c r="DI22" s="4">
        <v>7.3611785000000003</v>
      </c>
      <c r="DK22" s="4">
        <v>4293.1498746531688</v>
      </c>
      <c r="DL22" s="4">
        <v>49.343141125000002</v>
      </c>
      <c r="DM22" s="4">
        <v>4293.1498746531688</v>
      </c>
      <c r="DN22" s="4">
        <v>47.702182999999998</v>
      </c>
      <c r="DO22" s="4">
        <v>150.12678364950764</v>
      </c>
      <c r="DP22" s="4">
        <v>26.848725875</v>
      </c>
      <c r="DQ22" s="4">
        <v>108.75624554959489</v>
      </c>
      <c r="DR22" s="4">
        <v>34.456266124999999</v>
      </c>
      <c r="DS22" s="4">
        <v>150.12678364950764</v>
      </c>
      <c r="DT22" s="4">
        <v>31.282690625000001</v>
      </c>
      <c r="DU22" s="4">
        <v>31.282690625000001</v>
      </c>
      <c r="DV22" s="4">
        <v>35.507701124999997</v>
      </c>
      <c r="DW22" s="4">
        <v>40.913685375</v>
      </c>
      <c r="DX22" s="4">
        <v>32.544214606092979</v>
      </c>
      <c r="DZ22" s="4">
        <v>121.98013229968855</v>
      </c>
      <c r="EA22" s="4">
        <v>31.346379625000001</v>
      </c>
      <c r="EB22" s="4">
        <v>31.346379625000001</v>
      </c>
      <c r="EC22" s="4">
        <v>35.626312749999997</v>
      </c>
      <c r="ED22" s="4">
        <v>41.122625999999997</v>
      </c>
      <c r="EE22" s="4">
        <v>32.224890843750003</v>
      </c>
      <c r="EF22" s="4">
        <v>7.695983</v>
      </c>
      <c r="EG22" s="4">
        <v>7.4768799999999995</v>
      </c>
      <c r="EH22" s="4">
        <v>3.3750156249999996</v>
      </c>
      <c r="EI22" s="4">
        <v>3.2756003749999998</v>
      </c>
      <c r="EJ22" s="4">
        <v>26.886039499999999</v>
      </c>
      <c r="EK22" s="4">
        <v>34.842650124999999</v>
      </c>
      <c r="EL22" s="4">
        <v>31.314615750000002</v>
      </c>
      <c r="EM22" s="4">
        <v>35.61536675</v>
      </c>
      <c r="EN22" s="4">
        <v>41.111153874999999</v>
      </c>
      <c r="EO22" s="4">
        <v>32.586651217971131</v>
      </c>
      <c r="EP22" s="4">
        <v>2.794335625</v>
      </c>
      <c r="EQ22" s="4">
        <v>6916.8162499999999</v>
      </c>
      <c r="ER22" s="4">
        <v>169.40739804783234</v>
      </c>
      <c r="ES22" s="4">
        <v>8.0656790000000012</v>
      </c>
      <c r="ET22" s="4">
        <v>169.40739804783234</v>
      </c>
      <c r="EU22" s="4">
        <v>7.7169500000000006</v>
      </c>
      <c r="EV22" s="7">
        <v>2191.5684622273602</v>
      </c>
      <c r="EW22" s="7">
        <v>38.311613250000001</v>
      </c>
      <c r="EX22" s="7">
        <v>2191.5684622273602</v>
      </c>
      <c r="EY22" s="7">
        <v>36.969602875</v>
      </c>
      <c r="EZ22" s="7">
        <v>121.98013229968855</v>
      </c>
      <c r="FA22" s="7">
        <v>26.886039499999999</v>
      </c>
      <c r="FB22" s="7">
        <v>143.75095417568738</v>
      </c>
      <c r="FC22" s="7">
        <v>34.977186250000003</v>
      </c>
      <c r="FD22" s="4">
        <v>121.98013229968855</v>
      </c>
      <c r="FE22" s="4">
        <v>31.314615750000002</v>
      </c>
      <c r="FF22" s="4">
        <v>31.314615750000002</v>
      </c>
      <c r="FG22" s="4">
        <v>35.61536675</v>
      </c>
      <c r="FH22" s="4">
        <v>41.111153874999999</v>
      </c>
      <c r="FI22" s="4">
        <v>32.586651217971131</v>
      </c>
      <c r="FK22" s="4">
        <v>150.12678364950764</v>
      </c>
      <c r="FL22" s="4">
        <v>32.179257093749996</v>
      </c>
      <c r="FM22" s="4">
        <v>150.12678364950764</v>
      </c>
      <c r="FN22" s="4">
        <v>32.544214606092979</v>
      </c>
      <c r="FP22" s="4">
        <v>121.98013229968855</v>
      </c>
      <c r="FQ22" s="4">
        <v>32.224890843750003</v>
      </c>
      <c r="FR22" s="4">
        <v>121.98013229968855</v>
      </c>
      <c r="FS22" s="4">
        <v>32.586651217971131</v>
      </c>
    </row>
    <row r="23" spans="1:175" ht="13" customHeight="1">
      <c r="A23" s="250" t="s">
        <v>19</v>
      </c>
      <c r="B23" s="38">
        <v>110</v>
      </c>
      <c r="C23" s="130">
        <f>Anchor!L164</f>
        <v>11913.304614999999</v>
      </c>
      <c r="D23" s="130">
        <f>Anchor!M164</f>
        <v>40.563603000000001</v>
      </c>
      <c r="E23" s="130">
        <f>Anchor!N164</f>
        <v>38.667799000000002</v>
      </c>
      <c r="F23" s="130">
        <f>Anchor!O164</f>
        <v>44.703367999999998</v>
      </c>
      <c r="G23" s="131">
        <f>('Summary (Full)'!$B$34*D23+'Summary (Full)'!$B$35*E23+'Summary (Full)'!$B$36*F23)/'Summary (Full)'!$B$37</f>
        <v>40.703850562499994</v>
      </c>
      <c r="H23" s="130">
        <f>Anchor!P164</f>
        <v>19.914353999999999</v>
      </c>
      <c r="I23" s="130">
        <f>Anchor!Q164</f>
        <v>16.250824000000001</v>
      </c>
      <c r="J23" s="130">
        <f>Anchor!R164</f>
        <v>72.681766999999994</v>
      </c>
      <c r="K23" s="130">
        <f>Anchor!S164</f>
        <v>70.442243000000005</v>
      </c>
      <c r="L23" s="130">
        <f>Anchor!T164</f>
        <v>36.378751000000001</v>
      </c>
      <c r="M23" s="130">
        <f>Anchor!U164</f>
        <v>40.472242999999999</v>
      </c>
      <c r="N23" s="130">
        <f>Anchor!V164</f>
        <v>40.502105999999998</v>
      </c>
      <c r="O23" s="130">
        <f>Anchor!W164</f>
        <v>38.644910000000003</v>
      </c>
      <c r="P23" s="130">
        <f>Anchor!X164</f>
        <v>44.674078000000002</v>
      </c>
      <c r="Q23" s="132">
        <f>10*LOG10(1/(('Summary (Full)'!$B$41/10^(N23/10)+'Summary (Full)'!$B$42/10^(O23/10)+'Summary (Full)'!$B$43/10^(P23/10))/'Summary (Full)'!$B$44))</f>
        <v>40.563133187217716</v>
      </c>
      <c r="R23" s="130">
        <f>Anchor!Y164</f>
        <v>0.84697500000000003</v>
      </c>
      <c r="S23" s="130">
        <f>Anchor!Z164</f>
        <v>11819.63</v>
      </c>
      <c r="T23" s="130"/>
      <c r="U23" s="130">
        <f>Test!L164</f>
        <v>12534.516922999999</v>
      </c>
      <c r="V23" s="130">
        <f>Test!M164</f>
        <v>41.078853000000002</v>
      </c>
      <c r="W23" s="130">
        <f>Test!N164</f>
        <v>38.992145999999998</v>
      </c>
      <c r="X23" s="130">
        <f>Test!O164</f>
        <v>45.197353</v>
      </c>
      <c r="Y23" s="130">
        <f>('Summary (Full)'!$B$34*V23+'Summary (Full)'!$B$35*W23+'Summary (Full)'!$B$36*X23)/'Summary (Full)'!$B$37</f>
        <v>41.205840062500009</v>
      </c>
      <c r="Z23" s="130">
        <f>Test!P164</f>
        <v>20.580656000000001</v>
      </c>
      <c r="AA23" s="130">
        <f>Test!Q164</f>
        <v>16.75816</v>
      </c>
      <c r="AB23" s="130">
        <f>Test!R164</f>
        <v>75.481406000000007</v>
      </c>
      <c r="AC23" s="130">
        <f>Test!S164</f>
        <v>73.161022000000003</v>
      </c>
      <c r="AD23" s="130">
        <f>Test!T164</f>
        <v>37.000794999999997</v>
      </c>
      <c r="AE23" s="130">
        <f>Test!U164</f>
        <v>40.774366999999998</v>
      </c>
      <c r="AF23" s="130">
        <f>Test!V164</f>
        <v>41.024068</v>
      </c>
      <c r="AG23" s="130">
        <f>Test!W164</f>
        <v>38.971957000000003</v>
      </c>
      <c r="AH23" s="130">
        <f>Test!X164</f>
        <v>45.170214999999999</v>
      </c>
      <c r="AI23" s="130">
        <f>10*LOG10(1/(('Summary (Full)'!$B$41/10^(AF23/10)+'Summary (Full)'!$B$42/10^(AG23/10)+'Summary (Full)'!$B$43/10^(AH23/10))/'Summary (Full)'!$B$44))</f>
        <v>41.032067817462462</v>
      </c>
      <c r="AJ23" s="130">
        <f>Test!Y164</f>
        <v>0.69863200000000003</v>
      </c>
      <c r="AK23" s="130">
        <f>Test!Z164</f>
        <v>182702.24</v>
      </c>
      <c r="AL23" s="130">
        <f t="shared" si="2"/>
        <v>0.82485551521591549</v>
      </c>
      <c r="AM23" s="130">
        <f t="shared" si="2"/>
        <v>15.457526166216709</v>
      </c>
      <c r="AO23" s="271" t="s">
        <v>27</v>
      </c>
      <c r="AP23" s="192" cm="1">
        <f t="array" ref="AP23">bdRateExtend($C23:$C26,D23:D26,$U23:$U26,V23:V26)</f>
        <v>-0.13933918621903607</v>
      </c>
      <c r="AQ23" s="192" cm="1">
        <f t="array" ref="AQ23">bdRateExtend($C23:$C28,D23:D28,$U23:$U28,V23:V28)</f>
        <v>-0.16286220560315767</v>
      </c>
      <c r="AR23" s="192" cm="1">
        <f t="array" ref="AR23">bdRateExtend($C23:$C28,E23:E28,$U23:$U28,W23:W28)</f>
        <v>-0.36953808594923521</v>
      </c>
      <c r="AS23" s="192" cm="1">
        <f t="array" ref="AS23">bdRateExtend($C23:$C28,F23:F28,$U23:$U28,X23:X28)</f>
        <v>-0.38096664027517313</v>
      </c>
      <c r="AT23" s="192" cm="1">
        <f t="array" ref="AT23">bdRateExtend($C23:$C26,H23:H26,$U23:$U26,Z23:Z26)</f>
        <v>-0.13196708055754192</v>
      </c>
      <c r="AU23" s="192" cm="1">
        <f t="array" ref="AU23">bdRateExtend($C23:$C28,H23:H28,$U23:$U28,Z23:Z28)</f>
        <v>-0.14866778993794105</v>
      </c>
      <c r="AV23" s="192" cm="1">
        <f t="array" ref="AV23">bdRateExtend($C23:$C26,I23:I26,$U23:$U26,AA23:AA26)</f>
        <v>-0.13889373831823693</v>
      </c>
      <c r="AW23" s="192" cm="1">
        <f t="array" ref="AW23">bdRateExtend($C23:$C28,I23:I28,$U23:$U28,AA23:AA28)</f>
        <v>-0.15657928262274068</v>
      </c>
      <c r="AX23" s="192" cm="1">
        <f t="array" ref="AX23">bdRateExtend($C23:$C26,J23:J26,$U23:$U26,AB23:AB26,"None", FALSE,1)</f>
        <v>-0.16065518791442568</v>
      </c>
      <c r="AY23" s="194" cm="1">
        <f t="array" ref="AY23">bdRateExtend($C23:$C28,J23:J28,$U23:$U28,AB23:AB28,"None", FALSE,TRUE)</f>
        <v>-0.21851662502463087</v>
      </c>
      <c r="AZ23" s="251" cm="1">
        <f t="array" ref="AZ23">testVMAFRange($C23:$C26,J23:J26,$U23:$U26,AB23:AB26)</f>
        <v>0</v>
      </c>
      <c r="BA23" s="170" cm="1">
        <f t="array" ref="BA23">testVMAFRange($C23:$C28,J23:J28,$U23:$U28,AB23:AB28)</f>
        <v>0</v>
      </c>
      <c r="CL23" s="4">
        <v>176.38439797506055</v>
      </c>
      <c r="CM23" s="4">
        <v>31.451352499999999</v>
      </c>
      <c r="CN23" s="4">
        <v>31.451352499999999</v>
      </c>
      <c r="CO23" s="4">
        <v>35.586593000000001</v>
      </c>
      <c r="CP23" s="4">
        <v>41.081182999999996</v>
      </c>
      <c r="CQ23" s="4">
        <v>32.311669437500001</v>
      </c>
      <c r="CR23" s="4">
        <v>7.8432810000000002</v>
      </c>
      <c r="CS23" s="4">
        <v>7.5661430000000003</v>
      </c>
      <c r="CT23" s="4">
        <v>3.4317804999999999</v>
      </c>
      <c r="CU23" s="4">
        <v>3.3302555000000003</v>
      </c>
      <c r="CV23" s="4">
        <v>26.9702135</v>
      </c>
      <c r="CW23" s="4">
        <v>34.870062500000003</v>
      </c>
      <c r="CX23" s="4">
        <v>31.4139275</v>
      </c>
      <c r="CY23" s="4">
        <v>35.577218500000001</v>
      </c>
      <c r="CZ23" s="4">
        <v>41.070510499999997</v>
      </c>
      <c r="DA23" s="4">
        <v>32.670797396395542</v>
      </c>
      <c r="DB23" s="4">
        <v>2.72838</v>
      </c>
      <c r="DC23" s="4">
        <v>939.89</v>
      </c>
      <c r="DE23" s="4">
        <v>150.12678364950764</v>
      </c>
      <c r="DF23" s="4">
        <v>7.682442</v>
      </c>
      <c r="DH23" s="4">
        <v>150.12678364950764</v>
      </c>
      <c r="DI23" s="4">
        <v>7.4636607500000007</v>
      </c>
      <c r="DK23" s="4">
        <v>4944.3064619999996</v>
      </c>
      <c r="DL23" s="4">
        <v>52.544699000000001</v>
      </c>
      <c r="DM23" s="4">
        <v>4944.3064619999996</v>
      </c>
      <c r="DN23" s="4">
        <v>50.781264</v>
      </c>
      <c r="DO23" s="4">
        <v>176.38439797506055</v>
      </c>
      <c r="DP23" s="4">
        <v>26.9702135</v>
      </c>
      <c r="DQ23" s="4">
        <v>127.77803154751118</v>
      </c>
      <c r="DR23" s="4">
        <v>34.594198249999998</v>
      </c>
      <c r="DS23" s="4">
        <v>176.38439797506055</v>
      </c>
      <c r="DT23" s="4">
        <v>31.4139275</v>
      </c>
      <c r="DU23" s="4">
        <v>31.4139275</v>
      </c>
      <c r="DV23" s="4">
        <v>35.577218500000001</v>
      </c>
      <c r="DW23" s="4">
        <v>41.070510499999997</v>
      </c>
      <c r="DX23" s="4">
        <v>32.670797396395542</v>
      </c>
      <c r="DZ23" s="4">
        <v>143.75095417568738</v>
      </c>
      <c r="EA23" s="4">
        <v>31.49206225</v>
      </c>
      <c r="EB23" s="4">
        <v>31.49206225</v>
      </c>
      <c r="EC23" s="4">
        <v>35.6980395</v>
      </c>
      <c r="ED23" s="4">
        <v>41.271485999999996</v>
      </c>
      <c r="EE23" s="4">
        <v>32.366149812499998</v>
      </c>
      <c r="EF23" s="4">
        <v>7.8808310000000006</v>
      </c>
      <c r="EG23" s="4">
        <v>7.5969150000000001</v>
      </c>
      <c r="EH23" s="4">
        <v>4.1228512500000001</v>
      </c>
      <c r="EI23" s="4">
        <v>3.9979337499999996</v>
      </c>
      <c r="EJ23" s="4">
        <v>27.019096999999999</v>
      </c>
      <c r="EK23" s="4">
        <v>34.977186250000003</v>
      </c>
      <c r="EL23" s="4">
        <v>31.456602500000002</v>
      </c>
      <c r="EM23" s="4">
        <v>35.686730499999996</v>
      </c>
      <c r="EN23" s="4">
        <v>41.260182749999998</v>
      </c>
      <c r="EO23" s="4">
        <v>32.722669045354351</v>
      </c>
      <c r="EP23" s="4">
        <v>2.6879442500000001</v>
      </c>
      <c r="EQ23" s="4">
        <v>7874.9724999999999</v>
      </c>
      <c r="ER23" s="4">
        <v>199.6429636095628</v>
      </c>
      <c r="ES23" s="4">
        <v>8.2505269999999999</v>
      </c>
      <c r="ET23" s="4">
        <v>199.6429636095628</v>
      </c>
      <c r="EU23" s="4">
        <v>7.8369850000000003</v>
      </c>
      <c r="EV23" s="7">
        <v>2547.1230623147644</v>
      </c>
      <c r="EW23" s="7">
        <v>41.333926499999997</v>
      </c>
      <c r="EX23" s="7">
        <v>2547.1230623147644</v>
      </c>
      <c r="EY23" s="7">
        <v>39.862572249999999</v>
      </c>
      <c r="EZ23" s="7">
        <v>143.75095417568738</v>
      </c>
      <c r="FA23" s="7">
        <v>27.019096999999999</v>
      </c>
      <c r="FB23" s="7">
        <v>169.40739804783234</v>
      </c>
      <c r="FC23" s="7">
        <v>35.111722374999999</v>
      </c>
      <c r="FD23" s="4">
        <v>143.75095417568738</v>
      </c>
      <c r="FE23" s="4">
        <v>31.456602500000002</v>
      </c>
      <c r="FF23" s="4">
        <v>31.456602500000002</v>
      </c>
      <c r="FG23" s="4">
        <v>35.686730499999996</v>
      </c>
      <c r="FH23" s="4">
        <v>41.260182749999998</v>
      </c>
      <c r="FI23" s="4">
        <v>32.722669045354351</v>
      </c>
      <c r="FK23" s="4">
        <v>176.38439797506055</v>
      </c>
      <c r="FL23" s="4">
        <v>32.311669437500001</v>
      </c>
      <c r="FM23" s="4">
        <v>176.38439797506055</v>
      </c>
      <c r="FN23" s="4">
        <v>32.670797396395542</v>
      </c>
      <c r="FP23" s="4">
        <v>143.75095417568738</v>
      </c>
      <c r="FQ23" s="4">
        <v>32.366149812499998</v>
      </c>
      <c r="FR23" s="4">
        <v>143.75095417568738</v>
      </c>
      <c r="FS23" s="4">
        <v>32.722669045354351</v>
      </c>
    </row>
    <row r="24" spans="1:175">
      <c r="A24" s="250"/>
      <c r="B24" s="38">
        <v>135</v>
      </c>
      <c r="C24" s="130">
        <f>Anchor!L165</f>
        <v>4944.3064619999996</v>
      </c>
      <c r="D24" s="130">
        <f>Anchor!M165</f>
        <v>37.551025000000003</v>
      </c>
      <c r="E24" s="130">
        <f>Anchor!N165</f>
        <v>37.742904000000003</v>
      </c>
      <c r="F24" s="130">
        <f>Anchor!O165</f>
        <v>43.727936999999997</v>
      </c>
      <c r="G24" s="131">
        <f>('Summary (Full)'!$B$34*D24+'Summary (Full)'!$B$35*E24+'Summary (Full)'!$B$36*F24)/'Summary (Full)'!$B$37</f>
        <v>37.949074437500002</v>
      </c>
      <c r="H24" s="130">
        <f>Anchor!P165</f>
        <v>15.896276</v>
      </c>
      <c r="I24" s="130">
        <f>Anchor!Q165</f>
        <v>13.288662</v>
      </c>
      <c r="J24" s="130">
        <f>Anchor!R165</f>
        <v>52.544699000000001</v>
      </c>
      <c r="K24" s="130">
        <f>Anchor!S165</f>
        <v>50.781264</v>
      </c>
      <c r="L24" s="130">
        <f>Anchor!T165</f>
        <v>33.075594000000002</v>
      </c>
      <c r="M24" s="130">
        <f>Anchor!U165</f>
        <v>38.915194999999997</v>
      </c>
      <c r="N24" s="130">
        <f>Anchor!V165</f>
        <v>37.460059999999999</v>
      </c>
      <c r="O24" s="130">
        <f>Anchor!W165</f>
        <v>37.721981</v>
      </c>
      <c r="P24" s="130">
        <f>Anchor!X165</f>
        <v>43.706591000000003</v>
      </c>
      <c r="Q24" s="132">
        <f>10*LOG10(1/(('Summary (Full)'!$B$41/10^(N24/10)+'Summary (Full)'!$B$42/10^(O24/10)+'Summary (Full)'!$B$43/10^(P24/10))/'Summary (Full)'!$B$44))</f>
        <v>38.099281169645387</v>
      </c>
      <c r="R24" s="130">
        <f>Anchor!Y165</f>
        <v>1.04877</v>
      </c>
      <c r="S24" s="130">
        <f>Anchor!Z165</f>
        <v>9912.26</v>
      </c>
      <c r="T24" s="130"/>
      <c r="U24" s="130">
        <f>Test!L165</f>
        <v>5160.8713850000004</v>
      </c>
      <c r="V24" s="130">
        <f>Test!M165</f>
        <v>38.120674000000001</v>
      </c>
      <c r="W24" s="130">
        <f>Test!N165</f>
        <v>38.170690999999998</v>
      </c>
      <c r="X24" s="130">
        <f>Test!O165</f>
        <v>44.307426999999997</v>
      </c>
      <c r="Y24" s="130">
        <f>('Summary (Full)'!$B$34*V24+'Summary (Full)'!$B$35*W24+'Summary (Full)'!$B$36*X24)/'Summary (Full)'!$B$37</f>
        <v>38.510472125</v>
      </c>
      <c r="Z24" s="130">
        <f>Test!P165</f>
        <v>16.623107000000001</v>
      </c>
      <c r="AA24" s="130">
        <f>Test!Q165</f>
        <v>13.85519</v>
      </c>
      <c r="AB24" s="130">
        <f>Test!R165</f>
        <v>56.479030999999999</v>
      </c>
      <c r="AC24" s="130">
        <f>Test!S165</f>
        <v>54.514924000000001</v>
      </c>
      <c r="AD24" s="130">
        <f>Test!T165</f>
        <v>33.721296000000002</v>
      </c>
      <c r="AE24" s="130">
        <f>Test!U165</f>
        <v>39.300665000000002</v>
      </c>
      <c r="AF24" s="130">
        <f>Test!V165</f>
        <v>38.033855000000003</v>
      </c>
      <c r="AG24" s="130">
        <f>Test!W165</f>
        <v>38.152451999999997</v>
      </c>
      <c r="AH24" s="130">
        <f>Test!X165</f>
        <v>44.286242999999999</v>
      </c>
      <c r="AI24" s="130">
        <f>10*LOG10(1/(('Summary (Full)'!$B$41/10^(AF24/10)+'Summary (Full)'!$B$42/10^(AG24/10)+'Summary (Full)'!$B$43/10^(AH24/10))/'Summary (Full)'!$B$44))</f>
        <v>38.646933139538902</v>
      </c>
      <c r="AJ24" s="130">
        <f>Test!Y165</f>
        <v>0.86481200000000003</v>
      </c>
      <c r="AK24" s="130">
        <f>Test!Z165</f>
        <v>109149.21</v>
      </c>
      <c r="AL24" s="130">
        <f t="shared" si="2"/>
        <v>0.82459643201083177</v>
      </c>
      <c r="AM24" s="130">
        <f t="shared" si="2"/>
        <v>11.011536218783608</v>
      </c>
      <c r="AO24" s="261"/>
      <c r="AP24" s="177"/>
      <c r="AQ24" s="177"/>
      <c r="AR24" s="177"/>
      <c r="AS24" s="177"/>
      <c r="AT24" s="177"/>
      <c r="AU24" s="177"/>
      <c r="AV24" s="177"/>
      <c r="AW24" s="177"/>
      <c r="AX24" s="177"/>
      <c r="AY24" s="178"/>
      <c r="AZ24" s="252"/>
      <c r="BA24" s="171"/>
      <c r="CL24" s="4">
        <v>207.23454597987458</v>
      </c>
      <c r="CM24" s="4">
        <v>31.586514625</v>
      </c>
      <c r="CN24" s="4">
        <v>31.586514625</v>
      </c>
      <c r="CO24" s="4">
        <v>35.656513500000003</v>
      </c>
      <c r="CP24" s="4">
        <v>41.237590249999997</v>
      </c>
      <c r="CQ24" s="4">
        <v>32.444081781249999</v>
      </c>
      <c r="CR24" s="4">
        <v>8.0041200000000003</v>
      </c>
      <c r="CS24" s="4">
        <v>7.6686252499999998</v>
      </c>
      <c r="CT24" s="4">
        <v>4.0471763749999994</v>
      </c>
      <c r="CU24" s="4">
        <v>3.9281341250000001</v>
      </c>
      <c r="CV24" s="4">
        <v>27.091701125</v>
      </c>
      <c r="CW24" s="4">
        <v>35.007994625000002</v>
      </c>
      <c r="CX24" s="4">
        <v>31.545164374999999</v>
      </c>
      <c r="CY24" s="4">
        <v>35.646735875000005</v>
      </c>
      <c r="CZ24" s="4">
        <v>41.227335625000002</v>
      </c>
      <c r="DA24" s="4">
        <v>32.797380186698113</v>
      </c>
      <c r="DB24" s="4">
        <v>2.6263732499999999</v>
      </c>
      <c r="DC24" s="4">
        <v>1039.0349999999999</v>
      </c>
      <c r="DE24" s="4">
        <v>176.38439797506055</v>
      </c>
      <c r="DF24" s="4">
        <v>7.8432810000000002</v>
      </c>
      <c r="DH24" s="4">
        <v>176.38439797506055</v>
      </c>
      <c r="DI24" s="4">
        <v>7.5661430000000003</v>
      </c>
      <c r="DK24" s="4">
        <v>5518.8201311258927</v>
      </c>
      <c r="DL24" s="4">
        <v>55.061832500000001</v>
      </c>
      <c r="DM24" s="4">
        <v>5518.8201311258927</v>
      </c>
      <c r="DN24" s="4">
        <v>53.238886375</v>
      </c>
      <c r="DO24" s="4">
        <v>207.23454597987458</v>
      </c>
      <c r="DP24" s="4">
        <v>27.091701125</v>
      </c>
      <c r="DQ24" s="4">
        <v>150.12678364950764</v>
      </c>
      <c r="DR24" s="4">
        <v>34.732130374999997</v>
      </c>
      <c r="DS24" s="4">
        <v>207.23454597987458</v>
      </c>
      <c r="DT24" s="4">
        <v>31.545164374999999</v>
      </c>
      <c r="DU24" s="4">
        <v>31.545164374999999</v>
      </c>
      <c r="DV24" s="4">
        <v>35.646735875000005</v>
      </c>
      <c r="DW24" s="4">
        <v>41.227335625000002</v>
      </c>
      <c r="DX24" s="4">
        <v>32.797380186698113</v>
      </c>
      <c r="DZ24" s="4">
        <v>169.40739804783234</v>
      </c>
      <c r="EA24" s="4">
        <v>31.637744874999999</v>
      </c>
      <c r="EB24" s="4">
        <v>31.637744874999999</v>
      </c>
      <c r="EC24" s="4">
        <v>35.769766250000004</v>
      </c>
      <c r="ED24" s="4">
        <v>41.420345999999995</v>
      </c>
      <c r="EE24" s="4">
        <v>32.50740878125</v>
      </c>
      <c r="EF24" s="4">
        <v>8.0656790000000012</v>
      </c>
      <c r="EG24" s="4">
        <v>7.7169500000000006</v>
      </c>
      <c r="EH24" s="4">
        <v>4.8706868749999996</v>
      </c>
      <c r="EI24" s="4">
        <v>4.7202671250000003</v>
      </c>
      <c r="EJ24" s="4">
        <v>27.152154499999998</v>
      </c>
      <c r="EK24" s="4">
        <v>35.111722374999999</v>
      </c>
      <c r="EL24" s="4">
        <v>31.59858925</v>
      </c>
      <c r="EM24" s="4">
        <v>35.758094249999999</v>
      </c>
      <c r="EN24" s="4">
        <v>41.409211624999998</v>
      </c>
      <c r="EO24" s="4">
        <v>32.858686872737572</v>
      </c>
      <c r="EP24" s="4">
        <v>2.5815528749999999</v>
      </c>
      <c r="EQ24" s="4">
        <v>8833.1287499999999</v>
      </c>
      <c r="ER24" s="4">
        <v>235.27492528723883</v>
      </c>
      <c r="ES24" s="4">
        <v>8.4353750000000005</v>
      </c>
      <c r="ET24" s="4">
        <v>235.27492528723883</v>
      </c>
      <c r="EU24" s="4">
        <v>7.95702</v>
      </c>
      <c r="EV24" s="7">
        <v>2960.3619537315049</v>
      </c>
      <c r="EW24" s="7">
        <v>44.35623975</v>
      </c>
      <c r="EX24" s="7">
        <v>2960.3619537315049</v>
      </c>
      <c r="EY24" s="7">
        <v>42.755541624999999</v>
      </c>
      <c r="EZ24" s="7">
        <v>169.40739804783234</v>
      </c>
      <c r="FA24" s="7">
        <v>27.152154499999998</v>
      </c>
      <c r="FB24" s="7">
        <v>199.6429636095628</v>
      </c>
      <c r="FC24" s="7">
        <v>35.246258499999996</v>
      </c>
      <c r="FD24" s="4">
        <v>169.40739804783234</v>
      </c>
      <c r="FE24" s="4">
        <v>31.59858925</v>
      </c>
      <c r="FF24" s="4">
        <v>31.59858925</v>
      </c>
      <c r="FG24" s="4">
        <v>35.758094249999999</v>
      </c>
      <c r="FH24" s="4">
        <v>41.409211624999998</v>
      </c>
      <c r="FI24" s="4">
        <v>32.858686872737572</v>
      </c>
      <c r="FK24" s="4">
        <v>207.23454597987458</v>
      </c>
      <c r="FL24" s="4">
        <v>32.444081781249999</v>
      </c>
      <c r="FM24" s="4">
        <v>207.23454597987458</v>
      </c>
      <c r="FN24" s="4">
        <v>32.797380186698113</v>
      </c>
      <c r="FP24" s="4">
        <v>169.40739804783234</v>
      </c>
      <c r="FQ24" s="4">
        <v>32.50740878125</v>
      </c>
      <c r="FR24" s="4">
        <v>169.40739804783234</v>
      </c>
      <c r="FS24" s="4">
        <v>32.858686872737572</v>
      </c>
    </row>
    <row r="25" spans="1:175" ht="13" customHeight="1">
      <c r="A25" s="250"/>
      <c r="B25" s="38">
        <v>160</v>
      </c>
      <c r="C25" s="130">
        <f>Anchor!L166</f>
        <v>1597.6098460000001</v>
      </c>
      <c r="D25" s="130">
        <f>Anchor!M166</f>
        <v>34.353071999999997</v>
      </c>
      <c r="E25" s="130">
        <f>Anchor!N166</f>
        <v>36.752077999999997</v>
      </c>
      <c r="F25" s="130">
        <f>Anchor!O166</f>
        <v>42.740001999999997</v>
      </c>
      <c r="G25" s="131">
        <f>('Summary (Full)'!$B$34*D25+'Summary (Full)'!$B$35*E25+'Summary (Full)'!$B$36*F25)/'Summary (Full)'!$B$37</f>
        <v>35.027192999999997</v>
      </c>
      <c r="H25" s="130">
        <f>Anchor!P166</f>
        <v>11.569580999999999</v>
      </c>
      <c r="I25" s="130">
        <f>Anchor!Q166</f>
        <v>10.168676</v>
      </c>
      <c r="J25" s="130">
        <f>Anchor!R166</f>
        <v>26.932236</v>
      </c>
      <c r="K25" s="130">
        <f>Anchor!S166</f>
        <v>26.148616000000001</v>
      </c>
      <c r="L25" s="130">
        <f>Anchor!T166</f>
        <v>29.76877</v>
      </c>
      <c r="M25" s="130">
        <f>Anchor!U166</f>
        <v>37.083409000000003</v>
      </c>
      <c r="N25" s="130">
        <f>Anchor!V166</f>
        <v>34.245683999999997</v>
      </c>
      <c r="O25" s="130">
        <f>Anchor!W166</f>
        <v>36.73527</v>
      </c>
      <c r="P25" s="130">
        <f>Anchor!X166</f>
        <v>42.727083</v>
      </c>
      <c r="Q25" s="132">
        <f>10*LOG10(1/(('Summary (Full)'!$B$41/10^(N25/10)+'Summary (Full)'!$B$42/10^(O25/10)+'Summary (Full)'!$B$43/10^(P25/10))/'Summary (Full)'!$B$44))</f>
        <v>35.301091254143522</v>
      </c>
      <c r="R25" s="130">
        <f>Anchor!Y166</f>
        <v>1.462907</v>
      </c>
      <c r="S25" s="130">
        <f>Anchor!Z166</f>
        <v>6295.14</v>
      </c>
      <c r="T25" s="130"/>
      <c r="U25" s="130">
        <f>Test!L166</f>
        <v>1753.3292309999999</v>
      </c>
      <c r="V25" s="130">
        <f>Test!M166</f>
        <v>34.981476999999998</v>
      </c>
      <c r="W25" s="130">
        <f>Test!N166</f>
        <v>37.248331</v>
      </c>
      <c r="X25" s="130">
        <f>Test!O166</f>
        <v>43.295119</v>
      </c>
      <c r="Y25" s="130">
        <f>('Summary (Full)'!$B$34*V25+'Summary (Full)'!$B$35*W25+'Summary (Full)'!$B$36*X25)/'Summary (Full)'!$B$37</f>
        <v>35.642758000000001</v>
      </c>
      <c r="Z25" s="130">
        <f>Test!P166</f>
        <v>12.406791</v>
      </c>
      <c r="AA25" s="130">
        <f>Test!Q166</f>
        <v>10.775864</v>
      </c>
      <c r="AB25" s="130">
        <f>Test!R166</f>
        <v>32.721235999999998</v>
      </c>
      <c r="AC25" s="130">
        <f>Test!S166</f>
        <v>31.622499999999999</v>
      </c>
      <c r="AD25" s="130">
        <f>Test!T166</f>
        <v>30.436537000000001</v>
      </c>
      <c r="AE25" s="130">
        <f>Test!U166</f>
        <v>37.554358000000001</v>
      </c>
      <c r="AF25" s="130">
        <f>Test!V166</f>
        <v>34.877721999999999</v>
      </c>
      <c r="AG25" s="130">
        <f>Test!W166</f>
        <v>37.231988000000001</v>
      </c>
      <c r="AH25" s="130">
        <f>Test!X166</f>
        <v>43.281965999999997</v>
      </c>
      <c r="AI25" s="130">
        <f>10*LOG10(1/(('Summary (Full)'!$B$41/10^(AF25/10)+'Summary (Full)'!$B$42/10^(AG25/10)+'Summary (Full)'!$B$43/10^(AH25/10))/'Summary (Full)'!$B$44))</f>
        <v>35.914357518890341</v>
      </c>
      <c r="AJ25" s="130">
        <f>Test!Y166</f>
        <v>1.2172149999999999</v>
      </c>
      <c r="AK25" s="130">
        <f>Test!Z166</f>
        <v>59746.61</v>
      </c>
      <c r="AL25" s="130">
        <f t="shared" si="2"/>
        <v>0.83205220837688243</v>
      </c>
      <c r="AM25" s="130">
        <f t="shared" si="2"/>
        <v>9.4909104483776368</v>
      </c>
      <c r="AO25" s="261" t="s">
        <v>28</v>
      </c>
      <c r="AP25" s="177" cm="1">
        <f t="array" ref="AP25">bdRateExtend($C24:$C27,D24:D27,$U24:$U27,V24:V27)</f>
        <v>-0.17317734760840275</v>
      </c>
      <c r="AQ25" s="177"/>
      <c r="AR25" s="177"/>
      <c r="AS25" s="177"/>
      <c r="AT25" s="177" cm="1">
        <f t="array" ref="AT25">bdRateExtend($C24:$C27,H24:H27,$U24:$U27,Z24:Z27)</f>
        <v>-0.16210107584816524</v>
      </c>
      <c r="AU25" s="177"/>
      <c r="AV25" s="177" cm="1">
        <f t="array" ref="AV25">bdRateExtend($C24:$C27,I24:I27,$U24:$U27,AA24:AA27)</f>
        <v>-0.171324468205036</v>
      </c>
      <c r="AW25" s="177"/>
      <c r="AX25" s="177" cm="1">
        <f t="array" ref="AX25">bdRateExtend($C24:$C27,J24:J27,$U24:$U27,AB24:AB27,"None", FALSE,1)</f>
        <v>-0.23452520143195643</v>
      </c>
      <c r="AY25" s="178"/>
      <c r="AZ25" s="252" cm="1">
        <f t="array" ref="AZ25">testVMAFRange($C24:$C27,J24:J27,$U24:$U27,AB24:AB27)</f>
        <v>0</v>
      </c>
      <c r="BA25" s="171"/>
      <c r="CL25" s="4">
        <v>243.48047526038587</v>
      </c>
      <c r="CM25" s="4">
        <v>31.72167675</v>
      </c>
      <c r="CN25" s="4">
        <v>31.72167675</v>
      </c>
      <c r="CO25" s="4">
        <v>35.726433999999998</v>
      </c>
      <c r="CP25" s="4">
        <v>41.393997499999998</v>
      </c>
      <c r="CQ25" s="4">
        <v>32.576494124999996</v>
      </c>
      <c r="CR25" s="4">
        <v>8.1649589999999996</v>
      </c>
      <c r="CS25" s="4">
        <v>7.7711075000000003</v>
      </c>
      <c r="CT25" s="4">
        <v>4.6625722500000002</v>
      </c>
      <c r="CU25" s="4">
        <v>4.5260127500000005</v>
      </c>
      <c r="CV25" s="4">
        <v>27.21318875</v>
      </c>
      <c r="CW25" s="4">
        <v>35.145926750000001</v>
      </c>
      <c r="CX25" s="4">
        <v>31.676401249999998</v>
      </c>
      <c r="CY25" s="4">
        <v>35.716253250000001</v>
      </c>
      <c r="CZ25" s="4">
        <v>41.384160749999999</v>
      </c>
      <c r="DA25" s="4">
        <v>32.923962977000684</v>
      </c>
      <c r="DB25" s="4">
        <v>2.5243665000000002</v>
      </c>
      <c r="DC25" s="4">
        <v>1138.18</v>
      </c>
      <c r="DE25" s="4">
        <v>207.23454597987458</v>
      </c>
      <c r="DF25" s="4">
        <v>8.0041200000000003</v>
      </c>
      <c r="DH25" s="4">
        <v>207.23454597987458</v>
      </c>
      <c r="DI25" s="4">
        <v>7.6686252499999998</v>
      </c>
      <c r="DK25" s="4">
        <v>6160.0905756558323</v>
      </c>
      <c r="DL25" s="4">
        <v>57.578966000000001</v>
      </c>
      <c r="DM25" s="4">
        <v>6160.0905756558323</v>
      </c>
      <c r="DN25" s="4">
        <v>55.69650875</v>
      </c>
      <c r="DO25" s="4">
        <v>243.48047526038587</v>
      </c>
      <c r="DP25" s="4">
        <v>27.21318875</v>
      </c>
      <c r="DQ25" s="4">
        <v>176.38439797506055</v>
      </c>
      <c r="DR25" s="4">
        <v>34.870062500000003</v>
      </c>
      <c r="DS25" s="4">
        <v>243.48047526038587</v>
      </c>
      <c r="DT25" s="4">
        <v>31.676401249999998</v>
      </c>
      <c r="DU25" s="4">
        <v>31.676401249999998</v>
      </c>
      <c r="DV25" s="4">
        <v>35.716253250000001</v>
      </c>
      <c r="DW25" s="4">
        <v>41.384160749999999</v>
      </c>
      <c r="DX25" s="4">
        <v>32.923962977000684</v>
      </c>
      <c r="DZ25" s="4">
        <v>199.6429636095628</v>
      </c>
      <c r="EA25" s="4">
        <v>31.783427500000002</v>
      </c>
      <c r="EB25" s="4">
        <v>31.783427500000002</v>
      </c>
      <c r="EC25" s="4">
        <v>35.841493</v>
      </c>
      <c r="ED25" s="4">
        <v>41.569205999999994</v>
      </c>
      <c r="EE25" s="4">
        <v>32.648667750000001</v>
      </c>
      <c r="EF25" s="4">
        <v>8.2505269999999999</v>
      </c>
      <c r="EG25" s="4">
        <v>7.8369850000000003</v>
      </c>
      <c r="EH25" s="4">
        <v>5.6185224999999992</v>
      </c>
      <c r="EI25" s="4">
        <v>5.4426005000000002</v>
      </c>
      <c r="EJ25" s="4">
        <v>27.285212000000001</v>
      </c>
      <c r="EK25" s="4">
        <v>35.246258499999996</v>
      </c>
      <c r="EL25" s="4">
        <v>31.740576000000001</v>
      </c>
      <c r="EM25" s="4">
        <v>35.829458000000002</v>
      </c>
      <c r="EN25" s="4">
        <v>41.558240499999997</v>
      </c>
      <c r="EO25" s="4">
        <v>32.994704700120792</v>
      </c>
      <c r="EP25" s="4">
        <v>2.4751615</v>
      </c>
      <c r="EQ25" s="4">
        <v>9791.2849999999999</v>
      </c>
      <c r="ER25" s="4">
        <v>277.26642335950714</v>
      </c>
      <c r="ES25" s="4">
        <v>8.6202230000000011</v>
      </c>
      <c r="ET25" s="4">
        <v>425.29336364189703</v>
      </c>
      <c r="EU25" s="4">
        <v>8.5035357499999993</v>
      </c>
      <c r="EV25" s="7">
        <v>3442.7120531531837</v>
      </c>
      <c r="EW25" s="7">
        <v>47.569857874999997</v>
      </c>
      <c r="EX25" s="7">
        <v>3442.7120531531837</v>
      </c>
      <c r="EY25" s="7">
        <v>45.930264999999999</v>
      </c>
      <c r="EZ25" s="7">
        <v>199.6429636095628</v>
      </c>
      <c r="FA25" s="7">
        <v>27.285212000000001</v>
      </c>
      <c r="FB25" s="7">
        <v>235.27492528723883</v>
      </c>
      <c r="FC25" s="7">
        <v>35.380794625</v>
      </c>
      <c r="FD25" s="4">
        <v>199.6429636095628</v>
      </c>
      <c r="FE25" s="4">
        <v>31.740576000000001</v>
      </c>
      <c r="FF25" s="4">
        <v>31.740576000000001</v>
      </c>
      <c r="FG25" s="4">
        <v>35.829458000000002</v>
      </c>
      <c r="FH25" s="4">
        <v>41.558240499999997</v>
      </c>
      <c r="FI25" s="4">
        <v>32.994704700120792</v>
      </c>
      <c r="FK25" s="4">
        <v>243.48047526038587</v>
      </c>
      <c r="FL25" s="4">
        <v>32.576494124999996</v>
      </c>
      <c r="FM25" s="4">
        <v>243.48047526038587</v>
      </c>
      <c r="FN25" s="4">
        <v>32.923962977000684</v>
      </c>
      <c r="FP25" s="4">
        <v>199.6429636095628</v>
      </c>
      <c r="FQ25" s="4">
        <v>32.648667750000001</v>
      </c>
      <c r="FR25" s="4">
        <v>199.6429636095628</v>
      </c>
      <c r="FS25" s="4">
        <v>32.994704700120792</v>
      </c>
    </row>
    <row r="26" spans="1:175">
      <c r="A26" s="250"/>
      <c r="B26" s="38">
        <v>185</v>
      </c>
      <c r="C26" s="130">
        <f>Anchor!L167</f>
        <v>380.31138499999997</v>
      </c>
      <c r="D26" s="130">
        <f>Anchor!M167</f>
        <v>31.973466999999999</v>
      </c>
      <c r="E26" s="130">
        <f>Anchor!N167</f>
        <v>35.862563999999999</v>
      </c>
      <c r="F26" s="130">
        <f>Anchor!O167</f>
        <v>41.591783</v>
      </c>
      <c r="G26" s="131">
        <f>('Summary (Full)'!$B$34*D26+'Summary (Full)'!$B$35*E26+'Summary (Full)'!$B$36*F26)/'Summary (Full)'!$B$37</f>
        <v>32.817680312500002</v>
      </c>
      <c r="H26" s="130">
        <f>Anchor!P167</f>
        <v>8.4175730000000009</v>
      </c>
      <c r="I26" s="130">
        <f>Anchor!Q167</f>
        <v>7.9521269999999999</v>
      </c>
      <c r="J26" s="130">
        <f>Anchor!R167</f>
        <v>8.669136</v>
      </c>
      <c r="K26" s="130">
        <f>Anchor!S167</f>
        <v>8.4351339999999997</v>
      </c>
      <c r="L26" s="130">
        <f>Anchor!T167</f>
        <v>27.454549</v>
      </c>
      <c r="M26" s="130">
        <f>Anchor!U167</f>
        <v>35.373232999999999</v>
      </c>
      <c r="N26" s="130">
        <f>Anchor!V167</f>
        <v>31.905583</v>
      </c>
      <c r="O26" s="130">
        <f>Anchor!W167</f>
        <v>35.851337000000001</v>
      </c>
      <c r="P26" s="130">
        <f>Anchor!X167</f>
        <v>41.582000999999998</v>
      </c>
      <c r="Q26" s="132">
        <f>10*LOG10(1/(('Summary (Full)'!$B$41/10^(N26/10)+'Summary (Full)'!$B$42/10^(O26/10)+'Summary (Full)'!$B$43/10^(P26/10))/'Summary (Full)'!$B$44))</f>
        <v>33.144515211648191</v>
      </c>
      <c r="R26" s="130">
        <f>Anchor!Y167</f>
        <v>2.2007859999999999</v>
      </c>
      <c r="S26" s="130">
        <f>Anchor!Z167</f>
        <v>2884.55</v>
      </c>
      <c r="T26" s="130"/>
      <c r="U26" s="130">
        <f>Test!L167</f>
        <v>435.77353799999997</v>
      </c>
      <c r="V26" s="130">
        <f>Test!M167</f>
        <v>32.378934999999998</v>
      </c>
      <c r="W26" s="130">
        <f>Test!N167</f>
        <v>36.264740000000003</v>
      </c>
      <c r="X26" s="130">
        <f>Test!O167</f>
        <v>42.144502000000003</v>
      </c>
      <c r="Y26" s="130">
        <f>('Summary (Full)'!$B$34*V26+'Summary (Full)'!$B$35*W26+'Summary (Full)'!$B$36*X26)/'Summary (Full)'!$B$37</f>
        <v>33.232145750000001</v>
      </c>
      <c r="Z26" s="130">
        <f>Test!P167</f>
        <v>8.8872409999999995</v>
      </c>
      <c r="AA26" s="130">
        <f>Test!Q167</f>
        <v>8.299925</v>
      </c>
      <c r="AB26" s="130">
        <f>Test!R167</f>
        <v>12.867666</v>
      </c>
      <c r="AC26" s="130">
        <f>Test!S167</f>
        <v>12.487178</v>
      </c>
      <c r="AD26" s="130">
        <f>Test!T167</f>
        <v>27.860997999999999</v>
      </c>
      <c r="AE26" s="130">
        <f>Test!U167</f>
        <v>35.829476999999997</v>
      </c>
      <c r="AF26" s="130">
        <f>Test!V167</f>
        <v>32.299165000000002</v>
      </c>
      <c r="AG26" s="130">
        <f>Test!W167</f>
        <v>36.247391</v>
      </c>
      <c r="AH26" s="130">
        <f>Test!X167</f>
        <v>42.131661999999999</v>
      </c>
      <c r="AI26" s="130">
        <f>10*LOG10(1/(('Summary (Full)'!$B$41/10^(AF26/10)+'Summary (Full)'!$B$42/10^(AG26/10)+'Summary (Full)'!$B$43/10^(AH26/10))/'Summary (Full)'!$B$44))</f>
        <v>33.541981337378303</v>
      </c>
      <c r="AJ26" s="130">
        <f>Test!Y167</f>
        <v>2.073788</v>
      </c>
      <c r="AK26" s="130">
        <f>Test!Z167</f>
        <v>26737.97</v>
      </c>
      <c r="AL26" s="130">
        <f t="shared" si="2"/>
        <v>0.94229425305322734</v>
      </c>
      <c r="AM26" s="130">
        <f t="shared" si="2"/>
        <v>9.26937303912222</v>
      </c>
      <c r="AO26" s="261"/>
      <c r="AP26" s="177"/>
      <c r="AQ26" s="177"/>
      <c r="AR26" s="177"/>
      <c r="AS26" s="177"/>
      <c r="AT26" s="177"/>
      <c r="AU26" s="177"/>
      <c r="AV26" s="177"/>
      <c r="AW26" s="177"/>
      <c r="AX26" s="177"/>
      <c r="AY26" s="178"/>
      <c r="AZ26" s="252"/>
      <c r="BA26" s="171"/>
      <c r="CL26" s="4">
        <v>362.3648845750584</v>
      </c>
      <c r="CM26" s="4">
        <v>32.121822874999999</v>
      </c>
      <c r="CN26" s="4">
        <v>32.121822874999999</v>
      </c>
      <c r="CO26" s="4">
        <v>35.887812625000002</v>
      </c>
      <c r="CP26" s="4">
        <v>41.546691125000002</v>
      </c>
      <c r="CQ26" s="4">
        <v>32.946251500000002</v>
      </c>
      <c r="CR26" s="4">
        <v>8.6406203749999992</v>
      </c>
      <c r="CS26" s="4">
        <v>8.1164690000000004</v>
      </c>
      <c r="CT26" s="4">
        <v>9.855300999999999</v>
      </c>
      <c r="CU26" s="4">
        <v>9.5814531250000012</v>
      </c>
      <c r="CV26" s="4">
        <v>27.602497249999999</v>
      </c>
      <c r="CW26" s="4">
        <v>35.458584375000001</v>
      </c>
      <c r="CX26" s="4">
        <v>32.060998750000003</v>
      </c>
      <c r="CY26" s="4">
        <v>35.876121499999996</v>
      </c>
      <c r="CZ26" s="4">
        <v>41.533233250000002</v>
      </c>
      <c r="DA26" s="4">
        <v>33.280835012598139</v>
      </c>
      <c r="DB26" s="4">
        <v>2.3242328749999999</v>
      </c>
      <c r="DC26" s="4">
        <v>2174.9737500000001</v>
      </c>
      <c r="DE26" s="4">
        <v>472.5114438811807</v>
      </c>
      <c r="DF26" s="4">
        <v>9.1893419999999999</v>
      </c>
      <c r="DH26" s="4">
        <v>362.3648845750584</v>
      </c>
      <c r="DI26" s="4">
        <v>8.1164690000000004</v>
      </c>
      <c r="DK26" s="4">
        <v>6721.6718252174333</v>
      </c>
      <c r="DL26" s="4">
        <v>59.700523750000002</v>
      </c>
      <c r="DM26" s="4">
        <v>6721.6718252174333</v>
      </c>
      <c r="DN26" s="4">
        <v>57.835272500000002</v>
      </c>
      <c r="DO26" s="4">
        <v>362.3648845750584</v>
      </c>
      <c r="DP26" s="4">
        <v>27.602497249999999</v>
      </c>
      <c r="DQ26" s="4">
        <v>207.23454597987458</v>
      </c>
      <c r="DR26" s="4">
        <v>35.007994625000002</v>
      </c>
      <c r="DS26" s="4">
        <v>362.3648845750584</v>
      </c>
      <c r="DT26" s="4">
        <v>32.060998750000003</v>
      </c>
      <c r="DU26" s="4">
        <v>32.060998750000003</v>
      </c>
      <c r="DV26" s="4">
        <v>35.876121499999996</v>
      </c>
      <c r="DW26" s="4">
        <v>41.533233250000002</v>
      </c>
      <c r="DX26" s="4">
        <v>33.280835012598139</v>
      </c>
      <c r="DZ26" s="4">
        <v>235.27492528723883</v>
      </c>
      <c r="EA26" s="4">
        <v>31.929110125000001</v>
      </c>
      <c r="EB26" s="4">
        <v>31.929110125000001</v>
      </c>
      <c r="EC26" s="4">
        <v>35.913219749999996</v>
      </c>
      <c r="ED26" s="4">
        <v>41.718066</v>
      </c>
      <c r="EE26" s="4">
        <v>32.789926718750003</v>
      </c>
      <c r="EF26" s="4">
        <v>8.4353750000000005</v>
      </c>
      <c r="EG26" s="4">
        <v>7.95702</v>
      </c>
      <c r="EH26" s="4">
        <v>6.3663581249999996</v>
      </c>
      <c r="EI26" s="4">
        <v>6.164933875</v>
      </c>
      <c r="EJ26" s="4">
        <v>27.418269500000001</v>
      </c>
      <c r="EK26" s="4">
        <v>35.380794625</v>
      </c>
      <c r="EL26" s="4">
        <v>31.882562750000002</v>
      </c>
      <c r="EM26" s="4">
        <v>35.900821749999999</v>
      </c>
      <c r="EN26" s="4">
        <v>41.707269375000003</v>
      </c>
      <c r="EO26" s="4">
        <v>33.13072252750402</v>
      </c>
      <c r="EP26" s="4">
        <v>2.3687701250000002</v>
      </c>
      <c r="EQ26" s="4">
        <v>10749.44125</v>
      </c>
      <c r="ER26" s="4">
        <v>541.52475160342658</v>
      </c>
      <c r="ES26" s="4">
        <v>9.7717685000000003</v>
      </c>
      <c r="ET26" s="4">
        <v>507.30128493008129</v>
      </c>
      <c r="EU26" s="4">
        <v>8.7364470000000001</v>
      </c>
      <c r="EV26" s="7">
        <v>3487.470088481969</v>
      </c>
      <c r="EW26" s="7">
        <v>47.855724625000001</v>
      </c>
      <c r="EX26" s="7">
        <v>3988.9797388647603</v>
      </c>
      <c r="EY26" s="7">
        <v>49.162926249999998</v>
      </c>
      <c r="EZ26" s="7">
        <v>235.27492528723883</v>
      </c>
      <c r="FA26" s="7">
        <v>27.418269500000001</v>
      </c>
      <c r="FB26" s="7">
        <v>277.26642335950714</v>
      </c>
      <c r="FC26" s="7">
        <v>35.515330749999997</v>
      </c>
      <c r="FD26" s="4">
        <v>235.27492528723883</v>
      </c>
      <c r="FE26" s="4">
        <v>31.882562750000002</v>
      </c>
      <c r="FF26" s="4">
        <v>31.882562750000002</v>
      </c>
      <c r="FG26" s="4">
        <v>35.900821749999999</v>
      </c>
      <c r="FH26" s="4">
        <v>41.707269375000003</v>
      </c>
      <c r="FI26" s="4">
        <v>33.13072252750402</v>
      </c>
      <c r="FK26" s="4">
        <v>398.51091673245304</v>
      </c>
      <c r="FL26" s="4">
        <v>33.060676632812502</v>
      </c>
      <c r="FM26" s="4">
        <v>398.51091673245304</v>
      </c>
      <c r="FN26" s="4">
        <v>33.393052161787395</v>
      </c>
      <c r="FP26" s="4">
        <v>235.27492528723883</v>
      </c>
      <c r="FQ26" s="4">
        <v>32.789926718750003</v>
      </c>
      <c r="FR26" s="4">
        <v>235.27492528723883</v>
      </c>
      <c r="FS26" s="4">
        <v>33.13072252750402</v>
      </c>
    </row>
    <row r="27" spans="1:175" ht="13" customHeight="1">
      <c r="A27" s="250"/>
      <c r="B27" s="38">
        <v>210</v>
      </c>
      <c r="C27" s="130">
        <f>Anchor!L168</f>
        <v>87.588922999999994</v>
      </c>
      <c r="D27" s="130">
        <f>Anchor!M168</f>
        <v>30.798867000000001</v>
      </c>
      <c r="E27" s="130">
        <f>Anchor!N168</f>
        <v>35.163314999999997</v>
      </c>
      <c r="F27" s="130">
        <f>Anchor!O168</f>
        <v>40.092227000000001</v>
      </c>
      <c r="G27" s="131">
        <f>('Summary (Full)'!$B$34*D27+'Summary (Full)'!$B$35*E27+'Summary (Full)'!$B$36*F27)/'Summary (Full)'!$B$37</f>
        <v>31.652480000000001</v>
      </c>
      <c r="H27" s="130">
        <f>Anchor!P168</f>
        <v>7.1016300000000001</v>
      </c>
      <c r="I27" s="130">
        <f>Anchor!Q168</f>
        <v>7.0971979999999997</v>
      </c>
      <c r="J27" s="130">
        <f>Anchor!R168</f>
        <v>2.4884580000000001</v>
      </c>
      <c r="K27" s="130">
        <f>Anchor!S168</f>
        <v>2.3987259999999999</v>
      </c>
      <c r="L27" s="130">
        <f>Anchor!T168</f>
        <v>26.379366000000001</v>
      </c>
      <c r="M27" s="130">
        <f>Anchor!U168</f>
        <v>34.102732000000003</v>
      </c>
      <c r="N27" s="130">
        <f>Anchor!V168</f>
        <v>30.778005</v>
      </c>
      <c r="O27" s="130">
        <f>Anchor!W168</f>
        <v>35.156734999999998</v>
      </c>
      <c r="P27" s="130">
        <f>Anchor!X168</f>
        <v>40.082948000000002</v>
      </c>
      <c r="Q27" s="132">
        <f>10*LOG10(1/(('Summary (Full)'!$B$41/10^(N27/10)+'Summary (Full)'!$B$42/10^(O27/10)+'Summary (Full)'!$B$43/10^(P27/10))/'Summary (Full)'!$B$44))</f>
        <v>32.044588975785416</v>
      </c>
      <c r="R27" s="130">
        <f>Anchor!Y168</f>
        <v>2.9690850000000002</v>
      </c>
      <c r="S27" s="130">
        <f>Anchor!Z168</f>
        <v>1228</v>
      </c>
      <c r="T27" s="130"/>
      <c r="U27" s="130">
        <f>Test!L168</f>
        <v>97.384614999999997</v>
      </c>
      <c r="V27" s="130">
        <f>Test!M168</f>
        <v>31.107019000000001</v>
      </c>
      <c r="W27" s="130">
        <f>Test!N168</f>
        <v>35.433591</v>
      </c>
      <c r="X27" s="130">
        <f>Test!O168</f>
        <v>40.655107000000001</v>
      </c>
      <c r="Y27" s="130">
        <f>('Summary (Full)'!$B$34*V27+'Summary (Full)'!$B$35*W27+'Summary (Full)'!$B$36*X27)/'Summary (Full)'!$B$37</f>
        <v>31.974185249999998</v>
      </c>
      <c r="Z27" s="130">
        <f>Test!P168</f>
        <v>7.3940409999999996</v>
      </c>
      <c r="AA27" s="130">
        <f>Test!Q168</f>
        <v>7.2947360000000003</v>
      </c>
      <c r="AB27" s="130">
        <f>Test!R168</f>
        <v>5.8157110000000003</v>
      </c>
      <c r="AC27" s="130">
        <f>Test!S168</f>
        <v>5.6028279999999997</v>
      </c>
      <c r="AD27" s="130">
        <f>Test!T168</f>
        <v>26.667760000000001</v>
      </c>
      <c r="AE27" s="130">
        <f>Test!U168</f>
        <v>34.588295000000002</v>
      </c>
      <c r="AF27" s="130">
        <f>Test!V168</f>
        <v>31.080625999999999</v>
      </c>
      <c r="AG27" s="130">
        <f>Test!W168</f>
        <v>35.425199999999997</v>
      </c>
      <c r="AH27" s="130">
        <f>Test!X168</f>
        <v>40.644388999999997</v>
      </c>
      <c r="AI27" s="130">
        <f>10*LOG10(1/(('Summary (Full)'!$B$41/10^(AF27/10)+'Summary (Full)'!$B$42/10^(AG27/10)+'Summary (Full)'!$B$43/10^(AH27/10))/'Summary (Full)'!$B$44))</f>
        <v>32.350998912313905</v>
      </c>
      <c r="AJ27" s="130">
        <f>Test!Y168</f>
        <v>2.8241320000000001</v>
      </c>
      <c r="AK27" s="130">
        <f>Test!Z168</f>
        <v>10511.72</v>
      </c>
      <c r="AL27" s="130">
        <f t="shared" si="2"/>
        <v>0.95117923535365267</v>
      </c>
      <c r="AM27" s="130">
        <f t="shared" si="2"/>
        <v>8.5600325732899023</v>
      </c>
      <c r="AO27" s="261" t="s">
        <v>29</v>
      </c>
      <c r="AP27" s="177" cm="1">
        <f t="array" ref="AP27">bdRateExtend($C25:$C28,D25:D28,$U25:$U28,V25:V28)</f>
        <v>-0.20866360810860629</v>
      </c>
      <c r="AQ27" s="177"/>
      <c r="AR27" s="177"/>
      <c r="AS27" s="177"/>
      <c r="AT27" s="177" cm="1">
        <f t="array" ref="AT27">bdRateExtend($C25:$C28,H25:H28,$U25:$U28,Z25:Z28)</f>
        <v>-0.19468418875138693</v>
      </c>
      <c r="AU27" s="177"/>
      <c r="AV27" s="177" cm="1">
        <f t="array" ref="AV27">bdRateExtend($C25:$C28,I25:I28,$U25:$U28,AA25:AA28)</f>
        <v>-0.20826618889181603</v>
      </c>
      <c r="AW27" s="177"/>
      <c r="AX27" s="177" cm="1">
        <f t="array" ref="AX27">bdRateExtend($C25:$C28,J25:J28,$U25:$U28,AB25:AB28,"None", FALSE,1)</f>
        <v>-0.35312624742873722</v>
      </c>
      <c r="AY27" s="178"/>
      <c r="AZ27" s="252" cm="1">
        <f t="array" ref="AZ27">testVMAFRange($C25:$C28,J25:J28,$U25:$U28,AB25:AB28)</f>
        <v>0</v>
      </c>
      <c r="BA27" s="171"/>
      <c r="CL27" s="4">
        <v>472.5114438811807</v>
      </c>
      <c r="CM27" s="4">
        <v>32.466417499999999</v>
      </c>
      <c r="CN27" s="4">
        <v>32.466417499999999</v>
      </c>
      <c r="CO27" s="4">
        <v>35.996616250000002</v>
      </c>
      <c r="CP27" s="4">
        <v>41.954090000000001</v>
      </c>
      <c r="CQ27" s="4">
        <v>33.280034453124998</v>
      </c>
      <c r="CR27" s="4">
        <v>9.1893419999999999</v>
      </c>
      <c r="CS27" s="4">
        <v>8.4216899999999999</v>
      </c>
      <c r="CT27" s="4">
        <v>9.1804264999999994</v>
      </c>
      <c r="CU27" s="4">
        <v>8.8937719999999985</v>
      </c>
      <c r="CV27" s="4">
        <v>27.89819275</v>
      </c>
      <c r="CW27" s="4">
        <v>35.752616250000003</v>
      </c>
      <c r="CX27" s="4">
        <v>32.412263500000002</v>
      </c>
      <c r="CY27" s="4">
        <v>35.984577999999999</v>
      </c>
      <c r="CZ27" s="4">
        <v>41.943863750000006</v>
      </c>
      <c r="DA27" s="4">
        <v>33.608975765968971</v>
      </c>
      <c r="DB27" s="4">
        <v>2.08786</v>
      </c>
      <c r="DC27" s="4">
        <v>1692.99</v>
      </c>
      <c r="DE27" s="4">
        <v>560.25332111183354</v>
      </c>
      <c r="DF27" s="4">
        <v>9.5406945000000007</v>
      </c>
      <c r="DH27" s="4">
        <v>472.5114438811807</v>
      </c>
      <c r="DI27" s="4">
        <v>8.4216899999999999</v>
      </c>
      <c r="DK27" s="4">
        <v>7591.5096383041973</v>
      </c>
      <c r="DL27" s="4">
        <v>62.791757875000002</v>
      </c>
      <c r="DM27" s="4">
        <v>7591.5096383041973</v>
      </c>
      <c r="DN27" s="4">
        <v>60.828565249999997</v>
      </c>
      <c r="DO27" s="4">
        <v>431.73405895366733</v>
      </c>
      <c r="DP27" s="4">
        <v>27.803460999999999</v>
      </c>
      <c r="DQ27" s="4">
        <v>243.48047526038587</v>
      </c>
      <c r="DR27" s="4">
        <v>35.145926750000001</v>
      </c>
      <c r="DS27" s="4">
        <v>472.5114438811807</v>
      </c>
      <c r="DT27" s="4">
        <v>32.412263500000002</v>
      </c>
      <c r="DU27" s="4">
        <v>32.412263500000002</v>
      </c>
      <c r="DV27" s="4">
        <v>35.984577999999999</v>
      </c>
      <c r="DW27" s="4">
        <v>41.943863750000006</v>
      </c>
      <c r="DX27" s="4">
        <v>33.608975765968971</v>
      </c>
      <c r="DZ27" s="4">
        <v>277.26642335950714</v>
      </c>
      <c r="EA27" s="4">
        <v>32.07479275</v>
      </c>
      <c r="EB27" s="4">
        <v>32.07479275</v>
      </c>
      <c r="EC27" s="4">
        <v>35.9849465</v>
      </c>
      <c r="ED27" s="4">
        <v>41.866925999999999</v>
      </c>
      <c r="EE27" s="4">
        <v>32.931185687500005</v>
      </c>
      <c r="EF27" s="4">
        <v>8.6202230000000011</v>
      </c>
      <c r="EG27" s="4">
        <v>8.0770550000000014</v>
      </c>
      <c r="EH27" s="4">
        <v>7.1141937499999992</v>
      </c>
      <c r="EI27" s="4">
        <v>6.8872672500000007</v>
      </c>
      <c r="EJ27" s="4">
        <v>27.551327000000001</v>
      </c>
      <c r="EK27" s="4">
        <v>35.515330749999997</v>
      </c>
      <c r="EL27" s="4">
        <v>32.024549499999999</v>
      </c>
      <c r="EM27" s="4">
        <v>35.972185500000002</v>
      </c>
      <c r="EN27" s="4">
        <v>41.856298250000002</v>
      </c>
      <c r="EO27" s="4">
        <v>33.26674035488724</v>
      </c>
      <c r="EP27" s="4">
        <v>2.2623787499999999</v>
      </c>
      <c r="EQ27" s="4">
        <v>11707.5975</v>
      </c>
      <c r="ER27" s="4">
        <v>642.18061480967651</v>
      </c>
      <c r="ES27" s="4">
        <v>10.16269325</v>
      </c>
      <c r="ET27" s="4">
        <v>605.12252410410929</v>
      </c>
      <c r="EU27" s="4">
        <v>8.9693582499999991</v>
      </c>
      <c r="EV27" s="7">
        <v>3988.9797388647603</v>
      </c>
      <c r="EW27" s="7">
        <v>51.007473750000003</v>
      </c>
      <c r="EX27" s="7">
        <v>4562.6081237587769</v>
      </c>
      <c r="EY27" s="7">
        <v>52.178107125000004</v>
      </c>
      <c r="EZ27" s="7">
        <v>425.29336364189703</v>
      </c>
      <c r="FA27" s="7">
        <v>28.039691749999999</v>
      </c>
      <c r="FB27" s="7">
        <v>326.75249786485938</v>
      </c>
      <c r="FC27" s="7">
        <v>35.649866875000001</v>
      </c>
      <c r="FD27" s="4">
        <v>277.26642335950714</v>
      </c>
      <c r="FE27" s="4">
        <v>32.024549499999999</v>
      </c>
      <c r="FF27" s="4">
        <v>32.024549499999999</v>
      </c>
      <c r="FG27" s="4">
        <v>35.972185500000002</v>
      </c>
      <c r="FH27" s="4">
        <v>41.856298250000002</v>
      </c>
      <c r="FI27" s="4">
        <v>33.26674035488724</v>
      </c>
      <c r="FK27" s="4">
        <v>472.5114438811807</v>
      </c>
      <c r="FL27" s="4">
        <v>33.280034453124998</v>
      </c>
      <c r="FM27" s="4">
        <v>472.5114438811807</v>
      </c>
      <c r="FN27" s="4">
        <v>33.608975765968971</v>
      </c>
      <c r="FP27" s="4">
        <v>277.26642335950714</v>
      </c>
      <c r="FQ27" s="4">
        <v>32.931185687500005</v>
      </c>
      <c r="FR27" s="4">
        <v>277.26642335950714</v>
      </c>
      <c r="FS27" s="4">
        <v>33.26674035488724</v>
      </c>
    </row>
    <row r="28" spans="1:175" ht="13" thickBot="1">
      <c r="A28" s="250"/>
      <c r="B28" s="38">
        <v>235</v>
      </c>
      <c r="C28" s="130">
        <f>Anchor!L169</f>
        <v>35.235692</v>
      </c>
      <c r="D28" s="130">
        <f>Anchor!M169</f>
        <v>29.667535999999998</v>
      </c>
      <c r="E28" s="130">
        <f>Anchor!N169</f>
        <v>34.282989999999998</v>
      </c>
      <c r="F28" s="130">
        <f>Anchor!O169</f>
        <v>38.353155999999998</v>
      </c>
      <c r="G28" s="131">
        <f>('Summary (Full)'!$B$34*D28+'Summary (Full)'!$B$35*E28+'Summary (Full)'!$B$36*F28)/'Summary (Full)'!$B$37</f>
        <v>30.498853125</v>
      </c>
      <c r="H28" s="130">
        <f>Anchor!P169</f>
        <v>6.3743819999999998</v>
      </c>
      <c r="I28" s="130">
        <f>Anchor!Q169</f>
        <v>6.632511</v>
      </c>
      <c r="J28" s="130">
        <f>Anchor!R169</f>
        <v>3.1844999999999998E-2</v>
      </c>
      <c r="K28" s="130">
        <f>Anchor!S169</f>
        <v>2.4041E-2</v>
      </c>
      <c r="L28" s="130">
        <f>Anchor!T169</f>
        <v>25.380852999999998</v>
      </c>
      <c r="M28" s="130">
        <f>Anchor!U169</f>
        <v>32.682232999999997</v>
      </c>
      <c r="N28" s="130">
        <f>Anchor!V169</f>
        <v>29.654706999999998</v>
      </c>
      <c r="O28" s="130">
        <f>Anchor!W169</f>
        <v>34.276493000000002</v>
      </c>
      <c r="P28" s="130">
        <f>Anchor!X169</f>
        <v>38.337679000000001</v>
      </c>
      <c r="Q28" s="132">
        <f>10*LOG10(1/(('Summary (Full)'!$B$41/10^(N28/10)+'Summary (Full)'!$B$42/10^(O28/10)+'Summary (Full)'!$B$43/10^(P28/10))/'Summary (Full)'!$B$44))</f>
        <v>30.923024414783203</v>
      </c>
      <c r="R28" s="130">
        <f>Anchor!Y169</f>
        <v>3.30036</v>
      </c>
      <c r="S28" s="130">
        <f>Anchor!Z169</f>
        <v>533.70000000000005</v>
      </c>
      <c r="T28" s="130"/>
      <c r="U28" s="130">
        <f>Test!L169</f>
        <v>29.224615</v>
      </c>
      <c r="V28" s="130">
        <f>Test!M169</f>
        <v>30.031848</v>
      </c>
      <c r="W28" s="130">
        <f>Test!N169</f>
        <v>34.600914000000003</v>
      </c>
      <c r="X28" s="130">
        <f>Test!O169</f>
        <v>39.101635999999999</v>
      </c>
      <c r="Y28" s="130">
        <f>('Summary (Full)'!$B$34*V28+'Summary (Full)'!$B$35*W28+'Summary (Full)'!$B$36*X28)/'Summary (Full)'!$B$37</f>
        <v>30.884276374999999</v>
      </c>
      <c r="Z28" s="130">
        <f>Test!P169</f>
        <v>6.5910260000000003</v>
      </c>
      <c r="AA28" s="130">
        <f>Test!Q169</f>
        <v>6.7837180000000004</v>
      </c>
      <c r="AB28" s="130">
        <f>Test!R169</f>
        <v>0.241148</v>
      </c>
      <c r="AC28" s="130">
        <f>Test!S169</f>
        <v>0.22505</v>
      </c>
      <c r="AD28" s="130">
        <f>Test!T169</f>
        <v>25.714641</v>
      </c>
      <c r="AE28" s="130">
        <f>Test!U169</f>
        <v>33.249169999999999</v>
      </c>
      <c r="AF28" s="130">
        <f>Test!V169</f>
        <v>30.01717</v>
      </c>
      <c r="AG28" s="130">
        <f>Test!W169</f>
        <v>34.59507</v>
      </c>
      <c r="AH28" s="130">
        <f>Test!X169</f>
        <v>39.088245999999998</v>
      </c>
      <c r="AI28" s="130">
        <f>10*LOG10(1/(('Summary (Full)'!$B$41/10^(AF28/10)+'Summary (Full)'!$B$42/10^(AG28/10)+'Summary (Full)'!$B$43/10^(AH28/10))/'Summary (Full)'!$B$44))</f>
        <v>31.293320044566158</v>
      </c>
      <c r="AJ28" s="130">
        <f>Test!Y169</f>
        <v>3.3218990000000002</v>
      </c>
      <c r="AK28" s="130">
        <f>Test!Z169</f>
        <v>3775.93</v>
      </c>
      <c r="AL28" s="130">
        <f t="shared" si="2"/>
        <v>1.0065262577415797</v>
      </c>
      <c r="AM28" s="130">
        <f t="shared" si="2"/>
        <v>7.0750046842795573</v>
      </c>
      <c r="AO28" s="270"/>
      <c r="AP28" s="193"/>
      <c r="AQ28" s="193"/>
      <c r="AR28" s="193"/>
      <c r="AS28" s="193"/>
      <c r="AT28" s="193"/>
      <c r="AU28" s="193"/>
      <c r="AV28" s="193"/>
      <c r="AW28" s="193"/>
      <c r="AX28" s="193"/>
      <c r="AY28" s="195"/>
      <c r="AZ28" s="253"/>
      <c r="BA28" s="221"/>
      <c r="CL28" s="4">
        <v>560.25332111183354</v>
      </c>
      <c r="CM28" s="4">
        <v>32.70362575</v>
      </c>
      <c r="CN28" s="4">
        <v>32.70362575</v>
      </c>
      <c r="CO28" s="4">
        <v>36.061786875000003</v>
      </c>
      <c r="CP28" s="4">
        <v>42.077728999999998</v>
      </c>
      <c r="CQ28" s="4">
        <v>33.4993922734375</v>
      </c>
      <c r="CR28" s="4">
        <v>9.5406945000000007</v>
      </c>
      <c r="CS28" s="4">
        <v>8.6444989999999997</v>
      </c>
      <c r="CT28" s="4">
        <v>10.82395775</v>
      </c>
      <c r="CU28" s="4">
        <v>10.479773</v>
      </c>
      <c r="CV28" s="4">
        <v>28.119207124999999</v>
      </c>
      <c r="CW28" s="4">
        <v>35.918028874999997</v>
      </c>
      <c r="CX28" s="4">
        <v>32.648957750000001</v>
      </c>
      <c r="CY28" s="4">
        <v>36.049222999999998</v>
      </c>
      <c r="CZ28" s="4">
        <v>42.066890125</v>
      </c>
      <c r="DA28" s="4">
        <v>33.824899370150547</v>
      </c>
      <c r="DB28" s="4">
        <v>1.9716134999999999</v>
      </c>
      <c r="DC28" s="4">
        <v>1871.25</v>
      </c>
      <c r="DE28" s="4">
        <v>664.28821541043885</v>
      </c>
      <c r="DF28" s="4">
        <v>9.8920469999999998</v>
      </c>
      <c r="DH28" s="4">
        <v>560.25332111183354</v>
      </c>
      <c r="DI28" s="4">
        <v>8.6444989999999997</v>
      </c>
      <c r="DK28" s="4">
        <v>8573.9113849999994</v>
      </c>
      <c r="DL28" s="4">
        <v>65.882992000000002</v>
      </c>
      <c r="DM28" s="4">
        <v>8573.9113849999994</v>
      </c>
      <c r="DN28" s="4">
        <v>63.821857999999999</v>
      </c>
      <c r="DO28" s="4">
        <v>560.25332111183354</v>
      </c>
      <c r="DP28" s="4">
        <v>28.119207124999999</v>
      </c>
      <c r="DQ28" s="4">
        <v>286.06592377112872</v>
      </c>
      <c r="DR28" s="4">
        <v>35.283858875</v>
      </c>
      <c r="DS28" s="4">
        <v>560.25332111183354</v>
      </c>
      <c r="DT28" s="4">
        <v>32.648957750000001</v>
      </c>
      <c r="DU28" s="4">
        <v>32.648957750000001</v>
      </c>
      <c r="DV28" s="4">
        <v>36.049222999999998</v>
      </c>
      <c r="DW28" s="4">
        <v>42.066890125</v>
      </c>
      <c r="DX28" s="4">
        <v>33.824899370150547</v>
      </c>
      <c r="DZ28" s="4">
        <v>425.29336364189703</v>
      </c>
      <c r="EA28" s="4">
        <v>32.559083874999999</v>
      </c>
      <c r="EB28" s="4">
        <v>32.559083874999999</v>
      </c>
      <c r="EC28" s="4">
        <v>36.229474750000001</v>
      </c>
      <c r="ED28" s="4">
        <v>42.116450749999998</v>
      </c>
      <c r="EE28" s="4">
        <v>33.385818734375</v>
      </c>
      <c r="EF28" s="4">
        <v>9.1977427499999997</v>
      </c>
      <c r="EG28" s="4">
        <v>8.5035357499999993</v>
      </c>
      <c r="EH28" s="4">
        <v>13.77038175</v>
      </c>
      <c r="EI28" s="4">
        <v>13.34319925</v>
      </c>
      <c r="EJ28" s="4">
        <v>28.039691749999999</v>
      </c>
      <c r="EK28" s="4">
        <v>35.891516625000001</v>
      </c>
      <c r="EL28" s="4">
        <v>32.489043500000001</v>
      </c>
      <c r="EM28" s="4">
        <v>36.215910874999999</v>
      </c>
      <c r="EN28" s="4">
        <v>42.102719624999999</v>
      </c>
      <c r="EO28" s="4">
        <v>33.702682537925867</v>
      </c>
      <c r="EP28" s="4">
        <v>2.0501711250000003</v>
      </c>
      <c r="EQ28" s="4">
        <v>22886.93</v>
      </c>
      <c r="ER28" s="4">
        <v>761.54587729600689</v>
      </c>
      <c r="ES28" s="4">
        <v>10.553618</v>
      </c>
      <c r="ET28" s="4">
        <v>874.1021005990599</v>
      </c>
      <c r="EU28" s="4">
        <v>9.5378945000000002</v>
      </c>
      <c r="EV28" s="7">
        <v>4562.6081237587769</v>
      </c>
      <c r="EW28" s="7">
        <v>54.159222874999998</v>
      </c>
      <c r="EX28" s="7">
        <v>5218.726154</v>
      </c>
      <c r="EY28" s="7">
        <v>55.193288000000003</v>
      </c>
      <c r="EZ28" s="7">
        <v>507.30128493008129</v>
      </c>
      <c r="FA28" s="7">
        <v>28.283239000000002</v>
      </c>
      <c r="FB28" s="7">
        <v>425.29336364189703</v>
      </c>
      <c r="FC28" s="7">
        <v>35.891516625000001</v>
      </c>
      <c r="FD28" s="4">
        <v>425.29336364189703</v>
      </c>
      <c r="FE28" s="4">
        <v>32.489043500000001</v>
      </c>
      <c r="FF28" s="4">
        <v>32.489043500000001</v>
      </c>
      <c r="FG28" s="4">
        <v>36.215910874999999</v>
      </c>
      <c r="FH28" s="4">
        <v>42.102719624999999</v>
      </c>
      <c r="FI28" s="4">
        <v>33.702682537925867</v>
      </c>
      <c r="FK28" s="4">
        <v>560.25332111183354</v>
      </c>
      <c r="FL28" s="4">
        <v>33.4993922734375</v>
      </c>
      <c r="FM28" s="4">
        <v>560.25332111183354</v>
      </c>
      <c r="FN28" s="4">
        <v>33.824899370150547</v>
      </c>
      <c r="FP28" s="4">
        <v>425.29336364189703</v>
      </c>
      <c r="FQ28" s="4">
        <v>33.385818734375</v>
      </c>
      <c r="FR28" s="4">
        <v>425.29336364189703</v>
      </c>
      <c r="FS28" s="4">
        <v>33.702682537925867</v>
      </c>
    </row>
    <row r="29" spans="1:175" ht="13" customHeight="1">
      <c r="A29" s="250" t="s">
        <v>9</v>
      </c>
      <c r="B29" s="38">
        <v>110</v>
      </c>
      <c r="C29" s="130">
        <f>Anchor!L170</f>
        <v>7930.5636919999997</v>
      </c>
      <c r="D29" s="130">
        <f>Anchor!M170</f>
        <v>38.70046</v>
      </c>
      <c r="E29" s="130">
        <f>Anchor!N170</f>
        <v>37.681213</v>
      </c>
      <c r="F29" s="130">
        <f>Anchor!O170</f>
        <v>44.04318</v>
      </c>
      <c r="G29" s="131">
        <f>('Summary (Full)'!$B$34*D29+'Summary (Full)'!$B$35*E29+'Summary (Full)'!$B$36*F29)/'Summary (Full)'!$B$37</f>
        <v>38.970677062499995</v>
      </c>
      <c r="H29" s="130">
        <f>Anchor!P170</f>
        <v>18.109575</v>
      </c>
      <c r="I29" s="130">
        <f>Anchor!Q170</f>
        <v>14.490588000000001</v>
      </c>
      <c r="J29" s="130">
        <f>Anchor!R170</f>
        <v>60.886997999999998</v>
      </c>
      <c r="K29" s="130">
        <f>Anchor!S170</f>
        <v>58.866810999999998</v>
      </c>
      <c r="L29" s="130">
        <f>Anchor!T170</f>
        <v>34.255457</v>
      </c>
      <c r="M29" s="130">
        <f>Anchor!U170</f>
        <v>39.360965</v>
      </c>
      <c r="N29" s="130">
        <f>Anchor!V170</f>
        <v>38.654702</v>
      </c>
      <c r="O29" s="130">
        <f>Anchor!W170</f>
        <v>37.659877999999999</v>
      </c>
      <c r="P29" s="130">
        <f>Anchor!X170</f>
        <v>44.018040999999997</v>
      </c>
      <c r="Q29" s="132">
        <f>10*LOG10(1/(('Summary (Full)'!$B$41/10^(N29/10)+'Summary (Full)'!$B$42/10^(O29/10)+'Summary (Full)'!$B$43/10^(P29/10))/'Summary (Full)'!$B$44))</f>
        <v>38.994635571589022</v>
      </c>
      <c r="R29" s="130">
        <f>Anchor!Y170</f>
        <v>0.81870699999999996</v>
      </c>
      <c r="S29" s="130">
        <f>Anchor!Z170</f>
        <v>9257.41</v>
      </c>
      <c r="T29" s="130"/>
      <c r="U29" s="130">
        <f>Test!L170</f>
        <v>8523.6516919999995</v>
      </c>
      <c r="V29" s="130">
        <f>Test!M170</f>
        <v>39.210894000000003</v>
      </c>
      <c r="W29" s="130">
        <f>Test!N170</f>
        <v>37.960284000000001</v>
      </c>
      <c r="X29" s="130">
        <f>Test!O170</f>
        <v>44.424992000000003</v>
      </c>
      <c r="Y29" s="130">
        <f>('Summary (Full)'!$B$34*V29+'Summary (Full)'!$B$35*W29+'Summary (Full)'!$B$36*X29)/'Summary (Full)'!$B$37</f>
        <v>39.458612000000002</v>
      </c>
      <c r="Z29" s="130">
        <f>Test!P170</f>
        <v>18.943877000000001</v>
      </c>
      <c r="AA29" s="130">
        <f>Test!Q170</f>
        <v>15.020720000000001</v>
      </c>
      <c r="AB29" s="130">
        <f>Test!R170</f>
        <v>64.438970999999995</v>
      </c>
      <c r="AC29" s="130">
        <f>Test!S170</f>
        <v>62.295110999999999</v>
      </c>
      <c r="AD29" s="130">
        <f>Test!T170</f>
        <v>34.851998000000002</v>
      </c>
      <c r="AE29" s="130">
        <f>Test!U170</f>
        <v>39.630214000000002</v>
      </c>
      <c r="AF29" s="130">
        <f>Test!V170</f>
        <v>39.171838999999999</v>
      </c>
      <c r="AG29" s="130">
        <f>Test!W170</f>
        <v>37.941186999999999</v>
      </c>
      <c r="AH29" s="130">
        <f>Test!X170</f>
        <v>44.400168000000001</v>
      </c>
      <c r="AI29" s="130">
        <f>10*LOG10(1/(('Summary (Full)'!$B$41/10^(AF29/10)+'Summary (Full)'!$B$42/10^(AG29/10)+'Summary (Full)'!$B$43/10^(AH29/10))/'Summary (Full)'!$B$44))</f>
        <v>39.450099674764402</v>
      </c>
      <c r="AJ29" s="130">
        <f>Test!Y170</f>
        <v>0.70041200000000003</v>
      </c>
      <c r="AK29" s="130">
        <f>Test!Z170</f>
        <v>110239.41</v>
      </c>
      <c r="AL29" s="130">
        <f t="shared" si="2"/>
        <v>0.85550996876782548</v>
      </c>
      <c r="AM29" s="130">
        <f t="shared" si="2"/>
        <v>11.908234592612837</v>
      </c>
      <c r="AO29" s="271" t="s">
        <v>27</v>
      </c>
      <c r="AP29" s="192" cm="1">
        <f t="array" ref="AP29">bdRateExtend($C29:$C32,D29:D32,$U29:$U32,V29:V32)</f>
        <v>-0.14996712739497742</v>
      </c>
      <c r="AQ29" s="192" cm="1">
        <f t="array" ref="AQ29">bdRateExtend($C29:$C34,D29:D34,$U29:$U34,V29:V34)</f>
        <v>-0.17659107475234137</v>
      </c>
      <c r="AR29" s="192" cm="1">
        <f t="array" ref="AR29">bdRateExtend($C29:$C34,E29:E34,$U29:$U34,W29:W34)</f>
        <v>-0.38450983311361542</v>
      </c>
      <c r="AS29" s="192" cm="1">
        <f t="array" ref="AS29">bdRateExtend($C29:$C34,F29:F34,$U29:$U34,X29:X34)</f>
        <v>-0.38521510586853058</v>
      </c>
      <c r="AT29" s="192" cm="1">
        <f t="array" ref="AT29">bdRateExtend($C29:$C32,H29:H32,$U29:$U32,Z29:Z32)</f>
        <v>-0.14131248312577105</v>
      </c>
      <c r="AU29" s="192" cm="1">
        <f t="array" ref="AU29">bdRateExtend($C29:$C34,H29:H34,$U29:$U34,Z29:Z34)</f>
        <v>-0.15815777713172341</v>
      </c>
      <c r="AV29" s="192" cm="1">
        <f t="array" ref="AV29">bdRateExtend($C29:$C32,I29:I32,$U29:$U32,AA29:AA32)</f>
        <v>-0.1481280908753374</v>
      </c>
      <c r="AW29" s="192" cm="1">
        <f t="array" ref="AW29">bdRateExtend($C29:$C34,I29:I34,$U29:$U34,AA29:AA34)</f>
        <v>-0.16523732886808329</v>
      </c>
      <c r="AX29" s="192" cm="1">
        <f t="array" ref="AX29">bdRateExtend($C29:$C32,J29:J32,$U29:$U32,AB29:AB32,"None", FALSE,1)</f>
        <v>-0.17589243238476127</v>
      </c>
      <c r="AY29" s="194" cm="1">
        <f t="array" ref="AY29">bdRateExtend($C29:$C34,J29:J34,$U29:$U34,AB29:AB34,"None", FALSE,TRUE)</f>
        <v>-0.22350020129813186</v>
      </c>
      <c r="AZ29" s="251" cm="1">
        <f t="array" ref="AZ29">testVMAFRange($C29:$C32,J29:J32,$U29:$U32,AB29:AB32)</f>
        <v>0</v>
      </c>
      <c r="BA29" s="170" cm="1">
        <f t="array" ref="BA29">testVMAFRange($C29:$C34,J29:J34,$U29:$U34,AB29:AB34)</f>
        <v>0</v>
      </c>
      <c r="CL29" s="4">
        <v>664.28821541043885</v>
      </c>
      <c r="CM29" s="4">
        <v>32.940834000000002</v>
      </c>
      <c r="CN29" s="4">
        <v>32.940834000000002</v>
      </c>
      <c r="CO29" s="4">
        <v>36.126957500000003</v>
      </c>
      <c r="CP29" s="4">
        <v>42.201368000000002</v>
      </c>
      <c r="CQ29" s="4">
        <v>33.718750093750003</v>
      </c>
      <c r="CR29" s="4">
        <v>9.8920469999999998</v>
      </c>
      <c r="CS29" s="4">
        <v>8.8673080000000013</v>
      </c>
      <c r="CT29" s="4">
        <v>12.467489</v>
      </c>
      <c r="CU29" s="4">
        <v>12.065773999999999</v>
      </c>
      <c r="CV29" s="4">
        <v>28.340221499999998</v>
      </c>
      <c r="CW29" s="4">
        <v>36.083441499999999</v>
      </c>
      <c r="CX29" s="4">
        <v>32.885652</v>
      </c>
      <c r="CY29" s="4">
        <v>36.113867999999997</v>
      </c>
      <c r="CZ29" s="4">
        <v>42.189916500000002</v>
      </c>
      <c r="DA29" s="4">
        <v>34.040822974332123</v>
      </c>
      <c r="DB29" s="4">
        <v>1.855367</v>
      </c>
      <c r="DC29" s="4">
        <v>2049.5100000000002</v>
      </c>
      <c r="DE29" s="4">
        <v>787.64161943290094</v>
      </c>
      <c r="DF29" s="4">
        <v>10.243399499999999</v>
      </c>
      <c r="DH29" s="4">
        <v>664.28821541043885</v>
      </c>
      <c r="DI29" s="4">
        <v>8.8673080000000013</v>
      </c>
      <c r="DK29" s="4">
        <v>9524.4058281184389</v>
      </c>
      <c r="DL29" s="4">
        <v>67.968233249999997</v>
      </c>
      <c r="DM29" s="4">
        <v>9524.4058281184389</v>
      </c>
      <c r="DN29" s="4">
        <v>65.884672749999993</v>
      </c>
      <c r="DO29" s="4">
        <v>779.48009161356788</v>
      </c>
      <c r="DP29" s="4">
        <v>28.611659500000002</v>
      </c>
      <c r="DQ29" s="4">
        <v>336.099692</v>
      </c>
      <c r="DR29" s="4">
        <v>35.421790999999999</v>
      </c>
      <c r="DS29" s="4">
        <v>664.28821541043885</v>
      </c>
      <c r="DT29" s="4">
        <v>32.885652</v>
      </c>
      <c r="DU29" s="4">
        <v>32.885652</v>
      </c>
      <c r="DV29" s="4">
        <v>36.113867999999997</v>
      </c>
      <c r="DW29" s="4">
        <v>42.189916500000002</v>
      </c>
      <c r="DX29" s="4">
        <v>34.040822974332123</v>
      </c>
      <c r="DZ29" s="4">
        <v>507.30128493008129</v>
      </c>
      <c r="EA29" s="4">
        <v>32.812393499999999</v>
      </c>
      <c r="EB29" s="4">
        <v>32.812393499999999</v>
      </c>
      <c r="EC29" s="4">
        <v>36.327615999999999</v>
      </c>
      <c r="ED29" s="4">
        <v>42.255979999999994</v>
      </c>
      <c r="EE29" s="4">
        <v>33.622319062499997</v>
      </c>
      <c r="EF29" s="4">
        <v>9.5349649999999997</v>
      </c>
      <c r="EG29" s="4">
        <v>8.7364470000000001</v>
      </c>
      <c r="EH29" s="4">
        <v>15.582807000000001</v>
      </c>
      <c r="EI29" s="4">
        <v>15.097602999999999</v>
      </c>
      <c r="EJ29" s="4">
        <v>28.283239000000002</v>
      </c>
      <c r="EK29" s="4">
        <v>36.071625499999996</v>
      </c>
      <c r="EL29" s="4">
        <v>32.737938</v>
      </c>
      <c r="EM29" s="4">
        <v>36.313529500000001</v>
      </c>
      <c r="EN29" s="4">
        <v>42.2421565</v>
      </c>
      <c r="EO29" s="4">
        <v>33.934254807569602</v>
      </c>
      <c r="EP29" s="4">
        <v>1.9409775</v>
      </c>
      <c r="EQ29" s="4">
        <v>25305.4</v>
      </c>
      <c r="ER29" s="4">
        <v>903.09814692619705</v>
      </c>
      <c r="ES29" s="4">
        <v>10.94454275</v>
      </c>
      <c r="ET29" s="4">
        <v>1040.2494414105797</v>
      </c>
      <c r="EU29" s="4">
        <v>9.8473868749999998</v>
      </c>
      <c r="EV29" s="7">
        <v>5218.726154</v>
      </c>
      <c r="EW29" s="7">
        <v>57.310972</v>
      </c>
      <c r="EX29" s="7">
        <v>5530.3390824052676</v>
      </c>
      <c r="EY29" s="7">
        <v>56.480536000000001</v>
      </c>
      <c r="EZ29" s="7">
        <v>605.12252410410929</v>
      </c>
      <c r="FA29" s="7">
        <v>28.526786250000001</v>
      </c>
      <c r="FB29" s="7">
        <v>507.30128493008129</v>
      </c>
      <c r="FC29" s="7">
        <v>36.071625499999996</v>
      </c>
      <c r="FD29" s="4">
        <v>507.30128493008129</v>
      </c>
      <c r="FE29" s="4">
        <v>32.737938</v>
      </c>
      <c r="FF29" s="4">
        <v>32.737938</v>
      </c>
      <c r="FG29" s="4">
        <v>36.313529500000001</v>
      </c>
      <c r="FH29" s="4">
        <v>42.2421565</v>
      </c>
      <c r="FI29" s="4">
        <v>33.934254807569602</v>
      </c>
      <c r="FK29" s="4">
        <v>664.28821541043885</v>
      </c>
      <c r="FL29" s="4">
        <v>33.718750093750003</v>
      </c>
      <c r="FM29" s="4">
        <v>664.28821541043885</v>
      </c>
      <c r="FN29" s="4">
        <v>34.040822974332123</v>
      </c>
      <c r="FP29" s="4">
        <v>507.30128493008129</v>
      </c>
      <c r="FQ29" s="4">
        <v>33.622319062499997</v>
      </c>
      <c r="FR29" s="4">
        <v>507.30128493008129</v>
      </c>
      <c r="FS29" s="4">
        <v>33.934254807569602</v>
      </c>
    </row>
    <row r="30" spans="1:175">
      <c r="A30" s="250"/>
      <c r="B30" s="38">
        <v>135</v>
      </c>
      <c r="C30" s="130">
        <f>Anchor!L171</f>
        <v>3104.4775380000001</v>
      </c>
      <c r="D30" s="130">
        <f>Anchor!M171</f>
        <v>36.024175999999997</v>
      </c>
      <c r="E30" s="130">
        <f>Anchor!N171</f>
        <v>37.021588999999999</v>
      </c>
      <c r="F30" s="130">
        <f>Anchor!O171</f>
        <v>43.259245</v>
      </c>
      <c r="G30" s="131">
        <f>('Summary (Full)'!$B$34*D30+'Summary (Full)'!$B$35*E30+'Summary (Full)'!$B$36*F30)/'Summary (Full)'!$B$37</f>
        <v>36.53870612499999</v>
      </c>
      <c r="H30" s="130">
        <f>Anchor!P171</f>
        <v>14.055498999999999</v>
      </c>
      <c r="I30" s="130">
        <f>Anchor!Q171</f>
        <v>11.812517</v>
      </c>
      <c r="J30" s="130">
        <f>Anchor!R171</f>
        <v>40.013703999999997</v>
      </c>
      <c r="K30" s="130">
        <f>Anchor!S171</f>
        <v>38.670661000000003</v>
      </c>
      <c r="L30" s="130">
        <f>Anchor!T171</f>
        <v>31.431021000000001</v>
      </c>
      <c r="M30" s="130">
        <f>Anchor!U171</f>
        <v>37.999549999999999</v>
      </c>
      <c r="N30" s="130">
        <f>Anchor!V171</f>
        <v>35.942878999999998</v>
      </c>
      <c r="O30" s="130">
        <f>Anchor!W171</f>
        <v>37.003895999999997</v>
      </c>
      <c r="P30" s="130">
        <f>Anchor!X171</f>
        <v>43.241124999999997</v>
      </c>
      <c r="Q30" s="132">
        <f>10*LOG10(1/(('Summary (Full)'!$B$41/10^(N30/10)+'Summary (Full)'!$B$42/10^(O30/10)+'Summary (Full)'!$B$43/10^(P30/10))/'Summary (Full)'!$B$44))</f>
        <v>36.761238214720336</v>
      </c>
      <c r="R30" s="130">
        <f>Anchor!Y171</f>
        <v>1.166517</v>
      </c>
      <c r="S30" s="130">
        <f>Anchor!Z171</f>
        <v>5934.56</v>
      </c>
      <c r="T30" s="130"/>
      <c r="U30" s="130">
        <f>Test!L171</f>
        <v>3409.4326150000002</v>
      </c>
      <c r="V30" s="130">
        <f>Test!M171</f>
        <v>36.669657999999998</v>
      </c>
      <c r="W30" s="130">
        <f>Test!N171</f>
        <v>37.403799999999997</v>
      </c>
      <c r="X30" s="130">
        <f>Test!O171</f>
        <v>43.721449</v>
      </c>
      <c r="Y30" s="130">
        <f>('Summary (Full)'!$B$34*V30+'Summary (Full)'!$B$35*W30+'Summary (Full)'!$B$36*X30)/'Summary (Full)'!$B$37</f>
        <v>37.156278812499998</v>
      </c>
      <c r="Z30" s="130">
        <f>Test!P171</f>
        <v>14.964423</v>
      </c>
      <c r="AA30" s="130">
        <f>Test!Q171</f>
        <v>12.450559999999999</v>
      </c>
      <c r="AB30" s="130">
        <f>Test!R171</f>
        <v>45.039340000000003</v>
      </c>
      <c r="AC30" s="130">
        <f>Test!S171</f>
        <v>43.467440000000003</v>
      </c>
      <c r="AD30" s="130">
        <f>Test!T171</f>
        <v>32.136304000000003</v>
      </c>
      <c r="AE30" s="130">
        <f>Test!U171</f>
        <v>38.364567000000001</v>
      </c>
      <c r="AF30" s="130">
        <f>Test!V171</f>
        <v>36.597219000000003</v>
      </c>
      <c r="AG30" s="130">
        <f>Test!W171</f>
        <v>37.386510999999999</v>
      </c>
      <c r="AH30" s="130">
        <f>Test!X171</f>
        <v>43.703693999999999</v>
      </c>
      <c r="AI30" s="130">
        <f>10*LOG10(1/(('Summary (Full)'!$B$41/10^(AF30/10)+'Summary (Full)'!$B$42/10^(AG30/10)+'Summary (Full)'!$B$43/10^(AH30/10))/'Summary (Full)'!$B$44))</f>
        <v>37.364337394512461</v>
      </c>
      <c r="AJ30" s="130">
        <f>Test!Y171</f>
        <v>0.973854</v>
      </c>
      <c r="AK30" s="130">
        <f>Test!Z171</f>
        <v>67086.679999999993</v>
      </c>
      <c r="AL30" s="130">
        <f t="shared" si="2"/>
        <v>0.83483909792999156</v>
      </c>
      <c r="AM30" s="130">
        <f t="shared" si="2"/>
        <v>11.30440672939527</v>
      </c>
      <c r="AO30" s="261"/>
      <c r="AP30" s="177"/>
      <c r="AQ30" s="177"/>
      <c r="AR30" s="177"/>
      <c r="AS30" s="177"/>
      <c r="AT30" s="177"/>
      <c r="AU30" s="177"/>
      <c r="AV30" s="177"/>
      <c r="AW30" s="177"/>
      <c r="AX30" s="177"/>
      <c r="AY30" s="178"/>
      <c r="AZ30" s="252"/>
      <c r="BA30" s="171"/>
      <c r="CL30" s="4">
        <v>932.65592323175292</v>
      </c>
      <c r="CM30" s="4">
        <v>33.460720124999995</v>
      </c>
      <c r="CN30" s="4">
        <v>33.460720124999995</v>
      </c>
      <c r="CO30" s="4">
        <v>36.418510249999997</v>
      </c>
      <c r="CP30" s="4">
        <v>42.309419874999996</v>
      </c>
      <c r="CQ30" s="4">
        <v>34.198625742187502</v>
      </c>
      <c r="CR30" s="4">
        <v>10.387578</v>
      </c>
      <c r="CS30" s="4">
        <v>9.3374701249999994</v>
      </c>
      <c r="CT30" s="4">
        <v>20.0835735</v>
      </c>
      <c r="CU30" s="4">
        <v>19.506060250000001</v>
      </c>
      <c r="CV30" s="4">
        <v>28.900937124999999</v>
      </c>
      <c r="CW30" s="4">
        <v>36.442093</v>
      </c>
      <c r="CX30" s="4">
        <v>33.368146124999996</v>
      </c>
      <c r="CY30" s="4">
        <v>36.403795125000002</v>
      </c>
      <c r="CZ30" s="4">
        <v>42.29767725</v>
      </c>
      <c r="DA30" s="4">
        <v>34.492375238207771</v>
      </c>
      <c r="DB30" s="4">
        <v>1.739611625</v>
      </c>
      <c r="DC30" s="4">
        <v>5016.1687500000007</v>
      </c>
      <c r="DE30" s="4">
        <v>933.90083742427009</v>
      </c>
      <c r="DF30" s="4">
        <v>10.594752</v>
      </c>
      <c r="DH30" s="4">
        <v>787.64161943290094</v>
      </c>
      <c r="DI30" s="4">
        <v>9.0901170000000011</v>
      </c>
      <c r="DK30" s="4">
        <v>12215.213538</v>
      </c>
      <c r="DL30" s="4">
        <v>73.327730000000003</v>
      </c>
      <c r="DM30" s="4">
        <v>12215.213538</v>
      </c>
      <c r="DN30" s="4">
        <v>71.205009000000004</v>
      </c>
      <c r="DO30" s="4">
        <v>932.65592323175292</v>
      </c>
      <c r="DP30" s="4">
        <v>28.900937124999999</v>
      </c>
      <c r="DQ30" s="4">
        <v>398.51091673245304</v>
      </c>
      <c r="DR30" s="4">
        <v>35.587203625000001</v>
      </c>
      <c r="DS30" s="4">
        <v>787.64161943290094</v>
      </c>
      <c r="DT30" s="4">
        <v>33.12234625</v>
      </c>
      <c r="DU30" s="4">
        <v>33.12234625</v>
      </c>
      <c r="DV30" s="4">
        <v>36.178513000000002</v>
      </c>
      <c r="DW30" s="4">
        <v>42.312942875000005</v>
      </c>
      <c r="DX30" s="4">
        <v>34.256746578513699</v>
      </c>
      <c r="DZ30" s="4">
        <v>605.12252410410929</v>
      </c>
      <c r="EA30" s="4">
        <v>33.065703124999999</v>
      </c>
      <c r="EB30" s="4">
        <v>33.065703124999999</v>
      </c>
      <c r="EC30" s="4">
        <v>36.425757249999997</v>
      </c>
      <c r="ED30" s="4">
        <v>42.395509249999996</v>
      </c>
      <c r="EE30" s="4">
        <v>33.858819390625001</v>
      </c>
      <c r="EF30" s="4">
        <v>9.8721872499999996</v>
      </c>
      <c r="EG30" s="4">
        <v>8.9693582499999991</v>
      </c>
      <c r="EH30" s="4">
        <v>17.395232249999999</v>
      </c>
      <c r="EI30" s="4">
        <v>16.852006750000001</v>
      </c>
      <c r="EJ30" s="4">
        <v>28.526786250000001</v>
      </c>
      <c r="EK30" s="4">
        <v>36.251734374999998</v>
      </c>
      <c r="EL30" s="4">
        <v>32.986832499999998</v>
      </c>
      <c r="EM30" s="4">
        <v>36.411148124999997</v>
      </c>
      <c r="EN30" s="4">
        <v>42.381593375000001</v>
      </c>
      <c r="EO30" s="4">
        <v>34.165827077213336</v>
      </c>
      <c r="EP30" s="4">
        <v>1.831783875</v>
      </c>
      <c r="EQ30" s="4">
        <v>27723.87</v>
      </c>
      <c r="ER30" s="4">
        <v>1070.9614316046243</v>
      </c>
      <c r="ES30" s="4">
        <v>11.3354675</v>
      </c>
      <c r="ET30" s="4">
        <v>1237.9776911797856</v>
      </c>
      <c r="EU30" s="4">
        <v>10.156879249999999</v>
      </c>
      <c r="EV30" s="7">
        <v>5831.8600942618687</v>
      </c>
      <c r="EW30" s="7">
        <v>59.786939875000002</v>
      </c>
      <c r="EX30" s="7">
        <v>6227.0130385983948</v>
      </c>
      <c r="EY30" s="7">
        <v>59.188542249999998</v>
      </c>
      <c r="EZ30" s="7">
        <v>734.49160543227924</v>
      </c>
      <c r="FA30" s="7">
        <v>28.826825124999999</v>
      </c>
      <c r="FB30" s="7">
        <v>605.12252410410929</v>
      </c>
      <c r="FC30" s="7">
        <v>36.251734374999998</v>
      </c>
      <c r="FD30" s="4">
        <v>605.12252410410929</v>
      </c>
      <c r="FE30" s="4">
        <v>32.986832499999998</v>
      </c>
      <c r="FF30" s="4">
        <v>32.986832499999998</v>
      </c>
      <c r="FG30" s="4">
        <v>36.411148124999997</v>
      </c>
      <c r="FH30" s="4">
        <v>42.381593375000001</v>
      </c>
      <c r="FI30" s="4">
        <v>34.165827077213336</v>
      </c>
      <c r="FK30" s="4">
        <v>932.65592323175292</v>
      </c>
      <c r="FL30" s="4">
        <v>34.198625742187502</v>
      </c>
      <c r="FM30" s="4">
        <v>787.64161943290094</v>
      </c>
      <c r="FN30" s="4">
        <v>34.256746578513699</v>
      </c>
      <c r="FP30" s="4">
        <v>605.12252410410929</v>
      </c>
      <c r="FQ30" s="4">
        <v>33.858819390625001</v>
      </c>
      <c r="FR30" s="4">
        <v>605.12252410410929</v>
      </c>
      <c r="FS30" s="4">
        <v>34.165827077213336</v>
      </c>
    </row>
    <row r="31" spans="1:175" ht="13" customHeight="1">
      <c r="A31" s="250"/>
      <c r="B31" s="38">
        <v>160</v>
      </c>
      <c r="C31" s="130">
        <f>Anchor!L172</f>
        <v>869.955692</v>
      </c>
      <c r="D31" s="130">
        <f>Anchor!M172</f>
        <v>33.187466000000001</v>
      </c>
      <c r="E31" s="130">
        <f>Anchor!N172</f>
        <v>36.306536999999999</v>
      </c>
      <c r="F31" s="130">
        <f>Anchor!O172</f>
        <v>42.346032999999998</v>
      </c>
      <c r="G31" s="131">
        <f>('Summary (Full)'!$B$34*D31+'Summary (Full)'!$B$35*E31+'Summary (Full)'!$B$36*F31)/'Summary (Full)'!$B$37</f>
        <v>33.954818375000002</v>
      </c>
      <c r="H31" s="130">
        <f>Anchor!P172</f>
        <v>10.030156</v>
      </c>
      <c r="I31" s="130">
        <f>Anchor!Q172</f>
        <v>9.0700190000000003</v>
      </c>
      <c r="J31" s="130">
        <f>Anchor!R172</f>
        <v>16.968865999999998</v>
      </c>
      <c r="K31" s="130">
        <f>Anchor!S172</f>
        <v>16.49399</v>
      </c>
      <c r="L31" s="130">
        <f>Anchor!T172</f>
        <v>28.607316000000001</v>
      </c>
      <c r="M31" s="130">
        <f>Anchor!U172</f>
        <v>36.34102</v>
      </c>
      <c r="N31" s="130">
        <f>Anchor!V172</f>
        <v>33.09534</v>
      </c>
      <c r="O31" s="130">
        <f>Anchor!W172</f>
        <v>36.291818999999997</v>
      </c>
      <c r="P31" s="130">
        <f>Anchor!X172</f>
        <v>42.332452000000004</v>
      </c>
      <c r="Q31" s="132">
        <f>10*LOG10(1/(('Summary (Full)'!$B$41/10^(N31/10)+'Summary (Full)'!$B$42/10^(O31/10)+'Summary (Full)'!$B$43/10^(P31/10))/'Summary (Full)'!$B$44))</f>
        <v>34.250953402059288</v>
      </c>
      <c r="R31" s="130">
        <f>Anchor!Y172</f>
        <v>1.849351</v>
      </c>
      <c r="S31" s="130">
        <f>Anchor!Z172</f>
        <v>3317.58</v>
      </c>
      <c r="T31" s="130"/>
      <c r="U31" s="130">
        <f>Test!L172</f>
        <v>1027.011692</v>
      </c>
      <c r="V31" s="130">
        <f>Test!M172</f>
        <v>33.825631999999999</v>
      </c>
      <c r="W31" s="130">
        <f>Test!N172</f>
        <v>36.720180999999997</v>
      </c>
      <c r="X31" s="130">
        <f>Test!O172</f>
        <v>42.814096999999997</v>
      </c>
      <c r="Y31" s="130">
        <f>('Summary (Full)'!$B$34*V31+'Summary (Full)'!$B$35*W31+'Summary (Full)'!$B$36*X31)/'Summary (Full)'!$B$37</f>
        <v>34.568320374999999</v>
      </c>
      <c r="Z31" s="130">
        <f>Test!P172</f>
        <v>10.883853999999999</v>
      </c>
      <c r="AA31" s="130">
        <f>Test!Q172</f>
        <v>9.6680919999999997</v>
      </c>
      <c r="AB31" s="130">
        <f>Test!R172</f>
        <v>22.832508000000001</v>
      </c>
      <c r="AC31" s="130">
        <f>Test!S172</f>
        <v>22.115217999999999</v>
      </c>
      <c r="AD31" s="130">
        <f>Test!T172</f>
        <v>29.257428000000001</v>
      </c>
      <c r="AE31" s="130">
        <f>Test!U172</f>
        <v>36.792060999999997</v>
      </c>
      <c r="AF31" s="130">
        <f>Test!V172</f>
        <v>33.733516000000002</v>
      </c>
      <c r="AG31" s="130">
        <f>Test!W172</f>
        <v>36.704003999999998</v>
      </c>
      <c r="AH31" s="130">
        <f>Test!X172</f>
        <v>42.799903999999998</v>
      </c>
      <c r="AI31" s="130">
        <f>10*LOG10(1/(('Summary (Full)'!$B$41/10^(AF31/10)+'Summary (Full)'!$B$42/10^(AG31/10)+'Summary (Full)'!$B$43/10^(AH31/10))/'Summary (Full)'!$B$44))</f>
        <v>34.860543886144541</v>
      </c>
      <c r="AJ31" s="130">
        <f>Test!Y172</f>
        <v>1.504203</v>
      </c>
      <c r="AK31" s="130">
        <f>Test!Z172</f>
        <v>34979.279999999999</v>
      </c>
      <c r="AL31" s="130">
        <f t="shared" si="2"/>
        <v>0.8133680410046551</v>
      </c>
      <c r="AM31" s="130">
        <f t="shared" si="2"/>
        <v>10.54361311558425</v>
      </c>
      <c r="AO31" s="261" t="s">
        <v>28</v>
      </c>
      <c r="AP31" s="177" cm="1">
        <f t="array" ref="AP31">bdRateExtend($C30:$C33,D30:D33,$U30:$U33,V30:V33)</f>
        <v>-0.18061267117970381</v>
      </c>
      <c r="AQ31" s="177"/>
      <c r="AR31" s="177"/>
      <c r="AS31" s="177"/>
      <c r="AT31" s="177" cm="1">
        <f t="array" ref="AT31">bdRateExtend($C30:$C33,H30:H33,$U30:$U33,Z30:Z33)</f>
        <v>-0.17437833931768776</v>
      </c>
      <c r="AU31" s="177"/>
      <c r="AV31" s="177" cm="1">
        <f t="array" ref="AV31">bdRateExtend($C30:$C33,I30:I33,$U30:$U33,AA30:AA33)</f>
        <v>-0.18103731508337362</v>
      </c>
      <c r="AW31" s="177"/>
      <c r="AX31" s="177" cm="1">
        <f t="array" ref="AX31">bdRateExtend($C30:$C33,J30:J33,$U30:$U33,AB30:AB33,"None", FALSE,1)</f>
        <v>-0.25036389115635449</v>
      </c>
      <c r="AY31" s="178"/>
      <c r="AZ31" s="252" cm="1">
        <f t="array" ref="AZ31">testVMAFRange($C30:$C33,J30:J33,$U30:$U33,AB30:AB33)</f>
        <v>0</v>
      </c>
      <c r="BA31" s="171"/>
      <c r="CL31" s="4">
        <v>1401.7849871486683</v>
      </c>
      <c r="CM31" s="4">
        <v>34.251232250000001</v>
      </c>
      <c r="CN31" s="4">
        <v>34.251232250000001</v>
      </c>
      <c r="CO31" s="4">
        <v>36.574681499999997</v>
      </c>
      <c r="CP31" s="4">
        <v>42.688487500000001</v>
      </c>
      <c r="CQ31" s="4">
        <v>34.923776281249999</v>
      </c>
      <c r="CR31" s="4">
        <v>11.539659624999999</v>
      </c>
      <c r="CS31" s="4">
        <v>10.098455749999999</v>
      </c>
      <c r="CT31" s="4">
        <v>25.610680249999998</v>
      </c>
      <c r="CU31" s="4">
        <v>24.810241625000003</v>
      </c>
      <c r="CV31" s="4">
        <v>29.666205375000001</v>
      </c>
      <c r="CW31" s="4">
        <v>36.962968750000002</v>
      </c>
      <c r="CX31" s="4">
        <v>34.163167125000001</v>
      </c>
      <c r="CY31" s="4">
        <v>36.558847874999998</v>
      </c>
      <c r="CZ31" s="4">
        <v>42.673204374999997</v>
      </c>
      <c r="DA31" s="4">
        <v>35.192310206807178</v>
      </c>
      <c r="DB31" s="4">
        <v>1.5932882500000001</v>
      </c>
      <c r="DC31" s="4">
        <v>4298.9475000000002</v>
      </c>
      <c r="DE31" s="4">
        <v>1643.3982794408792</v>
      </c>
      <c r="DF31" s="4">
        <v>12.0428275</v>
      </c>
      <c r="DH31" s="4">
        <v>932.65592323175292</v>
      </c>
      <c r="DI31" s="4">
        <v>9.3374701249999994</v>
      </c>
      <c r="DK31" s="4">
        <v>13554.940818449297</v>
      </c>
      <c r="DL31" s="4">
        <v>75.104137000000009</v>
      </c>
      <c r="DM31" s="4">
        <v>13554.940818449297</v>
      </c>
      <c r="DN31" s="4">
        <v>72.972291500000011</v>
      </c>
      <c r="DO31" s="4">
        <v>1401.7849871486683</v>
      </c>
      <c r="DP31" s="4">
        <v>29.666205375000001</v>
      </c>
      <c r="DQ31" s="4">
        <v>472.5114438811807</v>
      </c>
      <c r="DR31" s="4">
        <v>35.752616250000003</v>
      </c>
      <c r="DS31" s="4">
        <v>932.65592323175292</v>
      </c>
      <c r="DT31" s="4">
        <v>33.368146124999996</v>
      </c>
      <c r="DU31" s="4">
        <v>33.368146124999996</v>
      </c>
      <c r="DV31" s="4">
        <v>36.403795125000002</v>
      </c>
      <c r="DW31" s="4">
        <v>42.29767725</v>
      </c>
      <c r="DX31" s="4">
        <v>34.492375238207771</v>
      </c>
      <c r="DZ31" s="4">
        <v>874.1021005990599</v>
      </c>
      <c r="EA31" s="4">
        <v>33.680205999999998</v>
      </c>
      <c r="EB31" s="4">
        <v>33.680205999999998</v>
      </c>
      <c r="EC31" s="4">
        <v>36.756535499999998</v>
      </c>
      <c r="ED31" s="4">
        <v>42.719810500000001</v>
      </c>
      <c r="EE31" s="4">
        <v>34.437451875000001</v>
      </c>
      <c r="EF31" s="4">
        <v>10.647016000000001</v>
      </c>
      <c r="EG31" s="4">
        <v>9.5378945000000002</v>
      </c>
      <c r="EH31" s="4">
        <v>22.794450999999999</v>
      </c>
      <c r="EI31" s="4">
        <v>22.054839000000001</v>
      </c>
      <c r="EJ31" s="4">
        <v>29.148767499999998</v>
      </c>
      <c r="EK31" s="4">
        <v>36.691917500000002</v>
      </c>
      <c r="EL31" s="4">
        <v>33.588443499999997</v>
      </c>
      <c r="EM31" s="4">
        <v>36.739689499999997</v>
      </c>
      <c r="EN31" s="4">
        <v>42.706813999999994</v>
      </c>
      <c r="EO31" s="4">
        <v>34.728169428134322</v>
      </c>
      <c r="EP31" s="4">
        <v>1.6455015</v>
      </c>
      <c r="EQ31" s="4">
        <v>43242.29</v>
      </c>
      <c r="ER31" s="4">
        <v>1610.6100665060023</v>
      </c>
      <c r="ES31" s="4">
        <v>12.414067375</v>
      </c>
      <c r="ET31" s="4">
        <v>1610.6100665060023</v>
      </c>
      <c r="EU31" s="4">
        <v>10.711517499999999</v>
      </c>
      <c r="EV31" s="7">
        <v>6227.0130385983948</v>
      </c>
      <c r="EW31" s="7">
        <v>61.323063624999996</v>
      </c>
      <c r="EX31" s="7">
        <v>7011.4491724818436</v>
      </c>
      <c r="EY31" s="7">
        <v>61.896548500000002</v>
      </c>
      <c r="EZ31" s="7">
        <v>874.1021005990599</v>
      </c>
      <c r="FA31" s="7">
        <v>29.148767499999998</v>
      </c>
      <c r="FB31" s="7">
        <v>734.49160543227924</v>
      </c>
      <c r="FC31" s="7">
        <v>36.476307374999998</v>
      </c>
      <c r="FD31" s="4">
        <v>874.1021005990599</v>
      </c>
      <c r="FE31" s="4">
        <v>33.588443499999997</v>
      </c>
      <c r="FF31" s="4">
        <v>33.588443499999997</v>
      </c>
      <c r="FG31" s="4">
        <v>36.739689499999997</v>
      </c>
      <c r="FH31" s="4">
        <v>42.706813999999994</v>
      </c>
      <c r="FI31" s="4">
        <v>34.728169428134322</v>
      </c>
      <c r="FK31" s="4">
        <v>1401.7849871486683</v>
      </c>
      <c r="FL31" s="4">
        <v>34.923776281249999</v>
      </c>
      <c r="FM31" s="4">
        <v>932.65592323175292</v>
      </c>
      <c r="FN31" s="4">
        <v>34.492375238207771</v>
      </c>
      <c r="FP31" s="4">
        <v>874.1021005990599</v>
      </c>
      <c r="FQ31" s="4">
        <v>34.437451875000001</v>
      </c>
      <c r="FR31" s="4">
        <v>874.1021005990599</v>
      </c>
      <c r="FS31" s="4">
        <v>34.728169428134322</v>
      </c>
    </row>
    <row r="32" spans="1:175">
      <c r="A32" s="250"/>
      <c r="B32" s="38">
        <v>185</v>
      </c>
      <c r="C32" s="130">
        <f>Anchor!L173</f>
        <v>214.25723099999999</v>
      </c>
      <c r="D32" s="130">
        <f>Anchor!M173</f>
        <v>31.482437000000001</v>
      </c>
      <c r="E32" s="130">
        <f>Anchor!N173</f>
        <v>35.636578</v>
      </c>
      <c r="F32" s="130">
        <f>Anchor!O173</f>
        <v>41.067086000000003</v>
      </c>
      <c r="G32" s="131">
        <f>('Summary (Full)'!$B$34*D32+'Summary (Full)'!$B$35*E32+'Summary (Full)'!$B$36*F32)/'Summary (Full)'!$B$37</f>
        <v>32.341111374999997</v>
      </c>
      <c r="H32" s="130">
        <f>Anchor!P173</f>
        <v>7.8068989999999996</v>
      </c>
      <c r="I32" s="130">
        <f>Anchor!Q173</f>
        <v>7.5443389999999999</v>
      </c>
      <c r="J32" s="130">
        <f>Anchor!R173</f>
        <v>5.5871620000000002</v>
      </c>
      <c r="K32" s="130">
        <f>Anchor!S173</f>
        <v>5.4339310000000003</v>
      </c>
      <c r="L32" s="130">
        <f>Anchor!T173</f>
        <v>26.999606</v>
      </c>
      <c r="M32" s="130">
        <f>Anchor!U173</f>
        <v>34.929122999999997</v>
      </c>
      <c r="N32" s="130">
        <f>Anchor!V173</f>
        <v>31.440394000000001</v>
      </c>
      <c r="O32" s="130">
        <f>Anchor!W173</f>
        <v>35.626702999999999</v>
      </c>
      <c r="P32" s="130">
        <f>Anchor!X173</f>
        <v>41.053702000000001</v>
      </c>
      <c r="Q32" s="132">
        <f>10*LOG10(1/(('Summary (Full)'!$B$41/10^(N32/10)+'Summary (Full)'!$B$42/10^(O32/10)+'Summary (Full)'!$B$43/10^(P32/10))/'Summary (Full)'!$B$44))</f>
        <v>32.698763978921448</v>
      </c>
      <c r="R32" s="130">
        <f>Anchor!Y173</f>
        <v>2.609162</v>
      </c>
      <c r="S32" s="130">
        <f>Anchor!Z173</f>
        <v>1489.41</v>
      </c>
      <c r="T32" s="130"/>
      <c r="U32" s="130">
        <f>Test!L173</f>
        <v>250.585846</v>
      </c>
      <c r="V32" s="130">
        <f>Test!M173</f>
        <v>31.799154999999999</v>
      </c>
      <c r="W32" s="130">
        <f>Test!N173</f>
        <v>35.935051000000001</v>
      </c>
      <c r="X32" s="130">
        <f>Test!O173</f>
        <v>41.697862999999998</v>
      </c>
      <c r="Y32" s="130">
        <f>('Summary (Full)'!$B$34*V32+'Summary (Full)'!$B$35*W32+'Summary (Full)'!$B$36*X32)/'Summary (Full)'!$B$37</f>
        <v>32.676317750000003</v>
      </c>
      <c r="Z32" s="130">
        <f>Test!P173</f>
        <v>8.1860759999999999</v>
      </c>
      <c r="AA32" s="130">
        <f>Test!Q173</f>
        <v>7.8048019999999996</v>
      </c>
      <c r="AB32" s="130">
        <f>Test!R173</f>
        <v>8.3331060000000008</v>
      </c>
      <c r="AC32" s="130">
        <f>Test!S173</f>
        <v>8.0799880000000002</v>
      </c>
      <c r="AD32" s="130">
        <f>Test!T173</f>
        <v>27.309049999999999</v>
      </c>
      <c r="AE32" s="130">
        <f>Test!U173</f>
        <v>35.351190000000003</v>
      </c>
      <c r="AF32" s="130">
        <f>Test!V173</f>
        <v>31.742360000000001</v>
      </c>
      <c r="AG32" s="130">
        <f>Test!W173</f>
        <v>35.923054999999998</v>
      </c>
      <c r="AH32" s="130">
        <f>Test!X173</f>
        <v>41.684409000000002</v>
      </c>
      <c r="AI32" s="130">
        <f>10*LOG10(1/(('Summary (Full)'!$B$41/10^(AF32/10)+'Summary (Full)'!$B$42/10^(AG32/10)+'Summary (Full)'!$B$43/10^(AH32/10))/'Summary (Full)'!$B$44))</f>
        <v>33.007965728994662</v>
      </c>
      <c r="AJ32" s="130">
        <f>Test!Y173</f>
        <v>2.3777520000000001</v>
      </c>
      <c r="AK32" s="130">
        <f>Test!Z173</f>
        <v>15631.52</v>
      </c>
      <c r="AL32" s="130">
        <f t="shared" si="2"/>
        <v>0.91130868838347334</v>
      </c>
      <c r="AM32" s="130">
        <f t="shared" si="2"/>
        <v>10.495108801471723</v>
      </c>
      <c r="AO32" s="261"/>
      <c r="AP32" s="177"/>
      <c r="AQ32" s="177"/>
      <c r="AR32" s="177"/>
      <c r="AS32" s="177"/>
      <c r="AT32" s="177"/>
      <c r="AU32" s="177"/>
      <c r="AV32" s="177"/>
      <c r="AW32" s="177"/>
      <c r="AX32" s="177"/>
      <c r="AY32" s="178"/>
      <c r="AZ32" s="252"/>
      <c r="BA32" s="171"/>
      <c r="CL32" s="4">
        <v>1643.3982794408792</v>
      </c>
      <c r="CM32" s="4">
        <v>34.605820999999999</v>
      </c>
      <c r="CN32" s="4">
        <v>34.605820999999999</v>
      </c>
      <c r="CO32" s="4">
        <v>36.664062999999999</v>
      </c>
      <c r="CP32" s="4">
        <v>42.802638999999999</v>
      </c>
      <c r="CQ32" s="4">
        <v>35.246762249999996</v>
      </c>
      <c r="CR32" s="4">
        <v>12.0428275</v>
      </c>
      <c r="CS32" s="4">
        <v>10.441268000000001</v>
      </c>
      <c r="CT32" s="4">
        <v>28.491284999999998</v>
      </c>
      <c r="CU32" s="4">
        <v>27.582325500000003</v>
      </c>
      <c r="CV32" s="4">
        <v>30.019168499999999</v>
      </c>
      <c r="CW32" s="4">
        <v>37.170285</v>
      </c>
      <c r="CX32" s="4">
        <v>34.519109499999999</v>
      </c>
      <c r="CY32" s="4">
        <v>36.647857500000001</v>
      </c>
      <c r="CZ32" s="4">
        <v>42.7867885</v>
      </c>
      <c r="DA32" s="4">
        <v>35.506095808389816</v>
      </c>
      <c r="DB32" s="4">
        <v>1.5079340000000001</v>
      </c>
      <c r="DC32" s="4">
        <v>4626.07</v>
      </c>
      <c r="DE32" s="4">
        <v>1720.0924679349612</v>
      </c>
      <c r="DF32" s="4">
        <v>12.186761749999999</v>
      </c>
      <c r="DH32" s="4">
        <v>1401.7849871486683</v>
      </c>
      <c r="DI32" s="4">
        <v>10.098455749999999</v>
      </c>
      <c r="DK32" s="4">
        <v>16111.367340814368</v>
      </c>
      <c r="DL32" s="4">
        <v>78.394439500000004</v>
      </c>
      <c r="DM32" s="4">
        <v>16111.367340814368</v>
      </c>
      <c r="DN32" s="4">
        <v>76.198746499999999</v>
      </c>
      <c r="DO32" s="4">
        <v>1643.3982794408792</v>
      </c>
      <c r="DP32" s="4">
        <v>30.019168499999999</v>
      </c>
      <c r="DQ32" s="4">
        <v>560.25332111183354</v>
      </c>
      <c r="DR32" s="4">
        <v>35.918028874999997</v>
      </c>
      <c r="DS32" s="4">
        <v>1401.7849871486683</v>
      </c>
      <c r="DT32" s="4">
        <v>34.163167125000001</v>
      </c>
      <c r="DU32" s="4">
        <v>34.163167125000001</v>
      </c>
      <c r="DV32" s="4">
        <v>36.558847874999998</v>
      </c>
      <c r="DW32" s="4">
        <v>42.673204374999997</v>
      </c>
      <c r="DX32" s="4">
        <v>35.192310206807178</v>
      </c>
      <c r="DZ32" s="4">
        <v>1040.2494414105797</v>
      </c>
      <c r="EA32" s="4">
        <v>34.005523749999995</v>
      </c>
      <c r="EB32" s="4">
        <v>34.005523749999995</v>
      </c>
      <c r="EC32" s="4">
        <v>36.879484375000004</v>
      </c>
      <c r="ED32" s="4">
        <v>42.863637625000003</v>
      </c>
      <c r="EE32" s="4">
        <v>34.738778406249999</v>
      </c>
      <c r="EF32" s="4">
        <v>11.08695975</v>
      </c>
      <c r="EG32" s="4">
        <v>9.8473868749999998</v>
      </c>
      <c r="EH32" s="4">
        <v>25.276147249999998</v>
      </c>
      <c r="EI32" s="4">
        <v>24.446754249999998</v>
      </c>
      <c r="EJ32" s="4">
        <v>29.470709875000001</v>
      </c>
      <c r="EK32" s="4">
        <v>36.907527625</v>
      </c>
      <c r="EL32" s="4">
        <v>33.910763125000003</v>
      </c>
      <c r="EM32" s="4">
        <v>36.862764124999998</v>
      </c>
      <c r="EN32" s="4">
        <v>42.850601999999995</v>
      </c>
      <c r="EO32" s="4">
        <v>35.024716450823327</v>
      </c>
      <c r="EP32" s="4">
        <v>1.5384298749999998</v>
      </c>
      <c r="EQ32" s="4">
        <v>47368.37</v>
      </c>
      <c r="ER32" s="4">
        <v>1871.2367992029051</v>
      </c>
      <c r="ES32" s="4">
        <v>12.9241385</v>
      </c>
      <c r="ET32" s="4">
        <v>1871.2367992029051</v>
      </c>
      <c r="EU32" s="4">
        <v>11.059325999999999</v>
      </c>
      <c r="EV32" s="7">
        <v>7011.4491724818436</v>
      </c>
      <c r="EW32" s="7">
        <v>64.111965749999996</v>
      </c>
      <c r="EX32" s="7">
        <v>7894.7031576091867</v>
      </c>
      <c r="EY32" s="7">
        <v>64.604554750000005</v>
      </c>
      <c r="EZ32" s="7">
        <v>1040.2494414105797</v>
      </c>
      <c r="FA32" s="7">
        <v>29.470709875000001</v>
      </c>
      <c r="FB32" s="7">
        <v>874.1021005990599</v>
      </c>
      <c r="FC32" s="7">
        <v>36.691917500000002</v>
      </c>
      <c r="FD32" s="4">
        <v>1040.2494414105797</v>
      </c>
      <c r="FE32" s="4">
        <v>33.910763125000003</v>
      </c>
      <c r="FF32" s="4">
        <v>33.910763125000003</v>
      </c>
      <c r="FG32" s="4">
        <v>36.862764124999998</v>
      </c>
      <c r="FH32" s="4">
        <v>42.850601999999995</v>
      </c>
      <c r="FI32" s="4">
        <v>35.024716450823327</v>
      </c>
      <c r="FK32" s="4">
        <v>1643.3982794408792</v>
      </c>
      <c r="FL32" s="4">
        <v>35.246762249999996</v>
      </c>
      <c r="FM32" s="4">
        <v>1401.7849871486683</v>
      </c>
      <c r="FN32" s="4">
        <v>35.192310206807178</v>
      </c>
      <c r="FP32" s="4">
        <v>1040.2494414105797</v>
      </c>
      <c r="FQ32" s="4">
        <v>34.738778406249999</v>
      </c>
      <c r="FR32" s="4">
        <v>1040.2494414105797</v>
      </c>
      <c r="FS32" s="4">
        <v>35.024716450823327</v>
      </c>
    </row>
    <row r="33" spans="1:175" ht="13" customHeight="1">
      <c r="A33" s="250"/>
      <c r="B33" s="38">
        <v>210</v>
      </c>
      <c r="C33" s="130">
        <f>Anchor!L174</f>
        <v>55.554462000000001</v>
      </c>
      <c r="D33" s="130">
        <f>Anchor!M174</f>
        <v>30.408460000000002</v>
      </c>
      <c r="E33" s="130">
        <f>Anchor!N174</f>
        <v>34.952956</v>
      </c>
      <c r="F33" s="130">
        <f>Anchor!O174</f>
        <v>39.720596</v>
      </c>
      <c r="G33" s="131">
        <f>('Summary (Full)'!$B$34*D33+'Summary (Full)'!$B$35*E33+'Summary (Full)'!$B$36*F33)/'Summary (Full)'!$B$37</f>
        <v>31.274499500000005</v>
      </c>
      <c r="H33" s="130">
        <f>Anchor!P174</f>
        <v>6.7973530000000002</v>
      </c>
      <c r="I33" s="130">
        <f>Anchor!Q174</f>
        <v>6.9082929999999996</v>
      </c>
      <c r="J33" s="130">
        <f>Anchor!R174</f>
        <v>0.56089999999999995</v>
      </c>
      <c r="K33" s="130">
        <f>Anchor!S174</f>
        <v>0.53010500000000005</v>
      </c>
      <c r="L33" s="130">
        <f>Anchor!T174</f>
        <v>26.040144999999999</v>
      </c>
      <c r="M33" s="130">
        <f>Anchor!U174</f>
        <v>33.694502999999997</v>
      </c>
      <c r="N33" s="130">
        <f>Anchor!V174</f>
        <v>30.392848999999998</v>
      </c>
      <c r="O33" s="130">
        <f>Anchor!W174</f>
        <v>34.947443999999997</v>
      </c>
      <c r="P33" s="130">
        <f>Anchor!X174</f>
        <v>39.708421999999999</v>
      </c>
      <c r="Q33" s="132">
        <f>10*LOG10(1/(('Summary (Full)'!$B$41/10^(N33/10)+'Summary (Full)'!$B$42/10^(O33/10)+'Summary (Full)'!$B$43/10^(P33/10))/'Summary (Full)'!$B$44))</f>
        <v>31.673764328419335</v>
      </c>
      <c r="R33" s="130">
        <f>Anchor!Y174</f>
        <v>3.3562159999999999</v>
      </c>
      <c r="S33" s="130">
        <f>Anchor!Z174</f>
        <v>664.18</v>
      </c>
      <c r="T33" s="130"/>
      <c r="U33" s="130">
        <f>Test!L174</f>
        <v>58.482461999999998</v>
      </c>
      <c r="V33" s="130">
        <f>Test!M174</f>
        <v>30.758261000000001</v>
      </c>
      <c r="W33" s="130">
        <f>Test!N174</f>
        <v>35.235604000000002</v>
      </c>
      <c r="X33" s="130">
        <f>Test!O174</f>
        <v>40.333365000000001</v>
      </c>
      <c r="Y33" s="130">
        <f>('Summary (Full)'!$B$34*V33+'Summary (Full)'!$B$35*W33+'Summary (Full)'!$B$36*X33)/'Summary (Full)'!$B$37</f>
        <v>31.636538937500003</v>
      </c>
      <c r="Z33" s="130">
        <f>Test!P174</f>
        <v>7.0775300000000003</v>
      </c>
      <c r="AA33" s="130">
        <f>Test!Q174</f>
        <v>7.0961189999999998</v>
      </c>
      <c r="AB33" s="130">
        <f>Test!R174</f>
        <v>3.4444059999999999</v>
      </c>
      <c r="AC33" s="130">
        <f>Test!S174</f>
        <v>3.3133319999999999</v>
      </c>
      <c r="AD33" s="130">
        <f>Test!T174</f>
        <v>26.361128999999998</v>
      </c>
      <c r="AE33" s="130">
        <f>Test!U174</f>
        <v>34.195203999999997</v>
      </c>
      <c r="AF33" s="130">
        <f>Test!V174</f>
        <v>30.73875</v>
      </c>
      <c r="AG33" s="130">
        <f>Test!W174</f>
        <v>35.227688999999998</v>
      </c>
      <c r="AH33" s="130">
        <f>Test!X174</f>
        <v>40.317982000000001</v>
      </c>
      <c r="AI33" s="130">
        <f>10*LOG10(1/(('Summary (Full)'!$B$41/10^(AF33/10)+'Summary (Full)'!$B$42/10^(AG33/10)+'Summary (Full)'!$B$43/10^(AH33/10))/'Summary (Full)'!$B$44))</f>
        <v>32.021180708009034</v>
      </c>
      <c r="AJ33" s="130">
        <f>Test!Y174</f>
        <v>3.1756540000000002</v>
      </c>
      <c r="AK33" s="130">
        <f>Test!Z174</f>
        <v>6253.76</v>
      </c>
      <c r="AL33" s="130">
        <f t="shared" si="2"/>
        <v>0.94620072128849886</v>
      </c>
      <c r="AM33" s="130">
        <f t="shared" si="2"/>
        <v>9.4157607877382645</v>
      </c>
      <c r="AO33" s="261" t="s">
        <v>29</v>
      </c>
      <c r="AP33" s="177" cm="1">
        <f t="array" ref="AP33">bdRateExtend($C31:$C34,D31:D34,$U31:$U34,V31:V34)</f>
        <v>-0.21641151766135058</v>
      </c>
      <c r="AQ33" s="177"/>
      <c r="AR33" s="177"/>
      <c r="AS33" s="177"/>
      <c r="AT33" s="177" cm="1">
        <f t="array" ref="AT33">bdRateExtend($C31:$C34,H31:H34,$U31:$U34,Z31:Z34)</f>
        <v>-0.20650618253476827</v>
      </c>
      <c r="AU33" s="177"/>
      <c r="AV33" s="177" cm="1">
        <f t="array" ref="AV33">bdRateExtend($C31:$C34,I31:I34,$U31:$U34,AA31:AA34)</f>
        <v>-0.22264743593937231</v>
      </c>
      <c r="AW33" s="177"/>
      <c r="AX33" s="177" cm="1">
        <f t="array" ref="AX33">bdRateExtend($C31:$C34,J31:J34,$U31:$U34,AB31:AB34,"None", FALSE,1)</f>
        <v>-0.38068515176853013</v>
      </c>
      <c r="AY33" s="178"/>
      <c r="AZ33" s="252" cm="1">
        <f t="array" ref="AZ33">testVMAFRange($C31:$C34,J31:J34,$U31:$U34,AB31:AB34)</f>
        <v>0</v>
      </c>
      <c r="BA33" s="171"/>
      <c r="CL33" s="4">
        <v>1926.6563200700152</v>
      </c>
      <c r="CM33" s="4">
        <v>34.960409749999997</v>
      </c>
      <c r="CN33" s="4">
        <v>34.960409749999997</v>
      </c>
      <c r="CO33" s="4">
        <v>36.753444500000001</v>
      </c>
      <c r="CP33" s="4">
        <v>42.916790499999998</v>
      </c>
      <c r="CQ33" s="4">
        <v>35.569748218749993</v>
      </c>
      <c r="CR33" s="4">
        <v>12.545995375</v>
      </c>
      <c r="CS33" s="4">
        <v>10.784080250000001</v>
      </c>
      <c r="CT33" s="4">
        <v>31.371889749999998</v>
      </c>
      <c r="CU33" s="4">
        <v>30.354409375000003</v>
      </c>
      <c r="CV33" s="4">
        <v>30.372131625000002</v>
      </c>
      <c r="CW33" s="4">
        <v>37.377601249999998</v>
      </c>
      <c r="CX33" s="4">
        <v>34.875051874999997</v>
      </c>
      <c r="CY33" s="4">
        <v>36.736867124999996</v>
      </c>
      <c r="CZ33" s="4">
        <v>42.900372625000003</v>
      </c>
      <c r="DA33" s="4">
        <v>35.819881409972446</v>
      </c>
      <c r="DB33" s="4">
        <v>1.4225797500000001</v>
      </c>
      <c r="DC33" s="4">
        <v>4953.1925000000001</v>
      </c>
      <c r="DE33" s="4">
        <v>1968.8163187089017</v>
      </c>
      <c r="DF33" s="4">
        <v>12.631414124999999</v>
      </c>
      <c r="DH33" s="4">
        <v>1643.3982794408792</v>
      </c>
      <c r="DI33" s="4">
        <v>10.441268000000001</v>
      </c>
      <c r="DK33" s="4">
        <v>17897.455911227564</v>
      </c>
      <c r="DL33" s="4">
        <v>80.47968075</v>
      </c>
      <c r="DM33" s="4">
        <v>17897.455911227564</v>
      </c>
      <c r="DN33" s="4">
        <v>78.26156125</v>
      </c>
      <c r="DO33" s="4">
        <v>1926.6563200700152</v>
      </c>
      <c r="DP33" s="4">
        <v>30.372131625000002</v>
      </c>
      <c r="DQ33" s="4">
        <v>664.28821541043885</v>
      </c>
      <c r="DR33" s="4">
        <v>36.083441499999999</v>
      </c>
      <c r="DS33" s="4">
        <v>1643.3982794408792</v>
      </c>
      <c r="DT33" s="4">
        <v>34.519109499999999</v>
      </c>
      <c r="DU33" s="4">
        <v>34.519109499999999</v>
      </c>
      <c r="DV33" s="4">
        <v>36.647857500000001</v>
      </c>
      <c r="DW33" s="4">
        <v>42.7867885</v>
      </c>
      <c r="DX33" s="4">
        <v>35.506095808389816</v>
      </c>
      <c r="DZ33" s="4">
        <v>1237.9776911797856</v>
      </c>
      <c r="EA33" s="4">
        <v>34.330841499999998</v>
      </c>
      <c r="EB33" s="4">
        <v>34.330841499999998</v>
      </c>
      <c r="EC33" s="4">
        <v>37.002433250000003</v>
      </c>
      <c r="ED33" s="4">
        <v>43.007464749999997</v>
      </c>
      <c r="EE33" s="4">
        <v>35.040104937500004</v>
      </c>
      <c r="EF33" s="4">
        <v>11.5269035</v>
      </c>
      <c r="EG33" s="4">
        <v>10.156879249999999</v>
      </c>
      <c r="EH33" s="4">
        <v>27.7578435</v>
      </c>
      <c r="EI33" s="4">
        <v>26.838669499999998</v>
      </c>
      <c r="EJ33" s="4">
        <v>29.79265225</v>
      </c>
      <c r="EK33" s="4">
        <v>37.123137749999998</v>
      </c>
      <c r="EL33" s="4">
        <v>34.233082750000001</v>
      </c>
      <c r="EM33" s="4">
        <v>36.985838749999999</v>
      </c>
      <c r="EN33" s="4">
        <v>42.994389999999996</v>
      </c>
      <c r="EO33" s="4">
        <v>35.321263473512332</v>
      </c>
      <c r="EP33" s="4">
        <v>1.4313582499999999</v>
      </c>
      <c r="EQ33" s="4">
        <v>51494.45</v>
      </c>
      <c r="ER33" s="4">
        <v>2174.0377956827338</v>
      </c>
      <c r="ES33" s="4">
        <v>13.434209624999999</v>
      </c>
      <c r="ET33" s="4">
        <v>2191.5684622273602</v>
      </c>
      <c r="EU33" s="4">
        <v>11.430356999999999</v>
      </c>
      <c r="EV33" s="7">
        <v>7894.7031576091867</v>
      </c>
      <c r="EW33" s="7">
        <v>66.900867874999989</v>
      </c>
      <c r="EX33" s="7">
        <v>8889.2233849999993</v>
      </c>
      <c r="EY33" s="7">
        <v>67.312561000000002</v>
      </c>
      <c r="EZ33" s="7">
        <v>1237.9776911797856</v>
      </c>
      <c r="FA33" s="7">
        <v>29.79265225</v>
      </c>
      <c r="FB33" s="7">
        <v>1040.2494414105797</v>
      </c>
      <c r="FC33" s="7">
        <v>36.907527625</v>
      </c>
      <c r="FD33" s="4">
        <v>1237.9776911797856</v>
      </c>
      <c r="FE33" s="4">
        <v>34.233082750000001</v>
      </c>
      <c r="FF33" s="4">
        <v>34.233082750000001</v>
      </c>
      <c r="FG33" s="4">
        <v>36.985838749999999</v>
      </c>
      <c r="FH33" s="4">
        <v>42.994389999999996</v>
      </c>
      <c r="FI33" s="4">
        <v>35.321263473512332</v>
      </c>
      <c r="FK33" s="4">
        <v>1926.6563200700152</v>
      </c>
      <c r="FL33" s="4">
        <v>35.569748218749993</v>
      </c>
      <c r="FM33" s="4">
        <v>1643.3982794408792</v>
      </c>
      <c r="FN33" s="4">
        <v>35.506095808389816</v>
      </c>
      <c r="FP33" s="4">
        <v>1237.9776911797856</v>
      </c>
      <c r="FQ33" s="4">
        <v>35.040104937500004</v>
      </c>
      <c r="FR33" s="4">
        <v>1237.9776911797856</v>
      </c>
      <c r="FS33" s="4">
        <v>35.321263473512332</v>
      </c>
    </row>
    <row r="34" spans="1:175" ht="13" thickBot="1">
      <c r="A34" s="250"/>
      <c r="B34" s="38">
        <v>235</v>
      </c>
      <c r="C34" s="130">
        <f>Anchor!L175</f>
        <v>27.670154</v>
      </c>
      <c r="D34" s="130">
        <f>Anchor!M175</f>
        <v>29.224083</v>
      </c>
      <c r="E34" s="130">
        <f>Anchor!N175</f>
        <v>34.043292000000001</v>
      </c>
      <c r="F34" s="130">
        <f>Anchor!O175</f>
        <v>37.965893999999999</v>
      </c>
      <c r="G34" s="131">
        <f>('Summary (Full)'!$B$34*D34+'Summary (Full)'!$B$35*E34+'Summary (Full)'!$B$36*F34)/'Summary (Full)'!$B$37</f>
        <v>30.071646749999999</v>
      </c>
      <c r="H34" s="130">
        <f>Anchor!P175</f>
        <v>6.1831870000000002</v>
      </c>
      <c r="I34" s="130">
        <f>Anchor!Q175</f>
        <v>6.5105550000000001</v>
      </c>
      <c r="J34" s="130">
        <f>Anchor!R175</f>
        <v>0</v>
      </c>
      <c r="K34" s="130">
        <f>Anchor!S175</f>
        <v>0</v>
      </c>
      <c r="L34" s="130">
        <f>Anchor!T175</f>
        <v>25.005700000000001</v>
      </c>
      <c r="M34" s="130">
        <f>Anchor!U175</f>
        <v>32.152954999999999</v>
      </c>
      <c r="N34" s="130">
        <f>Anchor!V175</f>
        <v>29.205998999999998</v>
      </c>
      <c r="O34" s="130">
        <f>Anchor!W175</f>
        <v>34.037232000000003</v>
      </c>
      <c r="P34" s="130">
        <f>Anchor!X175</f>
        <v>37.952182999999998</v>
      </c>
      <c r="Q34" s="132">
        <f>10*LOG10(1/(('Summary (Full)'!$B$41/10^(N34/10)+'Summary (Full)'!$B$42/10^(O34/10)+'Summary (Full)'!$B$43/10^(P34/10))/'Summary (Full)'!$B$44))</f>
        <v>30.491994277052132</v>
      </c>
      <c r="R34" s="130">
        <f>Anchor!Y175</f>
        <v>3.6991969999999998</v>
      </c>
      <c r="S34" s="130">
        <f>Anchor!Z175</f>
        <v>326.45</v>
      </c>
      <c r="T34" s="130"/>
      <c r="U34" s="130">
        <f>Test!L175</f>
        <v>21.828923</v>
      </c>
      <c r="V34" s="130">
        <f>Test!M175</f>
        <v>29.607579999999999</v>
      </c>
      <c r="W34" s="130">
        <f>Test!N175</f>
        <v>34.421308000000003</v>
      </c>
      <c r="X34" s="130">
        <f>Test!O175</f>
        <v>38.870652</v>
      </c>
      <c r="Y34" s="130">
        <f>('Summary (Full)'!$B$34*V34+'Summary (Full)'!$B$35*W34+'Summary (Full)'!$B$36*X34)/'Summary (Full)'!$B$37</f>
        <v>30.487380000000002</v>
      </c>
      <c r="Z34" s="130">
        <f>Test!P175</f>
        <v>6.3871650000000004</v>
      </c>
      <c r="AA34" s="130">
        <f>Test!Q175</f>
        <v>6.6565459999999996</v>
      </c>
      <c r="AB34" s="130">
        <f>Test!R175</f>
        <v>3.9752000000000003E-2</v>
      </c>
      <c r="AC34" s="130">
        <f>Test!S175</f>
        <v>3.7166999999999999E-2</v>
      </c>
      <c r="AD34" s="130">
        <f>Test!T175</f>
        <v>25.359625999999999</v>
      </c>
      <c r="AE34" s="130">
        <f>Test!U175</f>
        <v>32.862291999999997</v>
      </c>
      <c r="AF34" s="130">
        <f>Test!V175</f>
        <v>29.591532000000001</v>
      </c>
      <c r="AG34" s="130">
        <f>Test!W175</f>
        <v>34.416178000000002</v>
      </c>
      <c r="AH34" s="130">
        <f>Test!X175</f>
        <v>38.858570999999998</v>
      </c>
      <c r="AI34" s="130">
        <f>10*LOG10(1/(('Summary (Full)'!$B$41/10^(AF34/10)+'Summary (Full)'!$B$42/10^(AG34/10)+'Summary (Full)'!$B$43/10^(AH34/10))/'Summary (Full)'!$B$44))</f>
        <v>30.89174614705054</v>
      </c>
      <c r="AJ34" s="130">
        <f>Test!Y175</f>
        <v>3.6411699999999998</v>
      </c>
      <c r="AK34" s="130">
        <f>Test!Z175</f>
        <v>2474.71</v>
      </c>
      <c r="AL34" s="130">
        <f t="shared" si="2"/>
        <v>0.98431362265918787</v>
      </c>
      <c r="AM34" s="130">
        <f t="shared" si="2"/>
        <v>7.5806708531168638</v>
      </c>
      <c r="AO34" s="270"/>
      <c r="AP34" s="193"/>
      <c r="AQ34" s="193"/>
      <c r="AR34" s="193"/>
      <c r="AS34" s="193"/>
      <c r="AT34" s="193"/>
      <c r="AU34" s="193"/>
      <c r="AV34" s="193"/>
      <c r="AW34" s="193"/>
      <c r="AX34" s="193"/>
      <c r="AY34" s="195"/>
      <c r="AZ34" s="253"/>
      <c r="BA34" s="221"/>
      <c r="CL34" s="4">
        <v>2440.3871155653883</v>
      </c>
      <c r="CM34" s="4">
        <v>35.552304374999999</v>
      </c>
      <c r="CN34" s="4">
        <v>35.552304374999999</v>
      </c>
      <c r="CO34" s="4">
        <v>37.12363775</v>
      </c>
      <c r="CP34" s="4">
        <v>43.110477624999994</v>
      </c>
      <c r="CQ34" s="4">
        <v>36.122898539062497</v>
      </c>
      <c r="CR34" s="4">
        <v>13.192091625</v>
      </c>
      <c r="CS34" s="4">
        <v>11.33867075</v>
      </c>
      <c r="CT34" s="4">
        <v>36.536909625</v>
      </c>
      <c r="CU34" s="4">
        <v>35.385858999999996</v>
      </c>
      <c r="CV34" s="4">
        <v>31.008829000000002</v>
      </c>
      <c r="CW34" s="4">
        <v>37.770328750000004</v>
      </c>
      <c r="CX34" s="4">
        <v>35.451074999999996</v>
      </c>
      <c r="CY34" s="4">
        <v>37.105286624999998</v>
      </c>
      <c r="CZ34" s="4">
        <v>43.094398500000004</v>
      </c>
      <c r="DA34" s="4">
        <v>36.350412472456725</v>
      </c>
      <c r="DB34" s="4">
        <v>1.3076056249999999</v>
      </c>
      <c r="DC34" s="4">
        <v>7651.56</v>
      </c>
      <c r="DE34" s="4">
        <v>2253.50541850116</v>
      </c>
      <c r="DF34" s="4">
        <v>13.0760665</v>
      </c>
      <c r="DH34" s="4">
        <v>1926.6563200700152</v>
      </c>
      <c r="DI34" s="4">
        <v>10.784080250000001</v>
      </c>
      <c r="DK34" s="4">
        <v>19881.548308000001</v>
      </c>
      <c r="DL34" s="4">
        <v>82.564921999999996</v>
      </c>
      <c r="DM34" s="4">
        <v>19881.548308000001</v>
      </c>
      <c r="DN34" s="4">
        <v>80.324376000000001</v>
      </c>
      <c r="DO34" s="4">
        <v>2440.3871155653883</v>
      </c>
      <c r="DP34" s="4">
        <v>31.008829000000002</v>
      </c>
      <c r="DQ34" s="4">
        <v>787.64161943290094</v>
      </c>
      <c r="DR34" s="4">
        <v>36.248854125000001</v>
      </c>
      <c r="DS34" s="4">
        <v>1926.6563200700152</v>
      </c>
      <c r="DT34" s="4">
        <v>34.875051874999997</v>
      </c>
      <c r="DU34" s="4">
        <v>34.875051874999997</v>
      </c>
      <c r="DV34" s="4">
        <v>36.736867124999996</v>
      </c>
      <c r="DW34" s="4">
        <v>42.900372625000003</v>
      </c>
      <c r="DX34" s="4">
        <v>35.819881409972446</v>
      </c>
      <c r="DZ34" s="4">
        <v>1610.6100665060023</v>
      </c>
      <c r="EA34" s="4">
        <v>34.89214175</v>
      </c>
      <c r="EB34" s="4">
        <v>34.89214175</v>
      </c>
      <c r="EC34" s="4">
        <v>36.976538124999998</v>
      </c>
      <c r="ED34" s="4">
        <v>43.154353999999998</v>
      </c>
      <c r="EE34" s="4">
        <v>35.538804789062496</v>
      </c>
      <c r="EF34" s="4">
        <v>12.414067375</v>
      </c>
      <c r="EG34" s="4">
        <v>10.711517499999999</v>
      </c>
      <c r="EH34" s="4">
        <v>31.160070000000001</v>
      </c>
      <c r="EI34" s="4">
        <v>30.12230125</v>
      </c>
      <c r="EJ34" s="4">
        <v>30.337006500000001</v>
      </c>
      <c r="EK34" s="4">
        <v>37.381750749999995</v>
      </c>
      <c r="EL34" s="4">
        <v>34.807404625000004</v>
      </c>
      <c r="EM34" s="4">
        <v>36.959944125</v>
      </c>
      <c r="EN34" s="4">
        <v>43.138825249999996</v>
      </c>
      <c r="EO34" s="4">
        <v>35.799466451782507</v>
      </c>
      <c r="EP34" s="4">
        <v>1.305322125</v>
      </c>
      <c r="EQ34" s="4">
        <v>47019.554999999993</v>
      </c>
      <c r="ER34" s="4">
        <v>2525.8376380105246</v>
      </c>
      <c r="ES34" s="4">
        <v>13.944280750000001</v>
      </c>
      <c r="ET34" s="4">
        <v>2628.3658107462807</v>
      </c>
      <c r="EU34" s="4">
        <v>11.93061125</v>
      </c>
      <c r="EV34" s="7">
        <v>8889.2233849999993</v>
      </c>
      <c r="EW34" s="7">
        <v>69.689769999999996</v>
      </c>
      <c r="EX34" s="7">
        <v>11356.973877487937</v>
      </c>
      <c r="EY34" s="7">
        <v>72.168314249999995</v>
      </c>
      <c r="EZ34" s="7">
        <v>1622.4273922232721</v>
      </c>
      <c r="FA34" s="7">
        <v>30.375969124999997</v>
      </c>
      <c r="FB34" s="7">
        <v>1237.9776911797856</v>
      </c>
      <c r="FC34" s="7">
        <v>37.123137749999998</v>
      </c>
      <c r="FD34" s="4">
        <v>1610.6100665060023</v>
      </c>
      <c r="FE34" s="4">
        <v>34.807404625000004</v>
      </c>
      <c r="FF34" s="4">
        <v>34.807404625000004</v>
      </c>
      <c r="FG34" s="4">
        <v>36.959944125</v>
      </c>
      <c r="FH34" s="4">
        <v>43.138825249999996</v>
      </c>
      <c r="FI34" s="4">
        <v>35.799466451782507</v>
      </c>
      <c r="FK34" s="4">
        <v>2440.3871155653883</v>
      </c>
      <c r="FL34" s="4">
        <v>36.122898539062497</v>
      </c>
      <c r="FM34" s="4">
        <v>1926.6563200700152</v>
      </c>
      <c r="FN34" s="4">
        <v>35.819881409972446</v>
      </c>
      <c r="FP34" s="4">
        <v>1622.4273922232721</v>
      </c>
      <c r="FQ34" s="4">
        <v>35.573392914062495</v>
      </c>
      <c r="FR34" s="4">
        <v>1622.4273922232721</v>
      </c>
      <c r="FS34" s="4">
        <v>35.848958134743611</v>
      </c>
    </row>
    <row r="35" spans="1:175" ht="13" customHeight="1">
      <c r="A35" s="250" t="s">
        <v>20</v>
      </c>
      <c r="B35" s="38">
        <v>110</v>
      </c>
      <c r="C35" s="130">
        <f>Anchor!L176</f>
        <v>3867.873231</v>
      </c>
      <c r="D35" s="130">
        <f>Anchor!M176</f>
        <v>35.865730999999997</v>
      </c>
      <c r="E35" s="130">
        <f>Anchor!N176</f>
        <v>36.800114999999998</v>
      </c>
      <c r="F35" s="130">
        <f>Anchor!O176</f>
        <v>43.386011000000003</v>
      </c>
      <c r="G35" s="131">
        <f>('Summary (Full)'!$B$34*D35+'Summary (Full)'!$B$35*E35+'Summary (Full)'!$B$36*F35)/'Summary (Full)'!$B$37</f>
        <v>36.394147500000003</v>
      </c>
      <c r="H35" s="130">
        <f>Anchor!P176</f>
        <v>14.854676</v>
      </c>
      <c r="I35" s="130">
        <f>Anchor!Q176</f>
        <v>11.785989000000001</v>
      </c>
      <c r="J35" s="130">
        <f>Anchor!R176</f>
        <v>35.887861999999998</v>
      </c>
      <c r="K35" s="130">
        <f>Anchor!S176</f>
        <v>34.595165000000001</v>
      </c>
      <c r="L35" s="130">
        <f>Anchor!T176</f>
        <v>31.126927999999999</v>
      </c>
      <c r="M35" s="130">
        <f>Anchor!U176</f>
        <v>37.832858999999999</v>
      </c>
      <c r="N35" s="130">
        <f>Anchor!V176</f>
        <v>35.831242000000003</v>
      </c>
      <c r="O35" s="130">
        <f>Anchor!W176</f>
        <v>36.782237000000002</v>
      </c>
      <c r="P35" s="130">
        <f>Anchor!X176</f>
        <v>43.367471000000002</v>
      </c>
      <c r="Q35" s="132">
        <f>10*LOG10(1/(('Summary (Full)'!$B$41/10^(N35/10)+'Summary (Full)'!$B$42/10^(O35/10)+'Summary (Full)'!$B$43/10^(P35/10))/'Summary (Full)'!$B$44))</f>
        <v>36.640729061683729</v>
      </c>
      <c r="R35" s="130">
        <f>Anchor!Y176</f>
        <v>0.77250700000000005</v>
      </c>
      <c r="S35" s="130">
        <f>Anchor!Z176</f>
        <v>4045.54</v>
      </c>
      <c r="T35" s="130"/>
      <c r="U35" s="130">
        <f>Test!L176</f>
        <v>4230.402462</v>
      </c>
      <c r="V35" s="130">
        <f>Test!M176</f>
        <v>36.205238000000001</v>
      </c>
      <c r="W35" s="130">
        <f>Test!N176</f>
        <v>37.012684</v>
      </c>
      <c r="X35" s="130">
        <f>Test!O176</f>
        <v>43.671224000000002</v>
      </c>
      <c r="Y35" s="130">
        <f>('Summary (Full)'!$B$34*V35+'Summary (Full)'!$B$35*W35+'Summary (Full)'!$B$36*X35)/'Summary (Full)'!$B$37</f>
        <v>36.722327500000006</v>
      </c>
      <c r="Z35" s="130">
        <f>Test!P176</f>
        <v>15.623094</v>
      </c>
      <c r="AA35" s="130">
        <f>Test!Q176</f>
        <v>12.174448</v>
      </c>
      <c r="AB35" s="130">
        <f>Test!R176</f>
        <v>39.327105000000003</v>
      </c>
      <c r="AC35" s="130">
        <f>Test!S176</f>
        <v>37.914299999999997</v>
      </c>
      <c r="AD35" s="130">
        <f>Test!T176</f>
        <v>31.481947000000002</v>
      </c>
      <c r="AE35" s="130">
        <f>Test!U176</f>
        <v>37.993295000000003</v>
      </c>
      <c r="AF35" s="130">
        <f>Test!V176</f>
        <v>36.173614999999998</v>
      </c>
      <c r="AG35" s="130">
        <f>Test!W176</f>
        <v>36.995244</v>
      </c>
      <c r="AH35" s="130">
        <f>Test!X176</f>
        <v>43.651921999999999</v>
      </c>
      <c r="AI35" s="130">
        <f>10*LOG10(1/(('Summary (Full)'!$B$41/10^(AF35/10)+'Summary (Full)'!$B$42/10^(AG35/10)+'Summary (Full)'!$B$43/10^(AH35/10))/'Summary (Full)'!$B$44))</f>
        <v>36.959915349270666</v>
      </c>
      <c r="AJ35" s="130">
        <f>Test!Y176</f>
        <v>0.65711399999999998</v>
      </c>
      <c r="AK35" s="130">
        <f>Test!Z176</f>
        <v>45438.83</v>
      </c>
      <c r="AL35" s="130">
        <f t="shared" si="2"/>
        <v>0.85062530177720064</v>
      </c>
      <c r="AM35" s="130">
        <f t="shared" si="2"/>
        <v>11.231833080379875</v>
      </c>
      <c r="AO35" s="271" t="s">
        <v>27</v>
      </c>
      <c r="AP35" s="192" cm="1">
        <f t="array" ref="AP35">bdRateExtend($C35:$C38,D35:D38,$U35:$U38,V35:V38)</f>
        <v>-0.16033041801913062</v>
      </c>
      <c r="AQ35" s="192" cm="1">
        <f t="array" ref="AQ35">bdRateExtend($C35:$C40,D35:D40,$U35:$U40,V35:V40)</f>
        <v>-0.20825876557548728</v>
      </c>
      <c r="AR35" s="192" cm="1">
        <f t="array" ref="AR35">bdRateExtend($C35:$C40,E35:E40,$U35:$U40,W35:W40)</f>
        <v>-0.37139878425756989</v>
      </c>
      <c r="AS35" s="192" cm="1">
        <f t="array" ref="AS35">bdRateExtend($C35:$C40,F35:F40,$U35:$U40,X35:X40)</f>
        <v>-0.35226386225287998</v>
      </c>
      <c r="AT35" s="192" cm="1">
        <f t="array" ref="AT35">bdRateExtend($C35:$C38,H35:H38,$U35:$U38,Z35:Z38)</f>
        <v>-0.15643083427278359</v>
      </c>
      <c r="AU35" s="192" cm="1">
        <f t="array" ref="AU35">bdRateExtend($C35:$C40,H35:H40,$U35:$U40,Z35:Z40)</f>
        <v>-0.18136058127234111</v>
      </c>
      <c r="AV35" s="192" cm="1">
        <f t="array" ref="AV35">bdRateExtend($C35:$C38,I35:I38,$U35:$U38,AA35:AA38)</f>
        <v>-0.16383261472883737</v>
      </c>
      <c r="AW35" s="192" cm="1">
        <f t="array" ref="AW35">bdRateExtend($C35:$C40,I35:I40,$U35:$U40,AA35:AA40)</f>
        <v>-0.19050367552077663</v>
      </c>
      <c r="AX35" s="192" cm="1">
        <f t="array" ref="AX35">bdRateExtend($C35:$C38,J35:J38,$U35:$U38,AB35:AB38,"None", FALSE,1)</f>
        <v>-0.18403677379337757</v>
      </c>
      <c r="AY35" s="194" cm="1">
        <f t="array" ref="AY35">bdRateExtend($C35:$C40,J35:J40,$U35:$U40,AB35:AB40,"None", FALSE,TRUE)</f>
        <v>-0.20256167505955547</v>
      </c>
      <c r="AZ35" s="251" cm="1">
        <f t="array" ref="AZ35">testVMAFRange($C35:$C38,J35:J38,$U35:$U38,AB35:AB38)</f>
        <v>0</v>
      </c>
      <c r="BA35" s="170" cm="1">
        <f t="array" ref="BA35">testVMAFRange($C35:$C40,J35:J40,$U35:$U40,AB35:AB40)</f>
        <v>0</v>
      </c>
      <c r="CL35" s="4">
        <v>2810.5288977935488</v>
      </c>
      <c r="CM35" s="4">
        <v>35.952048500000004</v>
      </c>
      <c r="CN35" s="4">
        <v>35.952048500000004</v>
      </c>
      <c r="CO35" s="4">
        <v>37.247490999999997</v>
      </c>
      <c r="CP35" s="4">
        <v>43.233969500000001</v>
      </c>
      <c r="CQ35" s="4">
        <v>36.488133718749999</v>
      </c>
      <c r="CR35" s="4">
        <v>13.7329285</v>
      </c>
      <c r="CS35" s="4">
        <v>11.728669</v>
      </c>
      <c r="CT35" s="4">
        <v>39.738467499999999</v>
      </c>
      <c r="CU35" s="4">
        <v>38.464939999999999</v>
      </c>
      <c r="CV35" s="4">
        <v>31.422181999999999</v>
      </c>
      <c r="CW35" s="4">
        <v>37.999302</v>
      </c>
      <c r="CX35" s="4">
        <v>35.852871999999998</v>
      </c>
      <c r="CY35" s="4">
        <v>37.2286255</v>
      </c>
      <c r="CZ35" s="4">
        <v>43.216836999999998</v>
      </c>
      <c r="DA35" s="4">
        <v>36.700186211894454</v>
      </c>
      <c r="DB35" s="4">
        <v>1.2558384999999999</v>
      </c>
      <c r="DC35" s="4">
        <v>8103.7000000000007</v>
      </c>
      <c r="DE35" s="4">
        <v>2579.3603105363841</v>
      </c>
      <c r="DF35" s="4">
        <v>13.520718875</v>
      </c>
      <c r="DH35" s="4">
        <v>2440.3871155653883</v>
      </c>
      <c r="DI35" s="4">
        <v>11.33867075</v>
      </c>
      <c r="DK35" s="4">
        <v>28084.944</v>
      </c>
      <c r="DL35" s="4">
        <v>87.538985999999994</v>
      </c>
      <c r="DM35" s="4">
        <v>28084.944</v>
      </c>
      <c r="DN35" s="4">
        <v>85.343269000000006</v>
      </c>
      <c r="DO35" s="4">
        <v>2810.5288977935488</v>
      </c>
      <c r="DP35" s="4">
        <v>31.422181999999999</v>
      </c>
      <c r="DQ35" s="4">
        <v>932.65592323175292</v>
      </c>
      <c r="DR35" s="4">
        <v>36.442093</v>
      </c>
      <c r="DS35" s="4">
        <v>2440.3871155653883</v>
      </c>
      <c r="DT35" s="4">
        <v>35.451074999999996</v>
      </c>
      <c r="DU35" s="4">
        <v>35.451074999999996</v>
      </c>
      <c r="DV35" s="4">
        <v>37.105286624999998</v>
      </c>
      <c r="DW35" s="4">
        <v>43.094398500000004</v>
      </c>
      <c r="DX35" s="4">
        <v>36.350412472456725</v>
      </c>
      <c r="DZ35" s="4">
        <v>1885.6459649282804</v>
      </c>
      <c r="EA35" s="4">
        <v>35.274874999999994</v>
      </c>
      <c r="EB35" s="4">
        <v>35.274874999999994</v>
      </c>
      <c r="EC35" s="4">
        <v>37.598031500000005</v>
      </c>
      <c r="ED35" s="4">
        <v>43.478192</v>
      </c>
      <c r="EE35" s="4">
        <v>35.932779593749999</v>
      </c>
      <c r="EF35" s="4">
        <v>12.753363499999999</v>
      </c>
      <c r="EG35" s="4">
        <v>11.0528</v>
      </c>
      <c r="EH35" s="4">
        <v>35.289299999999997</v>
      </c>
      <c r="EI35" s="4">
        <v>34.0766335</v>
      </c>
      <c r="EJ35" s="4">
        <v>30.7737585</v>
      </c>
      <c r="EK35" s="4">
        <v>37.771755499999998</v>
      </c>
      <c r="EL35" s="4">
        <v>35.173969</v>
      </c>
      <c r="EM35" s="4">
        <v>37.578765000000004</v>
      </c>
      <c r="EN35" s="4">
        <v>43.462837</v>
      </c>
      <c r="EO35" s="4">
        <v>36.202095440368808</v>
      </c>
      <c r="EP35" s="4">
        <v>1.143662</v>
      </c>
      <c r="EQ35" s="4">
        <v>86837.71</v>
      </c>
      <c r="ER35" s="4">
        <v>2934.565252848819</v>
      </c>
      <c r="ES35" s="4">
        <v>14.454351875</v>
      </c>
      <c r="ET35" s="4">
        <v>3008.1068226962884</v>
      </c>
      <c r="EU35" s="4">
        <v>12.315526999999999</v>
      </c>
      <c r="EV35" s="7">
        <v>11356.973877487937</v>
      </c>
      <c r="EW35" s="7">
        <v>74.642747125</v>
      </c>
      <c r="EX35" s="7">
        <v>12691.273846</v>
      </c>
      <c r="EY35" s="7">
        <v>74.593317999999996</v>
      </c>
      <c r="EZ35" s="7">
        <v>1885.6459649282804</v>
      </c>
      <c r="FA35" s="7">
        <v>30.7737585</v>
      </c>
      <c r="FB35" s="7">
        <v>1622.4273922232721</v>
      </c>
      <c r="FC35" s="7">
        <v>37.524955875000003</v>
      </c>
      <c r="FD35" s="4">
        <v>1871.2367992029051</v>
      </c>
      <c r="FE35" s="4">
        <v>35.165367500000002</v>
      </c>
      <c r="FF35" s="4">
        <v>35.165367500000002</v>
      </c>
      <c r="FG35" s="4">
        <v>37.045257499999998</v>
      </c>
      <c r="FH35" s="4">
        <v>43.251798999999998</v>
      </c>
      <c r="FI35" s="4">
        <v>36.112440640328501</v>
      </c>
      <c r="FK35" s="4">
        <v>2810.5288977935488</v>
      </c>
      <c r="FL35" s="4">
        <v>36.488133718749999</v>
      </c>
      <c r="FM35" s="4">
        <v>2440.3871155653883</v>
      </c>
      <c r="FN35" s="4">
        <v>36.350412472456725</v>
      </c>
      <c r="FP35" s="4">
        <v>1885.6459649282804</v>
      </c>
      <c r="FQ35" s="4">
        <v>35.932779593749999</v>
      </c>
      <c r="FR35" s="4">
        <v>1885.6459649282804</v>
      </c>
      <c r="FS35" s="4">
        <v>36.202095440368808</v>
      </c>
    </row>
    <row r="36" spans="1:175">
      <c r="A36" s="250"/>
      <c r="B36" s="38">
        <v>135</v>
      </c>
      <c r="C36" s="130">
        <f>Anchor!L177</f>
        <v>1312.940308</v>
      </c>
      <c r="D36" s="130">
        <f>Anchor!M177</f>
        <v>33.889667000000003</v>
      </c>
      <c r="E36" s="130">
        <f>Anchor!N177</f>
        <v>36.387639999999998</v>
      </c>
      <c r="F36" s="130">
        <f>Anchor!O177</f>
        <v>42.695923999999998</v>
      </c>
      <c r="G36" s="131">
        <f>('Summary (Full)'!$B$34*D36+'Summary (Full)'!$B$35*E36+'Summary (Full)'!$B$36*F36)/'Summary (Full)'!$B$37</f>
        <v>34.596181375</v>
      </c>
      <c r="H36" s="130">
        <f>Anchor!P177</f>
        <v>11.297457</v>
      </c>
      <c r="I36" s="130">
        <f>Anchor!Q177</f>
        <v>9.7585440000000006</v>
      </c>
      <c r="J36" s="130">
        <f>Anchor!R177</f>
        <v>19.041613999999999</v>
      </c>
      <c r="K36" s="130">
        <f>Anchor!S177</f>
        <v>18.409777999999999</v>
      </c>
      <c r="L36" s="130">
        <f>Anchor!T177</f>
        <v>29.224278999999999</v>
      </c>
      <c r="M36" s="130">
        <f>Anchor!U177</f>
        <v>36.745092</v>
      </c>
      <c r="N36" s="130">
        <f>Anchor!V177</f>
        <v>33.832428999999998</v>
      </c>
      <c r="O36" s="130">
        <f>Anchor!W177</f>
        <v>36.372447999999999</v>
      </c>
      <c r="P36" s="130">
        <f>Anchor!X177</f>
        <v>42.682022000000003</v>
      </c>
      <c r="Q36" s="132">
        <f>10*LOG10(1/(('Summary (Full)'!$B$41/10^(N36/10)+'Summary (Full)'!$B$42/10^(O36/10)+'Summary (Full)'!$B$43/10^(P36/10))/'Summary (Full)'!$B$44))</f>
        <v>34.904517391058427</v>
      </c>
      <c r="R36" s="130">
        <f>Anchor!Y177</f>
        <v>1.3903810000000001</v>
      </c>
      <c r="S36" s="130">
        <f>Anchor!Z177</f>
        <v>2762.55</v>
      </c>
      <c r="T36" s="130"/>
      <c r="U36" s="130">
        <f>Test!L177</f>
        <v>1506.092308</v>
      </c>
      <c r="V36" s="130">
        <f>Test!M177</f>
        <v>34.386476000000002</v>
      </c>
      <c r="W36" s="130">
        <f>Test!N177</f>
        <v>36.655358999999997</v>
      </c>
      <c r="X36" s="130">
        <f>Test!O177</f>
        <v>43.039152999999999</v>
      </c>
      <c r="Y36" s="130">
        <f>('Summary (Full)'!$B$34*V36+'Summary (Full)'!$B$35*W36+'Summary (Full)'!$B$36*X36)/'Summary (Full)'!$B$37</f>
        <v>35.069073500000002</v>
      </c>
      <c r="Z36" s="130">
        <f>Test!P177</f>
        <v>12.117317</v>
      </c>
      <c r="AA36" s="130">
        <f>Test!Q177</f>
        <v>10.25792</v>
      </c>
      <c r="AB36" s="130">
        <f>Test!R177</f>
        <v>23.100518999999998</v>
      </c>
      <c r="AC36" s="130">
        <f>Test!S177</f>
        <v>22.269677000000001</v>
      </c>
      <c r="AD36" s="130">
        <f>Test!T177</f>
        <v>29.719725</v>
      </c>
      <c r="AE36" s="130">
        <f>Test!U177</f>
        <v>37.015653</v>
      </c>
      <c r="AF36" s="130">
        <f>Test!V177</f>
        <v>34.334747</v>
      </c>
      <c r="AG36" s="130">
        <f>Test!W177</f>
        <v>36.639462999999999</v>
      </c>
      <c r="AH36" s="130">
        <f>Test!X177</f>
        <v>43.025143999999997</v>
      </c>
      <c r="AI36" s="130">
        <f>10*LOG10(1/(('Summary (Full)'!$B$41/10^(AF36/10)+'Summary (Full)'!$B$42/10^(AG36/10)+'Summary (Full)'!$B$43/10^(AH36/10))/'Summary (Full)'!$B$44))</f>
        <v>35.373712734124709</v>
      </c>
      <c r="AJ36" s="130">
        <f>Test!Y177</f>
        <v>1.170183</v>
      </c>
      <c r="AK36" s="130">
        <f>Test!Z177</f>
        <v>28147.65</v>
      </c>
      <c r="AL36" s="130">
        <f t="shared" si="2"/>
        <v>0.84162758265540161</v>
      </c>
      <c r="AM36" s="130">
        <f t="shared" si="2"/>
        <v>10.189010153662377</v>
      </c>
      <c r="AO36" s="261"/>
      <c r="AP36" s="177"/>
      <c r="AQ36" s="177"/>
      <c r="AR36" s="177"/>
      <c r="AS36" s="177"/>
      <c r="AT36" s="177"/>
      <c r="AU36" s="177"/>
      <c r="AV36" s="177"/>
      <c r="AW36" s="177"/>
      <c r="AX36" s="177"/>
      <c r="AY36" s="178"/>
      <c r="AZ36" s="252"/>
      <c r="BA36" s="171"/>
      <c r="CL36" s="4">
        <v>3236.8113382300653</v>
      </c>
      <c r="CM36" s="4">
        <v>36.351792625000002</v>
      </c>
      <c r="CN36" s="4">
        <v>36.351792625000002</v>
      </c>
      <c r="CO36" s="4">
        <v>37.37134425</v>
      </c>
      <c r="CP36" s="4">
        <v>43.357461375</v>
      </c>
      <c r="CQ36" s="4">
        <v>36.853368898437502</v>
      </c>
      <c r="CR36" s="4">
        <v>14.273765375</v>
      </c>
      <c r="CS36" s="4">
        <v>12.11866725</v>
      </c>
      <c r="CT36" s="4">
        <v>42.940025375000005</v>
      </c>
      <c r="CU36" s="4">
        <v>41.544021000000001</v>
      </c>
      <c r="CV36" s="4">
        <v>31.835535</v>
      </c>
      <c r="CW36" s="4">
        <v>38.228275249999996</v>
      </c>
      <c r="CX36" s="4">
        <v>36.254669</v>
      </c>
      <c r="CY36" s="4">
        <v>37.351964375000001</v>
      </c>
      <c r="CZ36" s="4">
        <v>43.339275499999999</v>
      </c>
      <c r="DA36" s="4">
        <v>37.049959951332184</v>
      </c>
      <c r="DB36" s="4">
        <v>1.2040713750000001</v>
      </c>
      <c r="DC36" s="4">
        <v>8555.84</v>
      </c>
      <c r="DE36" s="4">
        <v>2952.3335319936473</v>
      </c>
      <c r="DF36" s="4">
        <v>13.96537125</v>
      </c>
      <c r="DH36" s="4">
        <v>2810.5288977935488</v>
      </c>
      <c r="DI36" s="4">
        <v>11.728669</v>
      </c>
      <c r="DK36" s="4">
        <v>46114.648614999998</v>
      </c>
      <c r="DL36" s="4">
        <v>92.548276999999999</v>
      </c>
      <c r="DM36" s="4">
        <v>46114.648614999998</v>
      </c>
      <c r="DN36" s="4">
        <v>90.448983999999996</v>
      </c>
      <c r="DO36" s="4">
        <v>3236.8113382300653</v>
      </c>
      <c r="DP36" s="4">
        <v>31.835535</v>
      </c>
      <c r="DQ36" s="4">
        <v>1019.9022678440023</v>
      </c>
      <c r="DR36" s="4">
        <v>36.548336249999998</v>
      </c>
      <c r="DS36" s="4">
        <v>2810.5288977935488</v>
      </c>
      <c r="DT36" s="4">
        <v>35.852871999999998</v>
      </c>
      <c r="DU36" s="4">
        <v>35.852871999999998</v>
      </c>
      <c r="DV36" s="4">
        <v>37.2286255</v>
      </c>
      <c r="DW36" s="4">
        <v>43.216836999999998</v>
      </c>
      <c r="DX36" s="4">
        <v>36.700186211894454</v>
      </c>
      <c r="DZ36" s="4">
        <v>2191.5684622273602</v>
      </c>
      <c r="EA36" s="4">
        <v>35.661324</v>
      </c>
      <c r="EB36" s="4">
        <v>35.661324</v>
      </c>
      <c r="EC36" s="4">
        <v>37.769344625000002</v>
      </c>
      <c r="ED36" s="4">
        <v>43.64677975</v>
      </c>
      <c r="EE36" s="4">
        <v>36.292166273437502</v>
      </c>
      <c r="EF36" s="4">
        <v>13.274848875</v>
      </c>
      <c r="EG36" s="4">
        <v>11.430356999999999</v>
      </c>
      <c r="EH36" s="4">
        <v>38.311613250000001</v>
      </c>
      <c r="EI36" s="4">
        <v>36.969602875</v>
      </c>
      <c r="EJ36" s="4">
        <v>31.171547875000002</v>
      </c>
      <c r="EK36" s="4">
        <v>38.018555124999999</v>
      </c>
      <c r="EL36" s="4">
        <v>35.560254</v>
      </c>
      <c r="EM36" s="4">
        <v>37.75006175</v>
      </c>
      <c r="EN36" s="4">
        <v>43.630758</v>
      </c>
      <c r="EO36" s="4">
        <v>36.555232745994005</v>
      </c>
      <c r="EP36" s="4">
        <v>1.08216325</v>
      </c>
      <c r="EQ36" s="4">
        <v>95189.43250000001</v>
      </c>
      <c r="ER36" s="4">
        <v>3442.7120531531837</v>
      </c>
      <c r="ES36" s="4">
        <v>15.0419885</v>
      </c>
      <c r="ET36" s="4">
        <v>3442.7120531531837</v>
      </c>
      <c r="EU36" s="4">
        <v>12.700442750000001</v>
      </c>
      <c r="EV36" s="7">
        <v>12691.273846</v>
      </c>
      <c r="EW36" s="7">
        <v>77.118714999999995</v>
      </c>
      <c r="EX36" s="7">
        <v>14125.61432502165</v>
      </c>
      <c r="EY36" s="7">
        <v>76.179821250000003</v>
      </c>
      <c r="EZ36" s="7">
        <v>2191.5684622273602</v>
      </c>
      <c r="FA36" s="7">
        <v>31.171547875000002</v>
      </c>
      <c r="FB36" s="7">
        <v>1885.6459649282804</v>
      </c>
      <c r="FC36" s="7">
        <v>37.771755499999998</v>
      </c>
      <c r="FD36" s="4">
        <v>2191.5684622273602</v>
      </c>
      <c r="FE36" s="4">
        <v>35.560254</v>
      </c>
      <c r="FF36" s="4">
        <v>35.560254</v>
      </c>
      <c r="FG36" s="4">
        <v>37.75006175</v>
      </c>
      <c r="FH36" s="4">
        <v>43.630758</v>
      </c>
      <c r="FI36" s="4">
        <v>36.555232745994005</v>
      </c>
      <c r="FK36" s="4">
        <v>3236.8113382300653</v>
      </c>
      <c r="FL36" s="4">
        <v>36.853368898437502</v>
      </c>
      <c r="FM36" s="4">
        <v>2810.5288977935488</v>
      </c>
      <c r="FN36" s="4">
        <v>36.700186211894454</v>
      </c>
      <c r="FP36" s="4">
        <v>2191.5684622273602</v>
      </c>
      <c r="FQ36" s="4">
        <v>36.292166273437502</v>
      </c>
      <c r="FR36" s="4">
        <v>2191.5684622273602</v>
      </c>
      <c r="FS36" s="4">
        <v>36.555232745994005</v>
      </c>
    </row>
    <row r="37" spans="1:175" ht="13" customHeight="1">
      <c r="A37" s="250"/>
      <c r="B37" s="38">
        <v>160</v>
      </c>
      <c r="C37" s="130">
        <f>Anchor!L178</f>
        <v>336.099692</v>
      </c>
      <c r="D37" s="130">
        <f>Anchor!M178</f>
        <v>31.992000999999998</v>
      </c>
      <c r="E37" s="130">
        <f>Anchor!N178</f>
        <v>35.866275000000002</v>
      </c>
      <c r="F37" s="130">
        <f>Anchor!O178</f>
        <v>41.706811999999999</v>
      </c>
      <c r="G37" s="131">
        <f>('Summary (Full)'!$B$34*D37+'Summary (Full)'!$B$35*E37+'Summary (Full)'!$B$36*F37)/'Summary (Full)'!$B$37</f>
        <v>32.841318812499999</v>
      </c>
      <c r="H37" s="130">
        <f>Anchor!P178</f>
        <v>8.486637</v>
      </c>
      <c r="I37" s="130">
        <f>Anchor!Q178</f>
        <v>7.9760720000000003</v>
      </c>
      <c r="J37" s="130">
        <f>Anchor!R178</f>
        <v>5.893364</v>
      </c>
      <c r="K37" s="130">
        <f>Anchor!S178</f>
        <v>5.7217700000000002</v>
      </c>
      <c r="L37" s="130">
        <f>Anchor!T178</f>
        <v>27.456164000000001</v>
      </c>
      <c r="M37" s="130">
        <f>Anchor!U178</f>
        <v>35.421790999999999</v>
      </c>
      <c r="N37" s="130">
        <f>Anchor!V178</f>
        <v>31.938874999999999</v>
      </c>
      <c r="O37" s="130">
        <f>Anchor!W178</f>
        <v>35.855288000000002</v>
      </c>
      <c r="P37" s="130">
        <f>Anchor!X178</f>
        <v>41.697811000000002</v>
      </c>
      <c r="Q37" s="132">
        <f>10*LOG10(1/(('Summary (Full)'!$B$41/10^(N37/10)+'Summary (Full)'!$B$42/10^(O37/10)+'Summary (Full)'!$B$43/10^(P37/10))/'Summary (Full)'!$B$44))</f>
        <v>33.177128557605819</v>
      </c>
      <c r="R37" s="130">
        <f>Anchor!Y178</f>
        <v>2.3203529999999999</v>
      </c>
      <c r="S37" s="130">
        <f>Anchor!Z178</f>
        <v>1336.47</v>
      </c>
      <c r="T37" s="130"/>
      <c r="U37" s="130">
        <f>Test!L178</f>
        <v>385.07076899999998</v>
      </c>
      <c r="V37" s="130">
        <f>Test!M178</f>
        <v>32.366157999999999</v>
      </c>
      <c r="W37" s="130">
        <f>Test!N178</f>
        <v>36.128399999999999</v>
      </c>
      <c r="X37" s="130">
        <f>Test!O178</f>
        <v>42.164645999999998</v>
      </c>
      <c r="Y37" s="130">
        <f>('Summary (Full)'!$B$34*V37+'Summary (Full)'!$B$35*W37+'Summary (Full)'!$B$36*X37)/'Summary (Full)'!$B$37</f>
        <v>33.213703625000001</v>
      </c>
      <c r="Z37" s="130">
        <f>Test!P178</f>
        <v>8.9899190000000004</v>
      </c>
      <c r="AA37" s="130">
        <f>Test!Q178</f>
        <v>8.3171250000000008</v>
      </c>
      <c r="AB37" s="130">
        <f>Test!R178</f>
        <v>8.6098649999999992</v>
      </c>
      <c r="AC37" s="130">
        <f>Test!S178</f>
        <v>8.3319340000000004</v>
      </c>
      <c r="AD37" s="130">
        <f>Test!T178</f>
        <v>27.817442</v>
      </c>
      <c r="AE37" s="130">
        <f>Test!U178</f>
        <v>35.784402999999998</v>
      </c>
      <c r="AF37" s="130">
        <f>Test!V178</f>
        <v>32.308523000000001</v>
      </c>
      <c r="AG37" s="130">
        <f>Test!W178</f>
        <v>36.114913000000001</v>
      </c>
      <c r="AH37" s="130">
        <f>Test!X178</f>
        <v>42.154356</v>
      </c>
      <c r="AI37" s="130">
        <f>10*LOG10(1/(('Summary (Full)'!$B$41/10^(AF37/10)+'Summary (Full)'!$B$42/10^(AG37/10)+'Summary (Full)'!$B$43/10^(AH37/10))/'Summary (Full)'!$B$44))</f>
        <v>33.538776009653681</v>
      </c>
      <c r="AJ37" s="130">
        <f>Test!Y178</f>
        <v>2.0495960000000002</v>
      </c>
      <c r="AK37" s="130">
        <f>Test!Z178</f>
        <v>13623.91</v>
      </c>
      <c r="AL37" s="130">
        <f t="shared" si="2"/>
        <v>0.88331215121147533</v>
      </c>
      <c r="AM37" s="130">
        <f t="shared" si="2"/>
        <v>10.193951229732056</v>
      </c>
      <c r="AO37" s="261" t="s">
        <v>28</v>
      </c>
      <c r="AP37" s="177" cm="1">
        <f t="array" ref="AP37">bdRateExtend($C36:$C39,D36:D39,$U36:$U39,V36:V39)</f>
        <v>-0.19862696654862422</v>
      </c>
      <c r="AQ37" s="177"/>
      <c r="AR37" s="177"/>
      <c r="AS37" s="177"/>
      <c r="AT37" s="177" cm="1">
        <f t="array" ref="AT37">bdRateExtend($C36:$C39,H36:H39,$U36:$U39,Z36:Z39)</f>
        <v>-0.19763364627142954</v>
      </c>
      <c r="AU37" s="177"/>
      <c r="AV37" s="177" cm="1">
        <f t="array" ref="AV37">bdRateExtend($C36:$C39,I36:I39,$U36:$U39,AA36:AA39)</f>
        <v>-0.20964345891839631</v>
      </c>
      <c r="AW37" s="177"/>
      <c r="AX37" s="177" cm="1">
        <f t="array" ref="AX37">bdRateExtend($C36:$C39,J36:J39,$U36:$U39,AB36:AB39,"None", FALSE,1)</f>
        <v>-0.26865249774081346</v>
      </c>
      <c r="AY37" s="178"/>
      <c r="AZ37" s="252" cm="1">
        <f t="array" ref="AZ37">testVMAFRange($C36:$C39,J36:J39,$U36:$U39,AB36:AB39)</f>
        <v>0</v>
      </c>
      <c r="BA37" s="171"/>
      <c r="CL37" s="4">
        <v>3727.7494807186763</v>
      </c>
      <c r="CM37" s="4">
        <v>36.75153675</v>
      </c>
      <c r="CN37" s="4">
        <v>36.75153675</v>
      </c>
      <c r="CO37" s="4">
        <v>37.495197500000003</v>
      </c>
      <c r="CP37" s="4">
        <v>43.480953249999999</v>
      </c>
      <c r="CQ37" s="4">
        <v>37.218604078124997</v>
      </c>
      <c r="CR37" s="4">
        <v>14.81460225</v>
      </c>
      <c r="CS37" s="4">
        <v>12.508665499999999</v>
      </c>
      <c r="CT37" s="4">
        <v>46.141583250000004</v>
      </c>
      <c r="CU37" s="4">
        <v>44.623102000000003</v>
      </c>
      <c r="CV37" s="4">
        <v>32.248888000000001</v>
      </c>
      <c r="CW37" s="4">
        <v>38.457248499999999</v>
      </c>
      <c r="CX37" s="4">
        <v>36.656465999999995</v>
      </c>
      <c r="CY37" s="4">
        <v>37.475303249999996</v>
      </c>
      <c r="CZ37" s="4">
        <v>43.461714000000001</v>
      </c>
      <c r="DA37" s="4">
        <v>37.399733690769921</v>
      </c>
      <c r="DB37" s="4">
        <v>1.15230425</v>
      </c>
      <c r="DC37" s="4">
        <v>9007.98</v>
      </c>
      <c r="DE37" s="4">
        <v>3924.7988696495936</v>
      </c>
      <c r="DF37" s="4">
        <v>15.069018</v>
      </c>
      <c r="DH37" s="4">
        <v>3236.8113382300653</v>
      </c>
      <c r="DI37" s="4">
        <v>12.11866725</v>
      </c>
      <c r="DO37" s="4">
        <v>3727.7494807186763</v>
      </c>
      <c r="DP37" s="4">
        <v>32.248888000000001</v>
      </c>
      <c r="DQ37" s="4">
        <v>1195.6938100628447</v>
      </c>
      <c r="DR37" s="4">
        <v>36.755652499999997</v>
      </c>
      <c r="DS37" s="4">
        <v>3236.8113382300653</v>
      </c>
      <c r="DT37" s="4">
        <v>36.254669</v>
      </c>
      <c r="DU37" s="4">
        <v>36.254669</v>
      </c>
      <c r="DV37" s="4">
        <v>37.351964375000001</v>
      </c>
      <c r="DW37" s="4">
        <v>43.339275499999999</v>
      </c>
      <c r="DX37" s="4">
        <v>37.049959951332184</v>
      </c>
      <c r="DZ37" s="4">
        <v>2628.3658107462807</v>
      </c>
      <c r="EA37" s="4">
        <v>36.158675875</v>
      </c>
      <c r="EB37" s="4">
        <v>36.158675875</v>
      </c>
      <c r="EC37" s="4">
        <v>37.594216000000003</v>
      </c>
      <c r="ED37" s="4">
        <v>43.6747345</v>
      </c>
      <c r="EE37" s="4">
        <v>36.718150796875001</v>
      </c>
      <c r="EF37" s="4">
        <v>13.987909500000001</v>
      </c>
      <c r="EG37" s="4">
        <v>11.93061125</v>
      </c>
      <c r="EH37" s="4">
        <v>41.630409125</v>
      </c>
      <c r="EI37" s="4">
        <v>40.207158999999997</v>
      </c>
      <c r="EJ37" s="4">
        <v>31.668321625000001</v>
      </c>
      <c r="EK37" s="4">
        <v>38.209223125000001</v>
      </c>
      <c r="EL37" s="4">
        <v>36.061271875000003</v>
      </c>
      <c r="EM37" s="4">
        <v>37.577162000000001</v>
      </c>
      <c r="EN37" s="4">
        <v>43.658569874999998</v>
      </c>
      <c r="EO37" s="4">
        <v>36.939073376633552</v>
      </c>
      <c r="EP37" s="4">
        <v>1.0850638749999999</v>
      </c>
      <c r="EQ37" s="4">
        <v>78272.585000000006</v>
      </c>
      <c r="ER37" s="4">
        <v>3823.1827609090305</v>
      </c>
      <c r="ES37" s="4">
        <v>15.461854750000001</v>
      </c>
      <c r="ET37" s="4">
        <v>3940.1081741846324</v>
      </c>
      <c r="EU37" s="4">
        <v>13.0853585</v>
      </c>
      <c r="EV37" s="7">
        <v>14125.61432502165</v>
      </c>
      <c r="EW37" s="7">
        <v>78.684309499999998</v>
      </c>
      <c r="EX37" s="7">
        <v>15722.060880606174</v>
      </c>
      <c r="EY37" s="7">
        <v>77.766324499999996</v>
      </c>
      <c r="EZ37" s="7">
        <v>2628.3658107462807</v>
      </c>
      <c r="FA37" s="7">
        <v>31.668321625000001</v>
      </c>
      <c r="FB37" s="7">
        <v>2191.5684622273602</v>
      </c>
      <c r="FC37" s="7">
        <v>38.018555124999999</v>
      </c>
      <c r="FD37" s="4">
        <v>2628.3658107462807</v>
      </c>
      <c r="FE37" s="4">
        <v>36.061271875000003</v>
      </c>
      <c r="FF37" s="4">
        <v>36.061271875000003</v>
      </c>
      <c r="FG37" s="4">
        <v>37.577162000000001</v>
      </c>
      <c r="FH37" s="4">
        <v>43.658569874999998</v>
      </c>
      <c r="FI37" s="4">
        <v>36.939073376633552</v>
      </c>
      <c r="FK37" s="4">
        <v>3727.7494807186763</v>
      </c>
      <c r="FL37" s="4">
        <v>37.218604078124997</v>
      </c>
      <c r="FM37" s="4">
        <v>3236.8113382300653</v>
      </c>
      <c r="FN37" s="4">
        <v>37.049959951332184</v>
      </c>
      <c r="FP37" s="4">
        <v>2547.1230623147644</v>
      </c>
      <c r="FQ37" s="4">
        <v>36.651552953124998</v>
      </c>
      <c r="FR37" s="4">
        <v>2547.1230623147644</v>
      </c>
      <c r="FS37" s="4">
        <v>36.908370051619208</v>
      </c>
    </row>
    <row r="38" spans="1:175">
      <c r="A38" s="250"/>
      <c r="B38" s="38">
        <v>185</v>
      </c>
      <c r="C38" s="130">
        <f>Anchor!L179</f>
        <v>92.566153999999997</v>
      </c>
      <c r="D38" s="130">
        <f>Anchor!M179</f>
        <v>30.910703999999999</v>
      </c>
      <c r="E38" s="130">
        <f>Anchor!N179</f>
        <v>35.306910999999999</v>
      </c>
      <c r="F38" s="130">
        <f>Anchor!O179</f>
        <v>40.455553999999999</v>
      </c>
      <c r="G38" s="131">
        <f>('Summary (Full)'!$B$34*D38+'Summary (Full)'!$B$35*E38+'Summary (Full)'!$B$36*F38)/'Summary (Full)'!$B$37</f>
        <v>31.782020062499999</v>
      </c>
      <c r="H38" s="130">
        <f>Anchor!P179</f>
        <v>7.1999250000000004</v>
      </c>
      <c r="I38" s="130">
        <f>Anchor!Q179</f>
        <v>7.1562140000000003</v>
      </c>
      <c r="J38" s="130">
        <f>Anchor!R179</f>
        <v>0.97019699999999998</v>
      </c>
      <c r="K38" s="130">
        <f>Anchor!S179</f>
        <v>0.93874100000000005</v>
      </c>
      <c r="L38" s="130">
        <f>Anchor!T179</f>
        <v>26.484262999999999</v>
      </c>
      <c r="M38" s="130">
        <f>Anchor!U179</f>
        <v>34.318334</v>
      </c>
      <c r="N38" s="130">
        <f>Anchor!V179</f>
        <v>30.88898</v>
      </c>
      <c r="O38" s="130">
        <f>Anchor!W179</f>
        <v>35.299149</v>
      </c>
      <c r="P38" s="130">
        <f>Anchor!X179</f>
        <v>40.443210000000001</v>
      </c>
      <c r="Q38" s="132">
        <f>10*LOG10(1/(('Summary (Full)'!$B$41/10^(N38/10)+'Summary (Full)'!$B$42/10^(O38/10)+'Summary (Full)'!$B$43/10^(P38/10))/'Summary (Full)'!$B$44))</f>
        <v>32.164466235185273</v>
      </c>
      <c r="R38" s="130">
        <f>Anchor!Y179</f>
        <v>3.1364070000000002</v>
      </c>
      <c r="S38" s="130">
        <f>Anchor!Z179</f>
        <v>543.30999999999995</v>
      </c>
      <c r="T38" s="130"/>
      <c r="U38" s="130">
        <f>Test!L179</f>
        <v>103.506462</v>
      </c>
      <c r="V38" s="130">
        <f>Test!M179</f>
        <v>31.200697000000002</v>
      </c>
      <c r="W38" s="130">
        <f>Test!N179</f>
        <v>35.554586</v>
      </c>
      <c r="X38" s="130">
        <f>Test!O179</f>
        <v>40.973765999999998</v>
      </c>
      <c r="Y38" s="130">
        <f>('Summary (Full)'!$B$34*V38+'Summary (Full)'!$B$35*W38+'Summary (Full)'!$B$36*X38)/'Summary (Full)'!$B$37</f>
        <v>32.083631875000002</v>
      </c>
      <c r="Z38" s="130">
        <f>Test!P179</f>
        <v>7.5111350000000003</v>
      </c>
      <c r="AA38" s="130">
        <f>Test!Q179</f>
        <v>7.3568449999999999</v>
      </c>
      <c r="AB38" s="130">
        <f>Test!R179</f>
        <v>2.6271800000000001</v>
      </c>
      <c r="AC38" s="130">
        <f>Test!S179</f>
        <v>2.553267</v>
      </c>
      <c r="AD38" s="130">
        <f>Test!T179</f>
        <v>26.752981999999999</v>
      </c>
      <c r="AE38" s="130">
        <f>Test!U179</f>
        <v>34.708114000000002</v>
      </c>
      <c r="AF38" s="130">
        <f>Test!V179</f>
        <v>31.172629000000001</v>
      </c>
      <c r="AG38" s="130">
        <f>Test!W179</f>
        <v>35.544002999999996</v>
      </c>
      <c r="AH38" s="130">
        <f>Test!X179</f>
        <v>40.962125</v>
      </c>
      <c r="AI38" s="130">
        <f>10*LOG10(1/(('Summary (Full)'!$B$41/10^(AF38/10)+'Summary (Full)'!$B$42/10^(AG38/10)+'Summary (Full)'!$B$43/10^(AH38/10))/'Summary (Full)'!$B$44))</f>
        <v>32.45063339058791</v>
      </c>
      <c r="AJ38" s="130">
        <f>Test!Y179</f>
        <v>2.9007269999999998</v>
      </c>
      <c r="AK38" s="130">
        <f>Test!Z179</f>
        <v>5958.66</v>
      </c>
      <c r="AL38" s="130">
        <f t="shared" si="2"/>
        <v>0.92485669111183588</v>
      </c>
      <c r="AM38" s="130">
        <f t="shared" si="2"/>
        <v>10.9673298853325</v>
      </c>
      <c r="AO38" s="261"/>
      <c r="AP38" s="177"/>
      <c r="AQ38" s="177"/>
      <c r="AR38" s="177"/>
      <c r="AS38" s="177"/>
      <c r="AT38" s="177"/>
      <c r="AU38" s="177"/>
      <c r="AV38" s="177"/>
      <c r="AW38" s="177"/>
      <c r="AX38" s="177"/>
      <c r="AY38" s="178"/>
      <c r="AZ38" s="252"/>
      <c r="BA38" s="171"/>
      <c r="CL38" s="4">
        <v>4293.1498746531688</v>
      </c>
      <c r="CM38" s="4">
        <v>37.151280875000005</v>
      </c>
      <c r="CN38" s="4">
        <v>37.151280875000005</v>
      </c>
      <c r="CO38" s="4">
        <v>37.61905075</v>
      </c>
      <c r="CP38" s="4">
        <v>43.604445124999998</v>
      </c>
      <c r="CQ38" s="4">
        <v>37.5838392578125</v>
      </c>
      <c r="CR38" s="4">
        <v>15.355439125</v>
      </c>
      <c r="CS38" s="4">
        <v>12.898663750000001</v>
      </c>
      <c r="CT38" s="4">
        <v>49.343141125000002</v>
      </c>
      <c r="CU38" s="4">
        <v>47.702182999999998</v>
      </c>
      <c r="CV38" s="4">
        <v>32.662241000000002</v>
      </c>
      <c r="CW38" s="4">
        <v>38.686221750000001</v>
      </c>
      <c r="CX38" s="4">
        <v>37.058262999999997</v>
      </c>
      <c r="CY38" s="4">
        <v>37.598642124999998</v>
      </c>
      <c r="CZ38" s="4">
        <v>43.584152500000002</v>
      </c>
      <c r="DA38" s="4">
        <v>37.749507430207657</v>
      </c>
      <c r="DB38" s="4">
        <v>1.100537125</v>
      </c>
      <c r="DC38" s="4">
        <v>9460.1200000000008</v>
      </c>
      <c r="DE38" s="4">
        <v>4412.9788672795521</v>
      </c>
      <c r="DF38" s="4">
        <v>15.575777499999999</v>
      </c>
      <c r="DH38" s="4">
        <v>3727.7494807186763</v>
      </c>
      <c r="DI38" s="4">
        <v>12.508665499999999</v>
      </c>
      <c r="DO38" s="4">
        <v>4665.7855787172093</v>
      </c>
      <c r="DP38" s="4">
        <v>32.972766</v>
      </c>
      <c r="DQ38" s="4">
        <v>1401.7849871486683</v>
      </c>
      <c r="DR38" s="4">
        <v>36.962968750000002</v>
      </c>
      <c r="DS38" s="4">
        <v>3727.7494807186763</v>
      </c>
      <c r="DT38" s="4">
        <v>36.656465999999995</v>
      </c>
      <c r="DU38" s="4">
        <v>36.656465999999995</v>
      </c>
      <c r="DV38" s="4">
        <v>37.475303249999996</v>
      </c>
      <c r="DW38" s="4">
        <v>43.461714000000001</v>
      </c>
      <c r="DX38" s="4">
        <v>37.399733690769921</v>
      </c>
      <c r="DZ38" s="4">
        <v>3008.1068226962884</v>
      </c>
      <c r="EA38" s="4">
        <v>36.551075499999996</v>
      </c>
      <c r="EB38" s="4">
        <v>36.551075499999996</v>
      </c>
      <c r="EC38" s="4">
        <v>37.709510999999999</v>
      </c>
      <c r="ED38" s="4">
        <v>43.801272999999995</v>
      </c>
      <c r="EE38" s="4">
        <v>37.076615062499997</v>
      </c>
      <c r="EF38" s="4">
        <v>14.514949000000001</v>
      </c>
      <c r="EG38" s="4">
        <v>12.315526999999999</v>
      </c>
      <c r="EH38" s="4">
        <v>44.600133499999998</v>
      </c>
      <c r="EI38" s="4">
        <v>43.068711999999998</v>
      </c>
      <c r="EJ38" s="4">
        <v>32.078916500000005</v>
      </c>
      <c r="EK38" s="4">
        <v>38.427511500000001</v>
      </c>
      <c r="EL38" s="4">
        <v>36.455788499999997</v>
      </c>
      <c r="EM38" s="4">
        <v>37.692219999999999</v>
      </c>
      <c r="EN38" s="4">
        <v>43.784104499999998</v>
      </c>
      <c r="EO38" s="4">
        <v>37.280645329214622</v>
      </c>
      <c r="EP38" s="4">
        <v>1.0410135</v>
      </c>
      <c r="EQ38" s="4">
        <v>84447.91</v>
      </c>
      <c r="ER38" s="4">
        <v>4287.1433677864343</v>
      </c>
      <c r="ES38" s="4">
        <v>15.959286500000001</v>
      </c>
      <c r="ET38" s="4">
        <v>4509.3670875139542</v>
      </c>
      <c r="EU38" s="4">
        <v>13.470274250000001</v>
      </c>
      <c r="EV38" s="7">
        <v>15722.060880606174</v>
      </c>
      <c r="EW38" s="7">
        <v>80.249904000000001</v>
      </c>
      <c r="EX38" s="7">
        <v>23222.95485916108</v>
      </c>
      <c r="EY38" s="7">
        <v>84.832448749999998</v>
      </c>
      <c r="EZ38" s="7">
        <v>3008.1068226962884</v>
      </c>
      <c r="FA38" s="7">
        <v>32.078916500000005</v>
      </c>
      <c r="FB38" s="7">
        <v>2547.1230623147644</v>
      </c>
      <c r="FC38" s="7">
        <v>38.26535475</v>
      </c>
      <c r="FD38" s="4">
        <v>3008.1068226962884</v>
      </c>
      <c r="FE38" s="4">
        <v>36.455788499999997</v>
      </c>
      <c r="FF38" s="4">
        <v>36.455788499999997</v>
      </c>
      <c r="FG38" s="4">
        <v>37.692219999999999</v>
      </c>
      <c r="FH38" s="4">
        <v>43.784104499999998</v>
      </c>
      <c r="FI38" s="4">
        <v>37.280645329214622</v>
      </c>
      <c r="FK38" s="4">
        <v>4665.7855787172093</v>
      </c>
      <c r="FL38" s="4">
        <v>37.850954695312502</v>
      </c>
      <c r="FM38" s="4">
        <v>3727.7494807186763</v>
      </c>
      <c r="FN38" s="4">
        <v>37.399733690769921</v>
      </c>
      <c r="FP38" s="4">
        <v>3049.0121319888608</v>
      </c>
      <c r="FQ38" s="4">
        <v>37.12041684375</v>
      </c>
      <c r="FR38" s="4">
        <v>3049.0121319888608</v>
      </c>
      <c r="FS38" s="4">
        <v>37.367079269320413</v>
      </c>
    </row>
    <row r="39" spans="1:175" ht="13" customHeight="1">
      <c r="A39" s="250"/>
      <c r="B39" s="38">
        <v>210</v>
      </c>
      <c r="C39" s="130">
        <f>Anchor!L180</f>
        <v>34.264614999999999</v>
      </c>
      <c r="D39" s="130">
        <f>Anchor!M180</f>
        <v>29.855899999999998</v>
      </c>
      <c r="E39" s="130">
        <f>Anchor!N180</f>
        <v>34.583080000000002</v>
      </c>
      <c r="F39" s="130">
        <f>Anchor!O180</f>
        <v>39.003086000000003</v>
      </c>
      <c r="G39" s="131">
        <f>('Summary (Full)'!$B$34*D39+'Summary (Full)'!$B$35*E39+'Summary (Full)'!$B$36*F39)/'Summary (Full)'!$B$37</f>
        <v>30.723047874999999</v>
      </c>
      <c r="H39" s="130">
        <f>Anchor!P180</f>
        <v>6.4709300000000001</v>
      </c>
      <c r="I39" s="130">
        <f>Anchor!Q180</f>
        <v>6.7003519999999996</v>
      </c>
      <c r="J39" s="130">
        <f>Anchor!R180</f>
        <v>3.8560000000000001E-3</v>
      </c>
      <c r="K39" s="130">
        <f>Anchor!S180</f>
        <v>4.4900000000000001E-3</v>
      </c>
      <c r="L39" s="130">
        <f>Anchor!T180</f>
        <v>25.563801999999999</v>
      </c>
      <c r="M39" s="130">
        <f>Anchor!U180</f>
        <v>33.081761999999998</v>
      </c>
      <c r="N39" s="130">
        <f>Anchor!V180</f>
        <v>29.843520000000002</v>
      </c>
      <c r="O39" s="130">
        <f>Anchor!W180</f>
        <v>34.578800999999999</v>
      </c>
      <c r="P39" s="130">
        <f>Anchor!X180</f>
        <v>38.99295</v>
      </c>
      <c r="Q39" s="132">
        <f>10*LOG10(1/(('Summary (Full)'!$B$41/10^(N39/10)+'Summary (Full)'!$B$42/10^(O39/10)+'Summary (Full)'!$B$43/10^(P39/10))/'Summary (Full)'!$B$44))</f>
        <v>31.133887902176966</v>
      </c>
      <c r="R39" s="130">
        <f>Anchor!Y180</f>
        <v>3.6832319999999998</v>
      </c>
      <c r="S39" s="130">
        <f>Anchor!Z180</f>
        <v>260.63</v>
      </c>
      <c r="T39" s="130"/>
      <c r="U39" s="130">
        <f>Test!L180</f>
        <v>30.945231</v>
      </c>
      <c r="V39" s="130">
        <f>Test!M180</f>
        <v>30.212595</v>
      </c>
      <c r="W39" s="130">
        <f>Test!N180</f>
        <v>34.878003999999997</v>
      </c>
      <c r="X39" s="130">
        <f>Test!O180</f>
        <v>39.617896000000002</v>
      </c>
      <c r="Y39" s="130">
        <f>('Summary (Full)'!$B$34*V39+'Summary (Full)'!$B$35*W39+'Summary (Full)'!$B$36*X39)/'Summary (Full)'!$B$37</f>
        <v>31.092014374999998</v>
      </c>
      <c r="Z39" s="130">
        <f>Test!P180</f>
        <v>6.6967860000000003</v>
      </c>
      <c r="AA39" s="130">
        <f>Test!Q180</f>
        <v>6.8543729999999998</v>
      </c>
      <c r="AB39" s="130">
        <f>Test!R180</f>
        <v>0.18757199999999999</v>
      </c>
      <c r="AC39" s="130">
        <f>Test!S180</f>
        <v>0.17788799999999999</v>
      </c>
      <c r="AD39" s="130">
        <f>Test!T180</f>
        <v>25.883119000000001</v>
      </c>
      <c r="AE39" s="130">
        <f>Test!U180</f>
        <v>33.584175000000002</v>
      </c>
      <c r="AF39" s="130">
        <f>Test!V180</f>
        <v>30.198343999999999</v>
      </c>
      <c r="AG39" s="130">
        <f>Test!W180</f>
        <v>34.870685999999999</v>
      </c>
      <c r="AH39" s="130">
        <f>Test!X180</f>
        <v>39.600417999999998</v>
      </c>
      <c r="AI39" s="130">
        <f>10*LOG10(1/(('Summary (Full)'!$B$41/10^(AF39/10)+'Summary (Full)'!$B$42/10^(AG39/10)+'Summary (Full)'!$B$43/10^(AH39/10))/'Summary (Full)'!$B$44))</f>
        <v>31.4906293280387</v>
      </c>
      <c r="AJ39" s="130">
        <f>Test!Y180</f>
        <v>3.6697639999999998</v>
      </c>
      <c r="AK39" s="130">
        <f>Test!Z180</f>
        <v>2799.07</v>
      </c>
      <c r="AL39" s="130">
        <f t="shared" si="2"/>
        <v>0.99634342881469318</v>
      </c>
      <c r="AM39" s="130">
        <f t="shared" si="2"/>
        <v>10.739630894371333</v>
      </c>
      <c r="AO39" s="261" t="s">
        <v>29</v>
      </c>
      <c r="AP39" s="177" cm="1">
        <f t="array" ref="AP39">bdRateExtend($C37:$C40,D37:D40,$U37:$U40,V37:V40)</f>
        <v>-0.27701764499181158</v>
      </c>
      <c r="AQ39" s="177"/>
      <c r="AR39" s="177"/>
      <c r="AS39" s="177"/>
      <c r="AT39" s="177" cm="1">
        <f t="array" ref="AT39">bdRateExtend($C37:$C40,H37:H40,$U37:$U40,Z37:Z40)</f>
        <v>-0.26669098654084811</v>
      </c>
      <c r="AU39" s="177"/>
      <c r="AV39" s="177" cm="1">
        <f t="array" ref="AV39">bdRateExtend($C37:$C40,I37:I40,$U37:$U40,AA37:AA40)</f>
        <v>-0.27639418205121002</v>
      </c>
      <c r="AW39" s="177"/>
      <c r="AX39" s="177" cm="1">
        <f t="array" ref="AX39">bdRateExtend($C37:$C40,J37:J40,$U37:$U40,AB37:AB40,"None", FALSE,1)</f>
        <v>-0.39225144371350007</v>
      </c>
      <c r="AY39" s="178"/>
      <c r="AZ39" s="252" cm="1">
        <f t="array" ref="AZ39">testVMAFRange($C37:$C40,J37:J40,$U37:$U40,AB37:AB40)</f>
        <v>0</v>
      </c>
      <c r="BA39" s="171"/>
      <c r="CL39" s="4">
        <v>5269.5753544835661</v>
      </c>
      <c r="CM39" s="4">
        <v>37.821226500000002</v>
      </c>
      <c r="CN39" s="4">
        <v>37.821226500000002</v>
      </c>
      <c r="CO39" s="4">
        <v>38.3381215</v>
      </c>
      <c r="CP39" s="4">
        <v>44.015923000000001</v>
      </c>
      <c r="CQ39" s="4">
        <v>38.240700968750005</v>
      </c>
      <c r="CR39" s="4">
        <v>16.112997499999999</v>
      </c>
      <c r="CS39" s="4">
        <v>13.528696499999999</v>
      </c>
      <c r="CT39" s="4">
        <v>53.518055500000003</v>
      </c>
      <c r="CU39" s="4">
        <v>51.848686999999998</v>
      </c>
      <c r="CV39" s="4">
        <v>33.426332000000002</v>
      </c>
      <c r="CW39" s="4">
        <v>39.221919</v>
      </c>
      <c r="CX39" s="4">
        <v>37.721123500000004</v>
      </c>
      <c r="CY39" s="4">
        <v>38.315586000000003</v>
      </c>
      <c r="CZ39" s="4">
        <v>43.993994999999998</v>
      </c>
      <c r="DA39" s="4">
        <v>38.400763370045411</v>
      </c>
      <c r="DB39" s="4">
        <v>1.0483425</v>
      </c>
      <c r="DC39" s="4">
        <v>15494.16</v>
      </c>
      <c r="DE39" s="4">
        <v>4961.8803739602981</v>
      </c>
      <c r="DF39" s="4">
        <v>16.082536999999999</v>
      </c>
      <c r="DH39" s="4">
        <v>4293.1498746531688</v>
      </c>
      <c r="DI39" s="4">
        <v>12.898663750000001</v>
      </c>
      <c r="DO39" s="4">
        <v>5269.5753544835661</v>
      </c>
      <c r="DP39" s="4">
        <v>33.426332000000002</v>
      </c>
      <c r="DQ39" s="4">
        <v>1643.3982794408792</v>
      </c>
      <c r="DR39" s="4">
        <v>37.170285</v>
      </c>
      <c r="DS39" s="4">
        <v>4293.1498746531688</v>
      </c>
      <c r="DT39" s="4">
        <v>37.058262999999997</v>
      </c>
      <c r="DU39" s="4">
        <v>37.058262999999997</v>
      </c>
      <c r="DV39" s="4">
        <v>37.598642124999998</v>
      </c>
      <c r="DW39" s="4">
        <v>43.584152500000002</v>
      </c>
      <c r="DX39" s="4">
        <v>37.749507430207657</v>
      </c>
      <c r="DZ39" s="4">
        <v>3442.7120531531837</v>
      </c>
      <c r="EA39" s="4">
        <v>36.943475124999999</v>
      </c>
      <c r="EB39" s="4">
        <v>36.943475124999999</v>
      </c>
      <c r="EC39" s="4">
        <v>37.824805999999995</v>
      </c>
      <c r="ED39" s="4">
        <v>43.927811499999997</v>
      </c>
      <c r="EE39" s="4">
        <v>37.435079328124999</v>
      </c>
      <c r="EF39" s="4">
        <v>15.0419885</v>
      </c>
      <c r="EG39" s="4">
        <v>12.700442750000001</v>
      </c>
      <c r="EH39" s="4">
        <v>47.569857874999997</v>
      </c>
      <c r="EI39" s="4">
        <v>45.930264999999999</v>
      </c>
      <c r="EJ39" s="4">
        <v>32.489511374999999</v>
      </c>
      <c r="EK39" s="4">
        <v>38.645799875000002</v>
      </c>
      <c r="EL39" s="4">
        <v>36.850305124999998</v>
      </c>
      <c r="EM39" s="4">
        <v>37.807277999999997</v>
      </c>
      <c r="EN39" s="4">
        <v>43.909639124999998</v>
      </c>
      <c r="EO39" s="4">
        <v>37.622217281795692</v>
      </c>
      <c r="EP39" s="4">
        <v>0.99696312499999995</v>
      </c>
      <c r="EQ39" s="4">
        <v>90623.235000000001</v>
      </c>
      <c r="ER39" s="4">
        <v>4807.4077033097756</v>
      </c>
      <c r="ES39" s="4">
        <v>16.456718250000002</v>
      </c>
      <c r="ET39" s="4">
        <v>4911.6085315381442</v>
      </c>
      <c r="EU39" s="4">
        <v>13.740506625</v>
      </c>
      <c r="EV39" s="7">
        <v>23222.95485916108</v>
      </c>
      <c r="EW39" s="7">
        <v>87.255467500000009</v>
      </c>
      <c r="EX39" s="7">
        <v>24513.197026495574</v>
      </c>
      <c r="EY39" s="7">
        <v>86.002588125000003</v>
      </c>
      <c r="EZ39" s="7">
        <v>3442.7120531531837</v>
      </c>
      <c r="FA39" s="7">
        <v>32.489511374999999</v>
      </c>
      <c r="FB39" s="7">
        <v>3049.0121319888608</v>
      </c>
      <c r="FC39" s="7">
        <v>38.593331000000006</v>
      </c>
      <c r="FD39" s="4">
        <v>3442.7120531531837</v>
      </c>
      <c r="FE39" s="4">
        <v>36.850305124999998</v>
      </c>
      <c r="FF39" s="4">
        <v>36.850305124999998</v>
      </c>
      <c r="FG39" s="4">
        <v>37.807277999999997</v>
      </c>
      <c r="FH39" s="4">
        <v>43.909639124999998</v>
      </c>
      <c r="FI39" s="4">
        <v>37.622217281795692</v>
      </c>
      <c r="FK39" s="4">
        <v>5269.5753544835661</v>
      </c>
      <c r="FL39" s="4">
        <v>38.240700968750005</v>
      </c>
      <c r="FM39" s="4">
        <v>4665.7855787172093</v>
      </c>
      <c r="FN39" s="4">
        <v>38.030912820670622</v>
      </c>
      <c r="FP39" s="4">
        <v>3487.470088481969</v>
      </c>
      <c r="FQ39" s="4">
        <v>37.501161210937497</v>
      </c>
      <c r="FR39" s="4">
        <v>3487.470088481969</v>
      </c>
      <c r="FS39" s="4">
        <v>37.739117285590076</v>
      </c>
    </row>
    <row r="40" spans="1:175" ht="13" thickBot="1">
      <c r="A40" s="250"/>
      <c r="B40" s="38">
        <v>235</v>
      </c>
      <c r="C40" s="130">
        <f>Anchor!L181</f>
        <v>19.753845999999999</v>
      </c>
      <c r="D40" s="130">
        <f>Anchor!M181</f>
        <v>28.584769000000001</v>
      </c>
      <c r="E40" s="130">
        <f>Anchor!N181</f>
        <v>33.554397000000002</v>
      </c>
      <c r="F40" s="130">
        <f>Anchor!O181</f>
        <v>37.121502999999997</v>
      </c>
      <c r="G40" s="131">
        <f>('Summary (Full)'!$B$34*D40+'Summary (Full)'!$B$35*E40+'Summary (Full)'!$B$36*F40)/'Summary (Full)'!$B$37</f>
        <v>29.428916625000003</v>
      </c>
      <c r="H40" s="130">
        <f>Anchor!P181</f>
        <v>5.9452829999999999</v>
      </c>
      <c r="I40" s="130">
        <f>Anchor!Q181</f>
        <v>6.3478320000000004</v>
      </c>
      <c r="J40" s="130">
        <f>Anchor!R181</f>
        <v>0</v>
      </c>
      <c r="K40" s="130">
        <f>Anchor!S181</f>
        <v>0</v>
      </c>
      <c r="L40" s="130">
        <f>Anchor!T181</f>
        <v>24.445433999999999</v>
      </c>
      <c r="M40" s="130">
        <f>Anchor!U181</f>
        <v>31.637170999999999</v>
      </c>
      <c r="N40" s="130">
        <f>Anchor!V181</f>
        <v>28.568370000000002</v>
      </c>
      <c r="O40" s="130">
        <f>Anchor!W181</f>
        <v>33.549774999999997</v>
      </c>
      <c r="P40" s="130">
        <f>Anchor!X181</f>
        <v>37.110317999999999</v>
      </c>
      <c r="Q40" s="132">
        <f>10*LOG10(1/(('Summary (Full)'!$B$41/10^(N40/10)+'Summary (Full)'!$B$42/10^(O40/10)+'Summary (Full)'!$B$43/10^(P40/10))/'Summary (Full)'!$B$44))</f>
        <v>29.85898787089463</v>
      </c>
      <c r="R40" s="130">
        <f>Anchor!Y181</f>
        <v>3.9069379999999998</v>
      </c>
      <c r="S40" s="130">
        <f>Anchor!Z181</f>
        <v>140.87</v>
      </c>
      <c r="T40" s="130"/>
      <c r="U40" s="130">
        <f>Test!L181</f>
        <v>14.544</v>
      </c>
      <c r="V40" s="130">
        <f>Test!M181</f>
        <v>29.006919</v>
      </c>
      <c r="W40" s="130">
        <f>Test!N181</f>
        <v>33.887869000000002</v>
      </c>
      <c r="X40" s="130">
        <f>Test!O181</f>
        <v>38.192915999999997</v>
      </c>
      <c r="Y40" s="130">
        <f>('Summary (Full)'!$B$34*V40+'Summary (Full)'!$B$35*W40+'Summary (Full)'!$B$36*X40)/'Summary (Full)'!$B$37</f>
        <v>29.886103187499998</v>
      </c>
      <c r="Z40" s="130">
        <f>Test!P181</f>
        <v>6.1295890000000002</v>
      </c>
      <c r="AA40" s="130">
        <f>Test!Q181</f>
        <v>6.4797739999999999</v>
      </c>
      <c r="AB40" s="130">
        <f>Test!R181</f>
        <v>0</v>
      </c>
      <c r="AC40" s="130">
        <f>Test!S181</f>
        <v>0</v>
      </c>
      <c r="AD40" s="130">
        <f>Test!T181</f>
        <v>24.833386000000001</v>
      </c>
      <c r="AE40" s="130">
        <f>Test!U181</f>
        <v>32.189230999999999</v>
      </c>
      <c r="AF40" s="130">
        <f>Test!V181</f>
        <v>28.988130999999999</v>
      </c>
      <c r="AG40" s="130">
        <f>Test!W181</f>
        <v>33.881698999999998</v>
      </c>
      <c r="AH40" s="130">
        <f>Test!X181</f>
        <v>38.181308999999999</v>
      </c>
      <c r="AI40" s="130">
        <f>10*LOG10(1/(('Summary (Full)'!$B$41/10^(AF40/10)+'Summary (Full)'!$B$42/10^(AG40/10)+'Summary (Full)'!$B$43/10^(AH40/10))/'Summary (Full)'!$B$44))</f>
        <v>30.291425432520832</v>
      </c>
      <c r="AJ40" s="130">
        <f>Test!Y181</f>
        <v>3.8977590000000002</v>
      </c>
      <c r="AK40" s="130">
        <f>Test!Z181</f>
        <v>1184.49</v>
      </c>
      <c r="AL40" s="130">
        <f t="shared" si="2"/>
        <v>0.99765058979692034</v>
      </c>
      <c r="AM40" s="130">
        <f t="shared" si="2"/>
        <v>8.4083907148434722</v>
      </c>
      <c r="AO40" s="270"/>
      <c r="AP40" s="193"/>
      <c r="AQ40" s="193"/>
      <c r="AR40" s="193"/>
      <c r="AS40" s="193"/>
      <c r="AT40" s="193"/>
      <c r="AU40" s="193"/>
      <c r="AV40" s="193"/>
      <c r="AW40" s="193"/>
      <c r="AX40" s="193"/>
      <c r="AY40" s="195"/>
      <c r="AZ40" s="253"/>
      <c r="BA40" s="221"/>
      <c r="CL40" s="4">
        <v>5951.5003311007567</v>
      </c>
      <c r="CM40" s="4">
        <v>38.242293875000001</v>
      </c>
      <c r="CN40" s="4">
        <v>38.242293875000001</v>
      </c>
      <c r="CO40" s="4">
        <v>38.518220374999999</v>
      </c>
      <c r="CP40" s="4">
        <v>44.176821250000003</v>
      </c>
      <c r="CQ40" s="4">
        <v>38.630447242187508</v>
      </c>
      <c r="CR40" s="4">
        <v>16.656334375</v>
      </c>
      <c r="CS40" s="4">
        <v>13.939213624999999</v>
      </c>
      <c r="CT40" s="4">
        <v>56.609289625000002</v>
      </c>
      <c r="CU40" s="4">
        <v>54.84197975</v>
      </c>
      <c r="CV40" s="4">
        <v>33.879897999999997</v>
      </c>
      <c r="CW40" s="4">
        <v>39.473361499999996</v>
      </c>
      <c r="CX40" s="4">
        <v>38.145150125000001</v>
      </c>
      <c r="CY40" s="4">
        <v>38.494989250000003</v>
      </c>
      <c r="CZ40" s="4">
        <v>44.153802999999996</v>
      </c>
      <c r="DA40" s="4">
        <v>38.7706139194202</v>
      </c>
      <c r="DB40" s="4">
        <v>1.0347956250000001</v>
      </c>
      <c r="DC40" s="4">
        <v>16355.244999999999</v>
      </c>
      <c r="DE40" s="4">
        <v>5579.0561400693668</v>
      </c>
      <c r="DF40" s="4">
        <v>16.5892965</v>
      </c>
      <c r="DH40" s="4">
        <v>5269.5753544835661</v>
      </c>
      <c r="DI40" s="4">
        <v>13.528696499999999</v>
      </c>
      <c r="DO40" s="4">
        <v>5951.5003311007567</v>
      </c>
      <c r="DP40" s="4">
        <v>33.879897999999997</v>
      </c>
      <c r="DQ40" s="4">
        <v>1714.343062053337</v>
      </c>
      <c r="DR40" s="4">
        <v>37.230601</v>
      </c>
      <c r="DS40" s="4">
        <v>5269.5753544835661</v>
      </c>
      <c r="DT40" s="4">
        <v>37.721123500000004</v>
      </c>
      <c r="DU40" s="4">
        <v>37.721123500000004</v>
      </c>
      <c r="DV40" s="4">
        <v>38.315586000000003</v>
      </c>
      <c r="DW40" s="4">
        <v>43.993994999999998</v>
      </c>
      <c r="DX40" s="4">
        <v>38.400763370045411</v>
      </c>
      <c r="DZ40" s="4">
        <v>3940.1081741846324</v>
      </c>
      <c r="EA40" s="4">
        <v>37.335874750000002</v>
      </c>
      <c r="EB40" s="4">
        <v>37.335874750000002</v>
      </c>
      <c r="EC40" s="4">
        <v>37.940100999999999</v>
      </c>
      <c r="ED40" s="4">
        <v>44.054349999999999</v>
      </c>
      <c r="EE40" s="4">
        <v>37.793543593750002</v>
      </c>
      <c r="EF40" s="4">
        <v>15.569028000000001</v>
      </c>
      <c r="EG40" s="4">
        <v>13.0853585</v>
      </c>
      <c r="EH40" s="4">
        <v>50.539582249999995</v>
      </c>
      <c r="EI40" s="4">
        <v>48.791817999999999</v>
      </c>
      <c r="EJ40" s="4">
        <v>32.90010625</v>
      </c>
      <c r="EK40" s="4">
        <v>38.864088250000002</v>
      </c>
      <c r="EL40" s="4">
        <v>37.24482175</v>
      </c>
      <c r="EM40" s="4">
        <v>37.922336000000001</v>
      </c>
      <c r="EN40" s="4">
        <v>44.035173749999998</v>
      </c>
      <c r="EO40" s="4">
        <v>37.963789234376762</v>
      </c>
      <c r="EP40" s="4">
        <v>0.95291274999999998</v>
      </c>
      <c r="EQ40" s="4">
        <v>96798.56</v>
      </c>
      <c r="ER40" s="4">
        <v>5390.8084808871417</v>
      </c>
      <c r="ES40" s="4">
        <v>16.954149999999998</v>
      </c>
      <c r="ET40" s="4">
        <v>5530.3390824052676</v>
      </c>
      <c r="EU40" s="4">
        <v>14.1329995</v>
      </c>
      <c r="EV40" s="7">
        <v>24513.197026495574</v>
      </c>
      <c r="EW40" s="7">
        <v>88.401728750000004</v>
      </c>
      <c r="EX40" s="7">
        <v>25875.123648304612</v>
      </c>
      <c r="EY40" s="7">
        <v>87.172727500000008</v>
      </c>
      <c r="EZ40" s="7">
        <v>3487.470088481969</v>
      </c>
      <c r="FA40" s="7">
        <v>32.529620250000001</v>
      </c>
      <c r="FB40" s="7">
        <v>3487.470088481969</v>
      </c>
      <c r="FC40" s="7">
        <v>38.85295</v>
      </c>
      <c r="FD40" s="4">
        <v>3940.1081741846324</v>
      </c>
      <c r="FE40" s="4">
        <v>37.24482175</v>
      </c>
      <c r="FF40" s="4">
        <v>37.24482175</v>
      </c>
      <c r="FG40" s="4">
        <v>37.922336000000001</v>
      </c>
      <c r="FH40" s="4">
        <v>44.035173749999998</v>
      </c>
      <c r="FI40" s="4">
        <v>37.963789234376762</v>
      </c>
      <c r="FK40" s="4">
        <v>5951.5003311007567</v>
      </c>
      <c r="FL40" s="4">
        <v>38.630447242187508</v>
      </c>
      <c r="FM40" s="4">
        <v>5269.5753544835661</v>
      </c>
      <c r="FN40" s="4">
        <v>38.400763370045411</v>
      </c>
      <c r="FP40" s="4">
        <v>3988.9797388647603</v>
      </c>
      <c r="FQ40" s="4">
        <v>37.881905578125</v>
      </c>
      <c r="FR40" s="4">
        <v>3988.9797388647603</v>
      </c>
      <c r="FS40" s="4">
        <v>38.111155301859739</v>
      </c>
    </row>
    <row r="41" spans="1:175">
      <c r="CL41" s="4">
        <v>6721.6718252174333</v>
      </c>
      <c r="CM41" s="4">
        <v>38.663361250000001</v>
      </c>
      <c r="CN41" s="4">
        <v>38.663361250000001</v>
      </c>
      <c r="CO41" s="4">
        <v>38.698319249999997</v>
      </c>
      <c r="CP41" s="4">
        <v>44.337719500000006</v>
      </c>
      <c r="CQ41" s="4">
        <v>39.02019351562501</v>
      </c>
      <c r="CR41" s="4">
        <v>17.199671250000002</v>
      </c>
      <c r="CS41" s="4">
        <v>14.349730749999999</v>
      </c>
      <c r="CT41" s="4">
        <v>59.700523750000002</v>
      </c>
      <c r="CU41" s="4">
        <v>57.835272500000002</v>
      </c>
      <c r="CV41" s="4">
        <v>34.333463999999999</v>
      </c>
      <c r="CW41" s="4">
        <v>39.724803999999999</v>
      </c>
      <c r="CX41" s="4">
        <v>38.569176750000004</v>
      </c>
      <c r="CY41" s="4">
        <v>38.674392500000003</v>
      </c>
      <c r="CZ41" s="4">
        <v>44.313610999999995</v>
      </c>
      <c r="DA41" s="4">
        <v>39.140464468794988</v>
      </c>
      <c r="DB41" s="4">
        <v>1.02124875</v>
      </c>
      <c r="DC41" s="4">
        <v>17216.330000000002</v>
      </c>
      <c r="DE41" s="4">
        <v>6272.9983530825984</v>
      </c>
      <c r="DF41" s="4">
        <v>17.096056000000001</v>
      </c>
      <c r="DH41" s="4">
        <v>5951.5003311007567</v>
      </c>
      <c r="DI41" s="4">
        <v>13.939213624999999</v>
      </c>
      <c r="DO41" s="4">
        <v>6721.6718252174333</v>
      </c>
      <c r="DP41" s="4">
        <v>34.333463999999999</v>
      </c>
      <c r="DQ41" s="4">
        <v>2009.862571371606</v>
      </c>
      <c r="DR41" s="4">
        <v>37.476987999999999</v>
      </c>
      <c r="DS41" s="4">
        <v>5951.5003311007567</v>
      </c>
      <c r="DT41" s="4">
        <v>38.145150125000001</v>
      </c>
      <c r="DU41" s="4">
        <v>38.145150125000001</v>
      </c>
      <c r="DV41" s="4">
        <v>38.494989250000003</v>
      </c>
      <c r="DW41" s="4">
        <v>44.153802999999996</v>
      </c>
      <c r="DX41" s="4">
        <v>38.7706139194202</v>
      </c>
      <c r="DZ41" s="4">
        <v>4911.6085315381442</v>
      </c>
      <c r="EA41" s="4">
        <v>38.032360875000002</v>
      </c>
      <c r="EB41" s="4">
        <v>38.032360875000002</v>
      </c>
      <c r="EC41" s="4">
        <v>38.785073750000002</v>
      </c>
      <c r="ED41" s="4">
        <v>44.650748874999998</v>
      </c>
      <c r="EE41" s="4">
        <v>38.493054679687496</v>
      </c>
      <c r="EF41" s="4">
        <v>16.389816750000001</v>
      </c>
      <c r="EG41" s="4">
        <v>13.740506625</v>
      </c>
      <c r="EH41" s="4">
        <v>55.745259374999996</v>
      </c>
      <c r="EI41" s="4">
        <v>53.772529750000004</v>
      </c>
      <c r="EJ41" s="4">
        <v>33.681192625000001</v>
      </c>
      <c r="EK41" s="4">
        <v>39.472541124999999</v>
      </c>
      <c r="EL41" s="4">
        <v>37.936772250000004</v>
      </c>
      <c r="EM41" s="4">
        <v>38.764469375000004</v>
      </c>
      <c r="EN41" s="4">
        <v>44.6292975</v>
      </c>
      <c r="EO41" s="4">
        <v>38.676857054768426</v>
      </c>
      <c r="EP41" s="4">
        <v>0.82205537499999992</v>
      </c>
      <c r="EQ41" s="4">
        <v>154200.88375000001</v>
      </c>
      <c r="ER41" s="4">
        <v>6045.0075947577971</v>
      </c>
      <c r="ES41" s="4">
        <v>17.451581749999999</v>
      </c>
      <c r="ET41" s="4">
        <v>6227.0130385983948</v>
      </c>
      <c r="EU41" s="4">
        <v>14.525492374999999</v>
      </c>
      <c r="EV41" s="7">
        <v>25875.123648304612</v>
      </c>
      <c r="EW41" s="7">
        <v>89.547989999999999</v>
      </c>
      <c r="EX41" s="7">
        <v>27312.717435077473</v>
      </c>
      <c r="EY41" s="7">
        <v>88.342866874999999</v>
      </c>
      <c r="EZ41" s="7">
        <v>3988.9797388647603</v>
      </c>
      <c r="FA41" s="7">
        <v>32.959836500000002</v>
      </c>
      <c r="FB41" s="7">
        <v>3988.9797388647603</v>
      </c>
      <c r="FC41" s="7">
        <v>39.112569000000001</v>
      </c>
      <c r="FD41" s="4">
        <v>4911.6085315381442</v>
      </c>
      <c r="FE41" s="4">
        <v>37.936772250000004</v>
      </c>
      <c r="FF41" s="4">
        <v>37.936772250000004</v>
      </c>
      <c r="FG41" s="4">
        <v>38.764469375000004</v>
      </c>
      <c r="FH41" s="4">
        <v>44.6292975</v>
      </c>
      <c r="FI41" s="4">
        <v>38.676857054768426</v>
      </c>
      <c r="FK41" s="4">
        <v>6721.6718252174333</v>
      </c>
      <c r="FL41" s="4">
        <v>39.02019351562501</v>
      </c>
      <c r="FM41" s="4">
        <v>5951.5003311007567</v>
      </c>
      <c r="FN41" s="4">
        <v>38.7706139194202</v>
      </c>
      <c r="FP41" s="4">
        <v>4562.6081237587769</v>
      </c>
      <c r="FQ41" s="4">
        <v>38.262649945312504</v>
      </c>
      <c r="FR41" s="4">
        <v>4562.6081237587769</v>
      </c>
      <c r="FS41" s="4">
        <v>38.483193318129402</v>
      </c>
    </row>
    <row r="42" spans="1:175" ht="13" thickBot="1">
      <c r="CL42" s="4">
        <v>7591.5096383041973</v>
      </c>
      <c r="CM42" s="4">
        <v>39.084428625000001</v>
      </c>
      <c r="CN42" s="4">
        <v>39.084428625000001</v>
      </c>
      <c r="CO42" s="4">
        <v>38.878418125000003</v>
      </c>
      <c r="CP42" s="4">
        <v>44.498617750000001</v>
      </c>
      <c r="CQ42" s="4">
        <v>39.409939789062506</v>
      </c>
      <c r="CR42" s="4">
        <v>17.743008124999999</v>
      </c>
      <c r="CS42" s="4">
        <v>14.760247874999999</v>
      </c>
      <c r="CT42" s="4">
        <v>62.791757875000002</v>
      </c>
      <c r="CU42" s="4">
        <v>60.828565249999997</v>
      </c>
      <c r="CV42" s="4">
        <v>34.787029999999994</v>
      </c>
      <c r="CW42" s="4">
        <v>39.976246500000002</v>
      </c>
      <c r="CX42" s="4">
        <v>38.993203375</v>
      </c>
      <c r="CY42" s="4">
        <v>38.853795750000003</v>
      </c>
      <c r="CZ42" s="4">
        <v>44.473419</v>
      </c>
      <c r="DA42" s="4">
        <v>39.510315018169777</v>
      </c>
      <c r="DB42" s="4">
        <v>1.007701875</v>
      </c>
      <c r="DC42" s="4">
        <v>18077.415000000001</v>
      </c>
      <c r="DE42" s="4">
        <v>7053.2554879950685</v>
      </c>
      <c r="DF42" s="4">
        <v>17.602815499999998</v>
      </c>
      <c r="DH42" s="4">
        <v>6721.6718252174333</v>
      </c>
      <c r="DI42" s="4">
        <v>14.349730749999999</v>
      </c>
      <c r="DO42" s="4">
        <v>7591.5096383041973</v>
      </c>
      <c r="DP42" s="4">
        <v>34.787029999999994</v>
      </c>
      <c r="DQ42" s="4">
        <v>2356.3239150990898</v>
      </c>
      <c r="DR42" s="4">
        <v>37.723375000000004</v>
      </c>
      <c r="DS42" s="4">
        <v>6721.6718252174333</v>
      </c>
      <c r="DT42" s="4">
        <v>38.569176750000004</v>
      </c>
      <c r="DU42" s="4">
        <v>38.569176750000004</v>
      </c>
      <c r="DV42" s="4">
        <v>38.674392500000003</v>
      </c>
      <c r="DW42" s="4">
        <v>44.313610999999995</v>
      </c>
      <c r="DX42" s="4">
        <v>39.140464468794988</v>
      </c>
      <c r="DZ42" s="4">
        <v>5530.3390824052676</v>
      </c>
      <c r="EA42" s="4">
        <v>38.436257499999996</v>
      </c>
      <c r="EB42" s="4">
        <v>38.436257499999996</v>
      </c>
      <c r="EC42" s="4">
        <v>38.952337</v>
      </c>
      <c r="ED42" s="4">
        <v>44.816817499999999</v>
      </c>
      <c r="EE42" s="4">
        <v>38.867297468749996</v>
      </c>
      <c r="EF42" s="4">
        <v>16.906654</v>
      </c>
      <c r="EG42" s="4">
        <v>14.1329995</v>
      </c>
      <c r="EH42" s="4">
        <v>58.534161499999996</v>
      </c>
      <c r="EI42" s="4">
        <v>56.480536000000001</v>
      </c>
      <c r="EJ42" s="4">
        <v>34.119951499999999</v>
      </c>
      <c r="EK42" s="4">
        <v>39.710403499999998</v>
      </c>
      <c r="EL42" s="4">
        <v>38.342660000000002</v>
      </c>
      <c r="EM42" s="4">
        <v>38.9313085</v>
      </c>
      <c r="EN42" s="4">
        <v>44.794223000000002</v>
      </c>
      <c r="EO42" s="4">
        <v>39.030927852068032</v>
      </c>
      <c r="EP42" s="4">
        <v>0.79685150000000005</v>
      </c>
      <c r="EQ42" s="4">
        <v>165519.64500000002</v>
      </c>
      <c r="ER42" s="4">
        <v>6778.5967448552119</v>
      </c>
      <c r="ES42" s="4">
        <v>17.9490135</v>
      </c>
      <c r="ET42" s="4">
        <v>7011.4491724818436</v>
      </c>
      <c r="EU42" s="4">
        <v>14.917985249999999</v>
      </c>
      <c r="EV42" s="7">
        <v>27312.717435077473</v>
      </c>
      <c r="EW42" s="7">
        <v>90.694251250000008</v>
      </c>
      <c r="EX42" s="7">
        <v>28830.182372375381</v>
      </c>
      <c r="EY42" s="7">
        <v>89.513006250000004</v>
      </c>
      <c r="EZ42" s="7">
        <v>4911.6085315381442</v>
      </c>
      <c r="FA42" s="7">
        <v>33.681192625000001</v>
      </c>
      <c r="FB42" s="7">
        <v>4562.6081237587769</v>
      </c>
      <c r="FC42" s="7">
        <v>39.372188000000001</v>
      </c>
      <c r="FD42" s="4">
        <v>5530.3390824052676</v>
      </c>
      <c r="FE42" s="4">
        <v>38.342660000000002</v>
      </c>
      <c r="FF42" s="4">
        <v>38.342660000000002</v>
      </c>
      <c r="FG42" s="4">
        <v>38.9313085</v>
      </c>
      <c r="FH42" s="4">
        <v>44.794223000000002</v>
      </c>
      <c r="FI42" s="4">
        <v>39.030927852068032</v>
      </c>
      <c r="FK42" s="4">
        <v>7591.5096383041973</v>
      </c>
      <c r="FL42" s="4">
        <v>39.409939789062506</v>
      </c>
      <c r="FM42" s="4">
        <v>6721.6718252174333</v>
      </c>
      <c r="FN42" s="4">
        <v>39.140464468794988</v>
      </c>
      <c r="FP42" s="4">
        <v>4911.6085315381442</v>
      </c>
      <c r="FQ42" s="4">
        <v>38.493054679687496</v>
      </c>
      <c r="FR42" s="4">
        <v>5831.8600942618687</v>
      </c>
      <c r="FS42" s="4">
        <v>39.207869962128242</v>
      </c>
    </row>
    <row r="43" spans="1:175" ht="13">
      <c r="A43" s="273" t="s">
        <v>76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7"/>
      <c r="AJ43" s="97"/>
      <c r="AK43" s="97"/>
      <c r="AL43" s="98"/>
      <c r="CL43" s="4">
        <v>8573.9113849999994</v>
      </c>
      <c r="CM43" s="4">
        <v>39.505496000000001</v>
      </c>
      <c r="CN43" s="4">
        <v>39.505496000000001</v>
      </c>
      <c r="CO43" s="4">
        <v>39.058517000000002</v>
      </c>
      <c r="CP43" s="4">
        <v>44.659516000000004</v>
      </c>
      <c r="CQ43" s="4">
        <v>39.799686062500008</v>
      </c>
      <c r="CR43" s="4">
        <v>18.286345000000001</v>
      </c>
      <c r="CS43" s="4">
        <v>15.170764999999999</v>
      </c>
      <c r="CT43" s="4">
        <v>65.882992000000002</v>
      </c>
      <c r="CU43" s="4">
        <v>63.821857999999999</v>
      </c>
      <c r="CV43" s="4">
        <v>35.240595999999996</v>
      </c>
      <c r="CW43" s="4">
        <v>40.227688999999998</v>
      </c>
      <c r="CX43" s="4">
        <v>39.417230000000004</v>
      </c>
      <c r="CY43" s="4">
        <v>39.033199000000003</v>
      </c>
      <c r="CZ43" s="4">
        <v>44.633226999999998</v>
      </c>
      <c r="DA43" s="4">
        <v>39.880165567544566</v>
      </c>
      <c r="DB43" s="4">
        <v>0.99415500000000001</v>
      </c>
      <c r="DC43" s="4">
        <v>18938.5</v>
      </c>
      <c r="DE43" s="4">
        <v>7930.5636919999997</v>
      </c>
      <c r="DF43" s="4">
        <v>18.109575</v>
      </c>
      <c r="DH43" s="4">
        <v>7591.5096383041973</v>
      </c>
      <c r="DI43" s="4">
        <v>14.760247874999999</v>
      </c>
      <c r="DO43" s="4">
        <v>8735.3616095123089</v>
      </c>
      <c r="DP43" s="4">
        <v>35.345854625000001</v>
      </c>
      <c r="DQ43" s="4">
        <v>2810.5288977935488</v>
      </c>
      <c r="DR43" s="4">
        <v>37.999302</v>
      </c>
      <c r="DS43" s="4">
        <v>7591.5096383041973</v>
      </c>
      <c r="DT43" s="4">
        <v>38.993203375</v>
      </c>
      <c r="DU43" s="4">
        <v>38.993203375</v>
      </c>
      <c r="DV43" s="4">
        <v>38.853795750000003</v>
      </c>
      <c r="DW43" s="4">
        <v>44.473419</v>
      </c>
      <c r="DX43" s="4">
        <v>39.510315018169777</v>
      </c>
      <c r="DZ43" s="4">
        <v>6227.0130385983948</v>
      </c>
      <c r="EA43" s="4">
        <v>38.840154124999998</v>
      </c>
      <c r="EB43" s="4">
        <v>38.840154124999998</v>
      </c>
      <c r="EC43" s="4">
        <v>39.119600249999998</v>
      </c>
      <c r="ED43" s="4">
        <v>44.982886125</v>
      </c>
      <c r="EE43" s="4">
        <v>39.241540257812503</v>
      </c>
      <c r="EF43" s="4">
        <v>17.423491249999998</v>
      </c>
      <c r="EG43" s="4">
        <v>14.525492374999999</v>
      </c>
      <c r="EH43" s="4">
        <v>61.323063624999996</v>
      </c>
      <c r="EI43" s="4">
        <v>59.188542249999998</v>
      </c>
      <c r="EJ43" s="4">
        <v>34.558710374999997</v>
      </c>
      <c r="EK43" s="4">
        <v>39.948265875000004</v>
      </c>
      <c r="EL43" s="4">
        <v>38.74854775</v>
      </c>
      <c r="EM43" s="4">
        <v>39.098147624999996</v>
      </c>
      <c r="EN43" s="4">
        <v>44.959148499999998</v>
      </c>
      <c r="EO43" s="4">
        <v>39.384998649367638</v>
      </c>
      <c r="EP43" s="4">
        <v>0.77164762499999995</v>
      </c>
      <c r="EQ43" s="4">
        <v>176838.40625</v>
      </c>
      <c r="ER43" s="4">
        <v>7601.2102729546214</v>
      </c>
      <c r="ES43" s="4">
        <v>18.44644525</v>
      </c>
      <c r="ET43" s="4">
        <v>7282.6975390768357</v>
      </c>
      <c r="EU43" s="4">
        <v>15.044870375</v>
      </c>
      <c r="EV43" s="7">
        <v>28830.182372375381</v>
      </c>
      <c r="EW43" s="7">
        <v>91.840512500000003</v>
      </c>
      <c r="EX43" s="7">
        <v>30431.956014634652</v>
      </c>
      <c r="EY43" s="7">
        <v>90.683145624999995</v>
      </c>
      <c r="EZ43" s="7">
        <v>5530.3390824052676</v>
      </c>
      <c r="FA43" s="7">
        <v>34.119951499999999</v>
      </c>
      <c r="FB43" s="7">
        <v>5831.8600942618687</v>
      </c>
      <c r="FC43" s="7">
        <v>39.877715625</v>
      </c>
      <c r="FD43" s="4">
        <v>6227.0130385983948</v>
      </c>
      <c r="FE43" s="4">
        <v>38.74854775</v>
      </c>
      <c r="FF43" s="4">
        <v>38.74854775</v>
      </c>
      <c r="FG43" s="4">
        <v>39.098147624999996</v>
      </c>
      <c r="FH43" s="4">
        <v>44.959148499999998</v>
      </c>
      <c r="FI43" s="4">
        <v>39.384998649367638</v>
      </c>
      <c r="FK43" s="4">
        <v>8735.3616095123089</v>
      </c>
      <c r="FL43" s="4">
        <v>39.886528992187493</v>
      </c>
      <c r="FM43" s="4">
        <v>7811.6149736416219</v>
      </c>
      <c r="FN43" s="4">
        <v>39.608315756323385</v>
      </c>
      <c r="FP43" s="4">
        <v>5530.3390824052676</v>
      </c>
      <c r="FQ43" s="4">
        <v>38.867297468749996</v>
      </c>
      <c r="FR43" s="4">
        <v>6517.0294733660203</v>
      </c>
      <c r="FS43" s="4">
        <v>39.56050858985742</v>
      </c>
    </row>
    <row r="44" spans="1:175" ht="13">
      <c r="A44" s="275" t="s">
        <v>13</v>
      </c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94"/>
      <c r="N44" s="94"/>
      <c r="O44" s="94"/>
      <c r="P44" s="94"/>
      <c r="Q44" s="272" t="s">
        <v>1</v>
      </c>
      <c r="R44" s="272"/>
      <c r="S44" s="272" t="s">
        <v>22</v>
      </c>
      <c r="T44" s="272"/>
      <c r="U44" s="272" t="s">
        <v>0</v>
      </c>
      <c r="V44" s="272"/>
      <c r="W44" s="272" t="s">
        <v>49</v>
      </c>
      <c r="X44" s="272"/>
      <c r="Y44" s="262" t="s">
        <v>40</v>
      </c>
      <c r="Z44" s="262"/>
      <c r="AA44" s="262" t="s">
        <v>44</v>
      </c>
      <c r="AB44" s="262"/>
      <c r="AC44" s="262" t="s">
        <v>45</v>
      </c>
      <c r="AD44" s="262"/>
      <c r="AE44" s="262"/>
      <c r="AF44" s="262"/>
      <c r="AG44" s="262"/>
      <c r="AH44" s="262"/>
      <c r="AI44" s="255" t="s">
        <v>13</v>
      </c>
      <c r="AJ44" s="255"/>
      <c r="AK44" s="280" t="s">
        <v>42</v>
      </c>
      <c r="AL44" s="281"/>
      <c r="CL44" s="4">
        <v>9524.4058281184389</v>
      </c>
      <c r="CM44" s="4">
        <v>39.894316000000003</v>
      </c>
      <c r="CN44" s="4">
        <v>39.894316000000003</v>
      </c>
      <c r="CO44" s="4">
        <v>39.231170375000005</v>
      </c>
      <c r="CP44" s="4">
        <v>44.816865250000006</v>
      </c>
      <c r="CQ44" s="4">
        <v>40.160528726562504</v>
      </c>
      <c r="CR44" s="4">
        <v>18.781975750000001</v>
      </c>
      <c r="CS44" s="4">
        <v>15.547143499999999</v>
      </c>
      <c r="CT44" s="4">
        <v>67.968233249999997</v>
      </c>
      <c r="CU44" s="4">
        <v>65.884672749999993</v>
      </c>
      <c r="CV44" s="4">
        <v>35.682462999999998</v>
      </c>
      <c r="CW44" s="4">
        <v>40.448529874999998</v>
      </c>
      <c r="CX44" s="4">
        <v>39.807839749999999</v>
      </c>
      <c r="CY44" s="4">
        <v>39.205226125000003</v>
      </c>
      <c r="CZ44" s="4">
        <v>44.789209499999998</v>
      </c>
      <c r="DA44" s="4">
        <v>40.204146953673693</v>
      </c>
      <c r="DB44" s="4">
        <v>0.98292225</v>
      </c>
      <c r="DC44" s="4">
        <v>18583.047500000001</v>
      </c>
      <c r="DE44" s="4">
        <v>9562.0394324230638</v>
      </c>
      <c r="DF44" s="4">
        <v>18.909834499999999</v>
      </c>
      <c r="DH44" s="4">
        <v>8573.9113849999994</v>
      </c>
      <c r="DI44" s="4">
        <v>15.170764999999999</v>
      </c>
      <c r="DO44" s="4">
        <v>9768.344024432743</v>
      </c>
      <c r="DP44" s="4">
        <v>35.80924675</v>
      </c>
      <c r="DQ44" s="4">
        <v>3269.7690102248912</v>
      </c>
      <c r="DR44" s="4">
        <v>38.270125624999999</v>
      </c>
      <c r="DS44" s="4">
        <v>8573.9113849999994</v>
      </c>
      <c r="DT44" s="4">
        <v>39.417230000000004</v>
      </c>
      <c r="DU44" s="4">
        <v>39.417230000000004</v>
      </c>
      <c r="DV44" s="4">
        <v>39.033199000000003</v>
      </c>
      <c r="DW44" s="4">
        <v>44.633226999999998</v>
      </c>
      <c r="DX44" s="4">
        <v>39.880165567544566</v>
      </c>
      <c r="DZ44" s="4">
        <v>7011.4491724818436</v>
      </c>
      <c r="EA44" s="4">
        <v>39.24405075</v>
      </c>
      <c r="EB44" s="4">
        <v>39.24405075</v>
      </c>
      <c r="EC44" s="4">
        <v>39.286863499999995</v>
      </c>
      <c r="ED44" s="4">
        <v>45.148954750000001</v>
      </c>
      <c r="EE44" s="4">
        <v>39.615783046875002</v>
      </c>
      <c r="EF44" s="4">
        <v>17.9403285</v>
      </c>
      <c r="EG44" s="4">
        <v>14.917985249999999</v>
      </c>
      <c r="EH44" s="4">
        <v>64.111965749999996</v>
      </c>
      <c r="EI44" s="4">
        <v>61.896548500000002</v>
      </c>
      <c r="EJ44" s="4">
        <v>34.997469249999995</v>
      </c>
      <c r="EK44" s="4">
        <v>40.186128250000003</v>
      </c>
      <c r="EL44" s="4">
        <v>39.154435500000005</v>
      </c>
      <c r="EM44" s="4">
        <v>39.264986749999998</v>
      </c>
      <c r="EN44" s="4">
        <v>45.124074</v>
      </c>
      <c r="EO44" s="4">
        <v>39.739069446667244</v>
      </c>
      <c r="EP44" s="4">
        <v>0.74644374999999996</v>
      </c>
      <c r="EQ44" s="4">
        <v>188157.16750000001</v>
      </c>
      <c r="ER44" s="4">
        <v>8523.6516919999995</v>
      </c>
      <c r="ES44" s="4">
        <v>18.943877000000001</v>
      </c>
      <c r="ET44" s="4">
        <v>8138.3218631175123</v>
      </c>
      <c r="EU44" s="4">
        <v>15.4316625</v>
      </c>
      <c r="EV44" s="7">
        <v>30431.956014634652</v>
      </c>
      <c r="EW44" s="7">
        <v>92.986773750000012</v>
      </c>
      <c r="EX44" s="7">
        <v>32122.722462000002</v>
      </c>
      <c r="EY44" s="7">
        <v>91.853285</v>
      </c>
      <c r="EZ44" s="7">
        <v>6227.0130385983948</v>
      </c>
      <c r="FA44" s="7">
        <v>34.558710374999997</v>
      </c>
      <c r="FB44" s="7">
        <v>6517.0294733660203</v>
      </c>
      <c r="FC44" s="7">
        <v>40.123624249999999</v>
      </c>
      <c r="FD44" s="4">
        <v>7011.4491724818436</v>
      </c>
      <c r="FE44" s="4">
        <v>39.154435500000005</v>
      </c>
      <c r="FF44" s="4">
        <v>39.154435500000005</v>
      </c>
      <c r="FG44" s="4">
        <v>39.264986749999998</v>
      </c>
      <c r="FH44" s="4">
        <v>45.124074</v>
      </c>
      <c r="FI44" s="4">
        <v>39.739069446667244</v>
      </c>
      <c r="FK44" s="4">
        <v>9768.344024432743</v>
      </c>
      <c r="FL44" s="4">
        <v>40.278909390624996</v>
      </c>
      <c r="FM44" s="4">
        <v>8735.3616095123089</v>
      </c>
      <c r="FN44" s="4">
        <v>39.97882115324245</v>
      </c>
      <c r="FP44" s="4">
        <v>6227.0130385983948</v>
      </c>
      <c r="FQ44" s="4">
        <v>39.241540257812503</v>
      </c>
      <c r="FR44" s="4">
        <v>7282.6975390768357</v>
      </c>
      <c r="FS44" s="4">
        <v>39.913147217586598</v>
      </c>
    </row>
    <row r="45" spans="1:175" ht="13">
      <c r="A45" s="96"/>
      <c r="B45" s="94"/>
      <c r="C45" s="272" t="s">
        <v>13</v>
      </c>
      <c r="D45" s="272"/>
      <c r="E45" s="272"/>
      <c r="F45" s="272"/>
      <c r="G45" s="94"/>
      <c r="H45" s="94"/>
      <c r="I45" s="94"/>
      <c r="J45" s="94"/>
      <c r="K45" s="94"/>
      <c r="L45" s="94"/>
      <c r="M45" s="272" t="s">
        <v>42</v>
      </c>
      <c r="N45" s="272"/>
      <c r="O45" s="272"/>
      <c r="P45" s="272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9"/>
      <c r="AJ45" s="99"/>
      <c r="AK45" s="99"/>
      <c r="AL45" s="100"/>
      <c r="CL45" s="4">
        <v>9768.344024432743</v>
      </c>
      <c r="CM45" s="4">
        <v>39.987284750000001</v>
      </c>
      <c r="CN45" s="4">
        <v>39.987284750000001</v>
      </c>
      <c r="CO45" s="4">
        <v>39.575846499999997</v>
      </c>
      <c r="CP45" s="4">
        <v>45.064717250000001</v>
      </c>
      <c r="CQ45" s="4">
        <v>40.278909390624996</v>
      </c>
      <c r="CR45" s="4">
        <v>18.886449500000001</v>
      </c>
      <c r="CS45" s="4">
        <v>15.63065375</v>
      </c>
      <c r="CT45" s="4">
        <v>67.718305000000001</v>
      </c>
      <c r="CU45" s="4">
        <v>65.747795750000009</v>
      </c>
      <c r="CV45" s="4">
        <v>35.80924675</v>
      </c>
      <c r="CW45" s="4">
        <v>40.610956250000001</v>
      </c>
      <c r="CX45" s="4">
        <v>39.895759499999997</v>
      </c>
      <c r="CY45" s="4">
        <v>39.547267499999997</v>
      </c>
      <c r="CZ45" s="4">
        <v>45.036508750000003</v>
      </c>
      <c r="DA45" s="4">
        <v>40.349326550161514</v>
      </c>
      <c r="DB45" s="4">
        <v>0.93087724999999999</v>
      </c>
      <c r="DC45" s="4">
        <v>26000.1325</v>
      </c>
      <c r="DE45" s="4">
        <v>10673.119904652896</v>
      </c>
      <c r="DF45" s="4">
        <v>19.412094249999999</v>
      </c>
      <c r="DH45" s="4">
        <v>9524.4058281184389</v>
      </c>
      <c r="DI45" s="4">
        <v>15.547143499999999</v>
      </c>
      <c r="DO45" s="4">
        <v>10923.479673212749</v>
      </c>
      <c r="DP45" s="4">
        <v>36.272638874999998</v>
      </c>
      <c r="DQ45" s="4">
        <v>3765.9242543736664</v>
      </c>
      <c r="DR45" s="4">
        <v>38.533729749999999</v>
      </c>
      <c r="DS45" s="4">
        <v>9524.4058281184389</v>
      </c>
      <c r="DT45" s="4">
        <v>39.807839749999999</v>
      </c>
      <c r="DU45" s="4">
        <v>39.807839749999999</v>
      </c>
      <c r="DV45" s="4">
        <v>39.205226125000003</v>
      </c>
      <c r="DW45" s="4">
        <v>44.789209499999998</v>
      </c>
      <c r="DX45" s="4">
        <v>40.204146953673693</v>
      </c>
      <c r="DZ45" s="4">
        <v>7282.6975390768357</v>
      </c>
      <c r="EA45" s="4">
        <v>39.372679250000004</v>
      </c>
      <c r="EB45" s="4">
        <v>39.372679250000004</v>
      </c>
      <c r="EC45" s="4">
        <v>39.642635249999998</v>
      </c>
      <c r="ED45" s="4">
        <v>45.380137624999996</v>
      </c>
      <c r="EE45" s="4">
        <v>39.765017648437507</v>
      </c>
      <c r="EF45" s="4">
        <v>18.132796374999998</v>
      </c>
      <c r="EG45" s="4">
        <v>15.044870375</v>
      </c>
      <c r="EH45" s="4">
        <v>64.738875624999991</v>
      </c>
      <c r="EI45" s="4">
        <v>62.468299250000001</v>
      </c>
      <c r="EJ45" s="4">
        <v>35.156693625000003</v>
      </c>
      <c r="EK45" s="4">
        <v>40.369532874999997</v>
      </c>
      <c r="EL45" s="4">
        <v>39.281926749999997</v>
      </c>
      <c r="EM45" s="4">
        <v>39.618312625000002</v>
      </c>
      <c r="EN45" s="4">
        <v>45.355027249999999</v>
      </c>
      <c r="EO45" s="4">
        <v>39.913147217586598</v>
      </c>
      <c r="EP45" s="4">
        <v>0.69137224999999991</v>
      </c>
      <c r="EQ45" s="4">
        <v>239935.71124999999</v>
      </c>
      <c r="ER45" s="4">
        <v>10162.955840291401</v>
      </c>
      <c r="ES45" s="4">
        <v>19.65403675</v>
      </c>
      <c r="ET45" s="4">
        <v>9094.4711615872038</v>
      </c>
      <c r="EU45" s="4">
        <v>15.818454624999999</v>
      </c>
      <c r="EV45" s="7">
        <v>32122.722462000002</v>
      </c>
      <c r="EW45" s="7">
        <v>94.133035000000007</v>
      </c>
      <c r="EX45" s="7"/>
      <c r="EY45" s="7"/>
      <c r="EZ45" s="7">
        <v>7282.6975390768357</v>
      </c>
      <c r="FA45" s="7">
        <v>35.156693625000003</v>
      </c>
      <c r="FB45" s="7">
        <v>7282.6975390768357</v>
      </c>
      <c r="FC45" s="7">
        <v>40.369532874999997</v>
      </c>
      <c r="FD45" s="4">
        <v>7282.6975390768357</v>
      </c>
      <c r="FE45" s="4">
        <v>39.281926749999997</v>
      </c>
      <c r="FF45" s="4">
        <v>39.281926749999997</v>
      </c>
      <c r="FG45" s="4">
        <v>39.618312625000002</v>
      </c>
      <c r="FH45" s="4">
        <v>45.355027249999999</v>
      </c>
      <c r="FI45" s="4">
        <v>39.913147217586598</v>
      </c>
      <c r="FK45" s="4">
        <v>10923.479673212749</v>
      </c>
      <c r="FL45" s="4">
        <v>40.671289789062499</v>
      </c>
      <c r="FM45" s="4">
        <v>9768.344024432743</v>
      </c>
      <c r="FN45" s="4">
        <v>40.349326550161514</v>
      </c>
      <c r="FP45" s="4">
        <v>6517.0294733660203</v>
      </c>
      <c r="FQ45" s="4">
        <v>39.391143203125004</v>
      </c>
      <c r="FR45" s="4">
        <v>8138.3218631175123</v>
      </c>
      <c r="FS45" s="4">
        <v>40.265785845315776</v>
      </c>
    </row>
    <row r="46" spans="1:175" ht="17" customHeight="1" thickBot="1">
      <c r="A46" s="276" t="s">
        <v>23</v>
      </c>
      <c r="B46" s="277"/>
      <c r="C46" s="118" t="s">
        <v>24</v>
      </c>
      <c r="D46" s="118" t="s">
        <v>25</v>
      </c>
      <c r="E46" s="118" t="s">
        <v>26</v>
      </c>
      <c r="F46" s="118" t="s">
        <v>38</v>
      </c>
      <c r="G46" s="118" t="s">
        <v>5</v>
      </c>
      <c r="H46" s="118" t="s">
        <v>22</v>
      </c>
      <c r="I46" s="118" t="s">
        <v>0</v>
      </c>
      <c r="J46" s="118" t="s">
        <v>39</v>
      </c>
      <c r="K46" s="118" t="s">
        <v>40</v>
      </c>
      <c r="L46" s="118" t="s">
        <v>41</v>
      </c>
      <c r="M46" s="118" t="s">
        <v>24</v>
      </c>
      <c r="N46" s="118" t="s">
        <v>25</v>
      </c>
      <c r="O46" s="118" t="s">
        <v>26</v>
      </c>
      <c r="P46" s="118" t="s">
        <v>38</v>
      </c>
      <c r="Q46" s="118" t="s">
        <v>23</v>
      </c>
      <c r="R46" s="118" t="s">
        <v>24</v>
      </c>
      <c r="S46" s="118" t="s">
        <v>23</v>
      </c>
      <c r="T46" s="118" t="s">
        <v>24</v>
      </c>
      <c r="U46" s="118" t="s">
        <v>23</v>
      </c>
      <c r="V46" s="118" t="s">
        <v>24</v>
      </c>
      <c r="W46" s="118" t="s">
        <v>23</v>
      </c>
      <c r="X46" s="118" t="s">
        <v>24</v>
      </c>
      <c r="Y46" s="118" t="s">
        <v>23</v>
      </c>
      <c r="Z46" s="118" t="s">
        <v>24</v>
      </c>
      <c r="AA46" s="118" t="s">
        <v>23</v>
      </c>
      <c r="AB46" s="118" t="s">
        <v>24</v>
      </c>
      <c r="AC46" s="118" t="s">
        <v>23</v>
      </c>
      <c r="AD46" s="118" t="s">
        <v>24</v>
      </c>
      <c r="AE46" s="118" t="s">
        <v>24</v>
      </c>
      <c r="AF46" s="118" t="s">
        <v>25</v>
      </c>
      <c r="AG46" s="118" t="s">
        <v>26</v>
      </c>
      <c r="AH46" s="118" t="s">
        <v>38</v>
      </c>
      <c r="AI46" s="256" t="s">
        <v>38</v>
      </c>
      <c r="AJ46" s="256"/>
      <c r="AK46" s="282" t="s">
        <v>38</v>
      </c>
      <c r="AL46" s="283"/>
      <c r="CL46" s="4">
        <v>10580.27104611795</v>
      </c>
      <c r="CM46" s="4">
        <v>40.283135999999999</v>
      </c>
      <c r="CN46" s="4">
        <v>40.283135999999999</v>
      </c>
      <c r="CO46" s="4">
        <v>39.403823750000001</v>
      </c>
      <c r="CP46" s="4">
        <v>44.974214500000002</v>
      </c>
      <c r="CQ46" s="4">
        <v>40.521371390625006</v>
      </c>
      <c r="CR46" s="4">
        <v>19.277606500000001</v>
      </c>
      <c r="CS46" s="4">
        <v>15.923521999999998</v>
      </c>
      <c r="CT46" s="4">
        <v>70.053474499999993</v>
      </c>
      <c r="CU46" s="4">
        <v>67.947487499999994</v>
      </c>
      <c r="CV46" s="4">
        <v>36.12433</v>
      </c>
      <c r="CW46" s="4">
        <v>40.669370749999999</v>
      </c>
      <c r="CX46" s="4">
        <v>40.198449500000002</v>
      </c>
      <c r="CY46" s="4">
        <v>39.377253250000003</v>
      </c>
      <c r="CZ46" s="4">
        <v>44.945191999999999</v>
      </c>
      <c r="DA46" s="4">
        <v>40.528128339802819</v>
      </c>
      <c r="DB46" s="4">
        <v>0.97168949999999998</v>
      </c>
      <c r="DC46" s="4">
        <v>18227.595000000001</v>
      </c>
      <c r="DE46" s="4">
        <v>11913.304614999999</v>
      </c>
      <c r="DF46" s="4">
        <v>19.914353999999999</v>
      </c>
      <c r="DH46" s="4">
        <v>10580.27104611795</v>
      </c>
      <c r="DI46" s="4">
        <v>15.923521999999998</v>
      </c>
      <c r="DO46" s="4">
        <v>12215.213538</v>
      </c>
      <c r="DP46" s="4">
        <v>36.736030999999997</v>
      </c>
      <c r="DQ46" s="4">
        <v>4131.1782453292117</v>
      </c>
      <c r="DR46" s="4">
        <v>38.719034000000001</v>
      </c>
      <c r="DS46" s="4">
        <v>10580.27104611795</v>
      </c>
      <c r="DT46" s="4">
        <v>40.198449500000002</v>
      </c>
      <c r="DU46" s="4">
        <v>40.198449500000002</v>
      </c>
      <c r="DV46" s="4">
        <v>39.377253250000003</v>
      </c>
      <c r="DW46" s="4">
        <v>44.945191999999999</v>
      </c>
      <c r="DX46" s="4">
        <v>40.528128339802819</v>
      </c>
      <c r="DZ46" s="4">
        <v>8138.3218631175123</v>
      </c>
      <c r="EA46" s="4">
        <v>39.772469999999998</v>
      </c>
      <c r="EB46" s="4">
        <v>39.772469999999998</v>
      </c>
      <c r="EC46" s="4">
        <v>39.838672000000003</v>
      </c>
      <c r="ED46" s="4">
        <v>45.569021499999998</v>
      </c>
      <c r="EE46" s="4">
        <v>40.138892093750002</v>
      </c>
      <c r="EF46" s="4">
        <v>18.6398765</v>
      </c>
      <c r="EG46" s="4">
        <v>15.4316625</v>
      </c>
      <c r="EH46" s="4">
        <v>67.214843500000001</v>
      </c>
      <c r="EI46" s="4">
        <v>64.893303000000003</v>
      </c>
      <c r="EJ46" s="4">
        <v>35.602168500000005</v>
      </c>
      <c r="EK46" s="4">
        <v>40.615441500000003</v>
      </c>
      <c r="EL46" s="4">
        <v>39.683588</v>
      </c>
      <c r="EM46" s="4">
        <v>39.813587499999997</v>
      </c>
      <c r="EN46" s="4">
        <v>45.542957000000001</v>
      </c>
      <c r="EO46" s="4">
        <v>40.265785845315776</v>
      </c>
      <c r="EP46" s="4">
        <v>0.67780799999999997</v>
      </c>
      <c r="EQ46" s="4">
        <v>257538.845</v>
      </c>
      <c r="ER46" s="4">
        <v>11356.973877487937</v>
      </c>
      <c r="ES46" s="4">
        <v>20.161116874999998</v>
      </c>
      <c r="ET46" s="4">
        <v>10162.955840291401</v>
      </c>
      <c r="EU46" s="4">
        <v>16.205246750000001</v>
      </c>
      <c r="EV46" s="7"/>
      <c r="EW46" s="7"/>
      <c r="EX46" s="7"/>
      <c r="EY46" s="7"/>
      <c r="EZ46" s="7">
        <v>8138.3218631175123</v>
      </c>
      <c r="FA46" s="7">
        <v>35.602168500000005</v>
      </c>
      <c r="FB46" s="7">
        <v>8138.3218631175123</v>
      </c>
      <c r="FC46" s="7">
        <v>40.615441500000003</v>
      </c>
      <c r="FD46" s="4">
        <v>8138.3218631175123</v>
      </c>
      <c r="FE46" s="4">
        <v>39.683588</v>
      </c>
      <c r="FF46" s="4">
        <v>39.683588</v>
      </c>
      <c r="FG46" s="4">
        <v>39.813587499999997</v>
      </c>
      <c r="FH46" s="4">
        <v>45.542957000000001</v>
      </c>
      <c r="FI46" s="4">
        <v>40.265785845315776</v>
      </c>
      <c r="FK46" s="4">
        <v>12215.213538</v>
      </c>
      <c r="FL46" s="4">
        <v>41.063670187499994</v>
      </c>
      <c r="FM46" s="4">
        <v>10923.479673212749</v>
      </c>
      <c r="FN46" s="4">
        <v>40.719831947080579</v>
      </c>
      <c r="FP46" s="4">
        <v>7282.6975390768357</v>
      </c>
      <c r="FQ46" s="4">
        <v>39.765017648437507</v>
      </c>
      <c r="FR46" s="4">
        <v>9094.4711615872038</v>
      </c>
      <c r="FS46" s="4">
        <v>40.618424473044954</v>
      </c>
    </row>
    <row r="47" spans="1:175">
      <c r="A47" s="271" t="s">
        <v>27</v>
      </c>
      <c r="B47" s="192">
        <f>bdRateROI($CL5:$CL63,CM5:CM63,$DZ5:$DZ63,EA5:EA63,CJ11,CJ6,1, 0, TRUE)</f>
        <v>-0.15986683300991111</v>
      </c>
      <c r="C47" s="192">
        <f t="shared" ref="C47:H47" si="3">bdRateExtend($CL5:$CL63,CN5:CN63,$DZ5:$DZ63,EB5:EB63, "None", FALSE, 0, TRUE)</f>
        <v>-0.18152601588064321</v>
      </c>
      <c r="D47" s="192" t="e">
        <f t="shared" si="3"/>
        <v>#N/A</v>
      </c>
      <c r="E47" s="192" t="e">
        <f t="shared" si="3"/>
        <v>#N/A</v>
      </c>
      <c r="F47" s="192">
        <f t="shared" si="3"/>
        <v>-0.19628564557783168</v>
      </c>
      <c r="G47" s="192">
        <f t="shared" si="3"/>
        <v>-0.16697611889533504</v>
      </c>
      <c r="H47" s="192">
        <f t="shared" si="3"/>
        <v>-0.17227746005852029</v>
      </c>
      <c r="I47" s="192" t="e">
        <f>bdRateExtend($CL5:$CL63,CT5:CT63,$DZ5:$DZ63,EH5:EH63,"None", FALSE,2,TRUE)</f>
        <v>#N/A</v>
      </c>
      <c r="J47" s="192" t="e">
        <f>bdRateExtend($CL5:$CL63,CU5:CU63,$DZ5:$DZ63,EI5:EI63,"None", FALSE,2,TRUE)</f>
        <v>#N/A</v>
      </c>
      <c r="K47" s="192">
        <f t="shared" ref="K47:P47" si="4">bdRateExtend($CL5:$CL63,CV5:CV63,$DZ5:$DZ63,EJ5:EJ63, "None", FALSE, 0, TRUE)</f>
        <v>-0.18858571609489638</v>
      </c>
      <c r="L47" s="192">
        <f t="shared" si="4"/>
        <v>-0.24416630178817544</v>
      </c>
      <c r="M47" s="192">
        <f t="shared" si="4"/>
        <v>-0.18102214809496342</v>
      </c>
      <c r="N47" s="192" t="e">
        <f t="shared" si="4"/>
        <v>#N/A</v>
      </c>
      <c r="O47" s="192" t="e">
        <f t="shared" si="4"/>
        <v>#N/A</v>
      </c>
      <c r="P47" s="192">
        <f t="shared" si="4"/>
        <v>-0.20355128942675182</v>
      </c>
      <c r="Q47" s="192">
        <f>bdRateROI($DE5:$DE63,DF5:DF63,$ER5:$ER63,ES5:ES63,CJ11,CJ6,1, 0, TRUE)</f>
        <v>-0.15661392921888562</v>
      </c>
      <c r="R47" s="192">
        <f>bdRateExtend($DE5:$DE63,DF5:DF63,$ER5:$ER63,ES5:ES63, "None", FALSE, 0, TRUE)</f>
        <v>-0.16841340013190287</v>
      </c>
      <c r="S47" s="192">
        <f>bdRateROI($DH5:$DH63,DI5:DI63,$ET5:$ET63,EU5:EU63,CJ11,CJ6,1, 0, TRUE)</f>
        <v>-0.16209788968256011</v>
      </c>
      <c r="T47" s="192">
        <f>bdRateExtend($DH5:$DH63,DI5:DI63,$ET5:$ET63,EU5:EU63, "None", FALSE, 0, TRUE)</f>
        <v>-0.17317217050371736</v>
      </c>
      <c r="U47" s="192">
        <f>bdRateROI($DK5:$DK63,DL5:DL63,$EV5:$EV63,EW5:EW63,$CJ11,$CJ6,1,2,TRUE)</f>
        <v>-0.14471556556733667</v>
      </c>
      <c r="V47" s="192">
        <f>bdRateExtend($DK5:$DK63,DL5:DL63,$EV5:$EV63,EW5:EW63,"None", FALSE,2,TRUE)</f>
        <v>-0.22004435443953263</v>
      </c>
      <c r="W47" s="192">
        <f>bdRateROI(DM5:DM63,DN5:DN63,EX5:EX63,EY5:EY63,$CJ11,$CJ6,1,2,TRUE)</f>
        <v>-0.13567126668236917</v>
      </c>
      <c r="X47" s="192">
        <f>bdRateExtend(DM5:DM63,DN5:DN63,EX5:EX63,EY5:EY63,"None", FALSE,2,TRUE)</f>
        <v>-0.21295641326015147</v>
      </c>
      <c r="Y47" s="192">
        <f>bdRateROI(DO5:DO63,DP5:DP63,EZ5:EZ63,FA5:FA63,$CJ11,$CJ6,1, 0, TRUE)</f>
        <v>-0.16876718621952691</v>
      </c>
      <c r="Z47" s="192">
        <f>bdRateExtend(DO5:DO63,DP5:DP63,EZ5:EZ63,FA5:FA63, "None", FALSE, 0, TRUE)</f>
        <v>-0.1884334648030398</v>
      </c>
      <c r="AA47" s="192">
        <f>bdRateROI(DQ5:DQ63,DR5:DR63,FB5:FB63,FC5:FC63,$CJ11,$CJ6,1, 0, TRUE)</f>
        <v>-0.21472031932069013</v>
      </c>
      <c r="AB47" s="192">
        <f>bdRateExtend(DQ5:DQ63,DR5:DR63,FB5:FB63,FC5:FC63, "None", FALSE, 0, TRUE)</f>
        <v>-0.24159827489189301</v>
      </c>
      <c r="AC47" s="192">
        <f>bdRateROI(DS5:DS63,DT5:DT63,FD5:FD63,FE5:FE63,$CJ11,$CJ6,1, 0, TRUE)</f>
        <v>-0.1598669677572786</v>
      </c>
      <c r="AD47" s="192">
        <f>bdRateExtend(DS5:DS63,DT5:DT63,FD5:FD63,FE5:FE63, "None", FALSE, 0, TRUE)</f>
        <v>-0.18105106432755047</v>
      </c>
      <c r="AE47" s="192">
        <f>bdRateExtend($DS5:$DS63,DU5:DU63,$FD5:$FD63,FF5:FF63, "None", FALSE, 0, TRUE)</f>
        <v>-0.18105106432755047</v>
      </c>
      <c r="AF47" s="192" t="e">
        <f>bdRateExtend($DS5:$DS63,DV5:DV63,$FD5:$FD63,FG5:FG63, "None", FALSE, 0, TRUE)</f>
        <v>#N/A</v>
      </c>
      <c r="AG47" s="192" t="e">
        <f>bdRateExtend($DS5:$DS63,DW5:DW63,$FD5:$FD63,FH5:FH63, "None", FALSE, 0, TRUE)</f>
        <v>#N/A</v>
      </c>
      <c r="AH47" s="192">
        <f>bdRateExtend($DS5:$DS63,DX5:DX63,$FD5:$FD63,FI5:FI63, "None", FALSE, 0, TRUE)</f>
        <v>-0.20321683669853641</v>
      </c>
      <c r="AI47" s="192">
        <f>bdRateROI($FK5:$FK63,FL5:FL63,$FP5:$FP63,FQ5:FQ63,$CJ11,$CJ6,1, 0, TRUE)</f>
        <v>-0.17397411630120019</v>
      </c>
      <c r="AJ47" s="192">
        <f>bdRateExtend($FK5:$FK63,FL5:FL63,$FP5:$FP63,FQ5:FQ63, "None", FALSE, 0, TRUE)</f>
        <v>-0.19684872071431969</v>
      </c>
      <c r="AK47" s="192">
        <f>bdRateROI($FM5:$FM63,FN5:FN63,$FR5:$FR63,FS5:FS63,$CJ11,$CJ6,1, 0, TRUE)</f>
        <v>-0.18792654208836701</v>
      </c>
      <c r="AL47" s="194">
        <f>bdRateExtend($FM5:$FM63,FN5:FN63,$FR5:$FR63,FS5:FS63, "None", FALSE, 0, TRUE)</f>
        <v>-0.20582442303928428</v>
      </c>
      <c r="CL47" s="4">
        <v>10923.479673212749</v>
      </c>
      <c r="CM47" s="4">
        <v>40.407136874999999</v>
      </c>
      <c r="CN47" s="4">
        <v>40.407136874999999</v>
      </c>
      <c r="CO47" s="4">
        <v>39.784616249999999</v>
      </c>
      <c r="CP47" s="4">
        <v>45.256104125</v>
      </c>
      <c r="CQ47" s="4">
        <v>40.671289789062499</v>
      </c>
      <c r="CR47" s="4">
        <v>19.420710249999999</v>
      </c>
      <c r="CS47" s="4">
        <v>16.038868874999999</v>
      </c>
      <c r="CT47" s="4">
        <v>70.523017500000009</v>
      </c>
      <c r="CU47" s="4">
        <v>68.476402375000006</v>
      </c>
      <c r="CV47" s="4">
        <v>36.272638874999998</v>
      </c>
      <c r="CW47" s="4">
        <v>40.869292625</v>
      </c>
      <c r="CX47" s="4">
        <v>40.318806250000002</v>
      </c>
      <c r="CY47" s="4">
        <v>39.754914749999998</v>
      </c>
      <c r="CZ47" s="4">
        <v>45.226583875000003</v>
      </c>
      <c r="DA47" s="4">
        <v>40.719831947080579</v>
      </c>
      <c r="DB47" s="4">
        <v>0.93249012500000006</v>
      </c>
      <c r="DC47" s="4">
        <v>27105.346250000002</v>
      </c>
      <c r="DE47" s="4">
        <v>15041.605291637497</v>
      </c>
      <c r="DF47" s="4">
        <v>20.95713275</v>
      </c>
      <c r="DH47" s="4">
        <v>10923.479673212749</v>
      </c>
      <c r="DI47" s="4">
        <v>16.038868874999999</v>
      </c>
      <c r="DO47" s="4">
        <v>13554.940818449297</v>
      </c>
      <c r="DP47" s="4">
        <v>37.197089624999997</v>
      </c>
      <c r="DQ47" s="4">
        <v>4665.7855787172093</v>
      </c>
      <c r="DR47" s="4">
        <v>38.970476500000004</v>
      </c>
      <c r="DS47" s="4">
        <v>10923.479673212749</v>
      </c>
      <c r="DT47" s="4">
        <v>40.318806250000002</v>
      </c>
      <c r="DU47" s="4">
        <v>40.318806250000002</v>
      </c>
      <c r="DV47" s="4">
        <v>39.754914749999998</v>
      </c>
      <c r="DW47" s="4">
        <v>45.226583875000003</v>
      </c>
      <c r="DX47" s="4">
        <v>40.719831947080579</v>
      </c>
      <c r="DZ47" s="4">
        <v>9094.4711615872038</v>
      </c>
      <c r="EA47" s="4">
        <v>40.17226075</v>
      </c>
      <c r="EB47" s="4">
        <v>40.17226075</v>
      </c>
      <c r="EC47" s="4">
        <v>40.03470875</v>
      </c>
      <c r="ED47" s="4">
        <v>45.757905375</v>
      </c>
      <c r="EE47" s="4">
        <v>40.512766539062504</v>
      </c>
      <c r="EF47" s="4">
        <v>19.146956625000001</v>
      </c>
      <c r="EG47" s="4">
        <v>15.818454624999999</v>
      </c>
      <c r="EH47" s="4">
        <v>69.690811374999996</v>
      </c>
      <c r="EI47" s="4">
        <v>67.318306750000005</v>
      </c>
      <c r="EJ47" s="4">
        <v>36.047643375</v>
      </c>
      <c r="EK47" s="4">
        <v>40.861350125000001</v>
      </c>
      <c r="EL47" s="4">
        <v>40.085249250000004</v>
      </c>
      <c r="EM47" s="4">
        <v>40.008862375</v>
      </c>
      <c r="EN47" s="4">
        <v>45.730886750000003</v>
      </c>
      <c r="EO47" s="4">
        <v>40.618424473044954</v>
      </c>
      <c r="EP47" s="4">
        <v>0.66424375000000002</v>
      </c>
      <c r="EQ47" s="4">
        <v>275141.97875000001</v>
      </c>
      <c r="ER47" s="4">
        <v>12691.273846</v>
      </c>
      <c r="ES47" s="4">
        <v>20.668196999999999</v>
      </c>
      <c r="ET47" s="4">
        <v>11356.973877487937</v>
      </c>
      <c r="EU47" s="4">
        <v>16.592038875</v>
      </c>
      <c r="EV47" s="7"/>
      <c r="EW47" s="7"/>
      <c r="EX47" s="7"/>
      <c r="EY47" s="7"/>
      <c r="EZ47" s="7">
        <v>9094.4711615872038</v>
      </c>
      <c r="FA47" s="7">
        <v>36.047643375</v>
      </c>
      <c r="FB47" s="7">
        <v>9094.4711615872038</v>
      </c>
      <c r="FC47" s="7">
        <v>40.861350125000001</v>
      </c>
      <c r="FD47" s="4">
        <v>9094.4711615872038</v>
      </c>
      <c r="FE47" s="4">
        <v>40.085249250000004</v>
      </c>
      <c r="FF47" s="4">
        <v>40.085249250000004</v>
      </c>
      <c r="FG47" s="4">
        <v>40.008862375</v>
      </c>
      <c r="FH47" s="4">
        <v>45.730886750000003</v>
      </c>
      <c r="FI47" s="4">
        <v>40.618424473044954</v>
      </c>
      <c r="FK47" s="4">
        <v>13554.940818449297</v>
      </c>
      <c r="FL47" s="4">
        <v>41.432553171874993</v>
      </c>
      <c r="FM47" s="4">
        <v>12215.213538</v>
      </c>
      <c r="FN47" s="4">
        <v>41.090337343999643</v>
      </c>
      <c r="FP47" s="4">
        <v>8138.3218631175123</v>
      </c>
      <c r="FQ47" s="4">
        <v>40.138892093750002</v>
      </c>
      <c r="FR47" s="4">
        <v>10162.955840291401</v>
      </c>
      <c r="FS47" s="4">
        <v>40.971063100774131</v>
      </c>
    </row>
    <row r="48" spans="1:175">
      <c r="A48" s="261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8"/>
      <c r="CL48" s="4">
        <v>12215.213538</v>
      </c>
      <c r="CM48" s="4">
        <v>40.826988999999998</v>
      </c>
      <c r="CN48" s="4">
        <v>40.826988999999998</v>
      </c>
      <c r="CO48" s="4">
        <v>39.993386000000001</v>
      </c>
      <c r="CP48" s="4">
        <v>45.447490999999999</v>
      </c>
      <c r="CQ48" s="4">
        <v>41.063670187499994</v>
      </c>
      <c r="CR48" s="4">
        <v>19.954971</v>
      </c>
      <c r="CS48" s="4">
        <v>16.447084</v>
      </c>
      <c r="CT48" s="4">
        <v>73.327730000000003</v>
      </c>
      <c r="CU48" s="4">
        <v>71.205009000000004</v>
      </c>
      <c r="CV48" s="4">
        <v>36.736030999999997</v>
      </c>
      <c r="CW48" s="4">
        <v>41.127628999999999</v>
      </c>
      <c r="CX48" s="4">
        <v>40.741852999999999</v>
      </c>
      <c r="CY48" s="4">
        <v>39.962561999999998</v>
      </c>
      <c r="CZ48" s="4">
        <v>45.416659000000003</v>
      </c>
      <c r="DA48" s="4">
        <v>41.090337343999643</v>
      </c>
      <c r="DB48" s="4">
        <v>0.93410300000000002</v>
      </c>
      <c r="DC48" s="4">
        <v>28210.560000000001</v>
      </c>
      <c r="DE48" s="4">
        <v>16691.322579695367</v>
      </c>
      <c r="DF48" s="4">
        <v>21.458213624999999</v>
      </c>
      <c r="DH48" s="4">
        <v>12215.213538</v>
      </c>
      <c r="DI48" s="4">
        <v>16.447084</v>
      </c>
      <c r="DO48" s="4">
        <v>15041.605291637497</v>
      </c>
      <c r="DP48" s="4">
        <v>37.658148249999996</v>
      </c>
      <c r="DQ48" s="4">
        <v>5269.5753544835661</v>
      </c>
      <c r="DR48" s="4">
        <v>39.221919</v>
      </c>
      <c r="DS48" s="4">
        <v>12215.213538</v>
      </c>
      <c r="DT48" s="4">
        <v>40.741852999999999</v>
      </c>
      <c r="DU48" s="4">
        <v>40.741852999999999</v>
      </c>
      <c r="DV48" s="4">
        <v>39.962561999999998</v>
      </c>
      <c r="DW48" s="4">
        <v>45.416659000000003</v>
      </c>
      <c r="DX48" s="4">
        <v>41.090337343999643</v>
      </c>
      <c r="DZ48" s="4">
        <v>10162.955840291401</v>
      </c>
      <c r="EA48" s="4">
        <v>40.572051500000001</v>
      </c>
      <c r="EB48" s="4">
        <v>40.572051500000001</v>
      </c>
      <c r="EC48" s="4">
        <v>40.230745499999998</v>
      </c>
      <c r="ED48" s="4">
        <v>45.946789249999995</v>
      </c>
      <c r="EE48" s="4">
        <v>40.886640984375006</v>
      </c>
      <c r="EF48" s="4">
        <v>19.65403675</v>
      </c>
      <c r="EG48" s="4">
        <v>16.205246750000001</v>
      </c>
      <c r="EH48" s="4">
        <v>72.16677924999999</v>
      </c>
      <c r="EI48" s="4">
        <v>69.743310499999993</v>
      </c>
      <c r="EJ48" s="4">
        <v>36.493118250000002</v>
      </c>
      <c r="EK48" s="4">
        <v>41.10725875</v>
      </c>
      <c r="EL48" s="4">
        <v>40.4869105</v>
      </c>
      <c r="EM48" s="4">
        <v>40.204137250000002</v>
      </c>
      <c r="EN48" s="4">
        <v>45.918816500000005</v>
      </c>
      <c r="EO48" s="4">
        <v>40.971063100774131</v>
      </c>
      <c r="EP48" s="4">
        <v>0.65067949999999997</v>
      </c>
      <c r="EQ48" s="4">
        <v>292745.11249999999</v>
      </c>
      <c r="ER48" s="4">
        <v>14125.61432502165</v>
      </c>
      <c r="ES48" s="4">
        <v>21.168449249999998</v>
      </c>
      <c r="ET48" s="4">
        <v>12691.273846</v>
      </c>
      <c r="EU48" s="4">
        <v>16.978831</v>
      </c>
      <c r="EV48" s="7"/>
      <c r="EW48" s="7"/>
      <c r="EX48" s="7"/>
      <c r="EY48" s="7"/>
      <c r="EZ48" s="7">
        <v>10162.955840291401</v>
      </c>
      <c r="FA48" s="7">
        <v>36.493118250000002</v>
      </c>
      <c r="FB48" s="7">
        <v>10162.955840291401</v>
      </c>
      <c r="FC48" s="7">
        <v>41.10725875</v>
      </c>
      <c r="FD48" s="4">
        <v>10162.955840291401</v>
      </c>
      <c r="FE48" s="4">
        <v>40.4869105</v>
      </c>
      <c r="FF48" s="4">
        <v>40.4869105</v>
      </c>
      <c r="FG48" s="4">
        <v>40.204137250000002</v>
      </c>
      <c r="FH48" s="4">
        <v>45.918816500000005</v>
      </c>
      <c r="FI48" s="4">
        <v>40.971063100774131</v>
      </c>
      <c r="FK48" s="4">
        <v>15041.605291637497</v>
      </c>
      <c r="FL48" s="4">
        <v>41.801436156249999</v>
      </c>
      <c r="FM48" s="4">
        <v>13554.940818449297</v>
      </c>
      <c r="FN48" s="4">
        <v>41.424375534552844</v>
      </c>
      <c r="FP48" s="4">
        <v>9094.4711615872038</v>
      </c>
      <c r="FQ48" s="4">
        <v>40.512766539062504</v>
      </c>
      <c r="FR48" s="4">
        <v>11356.973877487937</v>
      </c>
      <c r="FS48" s="4">
        <v>41.323701728503309</v>
      </c>
    </row>
    <row r="49" spans="1:175">
      <c r="A49" s="261" t="s">
        <v>28</v>
      </c>
      <c r="B49" s="177">
        <f>bdRateROI($CL5:$CL63,CM5:CM63,$DZ5:$DZ63,EA5:EA63,CJ10,CJ11,1, 0, TRUE)</f>
        <v>-0.15998075020928415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>
        <f>bdRateROI($DE5:$DE63,DF5:DF63,$ER5:$ER63,ES5:ES63,CJ10,CJ11,1, 0, TRUE)</f>
        <v>-0.14944054048556132</v>
      </c>
      <c r="R49" s="177"/>
      <c r="S49" s="177">
        <f>bdRateROI($DH5:$DH63,DI5:DI63,$ET5:$ET63,EU5:EU63,CJ10,CJ11,1, 0, TRUE)</f>
        <v>-0.15660240585099627</v>
      </c>
      <c r="T49" s="177"/>
      <c r="U49" s="177">
        <f>bdRateROI($DK5:$DK63,DL5:DL63,$EV5:$EV63,EW5:EW63,$CJ$10,$CJ$11,1,2,TRUE)</f>
        <v>-0.25900913671564052</v>
      </c>
      <c r="V49" s="177"/>
      <c r="W49" s="177">
        <f>bdRateROI(DM5:DM63,DN5:DN63,EX5:EX63,EY5:EY63,$CJ$10,$CJ$11,1,2,TRUE)</f>
        <v>-0.25448936820550616</v>
      </c>
      <c r="X49" s="177"/>
      <c r="Y49" s="177">
        <f>bdRateROI(DO5:DO63,DP5:DP63,EZ5:EZ63,FA5:FA63,$CJ$10,$CJ$11,1, 0, TRUE)</f>
        <v>-0.17661422119975023</v>
      </c>
      <c r="Z49" s="177"/>
      <c r="AA49" s="177">
        <f>bdRateROI(DQ5:DQ63,DR5:DR63,FB5:FB63,FC5:FC63,$CJ$10,$CJ$11,1, 0, TRUE)</f>
        <v>-0.23194414630857552</v>
      </c>
      <c r="AB49" s="177"/>
      <c r="AC49" s="177">
        <f>bdRateROI(DS5:DS63,DT5:DT63,FD5:FD63,FE5:FE63,$CJ$10,$CJ$11,1, 0, TRUE)</f>
        <v>-0.15834804731855956</v>
      </c>
      <c r="AD49" s="177"/>
      <c r="AE49" s="177"/>
      <c r="AF49" s="177"/>
      <c r="AG49" s="177"/>
      <c r="AH49" s="177"/>
      <c r="AI49" s="177">
        <f>bdRateROI($FK5:$FK63,FL5:FL63,$FP5:$FP63,FQ5:FQ63,$CJ$10,$CJ$11,1, 0, TRUE)</f>
        <v>-0.17852513264003056</v>
      </c>
      <c r="AJ49" s="177"/>
      <c r="AK49" s="177">
        <f>bdRateROI($FM5:$FM63,FN5:FN63,$FR5:$FR63,FS5:FS63,$CJ$10,$CJ$11,1, 0, TRUE)</f>
        <v>-0.18337345858131793</v>
      </c>
      <c r="AL49" s="178"/>
      <c r="CL49" s="4">
        <v>13554.940818449297</v>
      </c>
      <c r="CM49" s="4">
        <v>41.220886999999998</v>
      </c>
      <c r="CN49" s="4">
        <v>41.220886999999998</v>
      </c>
      <c r="CO49" s="4">
        <v>40.203567750000005</v>
      </c>
      <c r="CP49" s="4">
        <v>45.624865</v>
      </c>
      <c r="CQ49" s="4">
        <v>41.432553171874993</v>
      </c>
      <c r="CR49" s="4">
        <v>20.456051875</v>
      </c>
      <c r="CS49" s="4">
        <v>16.830203624999999</v>
      </c>
      <c r="CT49" s="4">
        <v>75.104137000000009</v>
      </c>
      <c r="CU49" s="4">
        <v>72.972291500000011</v>
      </c>
      <c r="CV49" s="4">
        <v>37.197089624999997</v>
      </c>
      <c r="CW49" s="4">
        <v>41.369045</v>
      </c>
      <c r="CX49" s="4">
        <v>41.137192249999998</v>
      </c>
      <c r="CY49" s="4">
        <v>40.170952499999999</v>
      </c>
      <c r="CZ49" s="4">
        <v>45.592265000000005</v>
      </c>
      <c r="DA49" s="4">
        <v>41.424375534552844</v>
      </c>
      <c r="DB49" s="4">
        <v>0.92681037500000008</v>
      </c>
      <c r="DC49" s="4">
        <v>27664.81</v>
      </c>
      <c r="DE49" s="4">
        <v>18521.9758169255</v>
      </c>
      <c r="DF49" s="4">
        <v>21.959294499999999</v>
      </c>
      <c r="DH49" s="4">
        <v>13554.940818449297</v>
      </c>
      <c r="DI49" s="4">
        <v>16.830203624999999</v>
      </c>
      <c r="DO49" s="4">
        <v>16691.322579695367</v>
      </c>
      <c r="DP49" s="4">
        <v>38.119206874999996</v>
      </c>
      <c r="DQ49" s="4">
        <v>5951.5003311007567</v>
      </c>
      <c r="DR49" s="4">
        <v>39.473361499999996</v>
      </c>
      <c r="DS49" s="4">
        <v>13554.940818449297</v>
      </c>
      <c r="DT49" s="4">
        <v>41.137192249999998</v>
      </c>
      <c r="DU49" s="4">
        <v>41.137192249999998</v>
      </c>
      <c r="DV49" s="4">
        <v>40.170952499999999</v>
      </c>
      <c r="DW49" s="4">
        <v>45.592265000000005</v>
      </c>
      <c r="DX49" s="4">
        <v>41.424375534552844</v>
      </c>
      <c r="DZ49" s="4">
        <v>11356.973877487937</v>
      </c>
      <c r="EA49" s="4">
        <v>40.971842250000002</v>
      </c>
      <c r="EB49" s="4">
        <v>40.971842250000002</v>
      </c>
      <c r="EC49" s="4">
        <v>40.426782250000002</v>
      </c>
      <c r="ED49" s="4">
        <v>46.135673124999997</v>
      </c>
      <c r="EE49" s="4">
        <v>41.260515429687509</v>
      </c>
      <c r="EF49" s="4">
        <v>20.161116874999998</v>
      </c>
      <c r="EG49" s="4">
        <v>16.592038875</v>
      </c>
      <c r="EH49" s="4">
        <v>74.642747125</v>
      </c>
      <c r="EI49" s="4">
        <v>72.168314249999995</v>
      </c>
      <c r="EJ49" s="4">
        <v>36.938593124999997</v>
      </c>
      <c r="EK49" s="4">
        <v>41.353167374999998</v>
      </c>
      <c r="EL49" s="4">
        <v>40.888571749999997</v>
      </c>
      <c r="EM49" s="4">
        <v>40.399412124999998</v>
      </c>
      <c r="EN49" s="4">
        <v>46.10674625</v>
      </c>
      <c r="EO49" s="4">
        <v>41.323701728503309</v>
      </c>
      <c r="EP49" s="4">
        <v>0.63711524999999991</v>
      </c>
      <c r="EQ49" s="4">
        <v>310348.24625000003</v>
      </c>
      <c r="ER49" s="4">
        <v>28830.182372375381</v>
      </c>
      <c r="ES49" s="4">
        <v>26.021459249999999</v>
      </c>
      <c r="ET49" s="4">
        <v>14125.61432502165</v>
      </c>
      <c r="EU49" s="4">
        <v>17.361757999999998</v>
      </c>
      <c r="EV49" s="7"/>
      <c r="EW49" s="7"/>
      <c r="EX49" s="7"/>
      <c r="EY49" s="7"/>
      <c r="EZ49" s="7">
        <v>11356.973877487937</v>
      </c>
      <c r="FA49" s="7">
        <v>36.938593124999997</v>
      </c>
      <c r="FB49" s="7">
        <v>11356.973877487937</v>
      </c>
      <c r="FC49" s="7">
        <v>41.353167374999998</v>
      </c>
      <c r="FD49" s="4">
        <v>11356.973877487937</v>
      </c>
      <c r="FE49" s="4">
        <v>40.888571749999997</v>
      </c>
      <c r="FF49" s="4">
        <v>40.888571749999997</v>
      </c>
      <c r="FG49" s="4">
        <v>40.399412124999998</v>
      </c>
      <c r="FH49" s="4">
        <v>46.10674625</v>
      </c>
      <c r="FI49" s="4">
        <v>41.323701728503309</v>
      </c>
      <c r="FK49" s="4">
        <v>16691.322579695367</v>
      </c>
      <c r="FL49" s="4">
        <v>42.170319140624997</v>
      </c>
      <c r="FM49" s="4">
        <v>15041.605291637497</v>
      </c>
      <c r="FN49" s="4">
        <v>41.758413725106053</v>
      </c>
      <c r="FP49" s="4">
        <v>10162.955840291401</v>
      </c>
      <c r="FQ49" s="4">
        <v>40.886640984375006</v>
      </c>
      <c r="FR49" s="4">
        <v>12691.273846</v>
      </c>
      <c r="FS49" s="4">
        <v>41.676340356232487</v>
      </c>
    </row>
    <row r="50" spans="1:175">
      <c r="A50" s="261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8"/>
      <c r="CL50" s="4">
        <v>15041.605291637497</v>
      </c>
      <c r="CM50" s="4">
        <v>41.614784999999998</v>
      </c>
      <c r="CN50" s="4">
        <v>41.614784999999998</v>
      </c>
      <c r="CO50" s="4">
        <v>40.413749500000002</v>
      </c>
      <c r="CP50" s="4">
        <v>45.802239</v>
      </c>
      <c r="CQ50" s="4">
        <v>41.801436156249999</v>
      </c>
      <c r="CR50" s="4">
        <v>20.95713275</v>
      </c>
      <c r="CS50" s="4">
        <v>17.213323250000002</v>
      </c>
      <c r="CT50" s="4">
        <v>76.880544</v>
      </c>
      <c r="CU50" s="4">
        <v>74.739574000000005</v>
      </c>
      <c r="CV50" s="4">
        <v>37.658148249999996</v>
      </c>
      <c r="CW50" s="4">
        <v>41.610461000000001</v>
      </c>
      <c r="CX50" s="4">
        <v>41.532531499999997</v>
      </c>
      <c r="CY50" s="4">
        <v>40.379342999999999</v>
      </c>
      <c r="CZ50" s="4">
        <v>45.767871</v>
      </c>
      <c r="DA50" s="4">
        <v>41.758413725106053</v>
      </c>
      <c r="DB50" s="4">
        <v>0.91951775000000002</v>
      </c>
      <c r="DC50" s="4">
        <v>27119.06</v>
      </c>
      <c r="DE50" s="4">
        <v>20553.409505134205</v>
      </c>
      <c r="DF50" s="4">
        <v>22.460375375000002</v>
      </c>
      <c r="DH50" s="4">
        <v>15041.605291637497</v>
      </c>
      <c r="DI50" s="4">
        <v>17.213323250000002</v>
      </c>
      <c r="DO50" s="4">
        <v>18521.9758169255</v>
      </c>
      <c r="DP50" s="4">
        <v>38.580265499999996</v>
      </c>
      <c r="DQ50" s="4">
        <v>6246.844740909457</v>
      </c>
      <c r="DR50" s="4">
        <v>39.577610749999998</v>
      </c>
      <c r="DS50" s="4">
        <v>15041.605291637497</v>
      </c>
      <c r="DT50" s="4">
        <v>41.532531499999997</v>
      </c>
      <c r="DU50" s="4">
        <v>41.532531499999997</v>
      </c>
      <c r="DV50" s="4">
        <v>40.379342999999999</v>
      </c>
      <c r="DW50" s="4">
        <v>45.767871</v>
      </c>
      <c r="DX50" s="4">
        <v>41.758413725106053</v>
      </c>
      <c r="DZ50" s="4">
        <v>12691.273846</v>
      </c>
      <c r="EA50" s="4">
        <v>41.371633000000003</v>
      </c>
      <c r="EB50" s="4">
        <v>41.371633000000003</v>
      </c>
      <c r="EC50" s="4">
        <v>40.622819</v>
      </c>
      <c r="ED50" s="4">
        <v>46.324556999999999</v>
      </c>
      <c r="EE50" s="4">
        <v>41.634389875000011</v>
      </c>
      <c r="EF50" s="4">
        <v>20.668196999999999</v>
      </c>
      <c r="EG50" s="4">
        <v>16.978831</v>
      </c>
      <c r="EH50" s="4">
        <v>77.118714999999995</v>
      </c>
      <c r="EI50" s="4">
        <v>74.593317999999996</v>
      </c>
      <c r="EJ50" s="4">
        <v>37.384067999999999</v>
      </c>
      <c r="EK50" s="4">
        <v>41.599075999999997</v>
      </c>
      <c r="EL50" s="4">
        <v>41.290233000000001</v>
      </c>
      <c r="EM50" s="4">
        <v>40.594687</v>
      </c>
      <c r="EN50" s="4">
        <v>46.294676000000003</v>
      </c>
      <c r="EO50" s="4">
        <v>41.676340356232487</v>
      </c>
      <c r="EP50" s="4">
        <v>0.62355099999999997</v>
      </c>
      <c r="EQ50" s="4">
        <v>327951.38</v>
      </c>
      <c r="ER50" s="4">
        <v>30431.956014634652</v>
      </c>
      <c r="ES50" s="4">
        <v>26.539598625</v>
      </c>
      <c r="ET50" s="4">
        <v>28830.182372375381</v>
      </c>
      <c r="EU50" s="4">
        <v>21.09235275</v>
      </c>
      <c r="EV50" s="7"/>
      <c r="EW50" s="7"/>
      <c r="EX50" s="7"/>
      <c r="EY50" s="7"/>
      <c r="EZ50" s="7">
        <v>12691.273846</v>
      </c>
      <c r="FA50" s="7">
        <v>37.384067999999999</v>
      </c>
      <c r="FB50" s="7">
        <v>12691.273846</v>
      </c>
      <c r="FC50" s="7">
        <v>41.599075999999997</v>
      </c>
      <c r="FD50" s="4">
        <v>12691.273846</v>
      </c>
      <c r="FE50" s="4">
        <v>41.290233000000001</v>
      </c>
      <c r="FF50" s="4">
        <v>41.290233000000001</v>
      </c>
      <c r="FG50" s="4">
        <v>40.594687</v>
      </c>
      <c r="FH50" s="4">
        <v>46.294676000000003</v>
      </c>
      <c r="FI50" s="4">
        <v>41.676340356232487</v>
      </c>
      <c r="FK50" s="4">
        <v>18521.9758169255</v>
      </c>
      <c r="FL50" s="4">
        <v>42.539202125000003</v>
      </c>
      <c r="FM50" s="4">
        <v>16691.322579695367</v>
      </c>
      <c r="FN50" s="4">
        <v>42.092451915659254</v>
      </c>
      <c r="FP50" s="4">
        <v>11356.973877487937</v>
      </c>
      <c r="FQ50" s="4">
        <v>41.260515429687509</v>
      </c>
      <c r="FR50" s="4">
        <v>14125.61432502165</v>
      </c>
      <c r="FS50" s="4">
        <v>42.007402326608215</v>
      </c>
    </row>
    <row r="51" spans="1:175">
      <c r="A51" s="261" t="s">
        <v>29</v>
      </c>
      <c r="B51" s="177">
        <f>bdRateROI($CL5:$CL63,CM5:CM63,$DZ5:$DZ63,EA5:EA63,CJ5,CJ10,1, 0, TRUE)</f>
        <v>-0.30488357882491413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>
        <f>bdRateROI($DE5:$DE63,DF5:DF63,$ER5:$ER63,ES5:ES63,CJ5,CJ10,1, 0, TRUE)</f>
        <v>-0.29493722657541122</v>
      </c>
      <c r="R51" s="177"/>
      <c r="S51" s="177">
        <f>bdRateROI($DH5:$DH63,DI5:DI63,$ET5:$ET63,EU5:EU63,CJ5,CJ10,1, 0, TRUE)</f>
        <v>-0.30900045960973122</v>
      </c>
      <c r="T51" s="177"/>
      <c r="U51" s="177">
        <f>bdRateROI($DK5:$DK63,DL5:DL63,$EV5:$EV63,EW5:EW63,$CJ$5,$CJ$10,1,2,TRUE)</f>
        <v>-0.47019242407907491</v>
      </c>
      <c r="V51" s="177"/>
      <c r="W51" s="177">
        <f>bdRateROI(DM5:DM63,DN5:DN63,EX5:EX63,EY5:EY63,$CJ$5,$CJ$10,1,2,TRUE)</f>
        <v>-0.4686052084780532</v>
      </c>
      <c r="X51" s="177"/>
      <c r="Y51" s="177">
        <f>bdRateROI(DO5:DO63,DP5:DP63,EZ5:EZ63,FA5:FA63,$CJ$5,$CJ$10,1, 0, TRUE)</f>
        <v>-0.31309711473956481</v>
      </c>
      <c r="Z51" s="177"/>
      <c r="AA51" s="177">
        <f>bdRateROI(DQ5:DQ63,DR5:DR63,FB5:FB63,FC5:FC63,$CJ$5,$CJ$10,1, 0, TRUE)</f>
        <v>-0.34874492525190759</v>
      </c>
      <c r="AB51" s="177"/>
      <c r="AC51" s="177">
        <f>bdRateROI(DS5:DS63,DT5:DT63,FD5:FD63,FE5:FE63,$CJ$5,$CJ$10,1, 0, TRUE)</f>
        <v>-0.30514597034582613</v>
      </c>
      <c r="AD51" s="177"/>
      <c r="AE51" s="177"/>
      <c r="AF51" s="177"/>
      <c r="AG51" s="177"/>
      <c r="AH51" s="177"/>
      <c r="AI51" s="177">
        <f>bdRateROI($FK5:$FK63,FL5:FL63,$FP5:$FP63,FQ5:FQ63,$CJ$5,$CJ$10,1, 0, TRUE)</f>
        <v>-0.31542089543238794</v>
      </c>
      <c r="AJ51" s="177"/>
      <c r="AK51" s="177">
        <f>bdRateROI($FM5:$FM63,FN5:FN63,$FR5:$FR63,FS5:FS63,$CJ$5,$CJ$10,1, 0, TRUE)</f>
        <v>-0.31160490728027324</v>
      </c>
      <c r="AL51" s="178"/>
      <c r="CL51" s="4">
        <v>16691.322579695367</v>
      </c>
      <c r="CM51" s="4">
        <v>42.008682999999998</v>
      </c>
      <c r="CN51" s="4">
        <v>42.008682999999998</v>
      </c>
      <c r="CO51" s="4">
        <v>40.623931249999998</v>
      </c>
      <c r="CP51" s="4">
        <v>45.979613000000001</v>
      </c>
      <c r="CQ51" s="4">
        <v>42.170319140624997</v>
      </c>
      <c r="CR51" s="4">
        <v>21.458213624999999</v>
      </c>
      <c r="CS51" s="4">
        <v>17.596442875000001</v>
      </c>
      <c r="CT51" s="4">
        <v>78.656950999999992</v>
      </c>
      <c r="CU51" s="4">
        <v>76.506856499999998</v>
      </c>
      <c r="CV51" s="4">
        <v>38.119206874999996</v>
      </c>
      <c r="CW51" s="4">
        <v>41.851877000000002</v>
      </c>
      <c r="CX51" s="4">
        <v>41.927870749999997</v>
      </c>
      <c r="CY51" s="4">
        <v>40.587733499999999</v>
      </c>
      <c r="CZ51" s="4">
        <v>45.943477000000001</v>
      </c>
      <c r="DA51" s="4">
        <v>42.092451915659254</v>
      </c>
      <c r="DB51" s="4">
        <v>0.91222512499999997</v>
      </c>
      <c r="DC51" s="4">
        <v>26573.31</v>
      </c>
      <c r="DE51" s="4">
        <v>22807.644630423914</v>
      </c>
      <c r="DF51" s="4">
        <v>22.961456250000001</v>
      </c>
      <c r="DH51" s="4">
        <v>16691.322579695367</v>
      </c>
      <c r="DI51" s="4">
        <v>17.596442875000001</v>
      </c>
      <c r="DO51" s="4">
        <v>20553.409505134205</v>
      </c>
      <c r="DP51" s="4">
        <v>39.041324125000003</v>
      </c>
      <c r="DQ51" s="4">
        <v>6985.5526564548018</v>
      </c>
      <c r="DR51" s="4">
        <v>39.835947124999997</v>
      </c>
      <c r="DS51" s="4">
        <v>16691.322579695367</v>
      </c>
      <c r="DT51" s="4">
        <v>41.927870749999997</v>
      </c>
      <c r="DU51" s="4">
        <v>41.927870749999997</v>
      </c>
      <c r="DV51" s="4">
        <v>40.587733499999999</v>
      </c>
      <c r="DW51" s="4">
        <v>45.943477000000001</v>
      </c>
      <c r="DX51" s="4">
        <v>42.092451915659254</v>
      </c>
      <c r="DZ51" s="4">
        <v>14125.61432502165</v>
      </c>
      <c r="EA51" s="4">
        <v>41.764452125000005</v>
      </c>
      <c r="EB51" s="4">
        <v>41.764452125000005</v>
      </c>
      <c r="EC51" s="4">
        <v>40.823315624999999</v>
      </c>
      <c r="ED51" s="4">
        <v>46.4877155</v>
      </c>
      <c r="EE51" s="4">
        <v>42.000835054687514</v>
      </c>
      <c r="EF51" s="4">
        <v>21.168449249999998</v>
      </c>
      <c r="EG51" s="4">
        <v>17.361757999999998</v>
      </c>
      <c r="EH51" s="4">
        <v>78.684309499999998</v>
      </c>
      <c r="EI51" s="4">
        <v>76.179821250000003</v>
      </c>
      <c r="EJ51" s="4">
        <v>37.848721249999997</v>
      </c>
      <c r="EK51" s="4">
        <v>41.839265624999996</v>
      </c>
      <c r="EL51" s="4">
        <v>41.684329875000003</v>
      </c>
      <c r="EM51" s="4">
        <v>40.793800375000004</v>
      </c>
      <c r="EN51" s="4">
        <v>46.456484000000003</v>
      </c>
      <c r="EO51" s="4">
        <v>42.007402326608215</v>
      </c>
      <c r="EP51" s="4">
        <v>0.61637662500000001</v>
      </c>
      <c r="EQ51" s="4">
        <v>347118.23</v>
      </c>
      <c r="ER51" s="4">
        <v>32122.722462000002</v>
      </c>
      <c r="ES51" s="4">
        <v>27.057738000000001</v>
      </c>
      <c r="ET51" s="4">
        <v>30431.956014634652</v>
      </c>
      <c r="EU51" s="4">
        <v>21.487873874999998</v>
      </c>
      <c r="EV51" s="7"/>
      <c r="EW51" s="7"/>
      <c r="EX51" s="7"/>
      <c r="EY51" s="7"/>
      <c r="EZ51" s="7">
        <v>14125.61432502165</v>
      </c>
      <c r="FA51" s="7">
        <v>37.848721249999997</v>
      </c>
      <c r="FB51" s="7">
        <v>13570.295145275182</v>
      </c>
      <c r="FC51" s="7">
        <v>41.755207999999996</v>
      </c>
      <c r="FD51" s="4">
        <v>14125.61432502165</v>
      </c>
      <c r="FE51" s="4">
        <v>41.684329875000003</v>
      </c>
      <c r="FF51" s="4">
        <v>41.684329875000003</v>
      </c>
      <c r="FG51" s="4">
        <v>40.793800375000004</v>
      </c>
      <c r="FH51" s="4">
        <v>46.456484000000003</v>
      </c>
      <c r="FI51" s="4">
        <v>42.007402326608215</v>
      </c>
      <c r="FK51" s="4">
        <v>20553.409505134205</v>
      </c>
      <c r="FL51" s="4">
        <v>42.908085109375001</v>
      </c>
      <c r="FM51" s="4">
        <v>18521.9758169255</v>
      </c>
      <c r="FN51" s="4">
        <v>42.426490106212455</v>
      </c>
      <c r="FP51" s="4">
        <v>12691.273846</v>
      </c>
      <c r="FQ51" s="4">
        <v>41.634389875000011</v>
      </c>
      <c r="FR51" s="4">
        <v>28830.182372375381</v>
      </c>
      <c r="FS51" s="4">
        <v>45.297286468469345</v>
      </c>
    </row>
    <row r="52" spans="1:175" ht="13" thickBot="1">
      <c r="A52" s="270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5"/>
      <c r="CL52" s="4">
        <v>18521.9758169255</v>
      </c>
      <c r="CM52" s="4">
        <v>42.402580999999998</v>
      </c>
      <c r="CN52" s="4">
        <v>42.402580999999998</v>
      </c>
      <c r="CO52" s="4">
        <v>40.834113000000002</v>
      </c>
      <c r="CP52" s="4">
        <v>46.156987000000001</v>
      </c>
      <c r="CQ52" s="4">
        <v>42.539202125000003</v>
      </c>
      <c r="CR52" s="4">
        <v>21.959294499999999</v>
      </c>
      <c r="CS52" s="4">
        <v>17.9795625</v>
      </c>
      <c r="CT52" s="4">
        <v>80.433357999999998</v>
      </c>
      <c r="CU52" s="4">
        <v>78.274139000000005</v>
      </c>
      <c r="CV52" s="4">
        <v>38.580265499999996</v>
      </c>
      <c r="CW52" s="4">
        <v>42.093293000000003</v>
      </c>
      <c r="CX52" s="4">
        <v>42.323210000000003</v>
      </c>
      <c r="CY52" s="4">
        <v>40.796123999999999</v>
      </c>
      <c r="CZ52" s="4">
        <v>46.119083000000003</v>
      </c>
      <c r="DA52" s="4">
        <v>42.426490106212455</v>
      </c>
      <c r="DB52" s="4">
        <v>0.90493250000000003</v>
      </c>
      <c r="DC52" s="4">
        <v>26027.56</v>
      </c>
      <c r="DE52" s="4">
        <v>25309.11737333714</v>
      </c>
      <c r="DF52" s="4">
        <v>23.462537125000001</v>
      </c>
      <c r="DH52" s="4">
        <v>18521.9758169255</v>
      </c>
      <c r="DI52" s="4">
        <v>17.9795625</v>
      </c>
      <c r="DO52" s="4">
        <v>22807.644630423914</v>
      </c>
      <c r="DP52" s="4">
        <v>39.502382750000002</v>
      </c>
      <c r="DQ52" s="4">
        <v>7811.6149736416219</v>
      </c>
      <c r="DR52" s="4">
        <v>40.094283500000003</v>
      </c>
      <c r="DS52" s="4">
        <v>18521.9758169255</v>
      </c>
      <c r="DT52" s="4">
        <v>42.323210000000003</v>
      </c>
      <c r="DU52" s="4">
        <v>42.323210000000003</v>
      </c>
      <c r="DV52" s="4">
        <v>40.796123999999999</v>
      </c>
      <c r="DW52" s="4">
        <v>46.119083000000003</v>
      </c>
      <c r="DX52" s="4">
        <v>42.426490106212455</v>
      </c>
      <c r="DZ52" s="4">
        <v>28830.182372375381</v>
      </c>
      <c r="EA52" s="4">
        <v>45.561663500000002</v>
      </c>
      <c r="EB52" s="4">
        <v>45.561663500000002</v>
      </c>
      <c r="EC52" s="4">
        <v>43.176104500000001</v>
      </c>
      <c r="ED52" s="4">
        <v>48.353102249999999</v>
      </c>
      <c r="EE52" s="4">
        <v>45.587030984375005</v>
      </c>
      <c r="EF52" s="4">
        <v>26.021459249999999</v>
      </c>
      <c r="EG52" s="4">
        <v>21.09235275</v>
      </c>
      <c r="EH52" s="4">
        <v>91.840512500000003</v>
      </c>
      <c r="EI52" s="4">
        <v>89.513006250000004</v>
      </c>
      <c r="EJ52" s="4">
        <v>42.420256500000001</v>
      </c>
      <c r="EK52" s="4">
        <v>44.388210000000001</v>
      </c>
      <c r="EL52" s="4">
        <v>45.482343749999998</v>
      </c>
      <c r="EM52" s="4">
        <v>43.112368250000003</v>
      </c>
      <c r="EN52" s="4">
        <v>48.300054250000002</v>
      </c>
      <c r="EO52" s="4">
        <v>45.297286468469345</v>
      </c>
      <c r="EP52" s="4">
        <v>0.52231974999999997</v>
      </c>
      <c r="EQ52" s="4">
        <v>157238.4725</v>
      </c>
      <c r="ET52" s="4">
        <v>32122.722462000002</v>
      </c>
      <c r="EU52" s="4">
        <v>21.883395</v>
      </c>
      <c r="EV52" s="7"/>
      <c r="EW52" s="7"/>
      <c r="EX52" s="7"/>
      <c r="EY52" s="7"/>
      <c r="EZ52" s="7">
        <v>28830.182372375381</v>
      </c>
      <c r="FA52" s="7">
        <v>42.420256500000001</v>
      </c>
      <c r="FB52" s="7">
        <v>28830.182372375381</v>
      </c>
      <c r="FC52" s="7">
        <v>44.388210000000001</v>
      </c>
      <c r="FD52" s="4">
        <v>28830.182372375381</v>
      </c>
      <c r="FE52" s="4">
        <v>45.482343749999998</v>
      </c>
      <c r="FF52" s="4">
        <v>45.482343749999998</v>
      </c>
      <c r="FG52" s="4">
        <v>43.112368250000003</v>
      </c>
      <c r="FH52" s="4">
        <v>48.300054250000002</v>
      </c>
      <c r="FI52" s="4">
        <v>45.297286468469345</v>
      </c>
      <c r="FK52" s="4">
        <v>22807.644630423914</v>
      </c>
      <c r="FL52" s="4">
        <v>43.27696809375</v>
      </c>
      <c r="FM52" s="4">
        <v>20553.409505134205</v>
      </c>
      <c r="FN52" s="4">
        <v>42.760528296765656</v>
      </c>
      <c r="FP52" s="4">
        <v>14125.61432502165</v>
      </c>
      <c r="FQ52" s="4">
        <v>42.000835054687514</v>
      </c>
      <c r="FR52" s="4">
        <v>30431.956014634652</v>
      </c>
      <c r="FS52" s="4">
        <v>45.639165703319172</v>
      </c>
    </row>
    <row r="53" spans="1:175">
      <c r="CL53" s="4">
        <v>20553.409505134205</v>
      </c>
      <c r="CM53" s="4">
        <v>42.796478999999998</v>
      </c>
      <c r="CN53" s="4">
        <v>42.796478999999998</v>
      </c>
      <c r="CO53" s="4">
        <v>41.044294750000006</v>
      </c>
      <c r="CP53" s="4">
        <v>46.334361000000001</v>
      </c>
      <c r="CQ53" s="4">
        <v>42.908085109375001</v>
      </c>
      <c r="CR53" s="4">
        <v>22.460375375000002</v>
      </c>
      <c r="CS53" s="4">
        <v>18.362682124999999</v>
      </c>
      <c r="CT53" s="4">
        <v>82.209765000000004</v>
      </c>
      <c r="CU53" s="4">
        <v>80.041421500000013</v>
      </c>
      <c r="CV53" s="4">
        <v>39.041324125000003</v>
      </c>
      <c r="CW53" s="4">
        <v>42.334708999999997</v>
      </c>
      <c r="CX53" s="4">
        <v>42.718549250000002</v>
      </c>
      <c r="CY53" s="4">
        <v>41.004514499999999</v>
      </c>
      <c r="CZ53" s="4">
        <v>46.294688999999998</v>
      </c>
      <c r="DA53" s="4">
        <v>42.760528296765656</v>
      </c>
      <c r="DB53" s="4">
        <v>0.89763987500000009</v>
      </c>
      <c r="DC53" s="4">
        <v>25481.81</v>
      </c>
      <c r="DE53" s="4">
        <v>28084.944</v>
      </c>
      <c r="DF53" s="4">
        <v>23.963618</v>
      </c>
      <c r="DH53" s="4">
        <v>20553.409505134205</v>
      </c>
      <c r="DI53" s="4">
        <v>18.362682124999999</v>
      </c>
      <c r="DO53" s="4">
        <v>25309.11737333714</v>
      </c>
      <c r="DP53" s="4">
        <v>39.963441375000002</v>
      </c>
      <c r="DQ53" s="4">
        <v>8735.3616095123089</v>
      </c>
      <c r="DR53" s="4">
        <v>40.352619875000002</v>
      </c>
      <c r="DS53" s="4">
        <v>20553.409505134205</v>
      </c>
      <c r="DT53" s="4">
        <v>42.718549250000002</v>
      </c>
      <c r="DU53" s="4">
        <v>42.718549250000002</v>
      </c>
      <c r="DV53" s="4">
        <v>41.004514499999999</v>
      </c>
      <c r="DW53" s="4">
        <v>46.294688999999998</v>
      </c>
      <c r="DX53" s="4">
        <v>42.760528296765656</v>
      </c>
      <c r="DZ53" s="4">
        <v>30431.956014634652</v>
      </c>
      <c r="EA53" s="4">
        <v>45.959992749999998</v>
      </c>
      <c r="EB53" s="4">
        <v>45.959992749999998</v>
      </c>
      <c r="EC53" s="4">
        <v>43.426911750000002</v>
      </c>
      <c r="ED53" s="4">
        <v>48.542745125000003</v>
      </c>
      <c r="EE53" s="4">
        <v>45.963097210937505</v>
      </c>
      <c r="EF53" s="4">
        <v>26.539598625</v>
      </c>
      <c r="EG53" s="4">
        <v>21.487873874999998</v>
      </c>
      <c r="EH53" s="4">
        <v>92.986773750000012</v>
      </c>
      <c r="EI53" s="4">
        <v>90.683145624999995</v>
      </c>
      <c r="EJ53" s="4">
        <v>42.910588249999996</v>
      </c>
      <c r="EK53" s="4">
        <v>44.658270999999999</v>
      </c>
      <c r="EL53" s="4">
        <v>45.880669875000002</v>
      </c>
      <c r="EM53" s="4">
        <v>43.359806124999999</v>
      </c>
      <c r="EN53" s="4">
        <v>48.487154124999996</v>
      </c>
      <c r="EO53" s="4">
        <v>45.639165703319172</v>
      </c>
      <c r="EP53" s="4">
        <v>0.50113237499999996</v>
      </c>
      <c r="EQ53" s="4">
        <v>78619.236250000002</v>
      </c>
      <c r="EV53" s="7"/>
      <c r="EW53" s="7"/>
      <c r="EX53" s="7"/>
      <c r="EY53" s="7"/>
      <c r="EZ53" s="7">
        <v>30431.956014634652</v>
      </c>
      <c r="FA53" s="7">
        <v>42.910588249999996</v>
      </c>
      <c r="FB53" s="7">
        <v>30431.956014634652</v>
      </c>
      <c r="FC53" s="7">
        <v>44.658270999999999</v>
      </c>
      <c r="FD53" s="4">
        <v>30431.956014634652</v>
      </c>
      <c r="FE53" s="4">
        <v>45.880669875000002</v>
      </c>
      <c r="FF53" s="4">
        <v>45.880669875000002</v>
      </c>
      <c r="FG53" s="4">
        <v>43.359806124999999</v>
      </c>
      <c r="FH53" s="4">
        <v>48.487154124999996</v>
      </c>
      <c r="FI53" s="4">
        <v>45.639165703319172</v>
      </c>
      <c r="FK53" s="4">
        <v>25309.11737333714</v>
      </c>
      <c r="FL53" s="4">
        <v>43.645851078125006</v>
      </c>
      <c r="FM53" s="4">
        <v>22807.644630423914</v>
      </c>
      <c r="FN53" s="4">
        <v>43.094566487318858</v>
      </c>
      <c r="FP53" s="4">
        <v>28830.182372375381</v>
      </c>
      <c r="FQ53" s="4">
        <v>45.587030984375005</v>
      </c>
      <c r="FR53" s="4">
        <v>32122.722462000002</v>
      </c>
      <c r="FS53" s="4">
        <v>45.981044938169006</v>
      </c>
    </row>
    <row r="54" spans="1:175">
      <c r="AP54" s="9"/>
      <c r="CL54" s="4">
        <v>22807.644630423914</v>
      </c>
      <c r="CM54" s="4">
        <v>43.190376999999998</v>
      </c>
      <c r="CN54" s="4">
        <v>43.190376999999998</v>
      </c>
      <c r="CO54" s="4">
        <v>41.254476500000003</v>
      </c>
      <c r="CP54" s="4">
        <v>46.511735000000002</v>
      </c>
      <c r="CQ54" s="4">
        <v>43.27696809375</v>
      </c>
      <c r="CR54" s="4">
        <v>22.961456250000001</v>
      </c>
      <c r="CS54" s="4">
        <v>18.745801749999998</v>
      </c>
      <c r="CT54" s="4">
        <v>83.986171999999996</v>
      </c>
      <c r="CU54" s="4">
        <v>81.808704000000006</v>
      </c>
      <c r="CV54" s="4">
        <v>39.502382750000002</v>
      </c>
      <c r="CW54" s="4">
        <v>42.576124999999998</v>
      </c>
      <c r="CX54" s="4">
        <v>43.113888500000002</v>
      </c>
      <c r="CY54" s="4">
        <v>41.212904999999999</v>
      </c>
      <c r="CZ54" s="4">
        <v>46.470295</v>
      </c>
      <c r="DA54" s="4">
        <v>43.094566487318858</v>
      </c>
      <c r="DB54" s="4">
        <v>0.89034725000000003</v>
      </c>
      <c r="DC54" s="4">
        <v>24936.06</v>
      </c>
      <c r="DE54" s="4">
        <v>37498.512339042405</v>
      </c>
      <c r="DF54" s="4">
        <v>25.25517</v>
      </c>
      <c r="DH54" s="4">
        <v>22807.644630423914</v>
      </c>
      <c r="DI54" s="4">
        <v>18.745801749999998</v>
      </c>
      <c r="DO54" s="4">
        <v>28084.944</v>
      </c>
      <c r="DP54" s="4">
        <v>40.424500000000002</v>
      </c>
      <c r="DQ54" s="4">
        <v>9768.344024432743</v>
      </c>
      <c r="DR54" s="4">
        <v>40.610956250000001</v>
      </c>
      <c r="DS54" s="4">
        <v>22807.644630423914</v>
      </c>
      <c r="DT54" s="4">
        <v>43.113888500000002</v>
      </c>
      <c r="DU54" s="4">
        <v>43.113888500000002</v>
      </c>
      <c r="DV54" s="4">
        <v>41.212904999999999</v>
      </c>
      <c r="DW54" s="4">
        <v>46.470295</v>
      </c>
      <c r="DX54" s="4">
        <v>43.094566487318858</v>
      </c>
      <c r="DZ54" s="4">
        <v>32122.722462000002</v>
      </c>
      <c r="EA54" s="4">
        <v>46.358322000000001</v>
      </c>
      <c r="EB54" s="4">
        <v>46.358322000000001</v>
      </c>
      <c r="EC54" s="4">
        <v>43.677719000000003</v>
      </c>
      <c r="ED54" s="4">
        <v>48.732388</v>
      </c>
      <c r="EE54" s="4">
        <v>46.339163437500005</v>
      </c>
      <c r="EF54" s="4">
        <v>27.057738000000001</v>
      </c>
      <c r="EG54" s="4">
        <v>21.883395</v>
      </c>
      <c r="EH54" s="4">
        <v>94.133035000000007</v>
      </c>
      <c r="EI54" s="4">
        <v>91.853285</v>
      </c>
      <c r="EJ54" s="4">
        <v>43.400919999999999</v>
      </c>
      <c r="EK54" s="4">
        <v>44.928331999999997</v>
      </c>
      <c r="EL54" s="4">
        <v>46.278995999999999</v>
      </c>
      <c r="EM54" s="4">
        <v>43.607244000000001</v>
      </c>
      <c r="EN54" s="4">
        <v>48.674253999999998</v>
      </c>
      <c r="EO54" s="4">
        <v>45.981044938169006</v>
      </c>
      <c r="EP54" s="4">
        <v>0.47994500000000001</v>
      </c>
      <c r="EQ54" s="4">
        <v>0</v>
      </c>
      <c r="EV54" s="7"/>
      <c r="EW54" s="7"/>
      <c r="EX54" s="7"/>
      <c r="EY54" s="7"/>
      <c r="EZ54" s="7">
        <v>32122.722462000002</v>
      </c>
      <c r="FA54" s="7">
        <v>43.400919999999999</v>
      </c>
      <c r="FB54" s="7">
        <v>32122.722462000002</v>
      </c>
      <c r="FC54" s="7">
        <v>44.928331999999997</v>
      </c>
      <c r="FD54" s="4">
        <v>32122.722462000002</v>
      </c>
      <c r="FE54" s="4">
        <v>46.278995999999999</v>
      </c>
      <c r="FF54" s="4">
        <v>46.278995999999999</v>
      </c>
      <c r="FG54" s="4">
        <v>43.607244000000001</v>
      </c>
      <c r="FH54" s="4">
        <v>48.674253999999998</v>
      </c>
      <c r="FI54" s="4">
        <v>45.981044938169006</v>
      </c>
      <c r="FK54" s="4">
        <v>28084.944</v>
      </c>
      <c r="FL54" s="4">
        <v>44.014734062500004</v>
      </c>
      <c r="FM54" s="4">
        <v>25309.11737333714</v>
      </c>
      <c r="FN54" s="4">
        <v>43.428604677872066</v>
      </c>
      <c r="FP54" s="4">
        <v>30431.956014634652</v>
      </c>
      <c r="FQ54" s="4">
        <v>45.963097210937505</v>
      </c>
    </row>
    <row r="55" spans="1:175">
      <c r="AP55" s="9"/>
      <c r="CL55" s="4">
        <v>25309.11737333714</v>
      </c>
      <c r="CM55" s="4">
        <v>43.584274999999998</v>
      </c>
      <c r="CN55" s="4">
        <v>43.584274999999998</v>
      </c>
      <c r="CO55" s="4">
        <v>41.464658249999999</v>
      </c>
      <c r="CP55" s="4">
        <v>46.689109000000002</v>
      </c>
      <c r="CQ55" s="4">
        <v>43.645851078125006</v>
      </c>
      <c r="CR55" s="4">
        <v>23.462537125000001</v>
      </c>
      <c r="CS55" s="4">
        <v>19.128921375000001</v>
      </c>
      <c r="CT55" s="4">
        <v>85.762578999999988</v>
      </c>
      <c r="CU55" s="4">
        <v>83.575986499999999</v>
      </c>
      <c r="CV55" s="4">
        <v>39.963441375000002</v>
      </c>
      <c r="CW55" s="4">
        <v>42.817540999999999</v>
      </c>
      <c r="CX55" s="4">
        <v>43.509227750000001</v>
      </c>
      <c r="CY55" s="4">
        <v>41.421295499999999</v>
      </c>
      <c r="CZ55" s="4">
        <v>46.645900999999995</v>
      </c>
      <c r="DA55" s="4">
        <v>43.428604677872066</v>
      </c>
      <c r="DB55" s="4">
        <v>0.88305462499999998</v>
      </c>
      <c r="DC55" s="4">
        <v>24390.31</v>
      </c>
      <c r="DE55" s="4">
        <v>41584.020008895008</v>
      </c>
      <c r="DF55" s="4">
        <v>25.766840000000002</v>
      </c>
      <c r="DH55" s="4">
        <v>25309.11737333714</v>
      </c>
      <c r="DI55" s="4">
        <v>19.128921375000001</v>
      </c>
      <c r="DO55" s="4">
        <v>33814.39378252827</v>
      </c>
      <c r="DP55" s="4">
        <v>41.233119375000001</v>
      </c>
      <c r="DQ55" s="4">
        <v>10923.479673212749</v>
      </c>
      <c r="DR55" s="4">
        <v>40.869292625</v>
      </c>
      <c r="DS55" s="4">
        <v>25309.11737333714</v>
      </c>
      <c r="DT55" s="4">
        <v>43.509227750000001</v>
      </c>
      <c r="DU55" s="4">
        <v>43.509227750000001</v>
      </c>
      <c r="DV55" s="4">
        <v>41.421295499999999</v>
      </c>
      <c r="DW55" s="4">
        <v>46.645900999999995</v>
      </c>
      <c r="DX55" s="4">
        <v>43.428604677872066</v>
      </c>
      <c r="EV55" s="7"/>
      <c r="EW55" s="7"/>
      <c r="EX55" s="7"/>
      <c r="EY55" s="7"/>
      <c r="EZ55" s="7"/>
      <c r="FA55" s="7"/>
      <c r="FB55" s="7"/>
      <c r="FC55" s="7"/>
      <c r="FK55" s="4">
        <v>33814.39378252827</v>
      </c>
      <c r="FL55" s="4">
        <v>44.635009171874998</v>
      </c>
      <c r="FM55" s="4">
        <v>28084.944</v>
      </c>
      <c r="FN55" s="4">
        <v>43.762642868425267</v>
      </c>
      <c r="FP55" s="4">
        <v>32122.722462000002</v>
      </c>
      <c r="FQ55" s="4">
        <v>46.339163437500005</v>
      </c>
    </row>
    <row r="56" spans="1:17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28084.944</v>
      </c>
      <c r="CM56" s="4">
        <v>43.978172999999998</v>
      </c>
      <c r="CN56" s="4">
        <v>43.978172999999998</v>
      </c>
      <c r="CO56" s="4">
        <v>41.674840000000003</v>
      </c>
      <c r="CP56" s="4">
        <v>46.866483000000002</v>
      </c>
      <c r="CQ56" s="4">
        <v>44.014734062500004</v>
      </c>
      <c r="CR56" s="4">
        <v>23.963618</v>
      </c>
      <c r="CS56" s="4">
        <v>19.512041</v>
      </c>
      <c r="CT56" s="4">
        <v>87.538985999999994</v>
      </c>
      <c r="CU56" s="4">
        <v>85.343269000000006</v>
      </c>
      <c r="CV56" s="4">
        <v>40.424500000000002</v>
      </c>
      <c r="CW56" s="4">
        <v>43.058956999999999</v>
      </c>
      <c r="CX56" s="4">
        <v>43.904567</v>
      </c>
      <c r="CY56" s="4">
        <v>41.629686</v>
      </c>
      <c r="CZ56" s="4">
        <v>46.821506999999997</v>
      </c>
      <c r="DA56" s="4">
        <v>43.762642868425267</v>
      </c>
      <c r="DB56" s="4">
        <v>0.87576200000000004</v>
      </c>
      <c r="DC56" s="4">
        <v>23844.560000000001</v>
      </c>
      <c r="DE56" s="4">
        <v>46114.648614999998</v>
      </c>
      <c r="DF56" s="4">
        <v>26.278510000000001</v>
      </c>
      <c r="DH56" s="4">
        <v>28084.944</v>
      </c>
      <c r="DI56" s="4">
        <v>19.512041</v>
      </c>
      <c r="DO56" s="4">
        <v>37498.512339042405</v>
      </c>
      <c r="DP56" s="4">
        <v>41.72035425</v>
      </c>
      <c r="DQ56" s="4">
        <v>12215.213538</v>
      </c>
      <c r="DR56" s="4">
        <v>41.127628999999999</v>
      </c>
      <c r="DS56" s="4">
        <v>28084.944</v>
      </c>
      <c r="DT56" s="4">
        <v>43.904567</v>
      </c>
      <c r="DU56" s="4">
        <v>43.904567</v>
      </c>
      <c r="DV56" s="4">
        <v>41.629686</v>
      </c>
      <c r="DW56" s="4">
        <v>46.821506999999997</v>
      </c>
      <c r="DX56" s="4">
        <v>43.762642868425267</v>
      </c>
      <c r="EV56" s="7"/>
      <c r="EW56" s="7"/>
      <c r="EX56" s="7"/>
      <c r="EY56" s="7"/>
      <c r="EZ56" s="7"/>
      <c r="FA56" s="7"/>
      <c r="FB56" s="7"/>
      <c r="FC56" s="7"/>
      <c r="FK56" s="4">
        <v>37498.512339042405</v>
      </c>
      <c r="FL56" s="4">
        <v>45.016422156250002</v>
      </c>
      <c r="FM56" s="4">
        <v>30492.229039427752</v>
      </c>
      <c r="FN56" s="4">
        <v>44.02115725490134</v>
      </c>
    </row>
    <row r="57" spans="1:175">
      <c r="R57" s="1">
        <f>GEOMEAN(R5:R40)</f>
        <v>1.5110472537703492</v>
      </c>
      <c r="S57" s="1">
        <f>GEOMEAN(S5:S40)</f>
        <v>4374.6262984685036</v>
      </c>
      <c r="AJ57" s="1">
        <f>GEOMEAN(AJ5:AJ40)</f>
        <v>1.3043364986537864</v>
      </c>
      <c r="AK57" s="1" t="e">
        <f>GEOMEAN(AK5:AK40)</f>
        <v>#NUM!</v>
      </c>
      <c r="AL57" s="1">
        <f>GEOMEAN(AL5:AL40)</f>
        <v>0.8632003369843132</v>
      </c>
      <c r="AM57" s="1" t="e">
        <f>GEOMEAN(AM5:AM40)</f>
        <v>#NUM!</v>
      </c>
      <c r="CL57" s="4">
        <v>37498.512339042405</v>
      </c>
      <c r="CM57" s="4">
        <v>45.003699750000003</v>
      </c>
      <c r="CN57" s="4">
        <v>45.003699750000003</v>
      </c>
      <c r="CO57" s="4">
        <v>42.591641499999994</v>
      </c>
      <c r="CP57" s="4">
        <v>47.619316500000004</v>
      </c>
      <c r="CQ57" s="4">
        <v>45.016422156250002</v>
      </c>
      <c r="CR57" s="4">
        <v>25.25517</v>
      </c>
      <c r="CS57" s="4">
        <v>20.528372999999998</v>
      </c>
      <c r="CT57" s="4">
        <v>89.747655750000007</v>
      </c>
      <c r="CU57" s="4">
        <v>87.688386249999994</v>
      </c>
      <c r="CV57" s="4">
        <v>41.72035425</v>
      </c>
      <c r="CW57" s="4">
        <v>43.881812499999995</v>
      </c>
      <c r="CX57" s="4">
        <v>44.923752</v>
      </c>
      <c r="CY57" s="4">
        <v>42.525106000000001</v>
      </c>
      <c r="CZ57" s="4">
        <v>47.564793999999999</v>
      </c>
      <c r="DA57" s="4">
        <v>44.715775583332636</v>
      </c>
      <c r="DB57" s="4">
        <v>0.76797574999999996</v>
      </c>
      <c r="DC57" s="4">
        <v>43848.86</v>
      </c>
      <c r="DH57" s="4">
        <v>33814.39378252827</v>
      </c>
      <c r="DI57" s="4">
        <v>20.133800999999998</v>
      </c>
      <c r="DO57" s="4">
        <v>41584.020008895008</v>
      </c>
      <c r="DP57" s="4">
        <v>42.207589124999998</v>
      </c>
      <c r="DQ57" s="4">
        <v>13554.940818449297</v>
      </c>
      <c r="DR57" s="4">
        <v>41.369045</v>
      </c>
      <c r="DS57" s="4">
        <v>37498.512339042405</v>
      </c>
      <c r="DT57" s="4">
        <v>44.923752</v>
      </c>
      <c r="DU57" s="4">
        <v>44.923752</v>
      </c>
      <c r="DV57" s="4">
        <v>42.525106000000001</v>
      </c>
      <c r="DW57" s="4">
        <v>47.564793999999999</v>
      </c>
      <c r="DX57" s="4">
        <v>44.715775583332636</v>
      </c>
      <c r="EV57" s="7"/>
      <c r="EW57" s="7"/>
      <c r="EX57" s="7"/>
      <c r="EY57" s="7"/>
      <c r="EZ57" s="7"/>
      <c r="FA57" s="7"/>
      <c r="FB57" s="7"/>
      <c r="FC57" s="7"/>
      <c r="FK57" s="4">
        <v>41584.020008895008</v>
      </c>
      <c r="FL57" s="4">
        <v>45.397835140624998</v>
      </c>
      <c r="FM57" s="4">
        <v>33814.39378252827</v>
      </c>
      <c r="FN57" s="4">
        <v>44.368466419116984</v>
      </c>
    </row>
    <row r="58" spans="1:175">
      <c r="R58" s="1">
        <f>SUM(R5:R40)</f>
        <v>63.49959699999998</v>
      </c>
      <c r="S58" s="1">
        <f>SUM(S5:S40)</f>
        <v>366540.48999999993</v>
      </c>
      <c r="AJ58" s="1">
        <f>SUM(AJ5:AJ40)</f>
        <v>57.407755000000002</v>
      </c>
      <c r="AK58" s="1">
        <f>SUM(AK5:AK40)</f>
        <v>3792822.56</v>
      </c>
      <c r="AL58" s="1">
        <f>AVERAGE(AL5:AL40)</f>
        <v>0.87246258179661917</v>
      </c>
      <c r="AM58" s="1">
        <f>AVERAGE(AM5:AM40)</f>
        <v>9.8748618878847196</v>
      </c>
      <c r="CL58" s="4">
        <v>41584.020008895008</v>
      </c>
      <c r="CM58" s="4">
        <v>45.406945874999998</v>
      </c>
      <c r="CN58" s="4">
        <v>45.406945874999998</v>
      </c>
      <c r="CO58" s="4">
        <v>42.847252749999996</v>
      </c>
      <c r="CP58" s="4">
        <v>47.820867249999999</v>
      </c>
      <c r="CQ58" s="4">
        <v>45.397835140624998</v>
      </c>
      <c r="CR58" s="4">
        <v>25.766840000000002</v>
      </c>
      <c r="CS58" s="4">
        <v>20.922944999999999</v>
      </c>
      <c r="CT58" s="4">
        <v>91.147966374999996</v>
      </c>
      <c r="CU58" s="4">
        <v>89.068685125000002</v>
      </c>
      <c r="CV58" s="4">
        <v>42.207589124999998</v>
      </c>
      <c r="CW58" s="4">
        <v>44.149615249999997</v>
      </c>
      <c r="CX58" s="4">
        <v>45.327977499999996</v>
      </c>
      <c r="CY58" s="4">
        <v>42.777428</v>
      </c>
      <c r="CZ58" s="4">
        <v>47.763746999999995</v>
      </c>
      <c r="DA58" s="4">
        <v>45.063084747548281</v>
      </c>
      <c r="DB58" s="4">
        <v>0.75463637500000003</v>
      </c>
      <c r="DC58" s="4">
        <v>42814.75</v>
      </c>
      <c r="DH58" s="4">
        <v>37498.512339042405</v>
      </c>
      <c r="DI58" s="4">
        <v>20.528372999999998</v>
      </c>
      <c r="DO58" s="4">
        <v>46114.648614999998</v>
      </c>
      <c r="DP58" s="4">
        <v>42.694823999999997</v>
      </c>
      <c r="DQ58" s="4">
        <v>15041.605291637497</v>
      </c>
      <c r="DR58" s="4">
        <v>41.610461000000001</v>
      </c>
      <c r="DS58" s="4">
        <v>41584.020008895008</v>
      </c>
      <c r="DT58" s="4">
        <v>45.327977499999996</v>
      </c>
      <c r="DU58" s="4">
        <v>45.327977499999996</v>
      </c>
      <c r="DV58" s="4">
        <v>42.777428</v>
      </c>
      <c r="DW58" s="4">
        <v>47.763746999999995</v>
      </c>
      <c r="DX58" s="4">
        <v>45.063084747548281</v>
      </c>
      <c r="EV58" s="7"/>
      <c r="EW58" s="7"/>
      <c r="EX58" s="7"/>
      <c r="EY58" s="7"/>
      <c r="EZ58" s="7"/>
      <c r="FA58" s="7"/>
      <c r="FB58" s="7"/>
      <c r="FC58" s="7"/>
      <c r="FK58" s="4">
        <v>46114.648614999998</v>
      </c>
      <c r="FL58" s="4">
        <v>45.779248124999995</v>
      </c>
      <c r="FM58" s="4">
        <v>37498.512339042405</v>
      </c>
      <c r="FN58" s="4">
        <v>44.715775583332636</v>
      </c>
    </row>
    <row r="59" spans="1:175">
      <c r="R59" s="1">
        <f>MAX(R5:R40)</f>
        <v>3.9069379999999998</v>
      </c>
      <c r="S59" s="1">
        <f>MAX(S5:S40)</f>
        <v>50053.52</v>
      </c>
      <c r="AJ59" s="1">
        <f>MAX(AJ5:AJ40)</f>
        <v>3.8977590000000002</v>
      </c>
      <c r="AK59" s="1">
        <f>MAX(AK5:AK40)</f>
        <v>628953.89</v>
      </c>
      <c r="AL59" s="1">
        <f>MAX(AL5:AL40)</f>
        <v>1.2221089044203657</v>
      </c>
      <c r="AM59" s="1">
        <f>MAX(AM5:AM40)</f>
        <v>20.184317932476002</v>
      </c>
      <c r="CL59" s="4">
        <v>46114.648614999998</v>
      </c>
      <c r="CM59" s="4">
        <v>45.810192000000001</v>
      </c>
      <c r="CN59" s="4">
        <v>45.810192000000001</v>
      </c>
      <c r="CO59" s="4">
        <v>43.102863999999997</v>
      </c>
      <c r="CP59" s="4">
        <v>48.022418000000002</v>
      </c>
      <c r="CQ59" s="4">
        <v>45.779248124999995</v>
      </c>
      <c r="CR59" s="4">
        <v>26.278510000000001</v>
      </c>
      <c r="CS59" s="4">
        <v>21.317516999999999</v>
      </c>
      <c r="CT59" s="4">
        <v>92.548276999999999</v>
      </c>
      <c r="CU59" s="4">
        <v>90.448983999999996</v>
      </c>
      <c r="CV59" s="4">
        <v>42.694823999999997</v>
      </c>
      <c r="CW59" s="4">
        <v>44.417417999999998</v>
      </c>
      <c r="CX59" s="4">
        <v>45.732202999999998</v>
      </c>
      <c r="CY59" s="4">
        <v>43.02975</v>
      </c>
      <c r="CZ59" s="4">
        <v>47.962699999999998</v>
      </c>
      <c r="DA59" s="4">
        <v>45.410393911763933</v>
      </c>
      <c r="DB59" s="4">
        <v>0.74129699999999998</v>
      </c>
      <c r="DC59" s="4">
        <v>41780.639999999999</v>
      </c>
      <c r="DH59" s="4">
        <v>41584.020008895008</v>
      </c>
      <c r="DI59" s="4">
        <v>20.922944999999999</v>
      </c>
      <c r="DQ59" s="4">
        <v>16691.322579695367</v>
      </c>
      <c r="DR59" s="4">
        <v>41.851877000000002</v>
      </c>
      <c r="DS59" s="4">
        <v>46114.648614999998</v>
      </c>
      <c r="DT59" s="4">
        <v>45.732202999999998</v>
      </c>
      <c r="DU59" s="4">
        <v>45.732202999999998</v>
      </c>
      <c r="DV59" s="4">
        <v>43.02975</v>
      </c>
      <c r="DW59" s="4">
        <v>47.962699999999998</v>
      </c>
      <c r="DX59" s="4">
        <v>45.410393911763933</v>
      </c>
      <c r="EV59" s="7"/>
      <c r="EW59" s="7"/>
      <c r="EX59" s="7"/>
      <c r="EY59" s="7"/>
      <c r="EZ59" s="7"/>
      <c r="FA59" s="7"/>
      <c r="FB59" s="7"/>
      <c r="FC59" s="7"/>
      <c r="FM59" s="4">
        <v>41584.020008895008</v>
      </c>
      <c r="FN59" s="4">
        <v>45.063084747548281</v>
      </c>
    </row>
    <row r="60" spans="1:175">
      <c r="R60" s="1">
        <f>MIN(R5:R40)</f>
        <v>0.72845899999999997</v>
      </c>
      <c r="S60" s="1">
        <f>MIN(S5:S40)</f>
        <v>140.87</v>
      </c>
      <c r="AJ60" s="1">
        <f>MIN(AJ5:AJ40)</f>
        <v>0.47994500000000001</v>
      </c>
      <c r="AK60" s="1">
        <f>MIN(AK5:AK40)</f>
        <v>0</v>
      </c>
      <c r="AL60" s="1">
        <f>MIN(AL5:AL40)</f>
        <v>0.62311648994861446</v>
      </c>
      <c r="AM60" s="1">
        <f>MIN(AM5:AM40)</f>
        <v>0</v>
      </c>
      <c r="DH60" s="4">
        <v>46114.648614999998</v>
      </c>
      <c r="DI60" s="4">
        <v>21.317516999999999</v>
      </c>
      <c r="DQ60" s="4">
        <v>18521.9758169255</v>
      </c>
      <c r="DR60" s="4">
        <v>42.093293000000003</v>
      </c>
      <c r="EV60" s="7"/>
      <c r="EW60" s="7"/>
      <c r="EX60" s="7"/>
      <c r="EY60" s="7"/>
      <c r="EZ60" s="7"/>
      <c r="FA60" s="7"/>
      <c r="FB60" s="7"/>
      <c r="FC60" s="7"/>
      <c r="FM60" s="4">
        <v>46114.648614999998</v>
      </c>
      <c r="FN60" s="4">
        <v>45.410393911763933</v>
      </c>
    </row>
    <row r="61" spans="1:175">
      <c r="AJ61" s="1">
        <f>AJ57/R57</f>
        <v>0.8632003369843132</v>
      </c>
      <c r="AK61" s="1" t="e">
        <f>AK57/S57</f>
        <v>#NUM!</v>
      </c>
      <c r="DQ61" s="4">
        <v>20553.409505134205</v>
      </c>
      <c r="DR61" s="4">
        <v>42.334708999999997</v>
      </c>
      <c r="EV61" s="7"/>
      <c r="EW61" s="7"/>
      <c r="EX61" s="7"/>
      <c r="EY61" s="7"/>
      <c r="EZ61" s="7"/>
      <c r="FA61" s="7"/>
      <c r="FB61" s="7"/>
      <c r="FC61" s="7"/>
    </row>
    <row r="62" spans="1:175">
      <c r="DQ62" s="4">
        <v>22358.974230823227</v>
      </c>
      <c r="DR62" s="4">
        <v>42.542798750000003</v>
      </c>
      <c r="EV62" s="7"/>
      <c r="EW62" s="7"/>
      <c r="EX62" s="7"/>
      <c r="EY62" s="7"/>
      <c r="EZ62" s="7"/>
      <c r="FA62" s="7"/>
      <c r="FB62" s="7"/>
      <c r="FC62" s="7"/>
    </row>
    <row r="63" spans="1:175">
      <c r="DQ63" s="4">
        <v>24795.011156345638</v>
      </c>
      <c r="DR63" s="4">
        <v>42.810601500000004</v>
      </c>
      <c r="EV63" s="7"/>
      <c r="EW63" s="7"/>
      <c r="EX63" s="7"/>
      <c r="EY63" s="7"/>
      <c r="EZ63" s="7"/>
      <c r="FA63" s="7"/>
      <c r="FB63" s="7"/>
      <c r="FC63" s="7"/>
    </row>
    <row r="64" spans="1:175">
      <c r="DQ64" s="4">
        <v>27496.457212056539</v>
      </c>
      <c r="DR64" s="4">
        <v>43.078404249999998</v>
      </c>
      <c r="EV64" s="7"/>
      <c r="EW64" s="7"/>
      <c r="EX64" s="7"/>
      <c r="EY64" s="7"/>
      <c r="EZ64" s="7"/>
      <c r="FA64" s="7"/>
      <c r="FB64" s="7"/>
      <c r="FC64" s="7"/>
    </row>
    <row r="65" spans="121:159">
      <c r="DQ65" s="4">
        <v>30492.229039427752</v>
      </c>
      <c r="DR65" s="4">
        <v>43.346207</v>
      </c>
      <c r="EV65" s="7"/>
      <c r="EW65" s="7"/>
      <c r="EX65" s="7"/>
      <c r="EY65" s="7"/>
      <c r="EZ65" s="7"/>
      <c r="FA65" s="7"/>
      <c r="FB65" s="7"/>
      <c r="FC65" s="7"/>
    </row>
    <row r="66" spans="121:159">
      <c r="DQ66" s="4">
        <v>33814.39378252827</v>
      </c>
      <c r="DR66" s="4">
        <v>43.614009750000001</v>
      </c>
      <c r="EV66" s="7"/>
      <c r="EW66" s="7"/>
      <c r="EX66" s="7"/>
      <c r="EY66" s="7"/>
      <c r="EZ66" s="7"/>
      <c r="FA66" s="7"/>
      <c r="FB66" s="7"/>
      <c r="FC66" s="7"/>
    </row>
    <row r="67" spans="121:159">
      <c r="DQ67" s="4">
        <v>37498.512339042405</v>
      </c>
      <c r="DR67" s="4">
        <v>43.881812499999995</v>
      </c>
      <c r="EV67" s="7"/>
      <c r="EW67" s="7"/>
      <c r="EX67" s="7"/>
      <c r="EY67" s="7"/>
      <c r="EZ67" s="7"/>
      <c r="FA67" s="7"/>
      <c r="FB67" s="7"/>
      <c r="FC67" s="7"/>
    </row>
    <row r="68" spans="121:159">
      <c r="DQ68" s="4">
        <v>41584.020008895008</v>
      </c>
      <c r="DR68" s="4">
        <v>44.149615249999997</v>
      </c>
      <c r="EV68" s="7"/>
      <c r="EW68" s="7"/>
      <c r="EX68" s="7"/>
      <c r="EY68" s="7"/>
      <c r="EZ68" s="7"/>
      <c r="FA68" s="7"/>
      <c r="FB68" s="7"/>
      <c r="FC68" s="7"/>
    </row>
    <row r="69" spans="121:159">
      <c r="DQ69" s="4">
        <v>46114.648614999998</v>
      </c>
      <c r="DR69" s="4">
        <v>44.417417999999998</v>
      </c>
      <c r="EV69" s="7"/>
      <c r="EW69" s="7"/>
      <c r="EX69" s="7"/>
      <c r="EY69" s="7"/>
      <c r="EZ69" s="7"/>
      <c r="FA69" s="7"/>
      <c r="FB69" s="7"/>
      <c r="FC69" s="7"/>
    </row>
    <row r="70" spans="121:159">
      <c r="EV70" s="7"/>
      <c r="EW70" s="7"/>
      <c r="EX70" s="7"/>
      <c r="EY70" s="7"/>
      <c r="EZ70" s="7"/>
      <c r="FA70" s="7"/>
      <c r="FB70" s="7"/>
      <c r="FC70" s="7"/>
    </row>
    <row r="71" spans="121:159">
      <c r="EV71" s="7"/>
      <c r="EW71" s="7"/>
      <c r="EX71" s="7"/>
      <c r="EY71" s="7"/>
      <c r="EZ71" s="7"/>
      <c r="FA71" s="7"/>
      <c r="FB71" s="7"/>
      <c r="FC71" s="7"/>
    </row>
    <row r="72" spans="121:159">
      <c r="EV72" s="7"/>
      <c r="EW72" s="7"/>
      <c r="EX72" s="7"/>
      <c r="EY72" s="7"/>
      <c r="EZ72" s="7"/>
      <c r="FA72" s="7"/>
      <c r="FB72" s="7"/>
      <c r="FC72" s="7"/>
    </row>
    <row r="73" spans="121:159">
      <c r="EV73" s="7"/>
      <c r="EW73" s="7"/>
      <c r="EX73" s="7"/>
      <c r="EY73" s="7"/>
      <c r="EZ73" s="7"/>
      <c r="FA73" s="7"/>
      <c r="FB73" s="7"/>
      <c r="FC73" s="7"/>
    </row>
    <row r="74" spans="121:159">
      <c r="EV74" s="7"/>
      <c r="EW74" s="7"/>
      <c r="EX74" s="7"/>
      <c r="EY74" s="7"/>
      <c r="EZ74" s="7"/>
      <c r="FA74" s="7"/>
      <c r="FB74" s="7"/>
      <c r="FC74" s="7"/>
    </row>
    <row r="75" spans="121:159">
      <c r="EV75" s="7"/>
      <c r="EW75" s="7"/>
      <c r="EX75" s="7"/>
      <c r="EY75" s="7"/>
      <c r="EZ75" s="7"/>
      <c r="FA75" s="7"/>
      <c r="FB75" s="7"/>
      <c r="FC75" s="7"/>
    </row>
    <row r="76" spans="121:159">
      <c r="EV76" s="7"/>
      <c r="EW76" s="7"/>
      <c r="EX76" s="7"/>
      <c r="EY76" s="7"/>
      <c r="EZ76" s="7"/>
      <c r="FA76" s="7"/>
      <c r="FB76" s="7"/>
      <c r="FC76" s="7"/>
    </row>
    <row r="77" spans="121:159">
      <c r="EV77" s="7"/>
      <c r="EW77" s="7"/>
      <c r="EX77" s="7"/>
      <c r="EY77" s="7"/>
      <c r="EZ77" s="7"/>
      <c r="FA77" s="7"/>
      <c r="FB77" s="7"/>
      <c r="FC77" s="7"/>
    </row>
    <row r="78" spans="121:159">
      <c r="EV78" s="7"/>
      <c r="EW78" s="7"/>
      <c r="EX78" s="7"/>
      <c r="EY78" s="7"/>
      <c r="EZ78" s="7"/>
      <c r="FA78" s="7"/>
      <c r="FB78" s="7"/>
      <c r="FC78" s="7"/>
    </row>
    <row r="79" spans="121:159">
      <c r="EV79" s="7"/>
      <c r="EW79" s="7"/>
      <c r="EX79" s="7"/>
      <c r="EY79" s="7"/>
      <c r="EZ79" s="7"/>
      <c r="FA79" s="7"/>
      <c r="FB79" s="7"/>
      <c r="FC79" s="7"/>
    </row>
    <row r="80" spans="121:159">
      <c r="EV80" s="7"/>
      <c r="EW80" s="7"/>
      <c r="EX80" s="7"/>
      <c r="EY80" s="7"/>
      <c r="EZ80" s="7"/>
      <c r="FA80" s="7"/>
      <c r="FB80" s="7"/>
      <c r="FC80" s="7"/>
    </row>
    <row r="81" spans="152:159">
      <c r="EV81" s="7"/>
      <c r="EW81" s="7"/>
      <c r="EX81" s="7"/>
      <c r="EY81" s="7"/>
      <c r="EZ81" s="7"/>
      <c r="FA81" s="7"/>
      <c r="FB81" s="7"/>
      <c r="FC81" s="7"/>
    </row>
    <row r="82" spans="152:159">
      <c r="EV82" s="7"/>
      <c r="EW82" s="7"/>
      <c r="EX82" s="7"/>
      <c r="EY82" s="7"/>
      <c r="EZ82" s="7"/>
      <c r="FA82" s="7"/>
      <c r="FB82" s="7"/>
      <c r="FC82" s="7"/>
    </row>
    <row r="83" spans="152:159">
      <c r="EV83" s="7"/>
      <c r="EW83" s="7"/>
      <c r="EX83" s="7"/>
      <c r="EY83" s="7"/>
      <c r="EZ83" s="7"/>
      <c r="FA83" s="7"/>
      <c r="FB83" s="7"/>
      <c r="FC83" s="7"/>
    </row>
    <row r="84" spans="152:159">
      <c r="EV84" s="7"/>
      <c r="EW84" s="7"/>
      <c r="EX84" s="7"/>
      <c r="EY84" s="7"/>
      <c r="EZ84" s="7"/>
      <c r="FA84" s="7"/>
      <c r="FB84" s="7"/>
      <c r="FC84" s="7"/>
    </row>
    <row r="85" spans="152:159">
      <c r="EV85" s="7"/>
      <c r="EW85" s="7"/>
      <c r="EX85" s="7"/>
      <c r="EY85" s="7"/>
      <c r="EZ85" s="7"/>
      <c r="FA85" s="7"/>
      <c r="FB85" s="7"/>
      <c r="FC85" s="7"/>
    </row>
    <row r="86" spans="152:159">
      <c r="EV86" s="7"/>
      <c r="EW86" s="7"/>
      <c r="EX86" s="7"/>
      <c r="EY86" s="7"/>
      <c r="EZ86" s="7"/>
      <c r="FA86" s="7"/>
      <c r="FB86" s="7"/>
      <c r="FC86" s="7"/>
    </row>
    <row r="87" spans="152:159">
      <c r="EV87" s="7"/>
      <c r="EW87" s="7"/>
      <c r="EX87" s="7"/>
      <c r="EY87" s="7"/>
      <c r="EZ87" s="7"/>
      <c r="FA87" s="7"/>
      <c r="FB87" s="7"/>
      <c r="FC87" s="7"/>
    </row>
    <row r="88" spans="152:159">
      <c r="EV88" s="7"/>
      <c r="EW88" s="7"/>
      <c r="EX88" s="7"/>
      <c r="EY88" s="7"/>
      <c r="EZ88" s="7"/>
      <c r="FA88" s="7"/>
      <c r="FB88" s="7"/>
      <c r="FC88" s="7"/>
    </row>
    <row r="89" spans="152:159">
      <c r="EV89" s="7"/>
      <c r="EW89" s="7"/>
      <c r="EX89" s="7"/>
      <c r="EY89" s="7"/>
      <c r="EZ89" s="7"/>
      <c r="FA89" s="7"/>
      <c r="FB89" s="7"/>
      <c r="FC89" s="7"/>
    </row>
    <row r="90" spans="152:159">
      <c r="EV90" s="7"/>
      <c r="EW90" s="7"/>
      <c r="EX90" s="7"/>
      <c r="EY90" s="7"/>
      <c r="EZ90" s="7"/>
      <c r="FA90" s="7"/>
      <c r="FB90" s="7"/>
      <c r="FC90" s="7"/>
    </row>
    <row r="91" spans="152:159">
      <c r="EV91" s="7"/>
      <c r="EW91" s="7"/>
      <c r="EX91" s="7"/>
      <c r="EY91" s="7"/>
      <c r="EZ91" s="7"/>
      <c r="FA91" s="7"/>
      <c r="FB91" s="7"/>
      <c r="FC91" s="7"/>
    </row>
    <row r="92" spans="152:159">
      <c r="EV92" s="7"/>
      <c r="EW92" s="7"/>
      <c r="EX92" s="7"/>
      <c r="EY92" s="7"/>
      <c r="EZ92" s="7"/>
      <c r="FA92" s="7"/>
      <c r="FB92" s="7"/>
      <c r="FC92" s="7"/>
    </row>
    <row r="93" spans="152:159">
      <c r="EV93" s="7"/>
      <c r="EW93" s="7"/>
      <c r="EX93" s="7"/>
      <c r="EY93" s="7"/>
      <c r="EZ93" s="7"/>
      <c r="FA93" s="7"/>
      <c r="FB93" s="7"/>
      <c r="FC93" s="7"/>
    </row>
    <row r="94" spans="152:159">
      <c r="EV94" s="7"/>
      <c r="EW94" s="7"/>
      <c r="EX94" s="7"/>
      <c r="EY94" s="7"/>
      <c r="EZ94" s="7"/>
      <c r="FA94" s="7"/>
      <c r="FB94" s="7"/>
      <c r="FC94" s="7"/>
    </row>
    <row r="95" spans="152:159">
      <c r="EV95" s="7"/>
      <c r="EW95" s="7"/>
      <c r="EX95" s="7"/>
      <c r="EY95" s="7"/>
      <c r="EZ95" s="7"/>
      <c r="FA95" s="7"/>
      <c r="FB95" s="7"/>
      <c r="FC95" s="7"/>
    </row>
    <row r="96" spans="152:159">
      <c r="EV96" s="7"/>
      <c r="EW96" s="7"/>
      <c r="EX96" s="7"/>
      <c r="EY96" s="7"/>
      <c r="EZ96" s="7"/>
      <c r="FA96" s="7"/>
      <c r="FB96" s="7"/>
      <c r="FC96" s="7"/>
    </row>
    <row r="97" spans="152:159">
      <c r="EV97" s="7"/>
      <c r="EW97" s="7"/>
      <c r="EX97" s="7"/>
      <c r="EY97" s="7"/>
      <c r="EZ97" s="7"/>
      <c r="FA97" s="7"/>
      <c r="FB97" s="7"/>
      <c r="FC97" s="7"/>
    </row>
    <row r="98" spans="152:159">
      <c r="EV98" s="7"/>
      <c r="EW98" s="7"/>
      <c r="EX98" s="7"/>
      <c r="EY98" s="7"/>
      <c r="EZ98" s="7"/>
      <c r="FA98" s="7"/>
      <c r="FB98" s="7"/>
      <c r="FC98" s="7"/>
    </row>
    <row r="99" spans="152:159">
      <c r="EV99" s="7"/>
      <c r="EW99" s="7"/>
      <c r="EX99" s="7"/>
      <c r="EY99" s="7"/>
      <c r="EZ99" s="7"/>
      <c r="FA99" s="7"/>
      <c r="FB99" s="7"/>
      <c r="FC99" s="7"/>
    </row>
    <row r="100" spans="152:159">
      <c r="EV100" s="7"/>
      <c r="EW100" s="7"/>
      <c r="EX100" s="7"/>
      <c r="EY100" s="7"/>
      <c r="EZ100" s="7"/>
      <c r="FA100" s="7"/>
      <c r="FB100" s="7"/>
      <c r="FC100" s="7"/>
    </row>
    <row r="101" spans="152:159">
      <c r="EV101" s="7"/>
      <c r="EW101" s="7"/>
      <c r="EX101" s="7"/>
      <c r="EY101" s="7"/>
      <c r="EZ101" s="7"/>
      <c r="FA101" s="7"/>
      <c r="FB101" s="7"/>
      <c r="FC101" s="7"/>
    </row>
    <row r="102" spans="152:159">
      <c r="EV102" s="7"/>
      <c r="EW102" s="7"/>
      <c r="EX102" s="7"/>
      <c r="EY102" s="7"/>
      <c r="EZ102" s="7"/>
      <c r="FA102" s="7"/>
      <c r="FB102" s="7"/>
      <c r="FC102" s="7"/>
    </row>
    <row r="103" spans="152:159">
      <c r="EV103" s="7"/>
      <c r="EW103" s="7"/>
      <c r="EX103" s="7"/>
      <c r="EY103" s="7"/>
      <c r="EZ103" s="7"/>
      <c r="FA103" s="7"/>
      <c r="FB103" s="7"/>
      <c r="FC103" s="7"/>
    </row>
    <row r="104" spans="152:159">
      <c r="EV104" s="7"/>
      <c r="EW104" s="7"/>
      <c r="EX104" s="7"/>
      <c r="EY104" s="7"/>
      <c r="EZ104" s="7"/>
      <c r="FA104" s="7"/>
      <c r="FB104" s="7"/>
      <c r="FC104" s="7"/>
    </row>
    <row r="105" spans="152:159">
      <c r="EV105" s="7"/>
      <c r="EW105" s="7"/>
      <c r="EX105" s="7"/>
      <c r="EY105" s="7"/>
      <c r="EZ105" s="7"/>
      <c r="FA105" s="7"/>
      <c r="FB105" s="7"/>
      <c r="FC105" s="7"/>
    </row>
    <row r="106" spans="152:159">
      <c r="EV106" s="7"/>
      <c r="EW106" s="7"/>
      <c r="EX106" s="7"/>
      <c r="EY106" s="7"/>
      <c r="EZ106" s="7"/>
      <c r="FA106" s="7"/>
      <c r="FB106" s="7"/>
      <c r="FC106" s="7"/>
    </row>
    <row r="107" spans="152:159">
      <c r="EV107" s="7"/>
      <c r="EW107" s="7"/>
      <c r="EX107" s="7"/>
      <c r="EY107" s="7"/>
      <c r="EZ107" s="7"/>
      <c r="FA107" s="7"/>
      <c r="FB107" s="7"/>
      <c r="FC107" s="7"/>
    </row>
    <row r="108" spans="152:159">
      <c r="EV108" s="7"/>
      <c r="EW108" s="7"/>
      <c r="EX108" s="7"/>
      <c r="EY108" s="7"/>
      <c r="EZ108" s="7"/>
      <c r="FA108" s="7"/>
      <c r="FB108" s="7"/>
      <c r="FC108" s="7"/>
    </row>
    <row r="109" spans="152:159">
      <c r="EV109" s="7"/>
      <c r="EW109" s="7"/>
      <c r="EX109" s="7"/>
      <c r="EY109" s="7"/>
      <c r="EZ109" s="7"/>
      <c r="FA109" s="7"/>
      <c r="FB109" s="7"/>
      <c r="FC109" s="7"/>
    </row>
    <row r="110" spans="152:159">
      <c r="EV110" s="7"/>
      <c r="EW110" s="7"/>
      <c r="EX110" s="7"/>
      <c r="EY110" s="7"/>
      <c r="EZ110" s="7"/>
      <c r="FA110" s="7"/>
      <c r="FB110" s="7"/>
      <c r="FC110" s="7"/>
    </row>
    <row r="111" spans="152:159">
      <c r="EV111" s="7"/>
      <c r="EW111" s="7"/>
      <c r="EX111" s="7"/>
      <c r="EY111" s="7"/>
      <c r="EZ111" s="7"/>
      <c r="FA111" s="7"/>
      <c r="FB111" s="7"/>
      <c r="FC111" s="7"/>
    </row>
    <row r="112" spans="152:159">
      <c r="EV112" s="7"/>
      <c r="EW112" s="7"/>
      <c r="EX112" s="7"/>
      <c r="EY112" s="7"/>
      <c r="EZ112" s="7"/>
      <c r="FA112" s="7"/>
      <c r="FB112" s="7"/>
      <c r="FC112" s="7"/>
    </row>
    <row r="113" spans="152:159">
      <c r="EV113" s="7"/>
      <c r="EW113" s="7"/>
      <c r="EX113" s="7"/>
      <c r="EY113" s="7"/>
      <c r="EZ113" s="7"/>
      <c r="FA113" s="7"/>
      <c r="FB113" s="7"/>
      <c r="FC113" s="7"/>
    </row>
    <row r="114" spans="152:159">
      <c r="EV114" s="7"/>
      <c r="EW114" s="7"/>
      <c r="EX114" s="7"/>
      <c r="EY114" s="7"/>
      <c r="EZ114" s="7"/>
      <c r="FA114" s="7"/>
      <c r="FB114" s="7"/>
      <c r="FC114" s="7"/>
    </row>
    <row r="115" spans="152:159">
      <c r="EV115" s="7"/>
      <c r="EW115" s="7"/>
      <c r="EX115" s="7"/>
      <c r="EY115" s="7"/>
      <c r="EZ115" s="7"/>
      <c r="FA115" s="7"/>
      <c r="FB115" s="7"/>
      <c r="FC115" s="7"/>
    </row>
    <row r="116" spans="152:159">
      <c r="EV116" s="7"/>
      <c r="EW116" s="7"/>
      <c r="EX116" s="7"/>
      <c r="EY116" s="7"/>
      <c r="EZ116" s="7"/>
      <c r="FA116" s="7"/>
      <c r="FB116" s="7"/>
      <c r="FC116" s="7"/>
    </row>
    <row r="117" spans="152:159">
      <c r="EV117" s="7"/>
      <c r="EW117" s="7"/>
      <c r="EX117" s="7"/>
      <c r="EY117" s="7"/>
      <c r="EZ117" s="7"/>
      <c r="FA117" s="7"/>
      <c r="FB117" s="7"/>
      <c r="FC117" s="7"/>
    </row>
    <row r="118" spans="152:159">
      <c r="EV118" s="7"/>
      <c r="EW118" s="7"/>
      <c r="EX118" s="7"/>
      <c r="EY118" s="7"/>
      <c r="EZ118" s="7"/>
      <c r="FA118" s="7"/>
      <c r="FB118" s="7"/>
      <c r="FC118" s="7"/>
    </row>
    <row r="119" spans="152:159">
      <c r="EV119" s="7"/>
      <c r="EW119" s="7"/>
      <c r="EX119" s="7"/>
      <c r="EY119" s="7"/>
      <c r="EZ119" s="7"/>
      <c r="FA119" s="7"/>
      <c r="FB119" s="7"/>
      <c r="FC119" s="7"/>
    </row>
    <row r="120" spans="152:159">
      <c r="EV120" s="7"/>
      <c r="EW120" s="7"/>
      <c r="EX120" s="7"/>
      <c r="EY120" s="7"/>
      <c r="EZ120" s="7"/>
      <c r="FA120" s="7"/>
      <c r="FB120" s="7"/>
      <c r="FC120" s="7"/>
    </row>
    <row r="121" spans="152:159">
      <c r="EV121" s="7"/>
      <c r="EW121" s="7"/>
      <c r="EX121" s="7"/>
      <c r="EY121" s="7"/>
      <c r="EZ121" s="7"/>
      <c r="FA121" s="7"/>
      <c r="FB121" s="7"/>
      <c r="FC121" s="7"/>
    </row>
    <row r="122" spans="152:159">
      <c r="EV122" s="7"/>
      <c r="EW122" s="7"/>
      <c r="EX122" s="7"/>
      <c r="EY122" s="7"/>
      <c r="EZ122" s="7"/>
      <c r="FA122" s="7"/>
      <c r="FB122" s="7"/>
      <c r="FC122" s="7"/>
    </row>
    <row r="123" spans="152:159">
      <c r="EV123" s="7"/>
      <c r="EW123" s="7"/>
      <c r="EX123" s="7"/>
      <c r="EY123" s="7"/>
      <c r="EZ123" s="7"/>
      <c r="FA123" s="7"/>
      <c r="FB123" s="7"/>
      <c r="FC123" s="7"/>
    </row>
    <row r="124" spans="152:159">
      <c r="EV124" s="7"/>
      <c r="EW124" s="7"/>
      <c r="EX124" s="7"/>
      <c r="EY124" s="7"/>
      <c r="EZ124" s="7"/>
      <c r="FA124" s="7"/>
      <c r="FB124" s="7"/>
      <c r="FC124" s="7"/>
    </row>
    <row r="125" spans="152:159">
      <c r="EV125" s="7"/>
      <c r="EW125" s="7"/>
      <c r="EX125" s="7"/>
      <c r="EY125" s="7"/>
      <c r="EZ125" s="7"/>
      <c r="FA125" s="7"/>
      <c r="FB125" s="7"/>
      <c r="FC125" s="7"/>
    </row>
    <row r="126" spans="152:159">
      <c r="EV126" s="7"/>
      <c r="EW126" s="7"/>
      <c r="EX126" s="7"/>
      <c r="EY126" s="7"/>
      <c r="EZ126" s="7"/>
      <c r="FA126" s="7"/>
      <c r="FB126" s="7"/>
      <c r="FC126" s="7"/>
    </row>
    <row r="127" spans="152:159">
      <c r="EV127" s="7"/>
      <c r="EW127" s="7"/>
      <c r="EX127" s="7"/>
      <c r="EY127" s="7"/>
      <c r="EZ127" s="7"/>
      <c r="FA127" s="7"/>
      <c r="FB127" s="7"/>
      <c r="FC127" s="7"/>
    </row>
    <row r="128" spans="152:159">
      <c r="EV128" s="7"/>
      <c r="EW128" s="7"/>
      <c r="EX128" s="7"/>
      <c r="EY128" s="7"/>
      <c r="EZ128" s="7"/>
      <c r="FA128" s="7"/>
      <c r="FB128" s="7"/>
      <c r="FC128" s="7"/>
    </row>
    <row r="129" spans="152:159">
      <c r="EV129" s="7"/>
      <c r="EW129" s="7"/>
      <c r="EX129" s="7"/>
      <c r="EY129" s="7"/>
      <c r="EZ129" s="7"/>
      <c r="FA129" s="7"/>
      <c r="FB129" s="7"/>
      <c r="FC129" s="7"/>
    </row>
    <row r="130" spans="152:159">
      <c r="EV130" s="7"/>
      <c r="EW130" s="7"/>
      <c r="EX130" s="7"/>
      <c r="EY130" s="7"/>
      <c r="EZ130" s="7"/>
      <c r="FA130" s="7"/>
      <c r="FB130" s="7"/>
      <c r="FC130" s="7"/>
    </row>
    <row r="131" spans="152:159">
      <c r="EV131" s="7"/>
      <c r="EW131" s="7"/>
      <c r="EX131" s="7"/>
      <c r="EY131" s="7"/>
      <c r="EZ131" s="7"/>
      <c r="FA131" s="7"/>
      <c r="FB131" s="7"/>
      <c r="FC131" s="7"/>
    </row>
    <row r="132" spans="152:159">
      <c r="EV132" s="7"/>
      <c r="EW132" s="7"/>
      <c r="EX132" s="7"/>
      <c r="EY132" s="7"/>
      <c r="EZ132" s="7"/>
      <c r="FA132" s="7"/>
      <c r="FB132" s="7"/>
      <c r="FC132" s="7"/>
    </row>
    <row r="133" spans="152:159">
      <c r="EV133" s="7"/>
      <c r="EW133" s="7"/>
      <c r="EX133" s="7"/>
      <c r="EY133" s="7"/>
      <c r="EZ133" s="7"/>
      <c r="FA133" s="7"/>
      <c r="FB133" s="7"/>
      <c r="FC133" s="7"/>
    </row>
    <row r="134" spans="152:159">
      <c r="EV134" s="7"/>
      <c r="EW134" s="7"/>
      <c r="EX134" s="7"/>
      <c r="EY134" s="7"/>
      <c r="EZ134" s="7"/>
      <c r="FA134" s="7"/>
      <c r="FB134" s="7"/>
      <c r="FC134" s="7"/>
    </row>
    <row r="135" spans="152:159">
      <c r="EV135" s="7"/>
      <c r="EW135" s="7"/>
      <c r="EX135" s="7"/>
      <c r="EY135" s="7"/>
      <c r="EZ135" s="7"/>
      <c r="FA135" s="7"/>
      <c r="FB135" s="7"/>
      <c r="FC135" s="7"/>
    </row>
    <row r="136" spans="152:159">
      <c r="EV136" s="7"/>
      <c r="EW136" s="7"/>
      <c r="EX136" s="7"/>
      <c r="EY136" s="7"/>
      <c r="EZ136" s="7"/>
      <c r="FA136" s="7"/>
      <c r="FB136" s="7"/>
      <c r="FC136" s="7"/>
    </row>
    <row r="137" spans="152:159">
      <c r="EV137" s="7"/>
      <c r="EW137" s="7"/>
      <c r="EX137" s="7"/>
      <c r="EY137" s="7"/>
      <c r="EZ137" s="7"/>
      <c r="FA137" s="7"/>
      <c r="FB137" s="7"/>
      <c r="FC137" s="7"/>
    </row>
    <row r="138" spans="152:159">
      <c r="EV138" s="7"/>
      <c r="EW138" s="7"/>
      <c r="EX138" s="7"/>
      <c r="EY138" s="7"/>
      <c r="EZ138" s="7"/>
      <c r="FA138" s="7"/>
      <c r="FB138" s="7"/>
      <c r="FC138" s="7"/>
    </row>
    <row r="139" spans="152:159">
      <c r="EV139" s="7"/>
      <c r="EW139" s="7"/>
      <c r="EX139" s="7"/>
      <c r="EY139" s="7"/>
      <c r="EZ139" s="7"/>
      <c r="FA139" s="7"/>
      <c r="FB139" s="7"/>
      <c r="FC139" s="7"/>
    </row>
    <row r="140" spans="152:159">
      <c r="EV140" s="7"/>
      <c r="EW140" s="7"/>
      <c r="EX140" s="7"/>
      <c r="EY140" s="7"/>
      <c r="EZ140" s="7"/>
      <c r="FA140" s="7"/>
      <c r="FB140" s="7"/>
      <c r="FC140" s="7"/>
    </row>
    <row r="141" spans="152:159">
      <c r="EV141" s="7"/>
      <c r="EW141" s="7"/>
      <c r="EX141" s="7"/>
      <c r="EY141" s="7"/>
      <c r="EZ141" s="7"/>
      <c r="FA141" s="7"/>
      <c r="FB141" s="7"/>
      <c r="FC141" s="7"/>
    </row>
    <row r="142" spans="152:159">
      <c r="EV142" s="7"/>
      <c r="EW142" s="7"/>
      <c r="EX142" s="7"/>
      <c r="EY142" s="7"/>
      <c r="EZ142" s="7"/>
      <c r="FA142" s="7"/>
      <c r="FB142" s="7"/>
      <c r="FC142" s="7"/>
    </row>
    <row r="143" spans="152:159">
      <c r="EV143" s="7"/>
      <c r="EW143" s="7"/>
      <c r="EX143" s="7"/>
      <c r="EY143" s="7"/>
      <c r="EZ143" s="7"/>
      <c r="FA143" s="7"/>
      <c r="FB143" s="7"/>
      <c r="FC143" s="7"/>
    </row>
    <row r="144" spans="152:159">
      <c r="EV144" s="7"/>
      <c r="EW144" s="7"/>
      <c r="EX144" s="7"/>
      <c r="EY144" s="7"/>
      <c r="EZ144" s="7"/>
      <c r="FA144" s="7"/>
      <c r="FB144" s="7"/>
      <c r="FC144" s="7"/>
    </row>
    <row r="145" spans="152:159">
      <c r="EV145" s="7"/>
      <c r="EW145" s="7"/>
      <c r="EX145" s="7"/>
      <c r="EY145" s="7"/>
      <c r="EZ145" s="7"/>
      <c r="FA145" s="7"/>
      <c r="FB145" s="7"/>
      <c r="FC145" s="7"/>
    </row>
    <row r="146" spans="152:159">
      <c r="EV146" s="7"/>
      <c r="EW146" s="7"/>
      <c r="EX146" s="7"/>
      <c r="EY146" s="7"/>
      <c r="EZ146" s="7"/>
      <c r="FA146" s="7"/>
      <c r="FB146" s="7"/>
      <c r="FC146" s="7"/>
    </row>
    <row r="147" spans="152:159">
      <c r="EV147" s="7"/>
      <c r="EW147" s="7"/>
      <c r="EX147" s="7"/>
      <c r="EY147" s="7"/>
      <c r="EZ147" s="7"/>
      <c r="FA147" s="7"/>
      <c r="FB147" s="7"/>
      <c r="FC147" s="7"/>
    </row>
    <row r="148" spans="152:159">
      <c r="EV148" s="7"/>
      <c r="EW148" s="7"/>
      <c r="EX148" s="7"/>
      <c r="EY148" s="7"/>
      <c r="EZ148" s="7"/>
      <c r="FA148" s="7"/>
      <c r="FB148" s="7"/>
      <c r="FC148" s="7"/>
    </row>
    <row r="149" spans="152:159">
      <c r="EV149" s="7"/>
      <c r="EW149" s="7"/>
      <c r="EX149" s="7"/>
      <c r="EY149" s="7"/>
      <c r="EZ149" s="7"/>
      <c r="FA149" s="7"/>
      <c r="FB149" s="7"/>
      <c r="FC149" s="7"/>
    </row>
    <row r="150" spans="152:159">
      <c r="EV150" s="7"/>
      <c r="EW150" s="7"/>
      <c r="EX150" s="7"/>
      <c r="EY150" s="7"/>
      <c r="EZ150" s="7"/>
      <c r="FA150" s="7"/>
      <c r="FB150" s="7"/>
      <c r="FC150" s="7"/>
    </row>
    <row r="151" spans="152:159">
      <c r="EV151" s="7"/>
      <c r="EW151" s="7"/>
      <c r="EX151" s="7"/>
      <c r="EY151" s="7"/>
      <c r="EZ151" s="7"/>
      <c r="FA151" s="7"/>
      <c r="FB151" s="7"/>
      <c r="FC151" s="7"/>
    </row>
    <row r="152" spans="152:159">
      <c r="EV152" s="7"/>
      <c r="EW152" s="7"/>
      <c r="EX152" s="7"/>
      <c r="EY152" s="7"/>
      <c r="EZ152" s="7"/>
      <c r="FA152" s="7"/>
      <c r="FB152" s="7"/>
      <c r="FC152" s="7"/>
    </row>
    <row r="153" spans="152:159">
      <c r="EV153" s="7"/>
      <c r="EW153" s="7"/>
      <c r="EX153" s="7"/>
      <c r="EY153" s="7"/>
      <c r="EZ153" s="7"/>
      <c r="FA153" s="7"/>
      <c r="FB153" s="7"/>
      <c r="FC153" s="7"/>
    </row>
    <row r="154" spans="152:159">
      <c r="EV154" s="7"/>
      <c r="EW154" s="7"/>
      <c r="EX154" s="7"/>
      <c r="EY154" s="7"/>
      <c r="EZ154" s="7"/>
      <c r="FA154" s="7"/>
      <c r="FB154" s="7"/>
      <c r="FC154" s="7"/>
    </row>
    <row r="155" spans="152:159">
      <c r="EV155" s="7"/>
      <c r="EW155" s="7"/>
      <c r="EX155" s="7"/>
      <c r="EY155" s="7"/>
      <c r="EZ155" s="7"/>
      <c r="FA155" s="7"/>
      <c r="FB155" s="7"/>
      <c r="FC155" s="7"/>
    </row>
    <row r="156" spans="152:159">
      <c r="EV156" s="7"/>
      <c r="EW156" s="7"/>
      <c r="EX156" s="7"/>
      <c r="EY156" s="7"/>
      <c r="EZ156" s="7"/>
      <c r="FA156" s="7"/>
      <c r="FB156" s="7"/>
      <c r="FC156" s="7"/>
    </row>
    <row r="157" spans="152:159">
      <c r="EV157" s="7"/>
      <c r="EW157" s="7"/>
      <c r="EX157" s="7"/>
      <c r="EY157" s="7"/>
      <c r="EZ157" s="7"/>
      <c r="FA157" s="7"/>
      <c r="FB157" s="7"/>
      <c r="FC157" s="7"/>
    </row>
    <row r="158" spans="152:159">
      <c r="EV158" s="7"/>
      <c r="EW158" s="7"/>
      <c r="EX158" s="7"/>
      <c r="EY158" s="7"/>
      <c r="EZ158" s="7"/>
      <c r="FA158" s="7"/>
      <c r="FB158" s="7"/>
      <c r="FC158" s="7"/>
    </row>
    <row r="159" spans="152:159">
      <c r="EV159" s="7"/>
      <c r="EW159" s="7"/>
      <c r="EX159" s="7"/>
      <c r="EY159" s="7"/>
      <c r="EZ159" s="7"/>
      <c r="FA159" s="7"/>
      <c r="FB159" s="7"/>
      <c r="FC159" s="7"/>
    </row>
    <row r="160" spans="152:159">
      <c r="EV160" s="7"/>
      <c r="EW160" s="7"/>
      <c r="EX160" s="7"/>
      <c r="EY160" s="7"/>
      <c r="EZ160" s="7"/>
      <c r="FA160" s="7"/>
      <c r="FB160" s="7"/>
      <c r="FC160" s="7"/>
    </row>
    <row r="161" spans="152:159">
      <c r="EV161" s="7"/>
      <c r="EW161" s="7"/>
      <c r="EX161" s="7"/>
      <c r="EY161" s="7"/>
      <c r="EZ161" s="7"/>
      <c r="FA161" s="7"/>
      <c r="FB161" s="7"/>
      <c r="FC161" s="7"/>
    </row>
    <row r="162" spans="152:159">
      <c r="EV162" s="7"/>
      <c r="EW162" s="7"/>
      <c r="EX162" s="7"/>
      <c r="EY162" s="7"/>
      <c r="EZ162" s="7"/>
      <c r="FA162" s="7"/>
      <c r="FB162" s="7"/>
      <c r="FC162" s="7"/>
    </row>
    <row r="163" spans="152:159">
      <c r="EV163" s="7"/>
      <c r="EW163" s="7"/>
      <c r="EX163" s="7"/>
      <c r="EY163" s="7"/>
      <c r="EZ163" s="7"/>
      <c r="FA163" s="7"/>
      <c r="FB163" s="7"/>
      <c r="FC163" s="7"/>
    </row>
    <row r="164" spans="152:159">
      <c r="EV164" s="7"/>
      <c r="EW164" s="7"/>
      <c r="EX164" s="7"/>
      <c r="EY164" s="7"/>
      <c r="EZ164" s="7"/>
      <c r="FA164" s="7"/>
      <c r="FB164" s="7"/>
      <c r="FC164" s="7"/>
    </row>
    <row r="165" spans="152:159">
      <c r="EV165" s="7"/>
      <c r="EW165" s="7"/>
      <c r="EX165" s="7"/>
      <c r="EY165" s="7"/>
      <c r="EZ165" s="7"/>
      <c r="FA165" s="7"/>
      <c r="FB165" s="7"/>
      <c r="FC165" s="7"/>
    </row>
    <row r="166" spans="152:159">
      <c r="EV166" s="7"/>
      <c r="EW166" s="7"/>
      <c r="EX166" s="7"/>
      <c r="EY166" s="7"/>
      <c r="EZ166" s="7"/>
      <c r="FA166" s="7"/>
      <c r="FB166" s="7"/>
      <c r="FC166" s="7"/>
    </row>
    <row r="167" spans="152:159">
      <c r="EV167" s="7"/>
      <c r="EW167" s="7"/>
      <c r="EX167" s="7"/>
      <c r="EY167" s="7"/>
      <c r="EZ167" s="7"/>
      <c r="FA167" s="7"/>
      <c r="FB167" s="7"/>
      <c r="FC167" s="7"/>
    </row>
    <row r="168" spans="152:159">
      <c r="EV168" s="7"/>
      <c r="EW168" s="7"/>
      <c r="EX168" s="7"/>
      <c r="EY168" s="7"/>
      <c r="EZ168" s="7"/>
      <c r="FA168" s="7"/>
      <c r="FB168" s="7"/>
      <c r="FC168" s="7"/>
    </row>
    <row r="169" spans="152:159">
      <c r="EV169" s="7"/>
      <c r="EW169" s="7"/>
      <c r="EX169" s="7"/>
      <c r="EY169" s="7"/>
      <c r="EZ169" s="7"/>
      <c r="FA169" s="7"/>
      <c r="FB169" s="7"/>
      <c r="FC169" s="7"/>
    </row>
    <row r="170" spans="152:159">
      <c r="EV170" s="7"/>
      <c r="EW170" s="7"/>
      <c r="EX170" s="7"/>
      <c r="EY170" s="7"/>
      <c r="EZ170" s="7"/>
      <c r="FA170" s="7"/>
      <c r="FB170" s="7"/>
      <c r="FC170" s="7"/>
    </row>
    <row r="171" spans="152:159">
      <c r="EV171" s="7"/>
      <c r="EW171" s="7"/>
      <c r="EX171" s="7"/>
      <c r="EY171" s="7"/>
      <c r="EZ171" s="7"/>
      <c r="FA171" s="7"/>
      <c r="FB171" s="7"/>
      <c r="FC171" s="7"/>
    </row>
    <row r="172" spans="152:159">
      <c r="EV172" s="7"/>
      <c r="EW172" s="7"/>
      <c r="EX172" s="7"/>
      <c r="EY172" s="7"/>
      <c r="EZ172" s="7"/>
      <c r="FA172" s="7"/>
      <c r="FB172" s="7"/>
      <c r="FC172" s="7"/>
    </row>
    <row r="173" spans="152:159">
      <c r="EV173" s="7"/>
      <c r="EW173" s="7"/>
      <c r="EX173" s="7"/>
      <c r="EY173" s="7"/>
      <c r="EZ173" s="7"/>
      <c r="FA173" s="7"/>
      <c r="FB173" s="7"/>
      <c r="FC173" s="7"/>
    </row>
    <row r="174" spans="152:159">
      <c r="EV174" s="7"/>
      <c r="EW174" s="7"/>
      <c r="EX174" s="7"/>
      <c r="EY174" s="7"/>
      <c r="EZ174" s="7"/>
      <c r="FA174" s="7"/>
      <c r="FB174" s="7"/>
      <c r="FC174" s="7"/>
    </row>
    <row r="175" spans="152:159">
      <c r="EV175" s="7"/>
      <c r="EW175" s="7"/>
      <c r="EX175" s="7"/>
      <c r="EY175" s="7"/>
      <c r="EZ175" s="7"/>
      <c r="FA175" s="7"/>
      <c r="FB175" s="7"/>
      <c r="FC175" s="7"/>
    </row>
    <row r="176" spans="152:159">
      <c r="EV176" s="7"/>
      <c r="EW176" s="7"/>
      <c r="EX176" s="7"/>
      <c r="EY176" s="7"/>
      <c r="EZ176" s="7"/>
      <c r="FA176" s="7"/>
      <c r="FB176" s="7"/>
      <c r="FC176" s="7"/>
    </row>
    <row r="177" spans="152:159">
      <c r="EV177" s="7"/>
      <c r="EW177" s="7"/>
      <c r="EX177" s="7"/>
      <c r="EY177" s="7"/>
      <c r="EZ177" s="7"/>
      <c r="FA177" s="7"/>
      <c r="FB177" s="7"/>
      <c r="FC177" s="7"/>
    </row>
    <row r="178" spans="152:159">
      <c r="EV178" s="7"/>
      <c r="EW178" s="7"/>
      <c r="EX178" s="7"/>
      <c r="EY178" s="7"/>
      <c r="EZ178" s="7"/>
      <c r="FA178" s="7"/>
      <c r="FB178" s="7"/>
      <c r="FC178" s="7"/>
    </row>
    <row r="179" spans="152:159">
      <c r="EV179" s="7"/>
      <c r="EW179" s="7"/>
      <c r="EX179" s="7"/>
      <c r="EY179" s="7"/>
      <c r="EZ179" s="7"/>
      <c r="FA179" s="7"/>
      <c r="FB179" s="7"/>
      <c r="FC179" s="7"/>
    </row>
    <row r="180" spans="152:159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1541" priority="661" stopIfTrue="1" operator="greaterThan">
      <formula>0.03</formula>
    </cfRule>
    <cfRule type="cellIs" dxfId="1540" priority="662" stopIfTrue="1" operator="lessThan">
      <formula>-0.03</formula>
    </cfRule>
  </conditionalFormatting>
  <conditionalFormatting sqref="AQ5">
    <cfRule type="cellIs" dxfId="1539" priority="679" stopIfTrue="1" operator="greaterThan">
      <formula>0.03</formula>
    </cfRule>
    <cfRule type="cellIs" dxfId="1538" priority="680" stopIfTrue="1" operator="lessThan">
      <formula>-0.03</formula>
    </cfRule>
  </conditionalFormatting>
  <conditionalFormatting sqref="CH5">
    <cfRule type="cellIs" dxfId="1537" priority="681" stopIfTrue="1" operator="greaterThan">
      <formula>0.03</formula>
    </cfRule>
    <cfRule type="cellIs" dxfId="1536" priority="682" stopIfTrue="1" operator="lessThan">
      <formula>-0.03</formula>
    </cfRule>
  </conditionalFormatting>
  <conditionalFormatting sqref="AQ5:AQ10">
    <cfRule type="cellIs" dxfId="1535" priority="683" stopIfTrue="1" operator="greaterThan">
      <formula>0</formula>
    </cfRule>
    <cfRule type="cellIs" dxfId="1534" priority="684" stopIfTrue="1" operator="lessThan">
      <formula>0</formula>
    </cfRule>
  </conditionalFormatting>
  <conditionalFormatting sqref="AR5:AS5">
    <cfRule type="cellIs" dxfId="1533" priority="675" stopIfTrue="1" operator="greaterThan">
      <formula>0.03</formula>
    </cfRule>
    <cfRule type="cellIs" dxfId="1532" priority="676" stopIfTrue="1" operator="lessThan">
      <formula>-0.03</formula>
    </cfRule>
  </conditionalFormatting>
  <conditionalFormatting sqref="AR5:AS10">
    <cfRule type="cellIs" dxfId="1531" priority="677" stopIfTrue="1" operator="greaterThan">
      <formula>0</formula>
    </cfRule>
    <cfRule type="cellIs" dxfId="1530" priority="678" stopIfTrue="1" operator="lessThan">
      <formula>0</formula>
    </cfRule>
  </conditionalFormatting>
  <conditionalFormatting sqref="AU5">
    <cfRule type="cellIs" dxfId="1529" priority="671" stopIfTrue="1" operator="greaterThan">
      <formula>0.03</formula>
    </cfRule>
    <cfRule type="cellIs" dxfId="1528" priority="672" stopIfTrue="1" operator="lessThan">
      <formula>-0.03</formula>
    </cfRule>
  </conditionalFormatting>
  <conditionalFormatting sqref="AU5:AU10">
    <cfRule type="cellIs" dxfId="1527" priority="673" stopIfTrue="1" operator="greaterThan">
      <formula>0</formula>
    </cfRule>
    <cfRule type="cellIs" dxfId="1526" priority="674" stopIfTrue="1" operator="lessThan">
      <formula>0</formula>
    </cfRule>
  </conditionalFormatting>
  <conditionalFormatting sqref="AW5">
    <cfRule type="cellIs" dxfId="1525" priority="667" stopIfTrue="1" operator="greaterThan">
      <formula>0.03</formula>
    </cfRule>
    <cfRule type="cellIs" dxfId="1524" priority="668" stopIfTrue="1" operator="lessThan">
      <formula>-0.03</formula>
    </cfRule>
  </conditionalFormatting>
  <conditionalFormatting sqref="AW5:AW10">
    <cfRule type="cellIs" dxfId="1523" priority="669" stopIfTrue="1" operator="greaterThan">
      <formula>0</formula>
    </cfRule>
    <cfRule type="cellIs" dxfId="1522" priority="670" stopIfTrue="1" operator="lessThan">
      <formula>0</formula>
    </cfRule>
  </conditionalFormatting>
  <conditionalFormatting sqref="AY5">
    <cfRule type="cellIs" dxfId="1521" priority="663" stopIfTrue="1" operator="greaterThan">
      <formula>0.03</formula>
    </cfRule>
    <cfRule type="cellIs" dxfId="1520" priority="664" stopIfTrue="1" operator="lessThan">
      <formula>-0.03</formula>
    </cfRule>
  </conditionalFormatting>
  <conditionalFormatting sqref="AY5:AY10">
    <cfRule type="cellIs" dxfId="1519" priority="665" stopIfTrue="1" operator="greaterThan">
      <formula>0</formula>
    </cfRule>
    <cfRule type="cellIs" dxfId="1518" priority="666" stopIfTrue="1" operator="lessThan">
      <formula>0</formula>
    </cfRule>
  </conditionalFormatting>
  <conditionalFormatting sqref="AP5:AP6">
    <cfRule type="cellIs" dxfId="1517" priority="685" stopIfTrue="1" operator="greaterThan">
      <formula>0</formula>
    </cfRule>
    <cfRule type="cellIs" dxfId="1516" priority="686" operator="lessThan">
      <formula>0</formula>
    </cfRule>
  </conditionalFormatting>
  <conditionalFormatting sqref="AP7">
    <cfRule type="cellIs" dxfId="1515" priority="657" stopIfTrue="1" operator="greaterThan">
      <formula>0.03</formula>
    </cfRule>
    <cfRule type="cellIs" dxfId="1514" priority="658" stopIfTrue="1" operator="lessThan">
      <formula>-0.03</formula>
    </cfRule>
  </conditionalFormatting>
  <conditionalFormatting sqref="AP7:AP8">
    <cfRule type="cellIs" dxfId="1513" priority="659" stopIfTrue="1" operator="greaterThan">
      <formula>0</formula>
    </cfRule>
    <cfRule type="cellIs" dxfId="1512" priority="660" operator="lessThan">
      <formula>0</formula>
    </cfRule>
  </conditionalFormatting>
  <conditionalFormatting sqref="AP9">
    <cfRule type="cellIs" dxfId="1511" priority="653" stopIfTrue="1" operator="greaterThan">
      <formula>0.03</formula>
    </cfRule>
    <cfRule type="cellIs" dxfId="1510" priority="654" stopIfTrue="1" operator="lessThan">
      <formula>-0.03</formula>
    </cfRule>
  </conditionalFormatting>
  <conditionalFormatting sqref="AP9:AP10">
    <cfRule type="cellIs" dxfId="1509" priority="655" stopIfTrue="1" operator="greaterThan">
      <formula>0</formula>
    </cfRule>
    <cfRule type="cellIs" dxfId="1508" priority="656" operator="lessThan">
      <formula>0</formula>
    </cfRule>
  </conditionalFormatting>
  <conditionalFormatting sqref="AT5">
    <cfRule type="cellIs" dxfId="1507" priority="649" stopIfTrue="1" operator="greaterThan">
      <formula>0.03</formula>
    </cfRule>
    <cfRule type="cellIs" dxfId="1506" priority="650" stopIfTrue="1" operator="lessThan">
      <formula>-0.03</formula>
    </cfRule>
  </conditionalFormatting>
  <conditionalFormatting sqref="AT5:AT6">
    <cfRule type="cellIs" dxfId="1505" priority="651" stopIfTrue="1" operator="greaterThan">
      <formula>0</formula>
    </cfRule>
    <cfRule type="cellIs" dxfId="1504" priority="652" operator="lessThan">
      <formula>0</formula>
    </cfRule>
  </conditionalFormatting>
  <conditionalFormatting sqref="AT7">
    <cfRule type="cellIs" dxfId="1503" priority="645" stopIfTrue="1" operator="greaterThan">
      <formula>0.03</formula>
    </cfRule>
    <cfRule type="cellIs" dxfId="1502" priority="646" stopIfTrue="1" operator="lessThan">
      <formula>-0.03</formula>
    </cfRule>
  </conditionalFormatting>
  <conditionalFormatting sqref="AT7:AT8">
    <cfRule type="cellIs" dxfId="1501" priority="647" stopIfTrue="1" operator="greaterThan">
      <formula>0</formula>
    </cfRule>
    <cfRule type="cellIs" dxfId="1500" priority="648" operator="lessThan">
      <formula>0</formula>
    </cfRule>
  </conditionalFormatting>
  <conditionalFormatting sqref="AT9">
    <cfRule type="cellIs" dxfId="1499" priority="641" stopIfTrue="1" operator="greaterThan">
      <formula>0.03</formula>
    </cfRule>
    <cfRule type="cellIs" dxfId="1498" priority="642" stopIfTrue="1" operator="lessThan">
      <formula>-0.03</formula>
    </cfRule>
  </conditionalFormatting>
  <conditionalFormatting sqref="AT9:AT10">
    <cfRule type="cellIs" dxfId="1497" priority="643" stopIfTrue="1" operator="greaterThan">
      <formula>0</formula>
    </cfRule>
    <cfRule type="cellIs" dxfId="1496" priority="644" operator="lessThan">
      <formula>0</formula>
    </cfRule>
  </conditionalFormatting>
  <conditionalFormatting sqref="AV5">
    <cfRule type="cellIs" dxfId="1495" priority="637" stopIfTrue="1" operator="greaterThan">
      <formula>0.03</formula>
    </cfRule>
    <cfRule type="cellIs" dxfId="1494" priority="638" stopIfTrue="1" operator="lessThan">
      <formula>-0.03</formula>
    </cfRule>
  </conditionalFormatting>
  <conditionalFormatting sqref="AV5:AV6">
    <cfRule type="cellIs" dxfId="1493" priority="639" stopIfTrue="1" operator="greaterThan">
      <formula>0</formula>
    </cfRule>
    <cfRule type="cellIs" dxfId="1492" priority="640" operator="lessThan">
      <formula>0</formula>
    </cfRule>
  </conditionalFormatting>
  <conditionalFormatting sqref="AV7">
    <cfRule type="cellIs" dxfId="1491" priority="633" stopIfTrue="1" operator="greaterThan">
      <formula>0.03</formula>
    </cfRule>
    <cfRule type="cellIs" dxfId="1490" priority="634" stopIfTrue="1" operator="lessThan">
      <formula>-0.03</formula>
    </cfRule>
  </conditionalFormatting>
  <conditionalFormatting sqref="AV7:AV8">
    <cfRule type="cellIs" dxfId="1489" priority="635" stopIfTrue="1" operator="greaterThan">
      <formula>0</formula>
    </cfRule>
    <cfRule type="cellIs" dxfId="1488" priority="636" operator="lessThan">
      <formula>0</formula>
    </cfRule>
  </conditionalFormatting>
  <conditionalFormatting sqref="AV9">
    <cfRule type="cellIs" dxfId="1487" priority="629" stopIfTrue="1" operator="greaterThan">
      <formula>0.03</formula>
    </cfRule>
    <cfRule type="cellIs" dxfId="1486" priority="630" stopIfTrue="1" operator="lessThan">
      <formula>-0.03</formula>
    </cfRule>
  </conditionalFormatting>
  <conditionalFormatting sqref="AV9:AV10">
    <cfRule type="cellIs" dxfId="1485" priority="631" stopIfTrue="1" operator="greaterThan">
      <formula>0</formula>
    </cfRule>
    <cfRule type="cellIs" dxfId="1484" priority="632" operator="lessThan">
      <formula>0</formula>
    </cfRule>
  </conditionalFormatting>
  <conditionalFormatting sqref="AX5">
    <cfRule type="cellIs" dxfId="1483" priority="625" stopIfTrue="1" operator="greaterThan">
      <formula>0.03</formula>
    </cfRule>
    <cfRule type="cellIs" dxfId="1482" priority="626" stopIfTrue="1" operator="lessThan">
      <formula>-0.03</formula>
    </cfRule>
  </conditionalFormatting>
  <conditionalFormatting sqref="AX5:AX6">
    <cfRule type="cellIs" dxfId="1481" priority="627" stopIfTrue="1" operator="greaterThan">
      <formula>0</formula>
    </cfRule>
    <cfRule type="cellIs" dxfId="1480" priority="628" operator="lessThan">
      <formula>0</formula>
    </cfRule>
  </conditionalFormatting>
  <conditionalFormatting sqref="AX7">
    <cfRule type="cellIs" dxfId="1479" priority="621" stopIfTrue="1" operator="greaterThan">
      <formula>0.03</formula>
    </cfRule>
    <cfRule type="cellIs" dxfId="1478" priority="622" stopIfTrue="1" operator="lessThan">
      <formula>-0.03</formula>
    </cfRule>
  </conditionalFormatting>
  <conditionalFormatting sqref="AX7:AX8">
    <cfRule type="cellIs" dxfId="1477" priority="623" stopIfTrue="1" operator="greaterThan">
      <formula>0</formula>
    </cfRule>
    <cfRule type="cellIs" dxfId="1476" priority="624" operator="lessThan">
      <formula>0</formula>
    </cfRule>
  </conditionalFormatting>
  <conditionalFormatting sqref="AX9">
    <cfRule type="cellIs" dxfId="1475" priority="617" stopIfTrue="1" operator="greaterThan">
      <formula>0.03</formula>
    </cfRule>
    <cfRule type="cellIs" dxfId="1474" priority="618" stopIfTrue="1" operator="lessThan">
      <formula>-0.03</formula>
    </cfRule>
  </conditionalFormatting>
  <conditionalFormatting sqref="AX9:AX10">
    <cfRule type="cellIs" dxfId="1473" priority="619" stopIfTrue="1" operator="greaterThan">
      <formula>0</formula>
    </cfRule>
    <cfRule type="cellIs" dxfId="1472" priority="620" operator="lessThan">
      <formula>0</formula>
    </cfRule>
  </conditionalFormatting>
  <conditionalFormatting sqref="AP11">
    <cfRule type="cellIs" dxfId="1471" priority="593" stopIfTrue="1" operator="greaterThan">
      <formula>0.03</formula>
    </cfRule>
    <cfRule type="cellIs" dxfId="1470" priority="594" stopIfTrue="1" operator="lessThan">
      <formula>-0.03</formula>
    </cfRule>
  </conditionalFormatting>
  <conditionalFormatting sqref="AQ11">
    <cfRule type="cellIs" dxfId="1469" priority="611" stopIfTrue="1" operator="greaterThan">
      <formula>0.03</formula>
    </cfRule>
    <cfRule type="cellIs" dxfId="1468" priority="612" stopIfTrue="1" operator="lessThan">
      <formula>-0.03</formula>
    </cfRule>
  </conditionalFormatting>
  <conditionalFormatting sqref="AQ11:AQ16">
    <cfRule type="cellIs" dxfId="1467" priority="613" stopIfTrue="1" operator="greaterThan">
      <formula>0</formula>
    </cfRule>
    <cfRule type="cellIs" dxfId="1466" priority="614" stopIfTrue="1" operator="lessThan">
      <formula>0</formula>
    </cfRule>
  </conditionalFormatting>
  <conditionalFormatting sqref="AR11:AS11">
    <cfRule type="cellIs" dxfId="1465" priority="607" stopIfTrue="1" operator="greaterThan">
      <formula>0.03</formula>
    </cfRule>
    <cfRule type="cellIs" dxfId="1464" priority="608" stopIfTrue="1" operator="lessThan">
      <formula>-0.03</formula>
    </cfRule>
  </conditionalFormatting>
  <conditionalFormatting sqref="AR11:AS16">
    <cfRule type="cellIs" dxfId="1463" priority="609" stopIfTrue="1" operator="greaterThan">
      <formula>0</formula>
    </cfRule>
    <cfRule type="cellIs" dxfId="1462" priority="610" stopIfTrue="1" operator="lessThan">
      <formula>0</formula>
    </cfRule>
  </conditionalFormatting>
  <conditionalFormatting sqref="AU11">
    <cfRule type="cellIs" dxfId="1461" priority="603" stopIfTrue="1" operator="greaterThan">
      <formula>0.03</formula>
    </cfRule>
    <cfRule type="cellIs" dxfId="1460" priority="604" stopIfTrue="1" operator="lessThan">
      <formula>-0.03</formula>
    </cfRule>
  </conditionalFormatting>
  <conditionalFormatting sqref="AU11:AU16">
    <cfRule type="cellIs" dxfId="1459" priority="605" stopIfTrue="1" operator="greaterThan">
      <formula>0</formula>
    </cfRule>
    <cfRule type="cellIs" dxfId="1458" priority="606" stopIfTrue="1" operator="lessThan">
      <formula>0</formula>
    </cfRule>
  </conditionalFormatting>
  <conditionalFormatting sqref="AW11">
    <cfRule type="cellIs" dxfId="1457" priority="599" stopIfTrue="1" operator="greaterThan">
      <formula>0.03</formula>
    </cfRule>
    <cfRule type="cellIs" dxfId="1456" priority="600" stopIfTrue="1" operator="lessThan">
      <formula>-0.03</formula>
    </cfRule>
  </conditionalFormatting>
  <conditionalFormatting sqref="AW11:AW16">
    <cfRule type="cellIs" dxfId="1455" priority="601" stopIfTrue="1" operator="greaterThan">
      <formula>0</formula>
    </cfRule>
    <cfRule type="cellIs" dxfId="1454" priority="602" stopIfTrue="1" operator="lessThan">
      <formula>0</formula>
    </cfRule>
  </conditionalFormatting>
  <conditionalFormatting sqref="AY11">
    <cfRule type="cellIs" dxfId="1453" priority="595" stopIfTrue="1" operator="greaterThan">
      <formula>0.03</formula>
    </cfRule>
    <cfRule type="cellIs" dxfId="1452" priority="596" stopIfTrue="1" operator="lessThan">
      <formula>-0.03</formula>
    </cfRule>
  </conditionalFormatting>
  <conditionalFormatting sqref="AY11:AY16">
    <cfRule type="cellIs" dxfId="1451" priority="597" stopIfTrue="1" operator="greaterThan">
      <formula>0</formula>
    </cfRule>
    <cfRule type="cellIs" dxfId="1450" priority="598" stopIfTrue="1" operator="lessThan">
      <formula>0</formula>
    </cfRule>
  </conditionalFormatting>
  <conditionalFormatting sqref="AP11:AP12">
    <cfRule type="cellIs" dxfId="1449" priority="615" stopIfTrue="1" operator="greaterThan">
      <formula>0</formula>
    </cfRule>
    <cfRule type="cellIs" dxfId="1448" priority="616" operator="lessThan">
      <formula>0</formula>
    </cfRule>
  </conditionalFormatting>
  <conditionalFormatting sqref="AP13">
    <cfRule type="cellIs" dxfId="1447" priority="589" stopIfTrue="1" operator="greaterThan">
      <formula>0.03</formula>
    </cfRule>
    <cfRule type="cellIs" dxfId="1446" priority="590" stopIfTrue="1" operator="lessThan">
      <formula>-0.03</formula>
    </cfRule>
  </conditionalFormatting>
  <conditionalFormatting sqref="AP13:AP14">
    <cfRule type="cellIs" dxfId="1445" priority="591" stopIfTrue="1" operator="greaterThan">
      <formula>0</formula>
    </cfRule>
    <cfRule type="cellIs" dxfId="1444" priority="592" operator="lessThan">
      <formula>0</formula>
    </cfRule>
  </conditionalFormatting>
  <conditionalFormatting sqref="AP15">
    <cfRule type="cellIs" dxfId="1443" priority="585" stopIfTrue="1" operator="greaterThan">
      <formula>0.03</formula>
    </cfRule>
    <cfRule type="cellIs" dxfId="1442" priority="586" stopIfTrue="1" operator="lessThan">
      <formula>-0.03</formula>
    </cfRule>
  </conditionalFormatting>
  <conditionalFormatting sqref="AP15:AP16">
    <cfRule type="cellIs" dxfId="1441" priority="587" stopIfTrue="1" operator="greaterThan">
      <formula>0</formula>
    </cfRule>
    <cfRule type="cellIs" dxfId="1440" priority="588" operator="lessThan">
      <formula>0</formula>
    </cfRule>
  </conditionalFormatting>
  <conditionalFormatting sqref="AT11">
    <cfRule type="cellIs" dxfId="1439" priority="581" stopIfTrue="1" operator="greaterThan">
      <formula>0.03</formula>
    </cfRule>
    <cfRule type="cellIs" dxfId="1438" priority="582" stopIfTrue="1" operator="lessThan">
      <formula>-0.03</formula>
    </cfRule>
  </conditionalFormatting>
  <conditionalFormatting sqref="AT11:AT12">
    <cfRule type="cellIs" dxfId="1437" priority="583" stopIfTrue="1" operator="greaterThan">
      <formula>0</formula>
    </cfRule>
    <cfRule type="cellIs" dxfId="1436" priority="584" operator="lessThan">
      <formula>0</formula>
    </cfRule>
  </conditionalFormatting>
  <conditionalFormatting sqref="AT13">
    <cfRule type="cellIs" dxfId="1435" priority="577" stopIfTrue="1" operator="greaterThan">
      <formula>0.03</formula>
    </cfRule>
    <cfRule type="cellIs" dxfId="1434" priority="578" stopIfTrue="1" operator="lessThan">
      <formula>-0.03</formula>
    </cfRule>
  </conditionalFormatting>
  <conditionalFormatting sqref="AT13:AT14">
    <cfRule type="cellIs" dxfId="1433" priority="579" stopIfTrue="1" operator="greaterThan">
      <formula>0</formula>
    </cfRule>
    <cfRule type="cellIs" dxfId="1432" priority="580" operator="lessThan">
      <formula>0</formula>
    </cfRule>
  </conditionalFormatting>
  <conditionalFormatting sqref="AT15">
    <cfRule type="cellIs" dxfId="1431" priority="573" stopIfTrue="1" operator="greaterThan">
      <formula>0.03</formula>
    </cfRule>
    <cfRule type="cellIs" dxfId="1430" priority="574" stopIfTrue="1" operator="lessThan">
      <formula>-0.03</formula>
    </cfRule>
  </conditionalFormatting>
  <conditionalFormatting sqref="AT15:AT16">
    <cfRule type="cellIs" dxfId="1429" priority="575" stopIfTrue="1" operator="greaterThan">
      <formula>0</formula>
    </cfRule>
    <cfRule type="cellIs" dxfId="1428" priority="576" operator="lessThan">
      <formula>0</formula>
    </cfRule>
  </conditionalFormatting>
  <conditionalFormatting sqref="AV11">
    <cfRule type="cellIs" dxfId="1427" priority="569" stopIfTrue="1" operator="greaterThan">
      <formula>0.03</formula>
    </cfRule>
    <cfRule type="cellIs" dxfId="1426" priority="570" stopIfTrue="1" operator="lessThan">
      <formula>-0.03</formula>
    </cfRule>
  </conditionalFormatting>
  <conditionalFormatting sqref="AV11:AV12">
    <cfRule type="cellIs" dxfId="1425" priority="571" stopIfTrue="1" operator="greaterThan">
      <formula>0</formula>
    </cfRule>
    <cfRule type="cellIs" dxfId="1424" priority="572" operator="lessThan">
      <formula>0</formula>
    </cfRule>
  </conditionalFormatting>
  <conditionalFormatting sqref="AV13">
    <cfRule type="cellIs" dxfId="1423" priority="565" stopIfTrue="1" operator="greaterThan">
      <formula>0.03</formula>
    </cfRule>
    <cfRule type="cellIs" dxfId="1422" priority="566" stopIfTrue="1" operator="lessThan">
      <formula>-0.03</formula>
    </cfRule>
  </conditionalFormatting>
  <conditionalFormatting sqref="AV13:AV14">
    <cfRule type="cellIs" dxfId="1421" priority="567" stopIfTrue="1" operator="greaterThan">
      <formula>0</formula>
    </cfRule>
    <cfRule type="cellIs" dxfId="1420" priority="568" operator="lessThan">
      <formula>0</formula>
    </cfRule>
  </conditionalFormatting>
  <conditionalFormatting sqref="AV15">
    <cfRule type="cellIs" dxfId="1419" priority="561" stopIfTrue="1" operator="greaterThan">
      <formula>0.03</formula>
    </cfRule>
    <cfRule type="cellIs" dxfId="1418" priority="562" stopIfTrue="1" operator="lessThan">
      <formula>-0.03</formula>
    </cfRule>
  </conditionalFormatting>
  <conditionalFormatting sqref="AV15:AV16">
    <cfRule type="cellIs" dxfId="1417" priority="563" stopIfTrue="1" operator="greaterThan">
      <formula>0</formula>
    </cfRule>
    <cfRule type="cellIs" dxfId="1416" priority="564" operator="lessThan">
      <formula>0</formula>
    </cfRule>
  </conditionalFormatting>
  <conditionalFormatting sqref="AP17 AP23 AP29 AP35">
    <cfRule type="cellIs" dxfId="1415" priority="541" stopIfTrue="1" operator="greaterThan">
      <formula>0.03</formula>
    </cfRule>
    <cfRule type="cellIs" dxfId="1414" priority="542" stopIfTrue="1" operator="lessThan">
      <formula>-0.03</formula>
    </cfRule>
  </conditionalFormatting>
  <conditionalFormatting sqref="AQ17 AQ23 AQ29 AQ35">
    <cfRule type="cellIs" dxfId="1413" priority="555" stopIfTrue="1" operator="greaterThan">
      <formula>0.03</formula>
    </cfRule>
    <cfRule type="cellIs" dxfId="1412" priority="556" stopIfTrue="1" operator="lessThan">
      <formula>-0.03</formula>
    </cfRule>
  </conditionalFormatting>
  <conditionalFormatting sqref="AQ17:AQ40">
    <cfRule type="cellIs" dxfId="1411" priority="557" stopIfTrue="1" operator="greaterThan">
      <formula>0</formula>
    </cfRule>
    <cfRule type="cellIs" dxfId="1410" priority="558" stopIfTrue="1" operator="lessThan">
      <formula>0</formula>
    </cfRule>
  </conditionalFormatting>
  <conditionalFormatting sqref="AR17:AS17 AR23:AS23 AR29:AS29 AR35:AS35">
    <cfRule type="cellIs" dxfId="1409" priority="551" stopIfTrue="1" operator="greaterThan">
      <formula>0.03</formula>
    </cfRule>
    <cfRule type="cellIs" dxfId="1408" priority="552" stopIfTrue="1" operator="lessThan">
      <formula>-0.03</formula>
    </cfRule>
  </conditionalFormatting>
  <conditionalFormatting sqref="AR17:AS40">
    <cfRule type="cellIs" dxfId="1407" priority="553" stopIfTrue="1" operator="greaterThan">
      <formula>0</formula>
    </cfRule>
    <cfRule type="cellIs" dxfId="1406" priority="554" stopIfTrue="1" operator="lessThan">
      <formula>0</formula>
    </cfRule>
  </conditionalFormatting>
  <conditionalFormatting sqref="AU17 AU23 AU29 AU35">
    <cfRule type="cellIs" dxfId="1405" priority="547" stopIfTrue="1" operator="greaterThan">
      <formula>0.03</formula>
    </cfRule>
    <cfRule type="cellIs" dxfId="1404" priority="548" stopIfTrue="1" operator="lessThan">
      <formula>-0.03</formula>
    </cfRule>
  </conditionalFormatting>
  <conditionalFormatting sqref="AU17:AU40">
    <cfRule type="cellIs" dxfId="1403" priority="549" stopIfTrue="1" operator="greaterThan">
      <formula>0</formula>
    </cfRule>
    <cfRule type="cellIs" dxfId="1402" priority="550" stopIfTrue="1" operator="lessThan">
      <formula>0</formula>
    </cfRule>
  </conditionalFormatting>
  <conditionalFormatting sqref="AW17 AW23 AW29 AW35">
    <cfRule type="cellIs" dxfId="1401" priority="543" stopIfTrue="1" operator="greaterThan">
      <formula>0.03</formula>
    </cfRule>
    <cfRule type="cellIs" dxfId="1400" priority="544" stopIfTrue="1" operator="lessThan">
      <formula>-0.03</formula>
    </cfRule>
  </conditionalFormatting>
  <conditionalFormatting sqref="AW17:AW40">
    <cfRule type="cellIs" dxfId="1399" priority="545" stopIfTrue="1" operator="greaterThan">
      <formula>0</formula>
    </cfRule>
    <cfRule type="cellIs" dxfId="1398" priority="546" stopIfTrue="1" operator="lessThan">
      <formula>0</formula>
    </cfRule>
  </conditionalFormatting>
  <conditionalFormatting sqref="AP17:AP18 AP23:AP24 AP29:AP30 AP35:AP36">
    <cfRule type="cellIs" dxfId="1397" priority="559" stopIfTrue="1" operator="greaterThan">
      <formula>0</formula>
    </cfRule>
    <cfRule type="cellIs" dxfId="1396" priority="560" operator="lessThan">
      <formula>0</formula>
    </cfRule>
  </conditionalFormatting>
  <conditionalFormatting sqref="AP19 AP25 AP31 AP37">
    <cfRule type="cellIs" dxfId="1395" priority="537" stopIfTrue="1" operator="greaterThan">
      <formula>0.03</formula>
    </cfRule>
    <cfRule type="cellIs" dxfId="1394" priority="538" stopIfTrue="1" operator="lessThan">
      <formula>-0.03</formula>
    </cfRule>
  </conditionalFormatting>
  <conditionalFormatting sqref="AP19:AP20 AP25:AP26 AP31:AP32 AP37:AP38">
    <cfRule type="cellIs" dxfId="1393" priority="539" stopIfTrue="1" operator="greaterThan">
      <formula>0</formula>
    </cfRule>
    <cfRule type="cellIs" dxfId="1392" priority="540" operator="lessThan">
      <formula>0</formula>
    </cfRule>
  </conditionalFormatting>
  <conditionalFormatting sqref="AP21 AP27 AP33 AP39">
    <cfRule type="cellIs" dxfId="1391" priority="533" stopIfTrue="1" operator="greaterThan">
      <formula>0.03</formula>
    </cfRule>
    <cfRule type="cellIs" dxfId="1390" priority="534" stopIfTrue="1" operator="lessThan">
      <formula>-0.03</formula>
    </cfRule>
  </conditionalFormatting>
  <conditionalFormatting sqref="AP21:AP22 AP27:AP28 AP33:AP34 AP39:AP40">
    <cfRule type="cellIs" dxfId="1389" priority="535" stopIfTrue="1" operator="greaterThan">
      <formula>0</formula>
    </cfRule>
    <cfRule type="cellIs" dxfId="1388" priority="536" operator="lessThan">
      <formula>0</formula>
    </cfRule>
  </conditionalFormatting>
  <conditionalFormatting sqref="AT17 AT23 AT29 AT35">
    <cfRule type="cellIs" dxfId="1387" priority="529" stopIfTrue="1" operator="greaterThan">
      <formula>0.03</formula>
    </cfRule>
    <cfRule type="cellIs" dxfId="1386" priority="530" stopIfTrue="1" operator="lessThan">
      <formula>-0.03</formula>
    </cfRule>
  </conditionalFormatting>
  <conditionalFormatting sqref="AT17:AT18 AT23:AT24 AT29:AT30 AT35:AT36">
    <cfRule type="cellIs" dxfId="1385" priority="531" stopIfTrue="1" operator="greaterThan">
      <formula>0</formula>
    </cfRule>
    <cfRule type="cellIs" dxfId="1384" priority="532" operator="lessThan">
      <formula>0</formula>
    </cfRule>
  </conditionalFormatting>
  <conditionalFormatting sqref="AT19 AT25 AT31 AT37">
    <cfRule type="cellIs" dxfId="1383" priority="525" stopIfTrue="1" operator="greaterThan">
      <formula>0.03</formula>
    </cfRule>
    <cfRule type="cellIs" dxfId="1382" priority="526" stopIfTrue="1" operator="lessThan">
      <formula>-0.03</formula>
    </cfRule>
  </conditionalFormatting>
  <conditionalFormatting sqref="AT19:AT20 AT25:AT26 AT31:AT32 AT37:AT38">
    <cfRule type="cellIs" dxfId="1381" priority="527" stopIfTrue="1" operator="greaterThan">
      <formula>0</formula>
    </cfRule>
    <cfRule type="cellIs" dxfId="1380" priority="528" operator="lessThan">
      <formula>0</formula>
    </cfRule>
  </conditionalFormatting>
  <conditionalFormatting sqref="AT21 AT27 AT33 AT39">
    <cfRule type="cellIs" dxfId="1379" priority="521" stopIfTrue="1" operator="greaterThan">
      <formula>0.03</formula>
    </cfRule>
    <cfRule type="cellIs" dxfId="1378" priority="522" stopIfTrue="1" operator="lessThan">
      <formula>-0.03</formula>
    </cfRule>
  </conditionalFormatting>
  <conditionalFormatting sqref="AT21:AT22 AT27:AT28 AT33:AT34 AT39:AT40">
    <cfRule type="cellIs" dxfId="1377" priority="523" stopIfTrue="1" operator="greaterThan">
      <formula>0</formula>
    </cfRule>
    <cfRule type="cellIs" dxfId="1376" priority="524" operator="lessThan">
      <formula>0</formula>
    </cfRule>
  </conditionalFormatting>
  <conditionalFormatting sqref="AV17 AV23 AV29 AV35">
    <cfRule type="cellIs" dxfId="1375" priority="517" stopIfTrue="1" operator="greaterThan">
      <formula>0.03</formula>
    </cfRule>
    <cfRule type="cellIs" dxfId="1374" priority="518" stopIfTrue="1" operator="lessThan">
      <formula>-0.03</formula>
    </cfRule>
  </conditionalFormatting>
  <conditionalFormatting sqref="AV17:AV18 AV23:AV24 AV29:AV30 AV35:AV36">
    <cfRule type="cellIs" dxfId="1373" priority="519" stopIfTrue="1" operator="greaterThan">
      <formula>0</formula>
    </cfRule>
    <cfRule type="cellIs" dxfId="1372" priority="520" operator="lessThan">
      <formula>0</formula>
    </cfRule>
  </conditionalFormatting>
  <conditionalFormatting sqref="AV19 AV25 AV31 AV37">
    <cfRule type="cellIs" dxfId="1371" priority="513" stopIfTrue="1" operator="greaterThan">
      <formula>0.03</formula>
    </cfRule>
    <cfRule type="cellIs" dxfId="1370" priority="514" stopIfTrue="1" operator="lessThan">
      <formula>-0.03</formula>
    </cfRule>
  </conditionalFormatting>
  <conditionalFormatting sqref="AV19:AV20 AV25:AV26 AV31:AV32 AV37:AV38">
    <cfRule type="cellIs" dxfId="1369" priority="515" stopIfTrue="1" operator="greaterThan">
      <formula>0</formula>
    </cfRule>
    <cfRule type="cellIs" dxfId="1368" priority="516" operator="lessThan">
      <formula>0</formula>
    </cfRule>
  </conditionalFormatting>
  <conditionalFormatting sqref="AV21 AV27 AV33 AV39">
    <cfRule type="cellIs" dxfId="1367" priority="509" stopIfTrue="1" operator="greaterThan">
      <formula>0.03</formula>
    </cfRule>
    <cfRule type="cellIs" dxfId="1366" priority="510" stopIfTrue="1" operator="lessThan">
      <formula>-0.03</formula>
    </cfRule>
  </conditionalFormatting>
  <conditionalFormatting sqref="AV21:AV22 AV27:AV28 AV33:AV34 AV39:AV40">
    <cfRule type="cellIs" dxfId="1365" priority="511" stopIfTrue="1" operator="greaterThan">
      <formula>0</formula>
    </cfRule>
    <cfRule type="cellIs" dxfId="1364" priority="512" operator="lessThan">
      <formula>0</formula>
    </cfRule>
  </conditionalFormatting>
  <conditionalFormatting sqref="BA11">
    <cfRule type="cellIs" dxfId="1363" priority="341" stopIfTrue="1" operator="greaterThan">
      <formula>0.03</formula>
    </cfRule>
    <cfRule type="cellIs" dxfId="1362" priority="342" stopIfTrue="1" operator="lessThan">
      <formula>-0.03</formula>
    </cfRule>
  </conditionalFormatting>
  <conditionalFormatting sqref="BA11:BA16">
    <cfRule type="cellIs" dxfId="1361" priority="343" stopIfTrue="1" operator="greaterThan">
      <formula>0</formula>
    </cfRule>
    <cfRule type="cellIs" dxfId="1360" priority="344" stopIfTrue="1" operator="lessThan">
      <formula>0</formula>
    </cfRule>
  </conditionalFormatting>
  <conditionalFormatting sqref="AZ11">
    <cfRule type="cellIs" dxfId="1359" priority="337" stopIfTrue="1" operator="greaterThan">
      <formula>0.03</formula>
    </cfRule>
    <cfRule type="cellIs" dxfId="1358" priority="338" stopIfTrue="1" operator="lessThan">
      <formula>-0.03</formula>
    </cfRule>
  </conditionalFormatting>
  <conditionalFormatting sqref="AZ11:AZ12">
    <cfRule type="cellIs" dxfId="1357" priority="339" stopIfTrue="1" operator="greaterThan">
      <formula>0</formula>
    </cfRule>
    <cfRule type="cellIs" dxfId="1356" priority="340" operator="lessThan">
      <formula>0</formula>
    </cfRule>
  </conditionalFormatting>
  <conditionalFormatting sqref="AZ13">
    <cfRule type="cellIs" dxfId="1355" priority="333" stopIfTrue="1" operator="greaterThan">
      <formula>0.03</formula>
    </cfRule>
    <cfRule type="cellIs" dxfId="1354" priority="334" stopIfTrue="1" operator="lessThan">
      <formula>-0.03</formula>
    </cfRule>
  </conditionalFormatting>
  <conditionalFormatting sqref="AZ13:AZ14">
    <cfRule type="cellIs" dxfId="1353" priority="335" stopIfTrue="1" operator="greaterThan">
      <formula>0</formula>
    </cfRule>
    <cfRule type="cellIs" dxfId="1352" priority="336" operator="lessThan">
      <formula>0</formula>
    </cfRule>
  </conditionalFormatting>
  <conditionalFormatting sqref="AZ15">
    <cfRule type="cellIs" dxfId="1351" priority="329" stopIfTrue="1" operator="greaterThan">
      <formula>0.03</formula>
    </cfRule>
    <cfRule type="cellIs" dxfId="1350" priority="330" stopIfTrue="1" operator="lessThan">
      <formula>-0.03</formula>
    </cfRule>
  </conditionalFormatting>
  <conditionalFormatting sqref="AZ15:AZ16">
    <cfRule type="cellIs" dxfId="1349" priority="331" stopIfTrue="1" operator="greaterThan">
      <formula>0</formula>
    </cfRule>
    <cfRule type="cellIs" dxfId="1348" priority="332" operator="lessThan">
      <formula>0</formula>
    </cfRule>
  </conditionalFormatting>
  <conditionalFormatting sqref="BA5">
    <cfRule type="cellIs" dxfId="1347" priority="325" stopIfTrue="1" operator="greaterThan">
      <formula>0.03</formula>
    </cfRule>
    <cfRule type="cellIs" dxfId="1346" priority="326" stopIfTrue="1" operator="lessThan">
      <formula>-0.03</formula>
    </cfRule>
  </conditionalFormatting>
  <conditionalFormatting sqref="BA5:BA10">
    <cfRule type="cellIs" dxfId="1345" priority="327" stopIfTrue="1" operator="greaterThan">
      <formula>0</formula>
    </cfRule>
    <cfRule type="cellIs" dxfId="1344" priority="328" stopIfTrue="1" operator="lessThan">
      <formula>0</formula>
    </cfRule>
  </conditionalFormatting>
  <conditionalFormatting sqref="AZ5">
    <cfRule type="cellIs" dxfId="1343" priority="321" stopIfTrue="1" operator="greaterThan">
      <formula>0.03</formula>
    </cfRule>
    <cfRule type="cellIs" dxfId="1342" priority="322" stopIfTrue="1" operator="lessThan">
      <formula>-0.03</formula>
    </cfRule>
  </conditionalFormatting>
  <conditionalFormatting sqref="AZ5:AZ6">
    <cfRule type="cellIs" dxfId="1341" priority="323" stopIfTrue="1" operator="greaterThan">
      <formula>0</formula>
    </cfRule>
    <cfRule type="cellIs" dxfId="1340" priority="324" operator="lessThan">
      <formula>0</formula>
    </cfRule>
  </conditionalFormatting>
  <conditionalFormatting sqref="AZ7">
    <cfRule type="cellIs" dxfId="1339" priority="317" stopIfTrue="1" operator="greaterThan">
      <formula>0.03</formula>
    </cfRule>
    <cfRule type="cellIs" dxfId="1338" priority="318" stopIfTrue="1" operator="lessThan">
      <formula>-0.03</formula>
    </cfRule>
  </conditionalFormatting>
  <conditionalFormatting sqref="AZ7:AZ8">
    <cfRule type="cellIs" dxfId="1337" priority="319" stopIfTrue="1" operator="greaterThan">
      <formula>0</formula>
    </cfRule>
    <cfRule type="cellIs" dxfId="1336" priority="320" operator="lessThan">
      <formula>0</formula>
    </cfRule>
  </conditionalFormatting>
  <conditionalFormatting sqref="AZ9">
    <cfRule type="cellIs" dxfId="1335" priority="313" stopIfTrue="1" operator="greaterThan">
      <formula>0.03</formula>
    </cfRule>
    <cfRule type="cellIs" dxfId="1334" priority="314" stopIfTrue="1" operator="lessThan">
      <formula>-0.03</formula>
    </cfRule>
  </conditionalFormatting>
  <conditionalFormatting sqref="AZ9:AZ10">
    <cfRule type="cellIs" dxfId="1333" priority="315" stopIfTrue="1" operator="greaterThan">
      <formula>0</formula>
    </cfRule>
    <cfRule type="cellIs" dxfId="1332" priority="316" operator="lessThan">
      <formula>0</formula>
    </cfRule>
  </conditionalFormatting>
  <conditionalFormatting sqref="BA17">
    <cfRule type="cellIs" dxfId="1331" priority="309" stopIfTrue="1" operator="greaterThan">
      <formula>0.03</formula>
    </cfRule>
    <cfRule type="cellIs" dxfId="1330" priority="310" stopIfTrue="1" operator="lessThan">
      <formula>-0.03</formula>
    </cfRule>
  </conditionalFormatting>
  <conditionalFormatting sqref="BA17:BA22">
    <cfRule type="cellIs" dxfId="1329" priority="311" stopIfTrue="1" operator="greaterThan">
      <formula>0</formula>
    </cfRule>
    <cfRule type="cellIs" dxfId="1328" priority="312" stopIfTrue="1" operator="lessThan">
      <formula>0</formula>
    </cfRule>
  </conditionalFormatting>
  <conditionalFormatting sqref="AZ17">
    <cfRule type="cellIs" dxfId="1327" priority="305" stopIfTrue="1" operator="greaterThan">
      <formula>0.03</formula>
    </cfRule>
    <cfRule type="cellIs" dxfId="1326" priority="306" stopIfTrue="1" operator="lessThan">
      <formula>-0.03</formula>
    </cfRule>
  </conditionalFormatting>
  <conditionalFormatting sqref="AZ17:AZ18">
    <cfRule type="cellIs" dxfId="1325" priority="307" stopIfTrue="1" operator="greaterThan">
      <formula>0</formula>
    </cfRule>
    <cfRule type="cellIs" dxfId="1324" priority="308" operator="lessThan">
      <formula>0</formula>
    </cfRule>
  </conditionalFormatting>
  <conditionalFormatting sqref="AZ19">
    <cfRule type="cellIs" dxfId="1323" priority="301" stopIfTrue="1" operator="greaterThan">
      <formula>0.03</formula>
    </cfRule>
    <cfRule type="cellIs" dxfId="1322" priority="302" stopIfTrue="1" operator="lessThan">
      <formula>-0.03</formula>
    </cfRule>
  </conditionalFormatting>
  <conditionalFormatting sqref="AZ19:AZ20">
    <cfRule type="cellIs" dxfId="1321" priority="303" stopIfTrue="1" operator="greaterThan">
      <formula>0</formula>
    </cfRule>
    <cfRule type="cellIs" dxfId="1320" priority="304" operator="lessThan">
      <formula>0</formula>
    </cfRule>
  </conditionalFormatting>
  <conditionalFormatting sqref="AZ21">
    <cfRule type="cellIs" dxfId="1319" priority="297" stopIfTrue="1" operator="greaterThan">
      <formula>0.03</formula>
    </cfRule>
    <cfRule type="cellIs" dxfId="1318" priority="298" stopIfTrue="1" operator="lessThan">
      <formula>-0.03</formula>
    </cfRule>
  </conditionalFormatting>
  <conditionalFormatting sqref="AZ21:AZ22">
    <cfRule type="cellIs" dxfId="1317" priority="299" stopIfTrue="1" operator="greaterThan">
      <formula>0</formula>
    </cfRule>
    <cfRule type="cellIs" dxfId="1316" priority="300" operator="lessThan">
      <formula>0</formula>
    </cfRule>
  </conditionalFormatting>
  <conditionalFormatting sqref="BA29">
    <cfRule type="cellIs" dxfId="1315" priority="293" stopIfTrue="1" operator="greaterThan">
      <formula>0.03</formula>
    </cfRule>
    <cfRule type="cellIs" dxfId="1314" priority="294" stopIfTrue="1" operator="lessThan">
      <formula>-0.03</formula>
    </cfRule>
  </conditionalFormatting>
  <conditionalFormatting sqref="BA29:BA34">
    <cfRule type="cellIs" dxfId="1313" priority="295" stopIfTrue="1" operator="greaterThan">
      <formula>0</formula>
    </cfRule>
    <cfRule type="cellIs" dxfId="1312" priority="296" stopIfTrue="1" operator="lessThan">
      <formula>0</formula>
    </cfRule>
  </conditionalFormatting>
  <conditionalFormatting sqref="AZ29">
    <cfRule type="cellIs" dxfId="1311" priority="289" stopIfTrue="1" operator="greaterThan">
      <formula>0.03</formula>
    </cfRule>
    <cfRule type="cellIs" dxfId="1310" priority="290" stopIfTrue="1" operator="lessThan">
      <formula>-0.03</formula>
    </cfRule>
  </conditionalFormatting>
  <conditionalFormatting sqref="AZ29:AZ30">
    <cfRule type="cellIs" dxfId="1309" priority="291" stopIfTrue="1" operator="greaterThan">
      <formula>0</formula>
    </cfRule>
    <cfRule type="cellIs" dxfId="1308" priority="292" operator="lessThan">
      <formula>0</formula>
    </cfRule>
  </conditionalFormatting>
  <conditionalFormatting sqref="AZ31">
    <cfRule type="cellIs" dxfId="1307" priority="285" stopIfTrue="1" operator="greaterThan">
      <formula>0.03</formula>
    </cfRule>
    <cfRule type="cellIs" dxfId="1306" priority="286" stopIfTrue="1" operator="lessThan">
      <formula>-0.03</formula>
    </cfRule>
  </conditionalFormatting>
  <conditionalFormatting sqref="AZ31:AZ32">
    <cfRule type="cellIs" dxfId="1305" priority="287" stopIfTrue="1" operator="greaterThan">
      <formula>0</formula>
    </cfRule>
    <cfRule type="cellIs" dxfId="1304" priority="288" operator="lessThan">
      <formula>0</formula>
    </cfRule>
  </conditionalFormatting>
  <conditionalFormatting sqref="AZ33">
    <cfRule type="cellIs" dxfId="1303" priority="281" stopIfTrue="1" operator="greaterThan">
      <formula>0.03</formula>
    </cfRule>
    <cfRule type="cellIs" dxfId="1302" priority="282" stopIfTrue="1" operator="lessThan">
      <formula>-0.03</formula>
    </cfRule>
  </conditionalFormatting>
  <conditionalFormatting sqref="AZ33:AZ34">
    <cfRule type="cellIs" dxfId="1301" priority="283" stopIfTrue="1" operator="greaterThan">
      <formula>0</formula>
    </cfRule>
    <cfRule type="cellIs" dxfId="1300" priority="284" operator="lessThan">
      <formula>0</formula>
    </cfRule>
  </conditionalFormatting>
  <conditionalFormatting sqref="BA23">
    <cfRule type="cellIs" dxfId="1299" priority="277" stopIfTrue="1" operator="greaterThan">
      <formula>0.03</formula>
    </cfRule>
    <cfRule type="cellIs" dxfId="1298" priority="278" stopIfTrue="1" operator="lessThan">
      <formula>-0.03</formula>
    </cfRule>
  </conditionalFormatting>
  <conditionalFormatting sqref="BA23:BA28">
    <cfRule type="cellIs" dxfId="1297" priority="279" stopIfTrue="1" operator="greaterThan">
      <formula>0</formula>
    </cfRule>
    <cfRule type="cellIs" dxfId="1296" priority="280" stopIfTrue="1" operator="lessThan">
      <formula>0</formula>
    </cfRule>
  </conditionalFormatting>
  <conditionalFormatting sqref="AZ23">
    <cfRule type="cellIs" dxfId="1295" priority="273" stopIfTrue="1" operator="greaterThan">
      <formula>0.03</formula>
    </cfRule>
    <cfRule type="cellIs" dxfId="1294" priority="274" stopIfTrue="1" operator="lessThan">
      <formula>-0.03</formula>
    </cfRule>
  </conditionalFormatting>
  <conditionalFormatting sqref="AZ23:AZ24">
    <cfRule type="cellIs" dxfId="1293" priority="275" stopIfTrue="1" operator="greaterThan">
      <formula>0</formula>
    </cfRule>
    <cfRule type="cellIs" dxfId="1292" priority="276" operator="lessThan">
      <formula>0</formula>
    </cfRule>
  </conditionalFormatting>
  <conditionalFormatting sqref="AZ25">
    <cfRule type="cellIs" dxfId="1291" priority="269" stopIfTrue="1" operator="greaterThan">
      <formula>0.03</formula>
    </cfRule>
    <cfRule type="cellIs" dxfId="1290" priority="270" stopIfTrue="1" operator="lessThan">
      <formula>-0.03</formula>
    </cfRule>
  </conditionalFormatting>
  <conditionalFormatting sqref="AZ25:AZ26">
    <cfRule type="cellIs" dxfId="1289" priority="271" stopIfTrue="1" operator="greaterThan">
      <formula>0</formula>
    </cfRule>
    <cfRule type="cellIs" dxfId="1288" priority="272" operator="lessThan">
      <formula>0</formula>
    </cfRule>
  </conditionalFormatting>
  <conditionalFormatting sqref="AZ27">
    <cfRule type="cellIs" dxfId="1287" priority="265" stopIfTrue="1" operator="greaterThan">
      <formula>0.03</formula>
    </cfRule>
    <cfRule type="cellIs" dxfId="1286" priority="266" stopIfTrue="1" operator="lessThan">
      <formula>-0.03</formula>
    </cfRule>
  </conditionalFormatting>
  <conditionalFormatting sqref="AZ27:AZ28">
    <cfRule type="cellIs" dxfId="1285" priority="267" stopIfTrue="1" operator="greaterThan">
      <formula>0</formula>
    </cfRule>
    <cfRule type="cellIs" dxfId="1284" priority="268" operator="lessThan">
      <formula>0</formula>
    </cfRule>
  </conditionalFormatting>
  <conditionalFormatting sqref="BA35">
    <cfRule type="cellIs" dxfId="1283" priority="261" stopIfTrue="1" operator="greaterThan">
      <formula>0.03</formula>
    </cfRule>
    <cfRule type="cellIs" dxfId="1282" priority="262" stopIfTrue="1" operator="lessThan">
      <formula>-0.03</formula>
    </cfRule>
  </conditionalFormatting>
  <conditionalFormatting sqref="BA35:BA40">
    <cfRule type="cellIs" dxfId="1281" priority="263" stopIfTrue="1" operator="greaterThan">
      <formula>0</formula>
    </cfRule>
    <cfRule type="cellIs" dxfId="1280" priority="264" stopIfTrue="1" operator="lessThan">
      <formula>0</formula>
    </cfRule>
  </conditionalFormatting>
  <conditionalFormatting sqref="AZ35">
    <cfRule type="cellIs" dxfId="1279" priority="257" stopIfTrue="1" operator="greaterThan">
      <formula>0.03</formula>
    </cfRule>
    <cfRule type="cellIs" dxfId="1278" priority="258" stopIfTrue="1" operator="lessThan">
      <formula>-0.03</formula>
    </cfRule>
  </conditionalFormatting>
  <conditionalFormatting sqref="AZ35:AZ36">
    <cfRule type="cellIs" dxfId="1277" priority="259" stopIfTrue="1" operator="greaterThan">
      <formula>0</formula>
    </cfRule>
    <cfRule type="cellIs" dxfId="1276" priority="260" operator="lessThan">
      <formula>0</formula>
    </cfRule>
  </conditionalFormatting>
  <conditionalFormatting sqref="AZ37">
    <cfRule type="cellIs" dxfId="1275" priority="253" stopIfTrue="1" operator="greaterThan">
      <formula>0.03</formula>
    </cfRule>
    <cfRule type="cellIs" dxfId="1274" priority="254" stopIfTrue="1" operator="lessThan">
      <formula>-0.03</formula>
    </cfRule>
  </conditionalFormatting>
  <conditionalFormatting sqref="AZ37:AZ38">
    <cfRule type="cellIs" dxfId="1273" priority="255" stopIfTrue="1" operator="greaterThan">
      <formula>0</formula>
    </cfRule>
    <cfRule type="cellIs" dxfId="1272" priority="256" operator="lessThan">
      <formula>0</formula>
    </cfRule>
  </conditionalFormatting>
  <conditionalFormatting sqref="AZ39">
    <cfRule type="cellIs" dxfId="1271" priority="249" stopIfTrue="1" operator="greaterThan">
      <formula>0.03</formula>
    </cfRule>
    <cfRule type="cellIs" dxfId="1270" priority="250" stopIfTrue="1" operator="lessThan">
      <formula>-0.03</formula>
    </cfRule>
  </conditionalFormatting>
  <conditionalFormatting sqref="AZ39:AZ40">
    <cfRule type="cellIs" dxfId="1269" priority="251" stopIfTrue="1" operator="greaterThan">
      <formula>0</formula>
    </cfRule>
    <cfRule type="cellIs" dxfId="1268" priority="252" operator="lessThan">
      <formula>0</formula>
    </cfRule>
  </conditionalFormatting>
  <conditionalFormatting sqref="AX11">
    <cfRule type="cellIs" dxfId="1267" priority="245" stopIfTrue="1" operator="greaterThan">
      <formula>0.03</formula>
    </cfRule>
    <cfRule type="cellIs" dxfId="1266" priority="246" stopIfTrue="1" operator="lessThan">
      <formula>-0.03</formula>
    </cfRule>
  </conditionalFormatting>
  <conditionalFormatting sqref="AX11:AX12">
    <cfRule type="cellIs" dxfId="1265" priority="247" stopIfTrue="1" operator="greaterThan">
      <formula>0</formula>
    </cfRule>
    <cfRule type="cellIs" dxfId="1264" priority="248" operator="lessThan">
      <formula>0</formula>
    </cfRule>
  </conditionalFormatting>
  <conditionalFormatting sqref="AX13">
    <cfRule type="cellIs" dxfId="1263" priority="241" stopIfTrue="1" operator="greaterThan">
      <formula>0.03</formula>
    </cfRule>
    <cfRule type="cellIs" dxfId="1262" priority="242" stopIfTrue="1" operator="lessThan">
      <formula>-0.03</formula>
    </cfRule>
  </conditionalFormatting>
  <conditionalFormatting sqref="AX13:AX14">
    <cfRule type="cellIs" dxfId="1261" priority="243" stopIfTrue="1" operator="greaterThan">
      <formula>0</formula>
    </cfRule>
    <cfRule type="cellIs" dxfId="1260" priority="244" operator="lessThan">
      <formula>0</formula>
    </cfRule>
  </conditionalFormatting>
  <conditionalFormatting sqref="AX15">
    <cfRule type="cellIs" dxfId="1259" priority="237" stopIfTrue="1" operator="greaterThan">
      <formula>0.03</formula>
    </cfRule>
    <cfRule type="cellIs" dxfId="1258" priority="238" stopIfTrue="1" operator="lessThan">
      <formula>-0.03</formula>
    </cfRule>
  </conditionalFormatting>
  <conditionalFormatting sqref="AX15:AX16">
    <cfRule type="cellIs" dxfId="1257" priority="239" stopIfTrue="1" operator="greaterThan">
      <formula>0</formula>
    </cfRule>
    <cfRule type="cellIs" dxfId="1256" priority="240" operator="lessThan">
      <formula>0</formula>
    </cfRule>
  </conditionalFormatting>
  <conditionalFormatting sqref="AY17">
    <cfRule type="cellIs" dxfId="1255" priority="233" stopIfTrue="1" operator="greaterThan">
      <formula>0.03</formula>
    </cfRule>
    <cfRule type="cellIs" dxfId="1254" priority="234" stopIfTrue="1" operator="lessThan">
      <formula>-0.03</formula>
    </cfRule>
  </conditionalFormatting>
  <conditionalFormatting sqref="AY17:AY22">
    <cfRule type="cellIs" dxfId="1253" priority="235" stopIfTrue="1" operator="greaterThan">
      <formula>0</formula>
    </cfRule>
    <cfRule type="cellIs" dxfId="1252" priority="236" stopIfTrue="1" operator="lessThan">
      <formula>0</formula>
    </cfRule>
  </conditionalFormatting>
  <conditionalFormatting sqref="AX17">
    <cfRule type="cellIs" dxfId="1251" priority="229" stopIfTrue="1" operator="greaterThan">
      <formula>0.03</formula>
    </cfRule>
    <cfRule type="cellIs" dxfId="1250" priority="230" stopIfTrue="1" operator="lessThan">
      <formula>-0.03</formula>
    </cfRule>
  </conditionalFormatting>
  <conditionalFormatting sqref="AX17:AX18">
    <cfRule type="cellIs" dxfId="1249" priority="231" stopIfTrue="1" operator="greaterThan">
      <formula>0</formula>
    </cfRule>
    <cfRule type="cellIs" dxfId="1248" priority="232" operator="lessThan">
      <formula>0</formula>
    </cfRule>
  </conditionalFormatting>
  <conditionalFormatting sqref="AX19">
    <cfRule type="cellIs" dxfId="1247" priority="225" stopIfTrue="1" operator="greaterThan">
      <formula>0.03</formula>
    </cfRule>
    <cfRule type="cellIs" dxfId="1246" priority="226" stopIfTrue="1" operator="lessThan">
      <formula>-0.03</formula>
    </cfRule>
  </conditionalFormatting>
  <conditionalFormatting sqref="AX19:AX20">
    <cfRule type="cellIs" dxfId="1245" priority="227" stopIfTrue="1" operator="greaterThan">
      <formula>0</formula>
    </cfRule>
    <cfRule type="cellIs" dxfId="1244" priority="228" operator="lessThan">
      <formula>0</formula>
    </cfRule>
  </conditionalFormatting>
  <conditionalFormatting sqref="AX21">
    <cfRule type="cellIs" dxfId="1243" priority="221" stopIfTrue="1" operator="greaterThan">
      <formula>0.03</formula>
    </cfRule>
    <cfRule type="cellIs" dxfId="1242" priority="222" stopIfTrue="1" operator="lessThan">
      <formula>-0.03</formula>
    </cfRule>
  </conditionalFormatting>
  <conditionalFormatting sqref="AX21:AX22">
    <cfRule type="cellIs" dxfId="1241" priority="223" stopIfTrue="1" operator="greaterThan">
      <formula>0</formula>
    </cfRule>
    <cfRule type="cellIs" dxfId="1240" priority="224" operator="lessThan">
      <formula>0</formula>
    </cfRule>
  </conditionalFormatting>
  <conditionalFormatting sqref="AY23">
    <cfRule type="cellIs" dxfId="1239" priority="217" stopIfTrue="1" operator="greaterThan">
      <formula>0.03</formula>
    </cfRule>
    <cfRule type="cellIs" dxfId="1238" priority="218" stopIfTrue="1" operator="lessThan">
      <formula>-0.03</formula>
    </cfRule>
  </conditionalFormatting>
  <conditionalFormatting sqref="AY23:AY28">
    <cfRule type="cellIs" dxfId="1237" priority="219" stopIfTrue="1" operator="greaterThan">
      <formula>0</formula>
    </cfRule>
    <cfRule type="cellIs" dxfId="1236" priority="220" stopIfTrue="1" operator="lessThan">
      <formula>0</formula>
    </cfRule>
  </conditionalFormatting>
  <conditionalFormatting sqref="AX23">
    <cfRule type="cellIs" dxfId="1235" priority="213" stopIfTrue="1" operator="greaterThan">
      <formula>0.03</formula>
    </cfRule>
    <cfRule type="cellIs" dxfId="1234" priority="214" stopIfTrue="1" operator="lessThan">
      <formula>-0.03</formula>
    </cfRule>
  </conditionalFormatting>
  <conditionalFormatting sqref="AX23:AX24">
    <cfRule type="cellIs" dxfId="1233" priority="215" stopIfTrue="1" operator="greaterThan">
      <formula>0</formula>
    </cfRule>
    <cfRule type="cellIs" dxfId="1232" priority="216" operator="lessThan">
      <formula>0</formula>
    </cfRule>
  </conditionalFormatting>
  <conditionalFormatting sqref="AX25">
    <cfRule type="cellIs" dxfId="1231" priority="209" stopIfTrue="1" operator="greaterThan">
      <formula>0.03</formula>
    </cfRule>
    <cfRule type="cellIs" dxfId="1230" priority="210" stopIfTrue="1" operator="lessThan">
      <formula>-0.03</formula>
    </cfRule>
  </conditionalFormatting>
  <conditionalFormatting sqref="AX25:AX26">
    <cfRule type="cellIs" dxfId="1229" priority="211" stopIfTrue="1" operator="greaterThan">
      <formula>0</formula>
    </cfRule>
    <cfRule type="cellIs" dxfId="1228" priority="212" operator="lessThan">
      <formula>0</formula>
    </cfRule>
  </conditionalFormatting>
  <conditionalFormatting sqref="AX27">
    <cfRule type="cellIs" dxfId="1227" priority="205" stopIfTrue="1" operator="greaterThan">
      <formula>0.03</formula>
    </cfRule>
    <cfRule type="cellIs" dxfId="1226" priority="206" stopIfTrue="1" operator="lessThan">
      <formula>-0.03</formula>
    </cfRule>
  </conditionalFormatting>
  <conditionalFormatting sqref="AX27:AX28">
    <cfRule type="cellIs" dxfId="1225" priority="207" stopIfTrue="1" operator="greaterThan">
      <formula>0</formula>
    </cfRule>
    <cfRule type="cellIs" dxfId="1224" priority="208" operator="lessThan">
      <formula>0</formula>
    </cfRule>
  </conditionalFormatting>
  <conditionalFormatting sqref="AY29">
    <cfRule type="cellIs" dxfId="1223" priority="201" stopIfTrue="1" operator="greaterThan">
      <formula>0.03</formula>
    </cfRule>
    <cfRule type="cellIs" dxfId="1222" priority="202" stopIfTrue="1" operator="lessThan">
      <formula>-0.03</formula>
    </cfRule>
  </conditionalFormatting>
  <conditionalFormatting sqref="AY29:AY34">
    <cfRule type="cellIs" dxfId="1221" priority="203" stopIfTrue="1" operator="greaterThan">
      <formula>0</formula>
    </cfRule>
    <cfRule type="cellIs" dxfId="1220" priority="204" stopIfTrue="1" operator="lessThan">
      <formula>0</formula>
    </cfRule>
  </conditionalFormatting>
  <conditionalFormatting sqref="AX29">
    <cfRule type="cellIs" dxfId="1219" priority="197" stopIfTrue="1" operator="greaterThan">
      <formula>0.03</formula>
    </cfRule>
    <cfRule type="cellIs" dxfId="1218" priority="198" stopIfTrue="1" operator="lessThan">
      <formula>-0.03</formula>
    </cfRule>
  </conditionalFormatting>
  <conditionalFormatting sqref="AX29:AX30">
    <cfRule type="cellIs" dxfId="1217" priority="199" stopIfTrue="1" operator="greaterThan">
      <formula>0</formula>
    </cfRule>
    <cfRule type="cellIs" dxfId="1216" priority="200" operator="lessThan">
      <formula>0</formula>
    </cfRule>
  </conditionalFormatting>
  <conditionalFormatting sqref="AX31">
    <cfRule type="cellIs" dxfId="1215" priority="193" stopIfTrue="1" operator="greaterThan">
      <formula>0.03</formula>
    </cfRule>
    <cfRule type="cellIs" dxfId="1214" priority="194" stopIfTrue="1" operator="lessThan">
      <formula>-0.03</formula>
    </cfRule>
  </conditionalFormatting>
  <conditionalFormatting sqref="AX31:AX32">
    <cfRule type="cellIs" dxfId="1213" priority="195" stopIfTrue="1" operator="greaterThan">
      <formula>0</formula>
    </cfRule>
    <cfRule type="cellIs" dxfId="1212" priority="196" operator="lessThan">
      <formula>0</formula>
    </cfRule>
  </conditionalFormatting>
  <conditionalFormatting sqref="AX33">
    <cfRule type="cellIs" dxfId="1211" priority="189" stopIfTrue="1" operator="greaterThan">
      <formula>0.03</formula>
    </cfRule>
    <cfRule type="cellIs" dxfId="1210" priority="190" stopIfTrue="1" operator="lessThan">
      <formula>-0.03</formula>
    </cfRule>
  </conditionalFormatting>
  <conditionalFormatting sqref="AX33:AX34">
    <cfRule type="cellIs" dxfId="1209" priority="191" stopIfTrue="1" operator="greaterThan">
      <formula>0</formula>
    </cfRule>
    <cfRule type="cellIs" dxfId="1208" priority="192" operator="lessThan">
      <formula>0</formula>
    </cfRule>
  </conditionalFormatting>
  <conditionalFormatting sqref="AY35">
    <cfRule type="cellIs" dxfId="1207" priority="185" stopIfTrue="1" operator="greaterThan">
      <formula>0.03</formula>
    </cfRule>
    <cfRule type="cellIs" dxfId="1206" priority="186" stopIfTrue="1" operator="lessThan">
      <formula>-0.03</formula>
    </cfRule>
  </conditionalFormatting>
  <conditionalFormatting sqref="AY35:AY40">
    <cfRule type="cellIs" dxfId="1205" priority="187" stopIfTrue="1" operator="greaterThan">
      <formula>0</formula>
    </cfRule>
    <cfRule type="cellIs" dxfId="1204" priority="188" stopIfTrue="1" operator="lessThan">
      <formula>0</formula>
    </cfRule>
  </conditionalFormatting>
  <conditionalFormatting sqref="AX35">
    <cfRule type="cellIs" dxfId="1203" priority="181" stopIfTrue="1" operator="greaterThan">
      <formula>0.03</formula>
    </cfRule>
    <cfRule type="cellIs" dxfId="1202" priority="182" stopIfTrue="1" operator="lessThan">
      <formula>-0.03</formula>
    </cfRule>
  </conditionalFormatting>
  <conditionalFormatting sqref="AX35:AX36">
    <cfRule type="cellIs" dxfId="1201" priority="183" stopIfTrue="1" operator="greaterThan">
      <formula>0</formula>
    </cfRule>
    <cfRule type="cellIs" dxfId="1200" priority="184" operator="lessThan">
      <formula>0</formula>
    </cfRule>
  </conditionalFormatting>
  <conditionalFormatting sqref="AX37">
    <cfRule type="cellIs" dxfId="1199" priority="177" stopIfTrue="1" operator="greaterThan">
      <formula>0.03</formula>
    </cfRule>
    <cfRule type="cellIs" dxfId="1198" priority="178" stopIfTrue="1" operator="lessThan">
      <formula>-0.03</formula>
    </cfRule>
  </conditionalFormatting>
  <conditionalFormatting sqref="AX37:AX38">
    <cfRule type="cellIs" dxfId="1197" priority="179" stopIfTrue="1" operator="greaterThan">
      <formula>0</formula>
    </cfRule>
    <cfRule type="cellIs" dxfId="1196" priority="180" operator="lessThan">
      <formula>0</formula>
    </cfRule>
  </conditionalFormatting>
  <conditionalFormatting sqref="AX39">
    <cfRule type="cellIs" dxfId="1195" priority="173" stopIfTrue="1" operator="greaterThan">
      <formula>0.03</formula>
    </cfRule>
    <cfRule type="cellIs" dxfId="1194" priority="174" stopIfTrue="1" operator="lessThan">
      <formula>-0.03</formula>
    </cfRule>
  </conditionalFormatting>
  <conditionalFormatting sqref="AX39:AX40">
    <cfRule type="cellIs" dxfId="1193" priority="175" stopIfTrue="1" operator="greaterThan">
      <formula>0</formula>
    </cfRule>
    <cfRule type="cellIs" dxfId="1192" priority="176" operator="lessThan">
      <formula>0</formula>
    </cfRule>
  </conditionalFormatting>
  <conditionalFormatting sqref="B47">
    <cfRule type="cellIs" dxfId="1191" priority="157" stopIfTrue="1" operator="greaterThan">
      <formula>0.03</formula>
    </cfRule>
    <cfRule type="cellIs" dxfId="1190" priority="158" stopIfTrue="1" operator="lessThan">
      <formula>-0.03</formula>
    </cfRule>
  </conditionalFormatting>
  <conditionalFormatting sqref="C47">
    <cfRule type="cellIs" dxfId="1189" priority="159" stopIfTrue="1" operator="greaterThan">
      <formula>0.03</formula>
    </cfRule>
    <cfRule type="cellIs" dxfId="1188" priority="160" stopIfTrue="1" operator="lessThan">
      <formula>-0.03</formula>
    </cfRule>
  </conditionalFormatting>
  <conditionalFormatting sqref="C47:C52">
    <cfRule type="cellIs" dxfId="1187" priority="161" stopIfTrue="1" operator="greaterThan">
      <formula>0</formula>
    </cfRule>
    <cfRule type="cellIs" dxfId="1186" priority="162" stopIfTrue="1" operator="lessThan">
      <formula>0</formula>
    </cfRule>
  </conditionalFormatting>
  <conditionalFormatting sqref="B47:B48">
    <cfRule type="cellIs" dxfId="1185" priority="163" stopIfTrue="1" operator="greaterThan">
      <formula>0</formula>
    </cfRule>
    <cfRule type="cellIs" dxfId="1184" priority="164" operator="lessThan">
      <formula>0</formula>
    </cfRule>
  </conditionalFormatting>
  <conditionalFormatting sqref="B49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49:B50">
    <cfRule type="cellIs" dxfId="1181" priority="155" stopIfTrue="1" operator="greaterThan">
      <formula>0</formula>
    </cfRule>
    <cfRule type="cellIs" dxfId="1180" priority="156" operator="lessThan">
      <formula>0</formula>
    </cfRule>
  </conditionalFormatting>
  <conditionalFormatting sqref="B51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B51:B52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D47:P4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D47:P52">
    <cfRule type="cellIs" dxfId="1173" priority="147" stopIfTrue="1" operator="greaterThan">
      <formula>0</formula>
    </cfRule>
    <cfRule type="cellIs" dxfId="1172" priority="148" stopIfTrue="1" operator="lessThan">
      <formula>0</formula>
    </cfRule>
  </conditionalFormatting>
  <conditionalFormatting sqref="Q47">
    <cfRule type="cellIs" dxfId="1171" priority="137" stopIfTrue="1" operator="greaterThan">
      <formula>0.03</formula>
    </cfRule>
    <cfRule type="cellIs" dxfId="1170" priority="138" stopIfTrue="1" operator="lessThan">
      <formula>-0.03</formula>
    </cfRule>
  </conditionalFormatting>
  <conditionalFormatting sqref="R47">
    <cfRule type="cellIs" dxfId="1169" priority="139" stopIfTrue="1" operator="greaterThan">
      <formula>0.03</formula>
    </cfRule>
    <cfRule type="cellIs" dxfId="1168" priority="140" stopIfTrue="1" operator="lessThan">
      <formula>-0.03</formula>
    </cfRule>
  </conditionalFormatting>
  <conditionalFormatting sqref="R47:R52">
    <cfRule type="cellIs" dxfId="1167" priority="141" stopIfTrue="1" operator="greaterThan">
      <formula>0</formula>
    </cfRule>
    <cfRule type="cellIs" dxfId="1166" priority="142" stopIfTrue="1" operator="lessThan">
      <formula>0</formula>
    </cfRule>
  </conditionalFormatting>
  <conditionalFormatting sqref="Q47:Q48">
    <cfRule type="cellIs" dxfId="1165" priority="143" stopIfTrue="1" operator="greaterThan">
      <formula>0</formula>
    </cfRule>
    <cfRule type="cellIs" dxfId="1164" priority="144" operator="lessThan">
      <formula>0</formula>
    </cfRule>
  </conditionalFormatting>
  <conditionalFormatting sqref="Q49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Q49:Q50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Q51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Q51:Q52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S47">
    <cfRule type="cellIs" dxfId="1155" priority="121" stopIfTrue="1" operator="greaterThan">
      <formula>0.03</formula>
    </cfRule>
    <cfRule type="cellIs" dxfId="1154" priority="122" stopIfTrue="1" operator="lessThan">
      <formula>-0.03</formula>
    </cfRule>
  </conditionalFormatting>
  <conditionalFormatting sqref="T47">
    <cfRule type="cellIs" dxfId="1153" priority="123" stopIfTrue="1" operator="greaterThan">
      <formula>0.03</formula>
    </cfRule>
    <cfRule type="cellIs" dxfId="1152" priority="124" stopIfTrue="1" operator="lessThan">
      <formula>-0.03</formula>
    </cfRule>
  </conditionalFormatting>
  <conditionalFormatting sqref="T47:T52">
    <cfRule type="cellIs" dxfId="1151" priority="125" stopIfTrue="1" operator="greaterThan">
      <formula>0</formula>
    </cfRule>
    <cfRule type="cellIs" dxfId="1150" priority="126" stopIfTrue="1" operator="lessThan">
      <formula>0</formula>
    </cfRule>
  </conditionalFormatting>
  <conditionalFormatting sqref="S47:S48">
    <cfRule type="cellIs" dxfId="1149" priority="127" stopIfTrue="1" operator="greaterThan">
      <formula>0</formula>
    </cfRule>
    <cfRule type="cellIs" dxfId="1148" priority="128" operator="lessThan">
      <formula>0</formula>
    </cfRule>
  </conditionalFormatting>
  <conditionalFormatting sqref="S4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S49:S5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S5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S51:S5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U47">
    <cfRule type="cellIs" dxfId="1139" priority="105" stopIfTrue="1" operator="greaterThan">
      <formula>0.03</formula>
    </cfRule>
    <cfRule type="cellIs" dxfId="1138" priority="106" stopIfTrue="1" operator="lessThan">
      <formula>-0.03</formula>
    </cfRule>
  </conditionalFormatting>
  <conditionalFormatting sqref="V47">
    <cfRule type="cellIs" dxfId="1137" priority="107" stopIfTrue="1" operator="greaterThan">
      <formula>0.03</formula>
    </cfRule>
    <cfRule type="cellIs" dxfId="1136" priority="108" stopIfTrue="1" operator="lessThan">
      <formula>-0.03</formula>
    </cfRule>
  </conditionalFormatting>
  <conditionalFormatting sqref="V47:V52">
    <cfRule type="cellIs" dxfId="1135" priority="109" stopIfTrue="1" operator="greaterThan">
      <formula>0</formula>
    </cfRule>
    <cfRule type="cellIs" dxfId="1134" priority="110" stopIfTrue="1" operator="lessThan">
      <formula>0</formula>
    </cfRule>
  </conditionalFormatting>
  <conditionalFormatting sqref="U47:U48">
    <cfRule type="cellIs" dxfId="1133" priority="111" stopIfTrue="1" operator="greaterThan">
      <formula>0</formula>
    </cfRule>
    <cfRule type="cellIs" dxfId="1132" priority="112" operator="lessThan">
      <formula>0</formula>
    </cfRule>
  </conditionalFormatting>
  <conditionalFormatting sqref="U49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U49:U50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U51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U51:U52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W47">
    <cfRule type="cellIs" dxfId="1123" priority="89" stopIfTrue="1" operator="greaterThan">
      <formula>0.03</formula>
    </cfRule>
    <cfRule type="cellIs" dxfId="1122" priority="90" stopIfTrue="1" operator="lessThan">
      <formula>-0.03</formula>
    </cfRule>
  </conditionalFormatting>
  <conditionalFormatting sqref="X47">
    <cfRule type="cellIs" dxfId="1121" priority="91" stopIfTrue="1" operator="greaterThan">
      <formula>0.03</formula>
    </cfRule>
    <cfRule type="cellIs" dxfId="1120" priority="92" stopIfTrue="1" operator="lessThan">
      <formula>-0.03</formula>
    </cfRule>
  </conditionalFormatting>
  <conditionalFormatting sqref="X47:X52">
    <cfRule type="cellIs" dxfId="1119" priority="93" stopIfTrue="1" operator="greaterThan">
      <formula>0</formula>
    </cfRule>
    <cfRule type="cellIs" dxfId="1118" priority="94" stopIfTrue="1" operator="lessThan">
      <formula>0</formula>
    </cfRule>
  </conditionalFormatting>
  <conditionalFormatting sqref="W47:W48">
    <cfRule type="cellIs" dxfId="1117" priority="95" stopIfTrue="1" operator="greaterThan">
      <formula>0</formula>
    </cfRule>
    <cfRule type="cellIs" dxfId="1116" priority="96" operator="lessThan">
      <formula>0</formula>
    </cfRule>
  </conditionalFormatting>
  <conditionalFormatting sqref="W49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W49:W50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W51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W51:W52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Y47">
    <cfRule type="cellIs" dxfId="1107" priority="73" stopIfTrue="1" operator="greaterThan">
      <formula>0.03</formula>
    </cfRule>
    <cfRule type="cellIs" dxfId="1106" priority="74" stopIfTrue="1" operator="lessThan">
      <formula>-0.03</formula>
    </cfRule>
  </conditionalFormatting>
  <conditionalFormatting sqref="Z47">
    <cfRule type="cellIs" dxfId="1105" priority="75" stopIfTrue="1" operator="greaterThan">
      <formula>0.03</formula>
    </cfRule>
    <cfRule type="cellIs" dxfId="1104" priority="76" stopIfTrue="1" operator="lessThan">
      <formula>-0.03</formula>
    </cfRule>
  </conditionalFormatting>
  <conditionalFormatting sqref="Z47:Z52">
    <cfRule type="cellIs" dxfId="1103" priority="77" stopIfTrue="1" operator="greaterThan">
      <formula>0</formula>
    </cfRule>
    <cfRule type="cellIs" dxfId="1102" priority="78" stopIfTrue="1" operator="lessThan">
      <formula>0</formula>
    </cfRule>
  </conditionalFormatting>
  <conditionalFormatting sqref="Y47:Y48">
    <cfRule type="cellIs" dxfId="1101" priority="79" stopIfTrue="1" operator="greaterThan">
      <formula>0</formula>
    </cfRule>
    <cfRule type="cellIs" dxfId="1100" priority="80" operator="lessThan">
      <formula>0</formula>
    </cfRule>
  </conditionalFormatting>
  <conditionalFormatting sqref="Y49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Y49:Y50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Y51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Y51:Y52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A47">
    <cfRule type="cellIs" dxfId="1091" priority="57" stopIfTrue="1" operator="greaterThan">
      <formula>0.03</formula>
    </cfRule>
    <cfRule type="cellIs" dxfId="1090" priority="58" stopIfTrue="1" operator="lessThan">
      <formula>-0.03</formula>
    </cfRule>
  </conditionalFormatting>
  <conditionalFormatting sqref="AB47">
    <cfRule type="cellIs" dxfId="1089" priority="59" stopIfTrue="1" operator="greaterThan">
      <formula>0.03</formula>
    </cfRule>
    <cfRule type="cellIs" dxfId="1088" priority="60" stopIfTrue="1" operator="lessThan">
      <formula>-0.03</formula>
    </cfRule>
  </conditionalFormatting>
  <conditionalFormatting sqref="AB47:AB52">
    <cfRule type="cellIs" dxfId="1087" priority="61" stopIfTrue="1" operator="greaterThan">
      <formula>0</formula>
    </cfRule>
    <cfRule type="cellIs" dxfId="1086" priority="62" stopIfTrue="1" operator="lessThan">
      <formula>0</formula>
    </cfRule>
  </conditionalFormatting>
  <conditionalFormatting sqref="AA47:AA48">
    <cfRule type="cellIs" dxfId="1085" priority="63" stopIfTrue="1" operator="greaterThan">
      <formula>0</formula>
    </cfRule>
    <cfRule type="cellIs" dxfId="1084" priority="64" operator="lessThan">
      <formula>0</formula>
    </cfRule>
  </conditionalFormatting>
  <conditionalFormatting sqref="AA4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A49:AA5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A5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A51:AA5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C47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C47:AC48">
    <cfRule type="cellIs" dxfId="1073" priority="47" stopIfTrue="1" operator="greaterThan">
      <formula>0</formula>
    </cfRule>
    <cfRule type="cellIs" dxfId="1072" priority="48" operator="lessThan">
      <formula>0</formula>
    </cfRule>
  </conditionalFormatting>
  <conditionalFormatting sqref="AC49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C49:AC50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C51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C51:AC52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I47">
    <cfRule type="cellIs" dxfId="1063" priority="29" stopIfTrue="1" operator="greaterThan">
      <formula>0.03</formula>
    </cfRule>
    <cfRule type="cellIs" dxfId="1062" priority="30" stopIfTrue="1" operator="lessThan">
      <formula>-0.03</formula>
    </cfRule>
  </conditionalFormatting>
  <conditionalFormatting sqref="AJ47">
    <cfRule type="cellIs" dxfId="1061" priority="31" stopIfTrue="1" operator="greaterThan">
      <formula>0.03</formula>
    </cfRule>
    <cfRule type="cellIs" dxfId="1060" priority="32" stopIfTrue="1" operator="lessThan">
      <formula>-0.03</formula>
    </cfRule>
  </conditionalFormatting>
  <conditionalFormatting sqref="AJ47:AJ52">
    <cfRule type="cellIs" dxfId="1059" priority="33" stopIfTrue="1" operator="greaterThan">
      <formula>0</formula>
    </cfRule>
    <cfRule type="cellIs" dxfId="1058" priority="34" stopIfTrue="1" operator="lessThan">
      <formula>0</formula>
    </cfRule>
  </conditionalFormatting>
  <conditionalFormatting sqref="AI47:AI48">
    <cfRule type="cellIs" dxfId="1057" priority="35" stopIfTrue="1" operator="greaterThan">
      <formula>0</formula>
    </cfRule>
    <cfRule type="cellIs" dxfId="1056" priority="36" operator="lessThan">
      <formula>0</formula>
    </cfRule>
  </conditionalFormatting>
  <conditionalFormatting sqref="AI4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I49:AI5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I5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I51:AI5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K47">
    <cfRule type="cellIs" dxfId="1047" priority="13" stopIfTrue="1" operator="greaterThan">
      <formula>0.03</formula>
    </cfRule>
    <cfRule type="cellIs" dxfId="1046" priority="14" stopIfTrue="1" operator="lessThan">
      <formula>-0.03</formula>
    </cfRule>
  </conditionalFormatting>
  <conditionalFormatting sqref="AL47">
    <cfRule type="cellIs" dxfId="1045" priority="15" stopIfTrue="1" operator="greaterThan">
      <formula>0.03</formula>
    </cfRule>
    <cfRule type="cellIs" dxfId="1044" priority="16" stopIfTrue="1" operator="lessThan">
      <formula>-0.03</formula>
    </cfRule>
  </conditionalFormatting>
  <conditionalFormatting sqref="AL47:AL52">
    <cfRule type="cellIs" dxfId="1043" priority="17" stopIfTrue="1" operator="greaterThan">
      <formula>0</formula>
    </cfRule>
    <cfRule type="cellIs" dxfId="1042" priority="18" stopIfTrue="1" operator="lessThan">
      <formula>0</formula>
    </cfRule>
  </conditionalFormatting>
  <conditionalFormatting sqref="AK47:AK48">
    <cfRule type="cellIs" dxfId="1041" priority="19" stopIfTrue="1" operator="greaterThan">
      <formula>0</formula>
    </cfRule>
    <cfRule type="cellIs" dxfId="1040" priority="20" operator="lessThan">
      <formula>0</formula>
    </cfRule>
  </conditionalFormatting>
  <conditionalFormatting sqref="AK49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K49:AK50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K51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K51:AK52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D47:AH47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D47:AH52">
    <cfRule type="cellIs" dxfId="1029" priority="3" stopIfTrue="1" operator="greaterThan">
      <formula>0</formula>
    </cfRule>
    <cfRule type="cellIs" dxfId="1028" priority="4" stopIfTrue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1D2B-EDC3-CF43-982E-B371E72BC126}">
  <sheetPr codeName="Sheet27"/>
  <dimension ref="A1:FS180"/>
  <sheetViews>
    <sheetView topLeftCell="A2"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ht="13">
      <c r="C1" s="263" t="s">
        <v>10</v>
      </c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"/>
      <c r="U1" s="263" t="s">
        <v>11</v>
      </c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  <c r="AI1" s="263"/>
      <c r="AJ1" s="263"/>
      <c r="AK1" s="263"/>
      <c r="AL1" s="12"/>
      <c r="AM1" s="12"/>
      <c r="AN1" s="2"/>
      <c r="AO1" s="267" t="s">
        <v>21</v>
      </c>
      <c r="AP1" s="268"/>
      <c r="AQ1" s="268"/>
      <c r="AR1" s="268"/>
      <c r="AS1" s="268"/>
      <c r="AT1" s="268"/>
      <c r="AU1" s="268"/>
      <c r="AV1" s="268"/>
      <c r="AW1" s="268"/>
      <c r="AX1" s="268"/>
      <c r="AY1" s="268"/>
      <c r="CH1" s="19"/>
      <c r="CK1" s="18"/>
      <c r="CL1" s="254" t="s">
        <v>12</v>
      </c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4" t="s">
        <v>48</v>
      </c>
      <c r="EA1" s="254"/>
      <c r="EB1" s="254"/>
      <c r="EC1" s="254"/>
      <c r="ED1" s="254"/>
      <c r="EE1" s="254"/>
      <c r="EF1" s="254"/>
      <c r="EG1" s="254"/>
      <c r="EH1" s="254"/>
      <c r="EI1" s="254"/>
      <c r="EJ1" s="254"/>
      <c r="EK1" s="254"/>
      <c r="EL1" s="254"/>
      <c r="EM1" s="254"/>
      <c r="EN1" s="254"/>
      <c r="EO1" s="254"/>
      <c r="EP1" s="254"/>
      <c r="EQ1" s="254"/>
      <c r="ER1" s="254"/>
      <c r="ES1" s="254"/>
      <c r="ET1" s="254"/>
      <c r="EU1" s="254"/>
      <c r="EV1" s="254"/>
      <c r="EW1" s="25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3"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12"/>
      <c r="AM2" s="12"/>
      <c r="AN2" s="2"/>
      <c r="AO2" s="269" t="s">
        <v>13</v>
      </c>
      <c r="AP2" s="266"/>
      <c r="AQ2" s="266"/>
      <c r="AR2" s="266"/>
      <c r="AS2" s="266"/>
      <c r="AT2" s="266" t="s">
        <v>1</v>
      </c>
      <c r="AU2" s="266"/>
      <c r="AV2" s="266" t="s">
        <v>22</v>
      </c>
      <c r="AW2" s="266"/>
      <c r="AX2" s="266" t="s">
        <v>0</v>
      </c>
      <c r="AY2" s="266"/>
      <c r="CH2" s="20"/>
      <c r="CI2" s="20"/>
      <c r="CJ2" s="20"/>
      <c r="CK2" s="18"/>
      <c r="CL2" s="258" t="s">
        <v>13</v>
      </c>
      <c r="CM2" s="259"/>
      <c r="CN2" s="259"/>
      <c r="CO2" s="259"/>
      <c r="CP2" s="259"/>
      <c r="CQ2" s="259"/>
      <c r="CR2" s="259"/>
      <c r="CS2" s="259"/>
      <c r="CT2" s="259"/>
      <c r="CU2" s="259"/>
      <c r="CV2" s="259"/>
      <c r="CW2" s="259"/>
      <c r="CX2" s="259"/>
      <c r="CY2" s="259"/>
      <c r="CZ2" s="259"/>
      <c r="DA2" s="259"/>
      <c r="DB2" s="259"/>
      <c r="DC2" s="260"/>
      <c r="DD2" s="3"/>
      <c r="DE2" s="254" t="s">
        <v>14</v>
      </c>
      <c r="DF2" s="254"/>
      <c r="DG2" s="3"/>
      <c r="DH2" s="254" t="s">
        <v>30</v>
      </c>
      <c r="DI2" s="254"/>
      <c r="DJ2" s="3"/>
      <c r="DK2" s="254" t="s">
        <v>15</v>
      </c>
      <c r="DL2" s="254"/>
      <c r="DM2" s="254" t="s">
        <v>43</v>
      </c>
      <c r="DN2" s="254"/>
      <c r="DO2" s="254" t="s">
        <v>40</v>
      </c>
      <c r="DP2" s="254"/>
      <c r="DQ2" s="254" t="s">
        <v>44</v>
      </c>
      <c r="DR2" s="254"/>
      <c r="DS2" s="258" t="s">
        <v>45</v>
      </c>
      <c r="DT2" s="259"/>
      <c r="DU2" s="259"/>
      <c r="DV2" s="259"/>
      <c r="DW2" s="259"/>
      <c r="DX2" s="260"/>
      <c r="DY2" s="2"/>
      <c r="DZ2" s="258" t="s">
        <v>13</v>
      </c>
      <c r="EA2" s="259"/>
      <c r="EB2" s="259"/>
      <c r="EC2" s="259"/>
      <c r="ED2" s="259"/>
      <c r="EE2" s="259"/>
      <c r="EF2" s="259"/>
      <c r="EG2" s="259"/>
      <c r="EH2" s="259"/>
      <c r="EI2" s="259"/>
      <c r="EJ2" s="259"/>
      <c r="EK2" s="259"/>
      <c r="EL2" s="259"/>
      <c r="EM2" s="259"/>
      <c r="EN2" s="259"/>
      <c r="EO2" s="259"/>
      <c r="EP2" s="259"/>
      <c r="EQ2" s="260"/>
      <c r="ER2" s="254" t="s">
        <v>14</v>
      </c>
      <c r="ES2" s="254"/>
      <c r="ET2" s="254" t="s">
        <v>30</v>
      </c>
      <c r="EU2" s="254"/>
      <c r="EV2" s="257" t="s">
        <v>15</v>
      </c>
      <c r="EW2" s="257"/>
      <c r="EX2" s="257" t="s">
        <v>46</v>
      </c>
      <c r="EY2" s="257"/>
      <c r="EZ2" s="257" t="s">
        <v>47</v>
      </c>
      <c r="FA2" s="257"/>
      <c r="FB2" s="257" t="s">
        <v>41</v>
      </c>
      <c r="FC2" s="257"/>
      <c r="FD2" s="258" t="s">
        <v>45</v>
      </c>
      <c r="FE2" s="259"/>
      <c r="FF2" s="259"/>
      <c r="FG2" s="259"/>
      <c r="FH2" s="259"/>
      <c r="FI2" s="260"/>
      <c r="FK2" s="254" t="s">
        <v>106</v>
      </c>
      <c r="FL2" s="254"/>
      <c r="FM2" s="254" t="s">
        <v>107</v>
      </c>
      <c r="FN2" s="254"/>
      <c r="FP2" s="254" t="s">
        <v>105</v>
      </c>
      <c r="FQ2" s="254"/>
      <c r="FR2" s="254" t="s">
        <v>108</v>
      </c>
      <c r="FS2" s="254"/>
    </row>
    <row r="3" spans="1:175" ht="13">
      <c r="C3" s="12"/>
      <c r="D3" s="263" t="s">
        <v>13</v>
      </c>
      <c r="E3" s="263"/>
      <c r="F3" s="263"/>
      <c r="G3" s="263"/>
      <c r="H3" s="12"/>
      <c r="I3" s="12"/>
      <c r="J3" s="12"/>
      <c r="K3" s="12"/>
      <c r="L3" s="12"/>
      <c r="M3" s="12"/>
      <c r="N3" s="265" t="s">
        <v>42</v>
      </c>
      <c r="O3" s="265"/>
      <c r="P3" s="265"/>
      <c r="Q3" s="265"/>
      <c r="R3" s="12"/>
      <c r="S3" s="12"/>
      <c r="T3" s="2"/>
      <c r="U3" s="12"/>
      <c r="V3" s="263" t="s">
        <v>13</v>
      </c>
      <c r="W3" s="263"/>
      <c r="X3" s="263"/>
      <c r="Y3" s="263"/>
      <c r="Z3" s="12"/>
      <c r="AA3" s="12"/>
      <c r="AB3" s="12"/>
      <c r="AC3" s="12"/>
      <c r="AD3" s="12"/>
      <c r="AE3" s="12"/>
      <c r="AF3" s="264" t="s">
        <v>42</v>
      </c>
      <c r="AG3" s="264"/>
      <c r="AH3" s="264"/>
      <c r="AI3" s="26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8" t="s">
        <v>13</v>
      </c>
      <c r="CO3" s="259"/>
      <c r="CP3" s="259"/>
      <c r="CQ3" s="260"/>
      <c r="CR3" s="3"/>
      <c r="CS3" s="3"/>
      <c r="CT3" s="3"/>
      <c r="CU3" s="3"/>
      <c r="CV3" s="3"/>
      <c r="CW3" s="3"/>
      <c r="CX3" s="258" t="s">
        <v>42</v>
      </c>
      <c r="CY3" s="259"/>
      <c r="CZ3" s="259"/>
      <c r="DA3" s="26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8" t="s">
        <v>13</v>
      </c>
      <c r="EC3" s="259"/>
      <c r="ED3" s="259"/>
      <c r="EE3" s="260"/>
      <c r="EF3" s="3"/>
      <c r="EG3" s="3"/>
      <c r="EH3" s="3"/>
      <c r="EI3" s="3"/>
      <c r="EJ3" s="3"/>
      <c r="EK3" s="3"/>
      <c r="EL3" s="258" t="s">
        <v>42</v>
      </c>
      <c r="EM3" s="259"/>
      <c r="EN3" s="259"/>
      <c r="EO3" s="26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3" thickBot="1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8" t="s">
        <v>23</v>
      </c>
      <c r="AP4" s="279"/>
      <c r="AQ4" s="117" t="s">
        <v>24</v>
      </c>
      <c r="AR4" s="117" t="s">
        <v>25</v>
      </c>
      <c r="AS4" s="117" t="s">
        <v>26</v>
      </c>
      <c r="AT4" s="117" t="s">
        <v>23</v>
      </c>
      <c r="AU4" s="117" t="s">
        <v>24</v>
      </c>
      <c r="AV4" s="117" t="s">
        <v>23</v>
      </c>
      <c r="AW4" s="117" t="s">
        <v>24</v>
      </c>
      <c r="AX4" s="117" t="s">
        <v>23</v>
      </c>
      <c r="AY4" s="117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>
      <c r="A5" s="249" t="s">
        <v>17</v>
      </c>
      <c r="B5" s="38">
        <v>110</v>
      </c>
      <c r="C5" s="130">
        <f>Anchor!L182</f>
        <v>10436.341519</v>
      </c>
      <c r="D5" s="130">
        <f>Anchor!M182</f>
        <v>44.266269999999999</v>
      </c>
      <c r="E5" s="130">
        <f>Anchor!N182</f>
        <v>46.858994000000003</v>
      </c>
      <c r="F5" s="130">
        <f>Anchor!O182</f>
        <v>44.173620999999997</v>
      </c>
      <c r="G5" s="131">
        <f>('Summary (Full)'!$B$34*D5+'Summary (Full)'!$B$35*E5+'Summary (Full)'!$B$36*F5)/'Summary (Full)'!$B$37</f>
        <v>44.422524687500001</v>
      </c>
      <c r="H5" s="130">
        <f>Anchor!P182</f>
        <v>30.822109999999999</v>
      </c>
      <c r="I5" s="130">
        <f>Anchor!Q182</f>
        <v>22.939291000000001</v>
      </c>
      <c r="J5" s="130">
        <f>Anchor!R182</f>
        <v>99.525308999999993</v>
      </c>
      <c r="K5" s="130">
        <f>Anchor!S182</f>
        <v>98.538455999999996</v>
      </c>
      <c r="L5" s="130">
        <f>Anchor!T182</f>
        <v>44.398057000000001</v>
      </c>
      <c r="M5" s="130">
        <f>Anchor!U182</f>
        <v>43.805773000000002</v>
      </c>
      <c r="N5" s="130">
        <f>Anchor!V182</f>
        <v>44.108497</v>
      </c>
      <c r="O5" s="130">
        <f>Anchor!W182</f>
        <v>46.754187999999999</v>
      </c>
      <c r="P5" s="130">
        <f>Anchor!X182</f>
        <v>44.053930999999999</v>
      </c>
      <c r="Q5" s="132">
        <f>10*LOG10(1/(('Summary (Full)'!$B$41/10^(N5/10)+'Summary (Full)'!$B$42/10^(O5/10)+'Summary (Full)'!$B$43/10^(P5/10))/'Summary (Full)'!$B$44))</f>
        <v>44.442048566080707</v>
      </c>
      <c r="R5" s="130">
        <f>Anchor!Y182</f>
        <v>1.2570000000000001E-3</v>
      </c>
      <c r="S5" s="130">
        <f>Anchor!Z182</f>
        <v>31910.57</v>
      </c>
      <c r="T5" s="133"/>
      <c r="U5" s="130">
        <f>Test!L182</f>
        <v>11529.01821</v>
      </c>
      <c r="V5" s="130">
        <f>Test!M182</f>
        <v>44.538693000000002</v>
      </c>
      <c r="W5" s="130">
        <f>Test!N182</f>
        <v>47.165432000000003</v>
      </c>
      <c r="X5" s="130">
        <f>Test!O182</f>
        <v>44.530534000000003</v>
      </c>
      <c r="Y5" s="130">
        <f>('Summary (Full)'!$B$34*V5+'Summary (Full)'!$B$35*W5+'Summary (Full)'!$B$36*X5)/'Summary (Full)'!$B$37</f>
        <v>44.702354249999999</v>
      </c>
      <c r="Z5" s="130">
        <f>Test!P182</f>
        <v>31.425702000000001</v>
      </c>
      <c r="AA5" s="130">
        <f>Test!Q182</f>
        <v>23.281313000000001</v>
      </c>
      <c r="AB5" s="130">
        <f>Test!R182</f>
        <v>99.642534999999995</v>
      </c>
      <c r="AC5" s="130">
        <f>Test!S182</f>
        <v>98.768669000000003</v>
      </c>
      <c r="AD5" s="130">
        <f>Test!T182</f>
        <v>44.851736000000002</v>
      </c>
      <c r="AE5" s="130">
        <f>Test!U182</f>
        <v>44.099614000000003</v>
      </c>
      <c r="AF5" s="130">
        <f>Test!V182</f>
        <v>44.391162999999999</v>
      </c>
      <c r="AG5" s="130">
        <f>Test!W182</f>
        <v>47.071368999999997</v>
      </c>
      <c r="AH5" s="130">
        <f>Test!X182</f>
        <v>44.422722999999998</v>
      </c>
      <c r="AI5" s="130">
        <f>10*LOG10(1/(('Summary (Full)'!$B$41/10^(AF5/10)+'Summary (Full)'!$B$42/10^(AG5/10)+'Summary (Full)'!$B$43/10^(AH5/10))/'Summary (Full)'!$B$44))</f>
        <v>44.743661914106667</v>
      </c>
      <c r="AJ5" s="130">
        <f>Test!Y182</f>
        <v>3.5599999999999998E-4</v>
      </c>
      <c r="AK5" s="130">
        <f>Test!Z182</f>
        <v>565450.46</v>
      </c>
      <c r="AL5" s="130">
        <f>AJ5/R5</f>
        <v>0.28321400159108984</v>
      </c>
      <c r="AM5" s="130">
        <f>AK5/S5</f>
        <v>17.719848313583867</v>
      </c>
      <c r="AO5" s="271" t="s">
        <v>27</v>
      </c>
      <c r="AP5" s="192" cm="1">
        <f t="array" ref="AP5">bdRateExtend($C5:$C8,D5:D8,$U5:$U8,V5:V8)</f>
        <v>-0.12251786766362871</v>
      </c>
      <c r="AQ5" s="192" cm="1">
        <f t="array" ref="AQ5">bdRateExtend($C5:$C10,D5:D10,$U5:$U10,V5:V10)</f>
        <v>-0.14250896204626784</v>
      </c>
      <c r="AR5" s="192" cm="1">
        <f t="array" ref="AR5">bdRateExtend($C5:$C10,E5:E10,$U5:$U10,W5:W10)</f>
        <v>-0.27162024101194915</v>
      </c>
      <c r="AS5" s="192" cm="1">
        <f t="array" ref="AS5">bdRateExtend($C5:$C10,F5:F10,$U5:$U10,X5:X10)</f>
        <v>-0.39332012661150606</v>
      </c>
      <c r="AT5" s="192" cm="1">
        <f t="array" ref="AT5">bdRateExtend($C5:$C8,H5:H8,$U5:$U8,Z5:Z8)</f>
        <v>-0.1115393099996842</v>
      </c>
      <c r="AU5" s="192" cm="1">
        <f t="array" ref="AU5">bdRateExtend($C5:$C10,H5:H10,$U5:$U10,Z5:Z10)</f>
        <v>-0.13749040070715957</v>
      </c>
      <c r="AV5" s="192" cm="1">
        <f t="array" ref="AV5">bdRateExtend($C5:$C8,I5:I8,$U5:$U8,AA5:AA8)</f>
        <v>-0.11272732641053185</v>
      </c>
      <c r="AW5" s="192" cm="1">
        <f t="array" ref="AW5">bdRateExtend($C5:$C10,I5:I10,$U5:$U10,AA5:AA10)</f>
        <v>-0.13642279843231853</v>
      </c>
      <c r="AX5" s="192" cm="1">
        <f t="array" ref="AX5">bdRateExtend($C5:$C8,J5:J8,$U5:$U8,AB5:AB8,"None", FALSE,1)</f>
        <v>-0.16484898284858718</v>
      </c>
      <c r="AY5" s="194" cm="1">
        <f t="array" ref="AY5">bdRateExtend($C5:$C10,J5:J10,$U5:$U10,AB5:AB10,"None", FALSE,1)</f>
        <v>-0.19684716698611038</v>
      </c>
      <c r="AZ5" s="251" cm="1">
        <f t="array" ref="AZ5">testVMAFRange($C5:$C8,J5:J8,$U5:$U8,AB5:AB8)</f>
        <v>0</v>
      </c>
      <c r="BA5" s="170" cm="1">
        <f t="array" ref="BA5">testVMAFRange($C5:$C10,J5:J10,$U5:$U10,AB5:AB10)</f>
        <v>0</v>
      </c>
      <c r="CH5" s="5"/>
      <c r="CI5" s="11" t="s">
        <v>31</v>
      </c>
      <c r="CJ5" s="10" cm="1">
        <f t="array" ref="CJ5">MIN(IF(CL1:CL201&gt;0,CL1:CL201))</f>
        <v>11.796192</v>
      </c>
      <c r="CK5" s="5"/>
      <c r="CL5" s="4" cm="1">
        <f t="array" ref="CL5:DC64">ConvexHullInterpolate(C5:C40,D5:D40,TRUE,6,'Summary (Full)'!B30,D5:S40)</f>
        <v>11.796192</v>
      </c>
      <c r="CM5" s="4">
        <v>26.508614999999999</v>
      </c>
      <c r="CN5" s="4">
        <v>26.508614999999999</v>
      </c>
      <c r="CO5" s="4">
        <v>33.359476000000001</v>
      </c>
      <c r="CP5" s="4">
        <v>34.609459999999999</v>
      </c>
      <c r="CQ5" s="4">
        <v>27.443096625000003</v>
      </c>
      <c r="CR5" s="4">
        <v>7.6912459999999996</v>
      </c>
      <c r="CS5" s="4">
        <v>6.9444150000000002</v>
      </c>
      <c r="CT5" s="4">
        <v>0</v>
      </c>
      <c r="CU5" s="4">
        <v>0</v>
      </c>
      <c r="CV5" s="4">
        <v>22.212024</v>
      </c>
      <c r="CW5" s="4">
        <v>30.416364999999999</v>
      </c>
      <c r="CX5" s="4">
        <v>26.460715</v>
      </c>
      <c r="CY5" s="4">
        <v>33.347526999999999</v>
      </c>
      <c r="CZ5" s="4">
        <v>34.585816999999999</v>
      </c>
      <c r="DA5" s="4">
        <v>27.848574245701961</v>
      </c>
      <c r="DB5" s="4">
        <v>0.34759800000000002</v>
      </c>
      <c r="DC5" s="4">
        <v>239.34</v>
      </c>
      <c r="DE5" s="4" cm="1">
        <f t="array" ref="DE5:DF63">ConvexHullInterpolate(C5:C40,H5:H40,TRUE,6,'Summary (Full)'!B30)</f>
        <v>11.796192</v>
      </c>
      <c r="DF5" s="4">
        <v>7.6912459999999996</v>
      </c>
      <c r="DH5" s="4" cm="1">
        <f t="array" ref="DH5:DI64">ConvexHullInterpolate($C5:$C40,I5:I40,TRUE,6,'Summary (Full)'!B30)</f>
        <v>11.796192</v>
      </c>
      <c r="DI5" s="4">
        <v>6.9444150000000002</v>
      </c>
      <c r="DK5" s="4" cm="1">
        <f t="array" ref="DK5:DL44">ConvexHullInterpolate($C5:$C40,J5:J40,TRUE,6,'Summary (Full)'!B30)</f>
        <v>11.796192</v>
      </c>
      <c r="DL5" s="4">
        <v>0</v>
      </c>
      <c r="DM5" s="4" cm="1">
        <f t="array" ref="DM5:DN44">ConvexHullInterpolate($C5:$C40,K5:K40,TRUE,6,'Summary (Full)'!B30)</f>
        <v>11.796192</v>
      </c>
      <c r="DN5" s="4">
        <v>0</v>
      </c>
      <c r="DO5" s="4" cm="1">
        <f t="array" ref="DO5:DP62">ConvexHullInterpolate($C5:$C40,L5:L40,TRUE,6,'Summary (Full)'!B30)</f>
        <v>11.796192</v>
      </c>
      <c r="DP5" s="4">
        <v>22.212024</v>
      </c>
      <c r="DQ5" s="4" cm="1">
        <f t="array" ref="DQ5:DR63">ConvexHullInterpolate($C5:$C40,M5:M40,TRUE,6,'Summary (Full)'!B30)</f>
        <v>11.796192</v>
      </c>
      <c r="DR5" s="4">
        <v>30.416364999999999</v>
      </c>
      <c r="DS5" s="4" cm="1">
        <f t="array" ref="DS5:DX65">ConvexHullInterpolate($C5:$C40,N5:N40,TRUE,6,'Summary (Full)'!B30, N5:Q40)</f>
        <v>11.796192</v>
      </c>
      <c r="DT5" s="4">
        <v>26.460715</v>
      </c>
      <c r="DU5" s="4">
        <v>26.460715</v>
      </c>
      <c r="DV5" s="4">
        <v>33.347526999999999</v>
      </c>
      <c r="DW5" s="4">
        <v>34.585816999999999</v>
      </c>
      <c r="DX5" s="4">
        <v>27.848574245701961</v>
      </c>
      <c r="DZ5" s="4" cm="1">
        <f t="array" ref="DZ5:EQ65">ConvexHullInterpolate(U5:U40,V5:V40,TRUE,6,'Summary (Full)'!B30,V5:AK40)</f>
        <v>8.1223310000000009</v>
      </c>
      <c r="EA5" s="4">
        <v>26.974495999999998</v>
      </c>
      <c r="EB5" s="4">
        <v>26.974495999999998</v>
      </c>
      <c r="EC5" s="4">
        <v>33.833852</v>
      </c>
      <c r="ED5" s="4">
        <v>35.149965999999999</v>
      </c>
      <c r="EE5" s="4">
        <v>27.914172624999999</v>
      </c>
      <c r="EF5" s="4">
        <v>8.2227490000000003</v>
      </c>
      <c r="EG5" s="4">
        <v>7.2957210000000003</v>
      </c>
      <c r="EH5" s="4">
        <v>9.8799999999999995E-4</v>
      </c>
      <c r="EI5" s="4">
        <v>0</v>
      </c>
      <c r="EJ5" s="4">
        <v>22.653161999999998</v>
      </c>
      <c r="EK5" s="4">
        <v>30.918925000000002</v>
      </c>
      <c r="EL5" s="4">
        <v>26.927902</v>
      </c>
      <c r="EM5" s="4">
        <v>33.82376</v>
      </c>
      <c r="EN5" s="4">
        <v>35.135672</v>
      </c>
      <c r="EO5" s="4">
        <v>28.319080002695955</v>
      </c>
      <c r="EP5" s="4">
        <v>0.29335499999999998</v>
      </c>
      <c r="EQ5" s="4">
        <v>1525.27</v>
      </c>
      <c r="ER5" s="4" cm="1">
        <f t="array" ref="ER5:ES66">ConvexHullInterpolate($U5:$U40,Z5:Z40,TRUE,6,'Summary (Full)'!B30)</f>
        <v>8.1223310000000009</v>
      </c>
      <c r="ES5" s="4">
        <v>8.2227490000000003</v>
      </c>
      <c r="ET5" s="4" cm="1">
        <f t="array" ref="ET5:EU66">ConvexHullInterpolate($U5:$U40,AA5:AA40,TRUE,6,'Summary (Full)'!B30)</f>
        <v>8.1223310000000009</v>
      </c>
      <c r="EU5" s="4">
        <v>7.2957210000000003</v>
      </c>
      <c r="EV5" s="7" cm="1">
        <f t="array" ref="EV5:EW48">ConvexHullInterpolate($U5:$U40,AB5:AB40,TRUE,6,'Summary (Full)'!B30)</f>
        <v>8.1223310000000009</v>
      </c>
      <c r="EW5" s="7">
        <v>9.8799999999999995E-4</v>
      </c>
      <c r="EX5" s="7" cm="1">
        <f t="array" ref="EX5:EY51">ConvexHullInterpolate($U5:$U40,AC5:AC40,TRUE,6,'Summary (Full)'!B30)</f>
        <v>8.1223310000000009</v>
      </c>
      <c r="EY5" s="7">
        <v>0</v>
      </c>
      <c r="EZ5" s="7" cm="1">
        <f t="array" ref="EZ5:FA63">ConvexHullInterpolate($U5:$U40,AD5:AD40,TRUE,6,'Summary (Full)'!B30)</f>
        <v>8.1223310000000009</v>
      </c>
      <c r="FA5" s="7">
        <v>22.653161999999998</v>
      </c>
      <c r="FB5" s="7" cm="1">
        <f t="array" ref="FB5:FC64">ConvexHullInterpolate($U5:$U40,AE5:AE40,TRUE,6,'Summary (Full)'!B30)</f>
        <v>8.1223310000000009</v>
      </c>
      <c r="FC5" s="7">
        <v>30.918925000000002</v>
      </c>
      <c r="FD5" s="4" cm="1">
        <f t="array" ref="FD5:FI67">ConvexHullInterpolate($U5:$U40,AF5:AF40,TRUE,6,'Summary (Full)'!B30, AF5:AI40)</f>
        <v>8.1223310000000009</v>
      </c>
      <c r="FE5" s="4">
        <v>26.927902</v>
      </c>
      <c r="FF5" s="4">
        <v>26.927902</v>
      </c>
      <c r="FG5" s="4">
        <v>33.82376</v>
      </c>
      <c r="FH5" s="4">
        <v>35.135672</v>
      </c>
      <c r="FI5" s="4">
        <v>28.319080002695955</v>
      </c>
      <c r="FK5" s="4" cm="1">
        <f t="array" ref="FK5:FL64">ConvexHullInterpolate($C5:$C40,G5:G40,TRUE,6,'Summary (Full)'!B30)</f>
        <v>11.796192</v>
      </c>
      <c r="FL5" s="4">
        <v>27.443096625000003</v>
      </c>
      <c r="FM5" s="4" cm="1">
        <f t="array" ref="FM5:FN63">ConvexHullInterpolate($C5:$C40,Q5:Q40,TRUE,6,'Summary (Full)'!B30)</f>
        <v>11.796192</v>
      </c>
      <c r="FN5" s="4">
        <v>27.848574245701961</v>
      </c>
      <c r="FP5" s="4" cm="1">
        <f t="array" ref="FP5:FQ63">ConvexHullInterpolate($U5:$U40,Y5:Y40,TRUE,6,'Summary (Full)'!B30)</f>
        <v>8.1223310000000009</v>
      </c>
      <c r="FQ5" s="4">
        <v>27.914172624999999</v>
      </c>
      <c r="FR5" s="4" cm="1">
        <f t="array" ref="FR5:FS61">ConvexHullInterpolate($U5:$U40,AI5:AI40,TRUE,6,'Summary (Full)'!B30)</f>
        <v>8.1223310000000009</v>
      </c>
      <c r="FS5" s="4">
        <v>28.319080002695955</v>
      </c>
    </row>
    <row r="6" spans="1:175">
      <c r="A6" s="249"/>
      <c r="B6" s="38">
        <v>135</v>
      </c>
      <c r="C6" s="130">
        <f>Anchor!L183</f>
        <v>3461.8079579999999</v>
      </c>
      <c r="D6" s="130">
        <f>Anchor!M183</f>
        <v>42.455246000000002</v>
      </c>
      <c r="E6" s="130">
        <f>Anchor!N183</f>
        <v>45.697603000000001</v>
      </c>
      <c r="F6" s="130">
        <f>Anchor!O183</f>
        <v>43.269759999999998</v>
      </c>
      <c r="G6" s="131">
        <f>('Summary (Full)'!$B$34*D6+'Summary (Full)'!$B$35*E6+'Summary (Full)'!$B$36*F6)/'Summary (Full)'!$B$37</f>
        <v>42.708800437500003</v>
      </c>
      <c r="H6" s="130">
        <f>Anchor!P183</f>
        <v>27.222749</v>
      </c>
      <c r="I6" s="130">
        <f>Anchor!Q183</f>
        <v>20.654316000000001</v>
      </c>
      <c r="J6" s="130">
        <f>Anchor!R183</f>
        <v>97.401177000000004</v>
      </c>
      <c r="K6" s="130">
        <f>Anchor!S183</f>
        <v>95.441522000000006</v>
      </c>
      <c r="L6" s="130">
        <f>Anchor!T183</f>
        <v>41.418984999999999</v>
      </c>
      <c r="M6" s="130">
        <f>Anchor!U183</f>
        <v>42.641815000000001</v>
      </c>
      <c r="N6" s="130">
        <f>Anchor!V183</f>
        <v>42.193215000000002</v>
      </c>
      <c r="O6" s="130">
        <f>Anchor!W183</f>
        <v>45.595941000000003</v>
      </c>
      <c r="P6" s="130">
        <f>Anchor!X183</f>
        <v>43.159089000000002</v>
      </c>
      <c r="Q6" s="132">
        <f>10*LOG10(1/(('Summary (Full)'!$B$41/10^(N6/10)+'Summary (Full)'!$B$42/10^(O6/10)+'Summary (Full)'!$B$43/10^(P6/10))/'Summary (Full)'!$B$44))</f>
        <v>42.767020708851611</v>
      </c>
      <c r="R6" s="130">
        <f>Anchor!Y183</f>
        <v>2.0249999999999999E-3</v>
      </c>
      <c r="S6" s="130">
        <f>Anchor!Z183</f>
        <v>29877.49</v>
      </c>
      <c r="T6" s="133"/>
      <c r="U6" s="130">
        <f>Test!L183</f>
        <v>3727.1595710000001</v>
      </c>
      <c r="V6" s="130">
        <f>Test!M183</f>
        <v>42.798934000000003</v>
      </c>
      <c r="W6" s="130">
        <f>Test!N183</f>
        <v>46.122273</v>
      </c>
      <c r="X6" s="130">
        <f>Test!O183</f>
        <v>43.754671000000002</v>
      </c>
      <c r="Y6" s="130">
        <f>('Summary (Full)'!$B$34*V6+'Summary (Full)'!$B$35*W6+'Summary (Full)'!$B$36*X6)/'Summary (Full)'!$B$37</f>
        <v>43.066376249999998</v>
      </c>
      <c r="Z6" s="130">
        <f>Test!P183</f>
        <v>27.852558999999999</v>
      </c>
      <c r="AA6" s="130">
        <f>Test!Q183</f>
        <v>21.042241000000001</v>
      </c>
      <c r="AB6" s="130">
        <f>Test!R183</f>
        <v>97.973163</v>
      </c>
      <c r="AC6" s="130">
        <f>Test!S183</f>
        <v>96.220757000000006</v>
      </c>
      <c r="AD6" s="130">
        <f>Test!T183</f>
        <v>41.926048999999999</v>
      </c>
      <c r="AE6" s="130">
        <f>Test!U183</f>
        <v>43.028846000000001</v>
      </c>
      <c r="AF6" s="130">
        <f>Test!V183</f>
        <v>42.548222000000003</v>
      </c>
      <c r="AG6" s="130">
        <f>Test!W183</f>
        <v>46.027372</v>
      </c>
      <c r="AH6" s="130">
        <f>Test!X183</f>
        <v>43.653576000000001</v>
      </c>
      <c r="AI6" s="130">
        <f>10*LOG10(1/(('Summary (Full)'!$B$41/10^(AF6/10)+'Summary (Full)'!$B$42/10^(AG6/10)+'Summary (Full)'!$B$43/10^(AH6/10))/'Summary (Full)'!$B$44))</f>
        <v>43.149599758489842</v>
      </c>
      <c r="AJ6" s="130">
        <f>Test!Y183</f>
        <v>7.2300000000000001E-4</v>
      </c>
      <c r="AK6" s="130">
        <f>Test!Z183</f>
        <v>279187.38</v>
      </c>
      <c r="AL6" s="130">
        <f t="shared" ref="AL6:AM40" si="2">AJ6/R6</f>
        <v>0.35703703703703704</v>
      </c>
      <c r="AM6" s="130">
        <f t="shared" si="2"/>
        <v>9.3444054370029068</v>
      </c>
      <c r="AO6" s="261"/>
      <c r="AP6" s="177"/>
      <c r="AQ6" s="177"/>
      <c r="AR6" s="177"/>
      <c r="AS6" s="177"/>
      <c r="AT6" s="177"/>
      <c r="AU6" s="177"/>
      <c r="AV6" s="177"/>
      <c r="AW6" s="177"/>
      <c r="AX6" s="177"/>
      <c r="AY6" s="178"/>
      <c r="AZ6" s="252"/>
      <c r="BA6" s="171"/>
      <c r="CH6" s="5"/>
      <c r="CI6" s="11" t="s">
        <v>32</v>
      </c>
      <c r="CJ6" s="10">
        <f>MAX(CL1:CL201)</f>
        <v>10436.341519</v>
      </c>
      <c r="CK6" s="5"/>
      <c r="CL6" s="4">
        <v>12.658658665369167</v>
      </c>
      <c r="CM6" s="4">
        <v>26.76844475</v>
      </c>
      <c r="CN6" s="4">
        <v>26.76844475</v>
      </c>
      <c r="CO6" s="4">
        <v>33.5682805</v>
      </c>
      <c r="CP6" s="4">
        <v>34.762745250000002</v>
      </c>
      <c r="CQ6" s="4">
        <v>27.693078265625001</v>
      </c>
      <c r="CR6" s="4">
        <v>8.0086434999999998</v>
      </c>
      <c r="CS6" s="4">
        <v>7.1494247499999997</v>
      </c>
      <c r="CT6" s="4">
        <v>0.27207724999999994</v>
      </c>
      <c r="CU6" s="4">
        <v>0.21557925</v>
      </c>
      <c r="CV6" s="4">
        <v>22.452806750000001</v>
      </c>
      <c r="CW6" s="4">
        <v>30.653712499999997</v>
      </c>
      <c r="CX6" s="4">
        <v>26.716902375</v>
      </c>
      <c r="CY6" s="4">
        <v>33.556301374999997</v>
      </c>
      <c r="CZ6" s="4">
        <v>34.73965725</v>
      </c>
      <c r="DA6" s="4">
        <v>28.098491056640032</v>
      </c>
      <c r="DB6" s="4">
        <v>0.33822612500000004</v>
      </c>
      <c r="DC6" s="4">
        <v>251.83249999999998</v>
      </c>
      <c r="DE6" s="4">
        <v>12.658658665369167</v>
      </c>
      <c r="DF6" s="4">
        <v>8.0086434999999998</v>
      </c>
      <c r="DH6" s="4">
        <v>12.658658665369167</v>
      </c>
      <c r="DI6" s="4">
        <v>7.1494247499999997</v>
      </c>
      <c r="DK6" s="4">
        <v>30.167341</v>
      </c>
      <c r="DL6" s="4">
        <v>21.648503999999999</v>
      </c>
      <c r="DM6" s="4">
        <v>30.167341</v>
      </c>
      <c r="DN6" s="4">
        <v>20.304092000000001</v>
      </c>
      <c r="DO6" s="4">
        <v>12.658658665369167</v>
      </c>
      <c r="DP6" s="4">
        <v>22.452806750000001</v>
      </c>
      <c r="DQ6" s="4">
        <v>12.658658665369167</v>
      </c>
      <c r="DR6" s="4">
        <v>30.653712499999997</v>
      </c>
      <c r="DS6" s="4">
        <v>12.658658665369167</v>
      </c>
      <c r="DT6" s="4">
        <v>26.716902375</v>
      </c>
      <c r="DU6" s="4">
        <v>26.716902375</v>
      </c>
      <c r="DV6" s="4">
        <v>33.556301374999997</v>
      </c>
      <c r="DW6" s="4">
        <v>34.73965725</v>
      </c>
      <c r="DX6" s="4">
        <v>28.098491056640032</v>
      </c>
      <c r="DZ6" s="4">
        <v>8.9314412532837935</v>
      </c>
      <c r="EA6" s="4">
        <v>27.228448374999999</v>
      </c>
      <c r="EB6" s="4">
        <v>27.228448374999999</v>
      </c>
      <c r="EC6" s="4">
        <v>34.060940000000002</v>
      </c>
      <c r="ED6" s="4">
        <v>35.324810499999998</v>
      </c>
      <c r="EE6" s="4">
        <v>28.161501734375001</v>
      </c>
      <c r="EF6" s="4">
        <v>8.5579631250000006</v>
      </c>
      <c r="EG6" s="4">
        <v>7.5077948750000001</v>
      </c>
      <c r="EH6" s="4">
        <v>0.74622550000000043</v>
      </c>
      <c r="EI6" s="4">
        <v>0.63384912500000024</v>
      </c>
      <c r="EJ6" s="4">
        <v>22.892782624999999</v>
      </c>
      <c r="EK6" s="4">
        <v>31.171193375000001</v>
      </c>
      <c r="EL6" s="4">
        <v>27.177608124999999</v>
      </c>
      <c r="EM6" s="4">
        <v>34.050298249999997</v>
      </c>
      <c r="EN6" s="4">
        <v>35.309118499999997</v>
      </c>
      <c r="EO6" s="4">
        <v>28.564849635606972</v>
      </c>
      <c r="EP6" s="4">
        <v>0.2896145</v>
      </c>
      <c r="EQ6" s="4">
        <v>1667.4425000000001</v>
      </c>
      <c r="ER6" s="4">
        <v>8.9314412532837935</v>
      </c>
      <c r="ES6" s="4">
        <v>8.5579631250000006</v>
      </c>
      <c r="ET6" s="4">
        <v>8.9314412532837935</v>
      </c>
      <c r="EU6" s="4">
        <v>7.5077948750000001</v>
      </c>
      <c r="EV6" s="7">
        <v>17.323581999999998</v>
      </c>
      <c r="EW6" s="7">
        <v>15.962251</v>
      </c>
      <c r="EX6" s="7">
        <v>17.323581999999998</v>
      </c>
      <c r="EY6" s="7">
        <v>14.438485999999999</v>
      </c>
      <c r="EZ6" s="7">
        <v>8.9314412532837935</v>
      </c>
      <c r="FA6" s="7">
        <v>22.892782624999999</v>
      </c>
      <c r="FB6" s="7">
        <v>8.9314412532837935</v>
      </c>
      <c r="FC6" s="7">
        <v>31.171193375000001</v>
      </c>
      <c r="FD6" s="4">
        <v>8.9314412532837935</v>
      </c>
      <c r="FE6" s="4">
        <v>27.177608124999999</v>
      </c>
      <c r="FF6" s="4">
        <v>27.177608124999999</v>
      </c>
      <c r="FG6" s="4">
        <v>34.050298249999997</v>
      </c>
      <c r="FH6" s="4">
        <v>35.309118499999997</v>
      </c>
      <c r="FI6" s="4">
        <v>28.564849635606972</v>
      </c>
      <c r="FK6" s="4">
        <v>12.658658665369167</v>
      </c>
      <c r="FL6" s="4">
        <v>27.693078265625001</v>
      </c>
      <c r="FM6" s="4">
        <v>12.658658665369167</v>
      </c>
      <c r="FN6" s="4">
        <v>28.098491056640032</v>
      </c>
      <c r="FP6" s="4">
        <v>8.9314412532837935</v>
      </c>
      <c r="FQ6" s="4">
        <v>28.161501734375001</v>
      </c>
      <c r="FR6" s="4">
        <v>8.9314412532837935</v>
      </c>
      <c r="FS6" s="4">
        <v>28.564849635606972</v>
      </c>
    </row>
    <row r="7" spans="1:175" ht="13" customHeight="1">
      <c r="A7" s="249"/>
      <c r="B7" s="38">
        <v>160</v>
      </c>
      <c r="C7" s="130">
        <f>Anchor!L184</f>
        <v>1157.939363</v>
      </c>
      <c r="D7" s="130">
        <f>Anchor!M184</f>
        <v>40.207267999999999</v>
      </c>
      <c r="E7" s="130">
        <f>Anchor!N184</f>
        <v>44.227026000000002</v>
      </c>
      <c r="F7" s="130">
        <f>Anchor!O184</f>
        <v>42.332498000000001</v>
      </c>
      <c r="G7" s="131">
        <f>('Summary (Full)'!$B$34*D7+'Summary (Full)'!$B$35*E7+'Summary (Full)'!$B$36*F7)/'Summary (Full)'!$B$37</f>
        <v>40.59132975</v>
      </c>
      <c r="H7" s="130">
        <f>Anchor!P184</f>
        <v>23.338533000000002</v>
      </c>
      <c r="I7" s="130">
        <f>Anchor!Q184</f>
        <v>18.168671</v>
      </c>
      <c r="J7" s="130">
        <f>Anchor!R184</f>
        <v>90.806932000000003</v>
      </c>
      <c r="K7" s="130">
        <f>Anchor!S184</f>
        <v>88.668166999999997</v>
      </c>
      <c r="L7" s="130">
        <f>Anchor!T184</f>
        <v>38.167102999999997</v>
      </c>
      <c r="M7" s="130">
        <f>Anchor!U184</f>
        <v>41.208728999999998</v>
      </c>
      <c r="N7" s="130">
        <f>Anchor!V184</f>
        <v>39.886781999999997</v>
      </c>
      <c r="O7" s="130">
        <f>Anchor!W184</f>
        <v>44.135275</v>
      </c>
      <c r="P7" s="130">
        <f>Anchor!X184</f>
        <v>42.235047999999999</v>
      </c>
      <c r="Q7" s="132">
        <f>10*LOG10(1/(('Summary (Full)'!$B$41/10^(N7/10)+'Summary (Full)'!$B$42/10^(O7/10)+'Summary (Full)'!$B$43/10^(P7/10))/'Summary (Full)'!$B$44))</f>
        <v>40.714963418628649</v>
      </c>
      <c r="R7" s="130">
        <f>Anchor!Y184</f>
        <v>4.8310000000000002E-3</v>
      </c>
      <c r="S7" s="130">
        <f>Anchor!Z184</f>
        <v>15999.56</v>
      </c>
      <c r="T7" s="133"/>
      <c r="U7" s="130">
        <f>Test!L184</f>
        <v>1245.768984</v>
      </c>
      <c r="V7" s="130">
        <f>Test!M184</f>
        <v>40.675856000000003</v>
      </c>
      <c r="W7" s="130">
        <f>Test!N184</f>
        <v>44.828665000000001</v>
      </c>
      <c r="X7" s="130">
        <f>Test!O184</f>
        <v>42.971440000000001</v>
      </c>
      <c r="Y7" s="130">
        <f>('Summary (Full)'!$B$34*V7+'Summary (Full)'!$B$35*W7+'Summary (Full)'!$B$36*X7)/'Summary (Full)'!$B$37</f>
        <v>41.078880562500004</v>
      </c>
      <c r="Z7" s="130">
        <f>Test!P184</f>
        <v>24.019559000000001</v>
      </c>
      <c r="AA7" s="130">
        <f>Test!Q184</f>
        <v>18.635165000000001</v>
      </c>
      <c r="AB7" s="130">
        <f>Test!R184</f>
        <v>92.769007000000002</v>
      </c>
      <c r="AC7" s="130">
        <f>Test!S184</f>
        <v>90.413391000000004</v>
      </c>
      <c r="AD7" s="130">
        <f>Test!T184</f>
        <v>38.794859000000002</v>
      </c>
      <c r="AE7" s="130">
        <f>Test!U184</f>
        <v>41.718454000000001</v>
      </c>
      <c r="AF7" s="130">
        <f>Test!V184</f>
        <v>40.359549999999999</v>
      </c>
      <c r="AG7" s="130">
        <f>Test!W184</f>
        <v>44.734400999999998</v>
      </c>
      <c r="AH7" s="130">
        <f>Test!X184</f>
        <v>42.874896999999997</v>
      </c>
      <c r="AI7" s="130">
        <f>10*LOG10(1/(('Summary (Full)'!$B$41/10^(AF7/10)+'Summary (Full)'!$B$42/10^(AG7/10)+'Summary (Full)'!$B$43/10^(AH7/10))/'Summary (Full)'!$B$44))</f>
        <v>41.216520210147934</v>
      </c>
      <c r="AJ7" s="130">
        <f>Test!Y184</f>
        <v>2.2049999999999999E-3</v>
      </c>
      <c r="AK7" s="130">
        <f>Test!Z184</f>
        <v>113428.96</v>
      </c>
      <c r="AL7" s="130">
        <f t="shared" si="2"/>
        <v>0.45642724073690744</v>
      </c>
      <c r="AM7" s="130">
        <f t="shared" si="2"/>
        <v>7.0895049613864387</v>
      </c>
      <c r="AO7" s="261" t="s">
        <v>28</v>
      </c>
      <c r="AP7" s="177" cm="1">
        <f t="array" ref="AP7">bdRateExtend($C6:$C9,D6:D9,$U6:$U9,V6:V9)</f>
        <v>-0.13676471166248372</v>
      </c>
      <c r="AQ7" s="177"/>
      <c r="AR7" s="177"/>
      <c r="AS7" s="177"/>
      <c r="AT7" s="177" cm="1">
        <f t="array" ref="AT7">bdRateExtend($C6:$C9,H6:H9,$U6:$U9,Z6:Z9)</f>
        <v>-0.12840065298522818</v>
      </c>
      <c r="AU7" s="177"/>
      <c r="AV7" s="177" cm="1">
        <f t="array" ref="AV7">bdRateExtend($C6:$C9,I6:I9,$U6:$U9,AA6:AA9)</f>
        <v>-0.1332152566625594</v>
      </c>
      <c r="AW7" s="177"/>
      <c r="AX7" s="177" cm="1">
        <f t="array" ref="AX7">bdRateExtend($C6:$C9,J6:J9,$U6:$U9,AB6:AB9,"None", FALSE,1)</f>
        <v>-0.18173628987300694</v>
      </c>
      <c r="AY7" s="178"/>
      <c r="AZ7" s="252" cm="1">
        <f t="array" ref="AZ7">testVMAFRange($C6:$C9,J6:J9,$U6:$U9,AB6:AB9)</f>
        <v>0</v>
      </c>
      <c r="BA7" s="171"/>
      <c r="CH7" s="5"/>
      <c r="CI7" s="11" t="s">
        <v>33</v>
      </c>
      <c r="CJ7" s="10">
        <f>CJ6-CJ5</f>
        <v>10424.545327</v>
      </c>
      <c r="CK7" s="5"/>
      <c r="CL7" s="4">
        <v>13.584183709990981</v>
      </c>
      <c r="CM7" s="4">
        <v>27.028274499999998</v>
      </c>
      <c r="CN7" s="4">
        <v>27.028274499999998</v>
      </c>
      <c r="CO7" s="4">
        <v>33.777085</v>
      </c>
      <c r="CP7" s="4">
        <v>34.916030499999998</v>
      </c>
      <c r="CQ7" s="4">
        <v>27.943059906250003</v>
      </c>
      <c r="CR7" s="4">
        <v>8.326041</v>
      </c>
      <c r="CS7" s="4">
        <v>7.3544345</v>
      </c>
      <c r="CT7" s="4">
        <v>0.54415449999999987</v>
      </c>
      <c r="CU7" s="4">
        <v>0.4311585</v>
      </c>
      <c r="CV7" s="4">
        <v>22.693589500000002</v>
      </c>
      <c r="CW7" s="4">
        <v>30.89106</v>
      </c>
      <c r="CX7" s="4">
        <v>26.97308975</v>
      </c>
      <c r="CY7" s="4">
        <v>33.765075750000001</v>
      </c>
      <c r="CZ7" s="4">
        <v>34.893497499999995</v>
      </c>
      <c r="DA7" s="4">
        <v>28.348407867578103</v>
      </c>
      <c r="DB7" s="4">
        <v>0.32885425000000001</v>
      </c>
      <c r="DC7" s="4">
        <v>264.32499999999999</v>
      </c>
      <c r="DE7" s="4">
        <v>13.584183709990981</v>
      </c>
      <c r="DF7" s="4">
        <v>8.326041</v>
      </c>
      <c r="DH7" s="4">
        <v>13.584183709990981</v>
      </c>
      <c r="DI7" s="4">
        <v>7.3544345</v>
      </c>
      <c r="DK7" s="4">
        <v>33.574821835809836</v>
      </c>
      <c r="DL7" s="4">
        <v>24.674092375000001</v>
      </c>
      <c r="DM7" s="4">
        <v>33.574821835809836</v>
      </c>
      <c r="DN7" s="4">
        <v>23.242776500000002</v>
      </c>
      <c r="DO7" s="4">
        <v>13.584183709990981</v>
      </c>
      <c r="DP7" s="4">
        <v>22.693589500000002</v>
      </c>
      <c r="DQ7" s="4">
        <v>13.584183709990981</v>
      </c>
      <c r="DR7" s="4">
        <v>30.89106</v>
      </c>
      <c r="DS7" s="4">
        <v>13.584183709990981</v>
      </c>
      <c r="DT7" s="4">
        <v>26.97308975</v>
      </c>
      <c r="DU7" s="4">
        <v>26.97308975</v>
      </c>
      <c r="DV7" s="4">
        <v>33.765075750000001</v>
      </c>
      <c r="DW7" s="4">
        <v>34.893497499999995</v>
      </c>
      <c r="DX7" s="4">
        <v>28.348407867578103</v>
      </c>
      <c r="DZ7" s="4">
        <v>9.8211514478860273</v>
      </c>
      <c r="EA7" s="4">
        <v>27.48240075</v>
      </c>
      <c r="EB7" s="4">
        <v>27.48240075</v>
      </c>
      <c r="EC7" s="4">
        <v>34.288027999999997</v>
      </c>
      <c r="ED7" s="4">
        <v>35.499654999999997</v>
      </c>
      <c r="EE7" s="4">
        <v>28.40883084375</v>
      </c>
      <c r="EF7" s="4">
        <v>8.8931772500000008</v>
      </c>
      <c r="EG7" s="4">
        <v>7.7198687499999998</v>
      </c>
      <c r="EH7" s="4">
        <v>1.4914630000000004</v>
      </c>
      <c r="EI7" s="4">
        <v>1.26769825</v>
      </c>
      <c r="EJ7" s="4">
        <v>23.132403249999999</v>
      </c>
      <c r="EK7" s="4">
        <v>31.423461750000001</v>
      </c>
      <c r="EL7" s="4">
        <v>27.427314249999998</v>
      </c>
      <c r="EM7" s="4">
        <v>34.276836500000002</v>
      </c>
      <c r="EN7" s="4">
        <v>35.482565000000001</v>
      </c>
      <c r="EO7" s="4">
        <v>28.810619268517993</v>
      </c>
      <c r="EP7" s="4">
        <v>0.28587399999999996</v>
      </c>
      <c r="EQ7" s="4">
        <v>1809.615</v>
      </c>
      <c r="ER7" s="4">
        <v>9.8211514478860273</v>
      </c>
      <c r="ES7" s="4">
        <v>8.8931772500000008</v>
      </c>
      <c r="ET7" s="4">
        <v>9.8211514478860273</v>
      </c>
      <c r="EU7" s="4">
        <v>7.7198687499999998</v>
      </c>
      <c r="EV7" s="7">
        <v>19.321062700226651</v>
      </c>
      <c r="EW7" s="7">
        <v>18.689217875000001</v>
      </c>
      <c r="EX7" s="7">
        <v>19.321062700226651</v>
      </c>
      <c r="EY7" s="7">
        <v>17.103200374999997</v>
      </c>
      <c r="EZ7" s="7">
        <v>9.8211514478860273</v>
      </c>
      <c r="FA7" s="7">
        <v>23.132403249999999</v>
      </c>
      <c r="FB7" s="7">
        <v>9.8211514478860273</v>
      </c>
      <c r="FC7" s="7">
        <v>31.423461750000001</v>
      </c>
      <c r="FD7" s="4">
        <v>9.8211514478860273</v>
      </c>
      <c r="FE7" s="4">
        <v>27.427314249999998</v>
      </c>
      <c r="FF7" s="4">
        <v>27.427314249999998</v>
      </c>
      <c r="FG7" s="4">
        <v>34.276836500000002</v>
      </c>
      <c r="FH7" s="4">
        <v>35.482565000000001</v>
      </c>
      <c r="FI7" s="4">
        <v>28.810619268517993</v>
      </c>
      <c r="FK7" s="4">
        <v>13.584183709990981</v>
      </c>
      <c r="FL7" s="4">
        <v>27.943059906250003</v>
      </c>
      <c r="FM7" s="4">
        <v>13.584183709990981</v>
      </c>
      <c r="FN7" s="4">
        <v>28.348407867578103</v>
      </c>
      <c r="FP7" s="4">
        <v>9.8211514478860273</v>
      </c>
      <c r="FQ7" s="4">
        <v>28.40883084375</v>
      </c>
      <c r="FR7" s="4">
        <v>9.8211514478860273</v>
      </c>
      <c r="FS7" s="4">
        <v>28.810619268517993</v>
      </c>
    </row>
    <row r="8" spans="1:175">
      <c r="A8" s="249"/>
      <c r="B8" s="38">
        <v>185</v>
      </c>
      <c r="C8" s="130">
        <f>Anchor!L185</f>
        <v>426.78202199999998</v>
      </c>
      <c r="D8" s="130">
        <f>Anchor!M185</f>
        <v>37.828620999999998</v>
      </c>
      <c r="E8" s="130">
        <f>Anchor!N185</f>
        <v>42.274648999999997</v>
      </c>
      <c r="F8" s="130">
        <f>Anchor!O185</f>
        <v>41.019101999999997</v>
      </c>
      <c r="G8" s="131">
        <f>('Summary (Full)'!$B$34*D8+'Summary (Full)'!$B$35*E8+'Summary (Full)'!$B$36*F8)/'Summary (Full)'!$B$37</f>
        <v>38.305902812499994</v>
      </c>
      <c r="H8" s="130">
        <f>Anchor!P185</f>
        <v>20.010726999999999</v>
      </c>
      <c r="I8" s="130">
        <f>Anchor!Q185</f>
        <v>15.935938999999999</v>
      </c>
      <c r="J8" s="130">
        <f>Anchor!R185</f>
        <v>80.432046999999997</v>
      </c>
      <c r="K8" s="130">
        <f>Anchor!S185</f>
        <v>78.239358999999993</v>
      </c>
      <c r="L8" s="130">
        <f>Anchor!T185</f>
        <v>35.022120999999999</v>
      </c>
      <c r="M8" s="130">
        <f>Anchor!U185</f>
        <v>39.478276999999999</v>
      </c>
      <c r="N8" s="130">
        <f>Anchor!V185</f>
        <v>37.542785000000002</v>
      </c>
      <c r="O8" s="130">
        <f>Anchor!W185</f>
        <v>42.208824</v>
      </c>
      <c r="P8" s="130">
        <f>Anchor!X185</f>
        <v>40.940277000000002</v>
      </c>
      <c r="Q8" s="132">
        <f>10*LOG10(1/(('Summary (Full)'!$B$41/10^(N8/10)+'Summary (Full)'!$B$42/10^(O8/10)+'Summary (Full)'!$B$43/10^(P8/10))/'Summary (Full)'!$B$44))</f>
        <v>38.512919897638511</v>
      </c>
      <c r="R8" s="130">
        <f>Anchor!Y185</f>
        <v>1.2304000000000001E-2</v>
      </c>
      <c r="S8" s="130">
        <f>Anchor!Z185</f>
        <v>8766.43</v>
      </c>
      <c r="T8" s="133"/>
      <c r="U8" s="130">
        <f>Test!L185</f>
        <v>453.29763300000002</v>
      </c>
      <c r="V8" s="130">
        <f>Test!M185</f>
        <v>38.358128999999998</v>
      </c>
      <c r="W8" s="130">
        <f>Test!N185</f>
        <v>43.092536000000003</v>
      </c>
      <c r="X8" s="130">
        <f>Test!O185</f>
        <v>41.854638000000001</v>
      </c>
      <c r="Y8" s="130">
        <f>('Summary (Full)'!$B$34*V8+'Summary (Full)'!$B$35*W8+'Summary (Full)'!$B$36*X8)/'Summary (Full)'!$B$37</f>
        <v>38.872561249999997</v>
      </c>
      <c r="Z8" s="130">
        <f>Test!P185</f>
        <v>20.679794999999999</v>
      </c>
      <c r="AA8" s="130">
        <f>Test!Q185</f>
        <v>16.409077</v>
      </c>
      <c r="AB8" s="130">
        <f>Test!R185</f>
        <v>83.694714000000005</v>
      </c>
      <c r="AC8" s="130">
        <f>Test!S185</f>
        <v>81.159197000000006</v>
      </c>
      <c r="AD8" s="130">
        <f>Test!T185</f>
        <v>35.699486</v>
      </c>
      <c r="AE8" s="130">
        <f>Test!U185</f>
        <v>40.107646000000003</v>
      </c>
      <c r="AF8" s="130">
        <f>Test!V185</f>
        <v>38.061729</v>
      </c>
      <c r="AG8" s="130">
        <f>Test!W185</f>
        <v>43.014864000000003</v>
      </c>
      <c r="AH8" s="130">
        <f>Test!X185</f>
        <v>41.776038999999997</v>
      </c>
      <c r="AI8" s="130">
        <f>10*LOG10(1/(('Summary (Full)'!$B$41/10^(AF8/10)+'Summary (Full)'!$B$42/10^(AG8/10)+'Summary (Full)'!$B$43/10^(AH8/10))/'Summary (Full)'!$B$44))</f>
        <v>39.081030420716139</v>
      </c>
      <c r="AJ8" s="130">
        <f>Test!Y185</f>
        <v>5.62E-3</v>
      </c>
      <c r="AK8" s="130">
        <f>Test!Z185</f>
        <v>55658.22</v>
      </c>
      <c r="AL8" s="130">
        <f t="shared" si="2"/>
        <v>0.45676202860858256</v>
      </c>
      <c r="AM8" s="130">
        <f t="shared" si="2"/>
        <v>6.3490177871722011</v>
      </c>
      <c r="AO8" s="261"/>
      <c r="AP8" s="177"/>
      <c r="AQ8" s="177"/>
      <c r="AR8" s="177"/>
      <c r="AS8" s="177"/>
      <c r="AT8" s="177"/>
      <c r="AU8" s="177"/>
      <c r="AV8" s="177"/>
      <c r="AW8" s="177"/>
      <c r="AX8" s="177"/>
      <c r="AY8" s="178"/>
      <c r="AZ8" s="252"/>
      <c r="BA8" s="171"/>
      <c r="CH8" s="5"/>
      <c r="CI8" s="11" t="s">
        <v>34</v>
      </c>
      <c r="CJ8" s="10">
        <f>CJ7^(3/4)</f>
        <v>1031.6748452866887</v>
      </c>
      <c r="CK8" s="5"/>
      <c r="CL8" s="4">
        <v>14.577377583583241</v>
      </c>
      <c r="CM8" s="4">
        <v>27.28810425</v>
      </c>
      <c r="CN8" s="4">
        <v>27.28810425</v>
      </c>
      <c r="CO8" s="4">
        <v>33.985889499999999</v>
      </c>
      <c r="CP8" s="4">
        <v>35.069315750000001</v>
      </c>
      <c r="CQ8" s="4">
        <v>28.193041546875001</v>
      </c>
      <c r="CR8" s="4">
        <v>8.6434385000000002</v>
      </c>
      <c r="CS8" s="4">
        <v>7.5594442500000003</v>
      </c>
      <c r="CT8" s="4">
        <v>0.81623175000000003</v>
      </c>
      <c r="CU8" s="4">
        <v>0.64673775</v>
      </c>
      <c r="CV8" s="4">
        <v>22.934372249999999</v>
      </c>
      <c r="CW8" s="4">
        <v>31.128407500000002</v>
      </c>
      <c r="CX8" s="4">
        <v>27.229277124999999</v>
      </c>
      <c r="CY8" s="4">
        <v>33.973850124999998</v>
      </c>
      <c r="CZ8" s="4">
        <v>35.047337749999997</v>
      </c>
      <c r="DA8" s="4">
        <v>28.598324678516175</v>
      </c>
      <c r="DB8" s="4">
        <v>0.31948237499999999</v>
      </c>
      <c r="DC8" s="4">
        <v>276.8175</v>
      </c>
      <c r="DE8" s="4">
        <v>14.577377583583241</v>
      </c>
      <c r="DF8" s="4">
        <v>8.6434385000000002</v>
      </c>
      <c r="DH8" s="4">
        <v>14.577377583583241</v>
      </c>
      <c r="DI8" s="4">
        <v>7.5594442500000003</v>
      </c>
      <c r="DK8" s="4">
        <v>37.367186630945469</v>
      </c>
      <c r="DL8" s="4">
        <v>27.699680749999999</v>
      </c>
      <c r="DM8" s="4">
        <v>37.367186630945469</v>
      </c>
      <c r="DN8" s="4">
        <v>26.181460999999999</v>
      </c>
      <c r="DO8" s="4">
        <v>14.577377583583241</v>
      </c>
      <c r="DP8" s="4">
        <v>22.934372249999999</v>
      </c>
      <c r="DQ8" s="4">
        <v>14.577377583583241</v>
      </c>
      <c r="DR8" s="4">
        <v>31.128407500000002</v>
      </c>
      <c r="DS8" s="4">
        <v>14.577377583583241</v>
      </c>
      <c r="DT8" s="4">
        <v>27.229277124999999</v>
      </c>
      <c r="DU8" s="4">
        <v>27.229277124999999</v>
      </c>
      <c r="DV8" s="4">
        <v>33.973850124999998</v>
      </c>
      <c r="DW8" s="4">
        <v>35.047337749999997</v>
      </c>
      <c r="DX8" s="4">
        <v>28.598324678516175</v>
      </c>
      <c r="DZ8" s="4">
        <v>10.79949058914209</v>
      </c>
      <c r="EA8" s="4">
        <v>27.736353125000001</v>
      </c>
      <c r="EB8" s="4">
        <v>27.736353125000001</v>
      </c>
      <c r="EC8" s="4">
        <v>34.515115999999999</v>
      </c>
      <c r="ED8" s="4">
        <v>35.674499499999996</v>
      </c>
      <c r="EE8" s="4">
        <v>28.656159953124998</v>
      </c>
      <c r="EF8" s="4">
        <v>9.2283913750000011</v>
      </c>
      <c r="EG8" s="4">
        <v>7.9319426250000005</v>
      </c>
      <c r="EH8" s="4">
        <v>2.2367005000000004</v>
      </c>
      <c r="EI8" s="4">
        <v>1.9015473749999998</v>
      </c>
      <c r="EJ8" s="4">
        <v>23.372023875</v>
      </c>
      <c r="EK8" s="4">
        <v>31.675730125000001</v>
      </c>
      <c r="EL8" s="4">
        <v>27.677020374999998</v>
      </c>
      <c r="EM8" s="4">
        <v>34.503374749999999</v>
      </c>
      <c r="EN8" s="4">
        <v>35.656011499999998</v>
      </c>
      <c r="EO8" s="4">
        <v>29.05638890142901</v>
      </c>
      <c r="EP8" s="4">
        <v>0.28213349999999998</v>
      </c>
      <c r="EQ8" s="4">
        <v>1951.7874999999999</v>
      </c>
      <c r="ER8" s="4">
        <v>10.79949058914209</v>
      </c>
      <c r="ES8" s="4">
        <v>9.2283913750000011</v>
      </c>
      <c r="ET8" s="4">
        <v>10.79949058914209</v>
      </c>
      <c r="EU8" s="4">
        <v>7.9319426250000005</v>
      </c>
      <c r="EV8" s="7">
        <v>21.548861191991925</v>
      </c>
      <c r="EW8" s="7">
        <v>21.416184749999999</v>
      </c>
      <c r="EX8" s="7">
        <v>21.548861191991925</v>
      </c>
      <c r="EY8" s="7">
        <v>19.767914749999996</v>
      </c>
      <c r="EZ8" s="7">
        <v>10.79949058914209</v>
      </c>
      <c r="FA8" s="7">
        <v>23.372023875</v>
      </c>
      <c r="FB8" s="7">
        <v>10.79949058914209</v>
      </c>
      <c r="FC8" s="7">
        <v>31.675730125000001</v>
      </c>
      <c r="FD8" s="4">
        <v>10.79949058914209</v>
      </c>
      <c r="FE8" s="4">
        <v>27.677020374999998</v>
      </c>
      <c r="FF8" s="4">
        <v>27.677020374999998</v>
      </c>
      <c r="FG8" s="4">
        <v>34.503374749999999</v>
      </c>
      <c r="FH8" s="4">
        <v>35.656011499999998</v>
      </c>
      <c r="FI8" s="4">
        <v>29.05638890142901</v>
      </c>
      <c r="FK8" s="4">
        <v>14.577377583583241</v>
      </c>
      <c r="FL8" s="4">
        <v>28.193041546875001</v>
      </c>
      <c r="FM8" s="4">
        <v>14.577377583583241</v>
      </c>
      <c r="FN8" s="4">
        <v>28.598324678516175</v>
      </c>
      <c r="FP8" s="4">
        <v>10.79949058914209</v>
      </c>
      <c r="FQ8" s="4">
        <v>28.656159953124998</v>
      </c>
      <c r="FR8" s="4">
        <v>10.79949058914209</v>
      </c>
      <c r="FS8" s="4">
        <v>29.05638890142901</v>
      </c>
    </row>
    <row r="9" spans="1:175" ht="13" customHeight="1">
      <c r="A9" s="249"/>
      <c r="B9" s="38">
        <v>210</v>
      </c>
      <c r="C9" s="130">
        <f>Anchor!L186</f>
        <v>168.91645299999999</v>
      </c>
      <c r="D9" s="130">
        <f>Anchor!M186</f>
        <v>35.181533000000002</v>
      </c>
      <c r="E9" s="130">
        <f>Anchor!N186</f>
        <v>39.933619999999998</v>
      </c>
      <c r="F9" s="130">
        <f>Anchor!O186</f>
        <v>39.232889</v>
      </c>
      <c r="G9" s="131">
        <f>('Summary (Full)'!$B$34*D9+'Summary (Full)'!$B$35*E9+'Summary (Full)'!$B$36*F9)/'Summary (Full)'!$B$37</f>
        <v>35.731748187500003</v>
      </c>
      <c r="H9" s="130">
        <f>Anchor!P186</f>
        <v>16.875015000000001</v>
      </c>
      <c r="I9" s="130">
        <f>Anchor!Q186</f>
        <v>13.734926</v>
      </c>
      <c r="J9" s="130">
        <f>Anchor!R186</f>
        <v>63.782612999999998</v>
      </c>
      <c r="K9" s="130">
        <f>Anchor!S186</f>
        <v>61.793525000000002</v>
      </c>
      <c r="L9" s="130">
        <f>Anchor!T186</f>
        <v>31.663724999999999</v>
      </c>
      <c r="M9" s="130">
        <f>Anchor!U186</f>
        <v>37.339019</v>
      </c>
      <c r="N9" s="130">
        <f>Anchor!V186</f>
        <v>34.979964000000002</v>
      </c>
      <c r="O9" s="130">
        <f>Anchor!W186</f>
        <v>39.894759000000001</v>
      </c>
      <c r="P9" s="130">
        <f>Anchor!X186</f>
        <v>39.178676000000003</v>
      </c>
      <c r="Q9" s="132">
        <f>10*LOG10(1/(('Summary (Full)'!$B$41/10^(N9/10)+'Summary (Full)'!$B$42/10^(O9/10)+'Summary (Full)'!$B$43/10^(P9/10))/'Summary (Full)'!$B$44))</f>
        <v>36.037915729407267</v>
      </c>
      <c r="R9" s="130">
        <f>Anchor!Y186</f>
        <v>4.3984000000000002E-2</v>
      </c>
      <c r="S9" s="130">
        <f>Anchor!Z186</f>
        <v>5074.3999999999996</v>
      </c>
      <c r="T9" s="133"/>
      <c r="U9" s="130">
        <f>Test!L186</f>
        <v>176.47995900000001</v>
      </c>
      <c r="V9" s="130">
        <f>Test!M186</f>
        <v>35.857405999999997</v>
      </c>
      <c r="W9" s="130">
        <f>Test!N186</f>
        <v>40.909008999999998</v>
      </c>
      <c r="X9" s="130">
        <f>Test!O186</f>
        <v>40.246355000000001</v>
      </c>
      <c r="Y9" s="130">
        <f>('Summary (Full)'!$B$34*V9+'Summary (Full)'!$B$35*W9+'Summary (Full)'!$B$36*X9)/'Summary (Full)'!$B$37</f>
        <v>36.447440499999999</v>
      </c>
      <c r="Z9" s="130">
        <f>Test!P186</f>
        <v>17.741909</v>
      </c>
      <c r="AA9" s="130">
        <f>Test!Q186</f>
        <v>14.310435999999999</v>
      </c>
      <c r="AB9" s="130">
        <f>Test!R186</f>
        <v>69.583780000000004</v>
      </c>
      <c r="AC9" s="130">
        <f>Test!S186</f>
        <v>67.107449000000003</v>
      </c>
      <c r="AD9" s="130">
        <f>Test!T186</f>
        <v>32.512070999999999</v>
      </c>
      <c r="AE9" s="130">
        <f>Test!U186</f>
        <v>38.156908999999999</v>
      </c>
      <c r="AF9" s="130">
        <f>Test!V186</f>
        <v>35.632716000000002</v>
      </c>
      <c r="AG9" s="130">
        <f>Test!W186</f>
        <v>40.863748999999999</v>
      </c>
      <c r="AH9" s="130">
        <f>Test!X186</f>
        <v>40.191771000000003</v>
      </c>
      <c r="AI9" s="130">
        <f>10*LOG10(1/(('Summary (Full)'!$B$41/10^(AF9/10)+'Summary (Full)'!$B$42/10^(AG9/10)+'Summary (Full)'!$B$43/10^(AH9/10))/'Summary (Full)'!$B$44))</f>
        <v>36.739823899837589</v>
      </c>
      <c r="AJ9" s="130">
        <f>Test!Y186</f>
        <v>1.7916999999999999E-2</v>
      </c>
      <c r="AK9" s="130">
        <f>Test!Z186</f>
        <v>28883.82</v>
      </c>
      <c r="AL9" s="130">
        <f t="shared" si="2"/>
        <v>0.40735267369952705</v>
      </c>
      <c r="AM9" s="130">
        <f t="shared" si="2"/>
        <v>5.6920660570707868</v>
      </c>
      <c r="AO9" s="261" t="s">
        <v>29</v>
      </c>
      <c r="AP9" s="177" cm="1">
        <f t="array" ref="AP9">bdRateExtend($C7:$C10,D7:D10,$U7:$U10,V7:V10)</f>
        <v>-0.15731648406099619</v>
      </c>
      <c r="AQ9" s="177"/>
      <c r="AR9" s="177"/>
      <c r="AS9" s="177"/>
      <c r="AT9" s="177" cm="1">
        <f t="array" ref="AT9">bdRateExtend($C7:$C10,H7:H10,$U7:$U10,Z7:Z10)</f>
        <v>-0.16307837918677281</v>
      </c>
      <c r="AU9" s="177"/>
      <c r="AV9" s="177" cm="1">
        <f t="array" ref="AV9">bdRateExtend($C7:$C10,I7:I10,$U7:$U10,AA7:AA10)</f>
        <v>-0.16036306312234538</v>
      </c>
      <c r="AW9" s="177"/>
      <c r="AX9" s="177" cm="1">
        <f t="array" ref="AX9">bdRateExtend($C7:$C10,J7:J10,$U7:$U10,AB7:AB10,"None", FALSE,1)</f>
        <v>-0.20917500635362352</v>
      </c>
      <c r="AY9" s="178"/>
      <c r="AZ9" s="252" cm="1">
        <f t="array" ref="AZ9">testVMAFRange($C7:$C10,J7:J10,$U7:$U10,AB7:AB10)</f>
        <v>0</v>
      </c>
      <c r="BA9" s="171"/>
      <c r="CH9" s="5"/>
      <c r="CI9" s="11" t="s">
        <v>35</v>
      </c>
      <c r="CJ9" s="10">
        <f>CJ7^(1/2)</f>
        <v>102.10066271577281</v>
      </c>
      <c r="CK9" s="5"/>
      <c r="CL9" s="4">
        <v>15.643187824238895</v>
      </c>
      <c r="CM9" s="4">
        <v>27.547933999999998</v>
      </c>
      <c r="CN9" s="4">
        <v>27.547933999999998</v>
      </c>
      <c r="CO9" s="4">
        <v>34.194693999999998</v>
      </c>
      <c r="CP9" s="4">
        <v>35.222600999999997</v>
      </c>
      <c r="CQ9" s="4">
        <v>28.443023187500003</v>
      </c>
      <c r="CR9" s="4">
        <v>8.9608360000000005</v>
      </c>
      <c r="CS9" s="4">
        <v>7.7644540000000006</v>
      </c>
      <c r="CT9" s="4">
        <v>1.088309</v>
      </c>
      <c r="CU9" s="4">
        <v>0.862317</v>
      </c>
      <c r="CV9" s="4">
        <v>23.175155</v>
      </c>
      <c r="CW9" s="4">
        <v>31.365755</v>
      </c>
      <c r="CX9" s="4">
        <v>27.485464499999999</v>
      </c>
      <c r="CY9" s="4">
        <v>34.182624500000003</v>
      </c>
      <c r="CZ9" s="4">
        <v>35.201177999999999</v>
      </c>
      <c r="DA9" s="4">
        <v>28.848241489454246</v>
      </c>
      <c r="DB9" s="4">
        <v>0.31011050000000001</v>
      </c>
      <c r="DC9" s="4">
        <v>289.31</v>
      </c>
      <c r="DE9" s="4">
        <v>15.643187824238895</v>
      </c>
      <c r="DF9" s="4">
        <v>8.9608360000000005</v>
      </c>
      <c r="DH9" s="4">
        <v>15.643187824238895</v>
      </c>
      <c r="DI9" s="4">
        <v>7.7644540000000006</v>
      </c>
      <c r="DK9" s="4">
        <v>44.104773999999999</v>
      </c>
      <c r="DL9" s="4">
        <v>32.686425</v>
      </c>
      <c r="DM9" s="4">
        <v>44.104773999999999</v>
      </c>
      <c r="DN9" s="4">
        <v>30.911490000000001</v>
      </c>
      <c r="DO9" s="4">
        <v>15.643187824238895</v>
      </c>
      <c r="DP9" s="4">
        <v>23.175155</v>
      </c>
      <c r="DQ9" s="4">
        <v>15.643187824238895</v>
      </c>
      <c r="DR9" s="4">
        <v>31.365755</v>
      </c>
      <c r="DS9" s="4">
        <v>15.643187824238895</v>
      </c>
      <c r="DT9" s="4">
        <v>27.485464499999999</v>
      </c>
      <c r="DU9" s="4">
        <v>27.485464499999999</v>
      </c>
      <c r="DV9" s="4">
        <v>34.182624500000003</v>
      </c>
      <c r="DW9" s="4">
        <v>35.201177999999999</v>
      </c>
      <c r="DX9" s="4">
        <v>28.848241489454246</v>
      </c>
      <c r="DZ9" s="4">
        <v>11.875287495955753</v>
      </c>
      <c r="EA9" s="4">
        <v>27.990305499999998</v>
      </c>
      <c r="EB9" s="4">
        <v>27.990305499999998</v>
      </c>
      <c r="EC9" s="4">
        <v>34.742204000000001</v>
      </c>
      <c r="ED9" s="4">
        <v>35.849344000000002</v>
      </c>
      <c r="EE9" s="4">
        <v>28.9034890625</v>
      </c>
      <c r="EF9" s="4">
        <v>9.5636055000000013</v>
      </c>
      <c r="EG9" s="4">
        <v>8.1440164999999993</v>
      </c>
      <c r="EH9" s="4">
        <v>2.9819380000000004</v>
      </c>
      <c r="EI9" s="4">
        <v>2.5353965000000001</v>
      </c>
      <c r="EJ9" s="4">
        <v>23.611644499999997</v>
      </c>
      <c r="EK9" s="4">
        <v>31.927998500000001</v>
      </c>
      <c r="EL9" s="4">
        <v>27.926726500000001</v>
      </c>
      <c r="EM9" s="4">
        <v>34.729912999999996</v>
      </c>
      <c r="EN9" s="4">
        <v>35.829458000000002</v>
      </c>
      <c r="EO9" s="4">
        <v>29.30215853434003</v>
      </c>
      <c r="EP9" s="4">
        <v>0.278393</v>
      </c>
      <c r="EQ9" s="4">
        <v>2093.96</v>
      </c>
      <c r="ER9" s="4">
        <v>11.875287495955753</v>
      </c>
      <c r="ES9" s="4">
        <v>9.5636055000000013</v>
      </c>
      <c r="ET9" s="4">
        <v>11.875287495955753</v>
      </c>
      <c r="EU9" s="4">
        <v>8.1440164999999993</v>
      </c>
      <c r="EV9" s="7">
        <v>28.306433999999999</v>
      </c>
      <c r="EW9" s="7">
        <v>29.014647</v>
      </c>
      <c r="EX9" s="7">
        <v>28.306433999999999</v>
      </c>
      <c r="EY9" s="7">
        <v>27.208825999999998</v>
      </c>
      <c r="EZ9" s="7">
        <v>13.159134999999999</v>
      </c>
      <c r="FA9" s="7">
        <v>23.924451000000001</v>
      </c>
      <c r="FB9" s="7">
        <v>11.875287495955753</v>
      </c>
      <c r="FC9" s="7">
        <v>31.927998500000001</v>
      </c>
      <c r="FD9" s="4">
        <v>11.875287495955753</v>
      </c>
      <c r="FE9" s="4">
        <v>27.926726500000001</v>
      </c>
      <c r="FF9" s="4">
        <v>27.926726500000001</v>
      </c>
      <c r="FG9" s="4">
        <v>34.729912999999996</v>
      </c>
      <c r="FH9" s="4">
        <v>35.829458000000002</v>
      </c>
      <c r="FI9" s="4">
        <v>29.30215853434003</v>
      </c>
      <c r="FK9" s="4">
        <v>15.643187824238895</v>
      </c>
      <c r="FL9" s="4">
        <v>28.443023187500003</v>
      </c>
      <c r="FM9" s="4">
        <v>15.643187824238895</v>
      </c>
      <c r="FN9" s="4">
        <v>28.848241489454246</v>
      </c>
      <c r="FP9" s="4">
        <v>11.875287495955753</v>
      </c>
      <c r="FQ9" s="4">
        <v>28.9034890625</v>
      </c>
      <c r="FR9" s="4">
        <v>11.875287495955753</v>
      </c>
      <c r="FS9" s="4">
        <v>29.30215853434003</v>
      </c>
    </row>
    <row r="10" spans="1:175" ht="13" thickBot="1">
      <c r="A10" s="249"/>
      <c r="B10" s="38">
        <v>235</v>
      </c>
      <c r="C10" s="130">
        <f>Anchor!L187</f>
        <v>73.423733999999996</v>
      </c>
      <c r="D10" s="130">
        <f>Anchor!M187</f>
        <v>32.335144999999997</v>
      </c>
      <c r="E10" s="130">
        <f>Anchor!N187</f>
        <v>37.293218000000003</v>
      </c>
      <c r="F10" s="130">
        <f>Anchor!O187</f>
        <v>37.298383999999999</v>
      </c>
      <c r="G10" s="131">
        <f>('Summary (Full)'!$B$34*D10+'Summary (Full)'!$B$35*E10+'Summary (Full)'!$B$36*F10)/'Summary (Full)'!$B$37</f>
        <v>32.955226999999994</v>
      </c>
      <c r="H10" s="130">
        <f>Anchor!P187</f>
        <v>13.857616</v>
      </c>
      <c r="I10" s="130">
        <f>Anchor!Q187</f>
        <v>11.498377</v>
      </c>
      <c r="J10" s="130">
        <f>Anchor!R187</f>
        <v>40.547787999999997</v>
      </c>
      <c r="K10" s="130">
        <f>Anchor!S187</f>
        <v>39.015177000000001</v>
      </c>
      <c r="L10" s="130">
        <f>Anchor!T187</f>
        <v>28.253875000000001</v>
      </c>
      <c r="M10" s="130">
        <f>Anchor!U187</f>
        <v>34.807060999999997</v>
      </c>
      <c r="N10" s="130">
        <f>Anchor!V187</f>
        <v>32.218254000000002</v>
      </c>
      <c r="O10" s="130">
        <f>Anchor!W187</f>
        <v>37.269660999999999</v>
      </c>
      <c r="P10" s="130">
        <f>Anchor!X187</f>
        <v>37.270696000000001</v>
      </c>
      <c r="Q10" s="132">
        <f>10*LOG10(1/(('Summary (Full)'!$B$41/10^(N10/10)+'Summary (Full)'!$B$42/10^(O10/10)+'Summary (Full)'!$B$43/10^(P10/10))/'Summary (Full)'!$B$44))</f>
        <v>33.348706520654922</v>
      </c>
      <c r="R10" s="130">
        <f>Anchor!Y187</f>
        <v>0.132719</v>
      </c>
      <c r="S10" s="130">
        <f>Anchor!Z187</f>
        <v>2849.75</v>
      </c>
      <c r="T10" s="133"/>
      <c r="U10" s="130">
        <f>Test!L187</f>
        <v>72.521867</v>
      </c>
      <c r="V10" s="130">
        <f>Test!M187</f>
        <v>33.099504000000003</v>
      </c>
      <c r="W10" s="130">
        <f>Test!N187</f>
        <v>38.324255000000001</v>
      </c>
      <c r="X10" s="130">
        <f>Test!O187</f>
        <v>38.264251000000002</v>
      </c>
      <c r="Y10" s="130">
        <f>('Summary (Full)'!$B$34*V10+'Summary (Full)'!$B$35*W10+'Summary (Full)'!$B$36*X10)/'Summary (Full)'!$B$37</f>
        <v>33.748847625000003</v>
      </c>
      <c r="Z10" s="130">
        <f>Test!P187</f>
        <v>14.690092</v>
      </c>
      <c r="AA10" s="130">
        <f>Test!Q187</f>
        <v>12.109545000000001</v>
      </c>
      <c r="AB10" s="130">
        <f>Test!R187</f>
        <v>49.146455000000003</v>
      </c>
      <c r="AC10" s="130">
        <f>Test!S187</f>
        <v>47.03877</v>
      </c>
      <c r="AD10" s="130">
        <f>Test!T187</f>
        <v>29.161379</v>
      </c>
      <c r="AE10" s="130">
        <f>Test!U187</f>
        <v>35.817737000000001</v>
      </c>
      <c r="AF10" s="130">
        <f>Test!V187</f>
        <v>32.962791000000003</v>
      </c>
      <c r="AG10" s="130">
        <f>Test!W187</f>
        <v>38.302979999999998</v>
      </c>
      <c r="AH10" s="130">
        <f>Test!X187</f>
        <v>38.230122999999999</v>
      </c>
      <c r="AI10" s="130">
        <f>10*LOG10(1/(('Summary (Full)'!$B$41/10^(AF10/10)+'Summary (Full)'!$B$42/10^(AG10/10)+'Summary (Full)'!$B$43/10^(AH10/10))/'Summary (Full)'!$B$44))</f>
        <v>34.126411561754274</v>
      </c>
      <c r="AJ10" s="130">
        <f>Test!Y187</f>
        <v>8.3916000000000004E-2</v>
      </c>
      <c r="AK10" s="130">
        <f>Test!Z187</f>
        <v>12590.55</v>
      </c>
      <c r="AL10" s="130">
        <f t="shared" si="2"/>
        <v>0.63228324505157518</v>
      </c>
      <c r="AM10" s="130">
        <f t="shared" si="2"/>
        <v>4.4181243968769186</v>
      </c>
      <c r="AO10" s="270"/>
      <c r="AP10" s="193"/>
      <c r="AQ10" s="193"/>
      <c r="AR10" s="193"/>
      <c r="AS10" s="193"/>
      <c r="AT10" s="193"/>
      <c r="AU10" s="193"/>
      <c r="AV10" s="193"/>
      <c r="AW10" s="193"/>
      <c r="AX10" s="193"/>
      <c r="AY10" s="195"/>
      <c r="AZ10" s="253"/>
      <c r="BA10" s="221"/>
      <c r="CH10" s="5"/>
      <c r="CI10" s="11" t="s">
        <v>36</v>
      </c>
      <c r="CJ10" s="10">
        <f>CJ5+CJ9</f>
        <v>113.89685471577282</v>
      </c>
      <c r="CK10" s="5"/>
      <c r="CL10" s="4">
        <v>16.786923704302129</v>
      </c>
      <c r="CM10" s="4">
        <v>27.807763749999999</v>
      </c>
      <c r="CN10" s="4">
        <v>27.807763749999999</v>
      </c>
      <c r="CO10" s="4">
        <v>34.403498500000005</v>
      </c>
      <c r="CP10" s="4">
        <v>35.375886250000001</v>
      </c>
      <c r="CQ10" s="4">
        <v>28.693004828125002</v>
      </c>
      <c r="CR10" s="4">
        <v>9.2782334999999989</v>
      </c>
      <c r="CS10" s="4">
        <v>7.9694637500000001</v>
      </c>
      <c r="CT10" s="4">
        <v>1.3603862499999999</v>
      </c>
      <c r="CU10" s="4">
        <v>1.07789625</v>
      </c>
      <c r="CV10" s="4">
        <v>23.415937750000001</v>
      </c>
      <c r="CW10" s="4">
        <v>31.603102499999999</v>
      </c>
      <c r="CX10" s="4">
        <v>27.741651875000002</v>
      </c>
      <c r="CY10" s="4">
        <v>34.391398875</v>
      </c>
      <c r="CZ10" s="4">
        <v>35.355018250000001</v>
      </c>
      <c r="DA10" s="4">
        <v>29.098158300392317</v>
      </c>
      <c r="DB10" s="4">
        <v>0.30073862500000004</v>
      </c>
      <c r="DC10" s="4">
        <v>301.80250000000001</v>
      </c>
      <c r="DE10" s="4">
        <v>16.786923704302129</v>
      </c>
      <c r="DF10" s="4">
        <v>9.2782334999999989</v>
      </c>
      <c r="DH10" s="4">
        <v>16.786923704302129</v>
      </c>
      <c r="DI10" s="4">
        <v>7.9694637500000001</v>
      </c>
      <c r="DK10" s="4">
        <v>48.756285409693575</v>
      </c>
      <c r="DL10" s="4">
        <v>35.363448124999998</v>
      </c>
      <c r="DM10" s="4">
        <v>48.756285409693575</v>
      </c>
      <c r="DN10" s="4">
        <v>33.532373875000005</v>
      </c>
      <c r="DO10" s="4">
        <v>16.786923704302129</v>
      </c>
      <c r="DP10" s="4">
        <v>23.415937750000001</v>
      </c>
      <c r="DQ10" s="4">
        <v>16.786923704302129</v>
      </c>
      <c r="DR10" s="4">
        <v>31.603102499999999</v>
      </c>
      <c r="DS10" s="4">
        <v>16.786923704302129</v>
      </c>
      <c r="DT10" s="4">
        <v>27.741651875000002</v>
      </c>
      <c r="DU10" s="4">
        <v>27.741651875000002</v>
      </c>
      <c r="DV10" s="4">
        <v>34.391398875</v>
      </c>
      <c r="DW10" s="4">
        <v>35.355018250000001</v>
      </c>
      <c r="DX10" s="4">
        <v>29.098158300392317</v>
      </c>
      <c r="DZ10" s="4">
        <v>13.159134999999999</v>
      </c>
      <c r="EA10" s="4">
        <v>28.27816</v>
      </c>
      <c r="EB10" s="4">
        <v>28.27816</v>
      </c>
      <c r="EC10" s="4">
        <v>34.723941000000003</v>
      </c>
      <c r="ED10" s="4">
        <v>35.678522000000001</v>
      </c>
      <c r="EE10" s="4">
        <v>29.143543937499999</v>
      </c>
      <c r="EF10" s="4">
        <v>9.675065</v>
      </c>
      <c r="EG10" s="4">
        <v>8.3459520000000005</v>
      </c>
      <c r="EH10" s="4">
        <v>6.1673280000000004</v>
      </c>
      <c r="EI10" s="4">
        <v>5.2447619999999997</v>
      </c>
      <c r="EJ10" s="4">
        <v>23.924451000000001</v>
      </c>
      <c r="EK10" s="4">
        <v>31.921019000000001</v>
      </c>
      <c r="EL10" s="4">
        <v>28.211026</v>
      </c>
      <c r="EM10" s="4">
        <v>34.709550999999998</v>
      </c>
      <c r="EN10" s="4">
        <v>35.655532999999998</v>
      </c>
      <c r="EO10" s="4">
        <v>29.554003354369168</v>
      </c>
      <c r="EP10" s="4">
        <v>0.27255800000000002</v>
      </c>
      <c r="EQ10" s="4">
        <v>2999.21</v>
      </c>
      <c r="ER10" s="4">
        <v>13.058250474646304</v>
      </c>
      <c r="ES10" s="4">
        <v>9.8988196249999998</v>
      </c>
      <c r="ET10" s="4">
        <v>13.058250474646304</v>
      </c>
      <c r="EU10" s="4">
        <v>8.3560903750000008</v>
      </c>
      <c r="EV10" s="7">
        <v>31.718189583034665</v>
      </c>
      <c r="EW10" s="7">
        <v>31.87978025</v>
      </c>
      <c r="EX10" s="7">
        <v>31.718189583034665</v>
      </c>
      <c r="EY10" s="7">
        <v>29.994050874999999</v>
      </c>
      <c r="EZ10" s="7">
        <v>17.323581999999998</v>
      </c>
      <c r="FA10" s="7">
        <v>24.868445999999999</v>
      </c>
      <c r="FB10" s="7">
        <v>13.058250474646304</v>
      </c>
      <c r="FC10" s="7">
        <v>32.180266875000001</v>
      </c>
      <c r="FD10" s="4">
        <v>13.159134999999999</v>
      </c>
      <c r="FE10" s="4">
        <v>28.211026</v>
      </c>
      <c r="FF10" s="4">
        <v>28.211026</v>
      </c>
      <c r="FG10" s="4">
        <v>34.709550999999998</v>
      </c>
      <c r="FH10" s="4">
        <v>35.655532999999998</v>
      </c>
      <c r="FI10" s="4">
        <v>29.554003354369168</v>
      </c>
      <c r="FK10" s="4">
        <v>16.786923704302129</v>
      </c>
      <c r="FL10" s="4">
        <v>28.693004828125002</v>
      </c>
      <c r="FM10" s="4">
        <v>16.786923704302129</v>
      </c>
      <c r="FN10" s="4">
        <v>29.098158300392317</v>
      </c>
      <c r="FP10" s="4">
        <v>13.058250474646304</v>
      </c>
      <c r="FQ10" s="4">
        <v>29.150818171875002</v>
      </c>
      <c r="FR10" s="4">
        <v>17.323581999999998</v>
      </c>
      <c r="FS10" s="4">
        <v>30.442648727228018</v>
      </c>
    </row>
    <row r="11" spans="1:175" ht="13" customHeight="1">
      <c r="A11" s="249" t="s">
        <v>18</v>
      </c>
      <c r="B11" s="38">
        <v>110</v>
      </c>
      <c r="C11" s="130">
        <f>Anchor!L188</f>
        <v>5226.7624669999996</v>
      </c>
      <c r="D11" s="130">
        <f>Anchor!M188</f>
        <v>42.930711000000002</v>
      </c>
      <c r="E11" s="130">
        <f>Anchor!N188</f>
        <v>45.923752</v>
      </c>
      <c r="F11" s="130">
        <f>Anchor!O188</f>
        <v>43.160193</v>
      </c>
      <c r="G11" s="131">
        <f>('Summary (Full)'!$B$34*D11+'Summary (Full)'!$B$35*E11+'Summary (Full)'!$B$36*F11)/'Summary (Full)'!$B$37</f>
        <v>43.132118687500011</v>
      </c>
      <c r="H11" s="130">
        <f>Anchor!P188</f>
        <v>28.846482999999999</v>
      </c>
      <c r="I11" s="130">
        <f>Anchor!Q188</f>
        <v>21.62377</v>
      </c>
      <c r="J11" s="130">
        <f>Anchor!R188</f>
        <v>98.640163000000001</v>
      </c>
      <c r="K11" s="130">
        <f>Anchor!S188</f>
        <v>96.795610999999994</v>
      </c>
      <c r="L11" s="130">
        <f>Anchor!T188</f>
        <v>42.659278</v>
      </c>
      <c r="M11" s="130">
        <f>Anchor!U188</f>
        <v>42.86477</v>
      </c>
      <c r="N11" s="130">
        <f>Anchor!V188</f>
        <v>42.664679</v>
      </c>
      <c r="O11" s="130">
        <f>Anchor!W188</f>
        <v>45.796075999999999</v>
      </c>
      <c r="P11" s="130">
        <f>Anchor!X188</f>
        <v>43.014524999999999</v>
      </c>
      <c r="Q11" s="132">
        <f>10*LOG10(1/(('Summary (Full)'!$B$41/10^(N11/10)+'Summary (Full)'!$B$42/10^(O11/10)+'Summary (Full)'!$B$43/10^(P11/10))/'Summary (Full)'!$B$44))</f>
        <v>43.11513818560563</v>
      </c>
      <c r="R11" s="130">
        <f>Anchor!Y188</f>
        <v>1.338E-3</v>
      </c>
      <c r="S11" s="130">
        <f>Anchor!Z188</f>
        <v>14860.92</v>
      </c>
      <c r="T11" s="133"/>
      <c r="U11" s="130">
        <f>Test!L188</f>
        <v>5740.7322899999999</v>
      </c>
      <c r="V11" s="130">
        <f>Test!M188</f>
        <v>43.183582999999999</v>
      </c>
      <c r="W11" s="130">
        <f>Test!N188</f>
        <v>46.173425999999999</v>
      </c>
      <c r="X11" s="130">
        <f>Test!O188</f>
        <v>43.413009000000002</v>
      </c>
      <c r="Y11" s="130">
        <f>('Summary (Full)'!$B$34*V11+'Summary (Full)'!$B$35*W11+'Summary (Full)'!$B$36*X11)/'Summary (Full)'!$B$37</f>
        <v>43.384787312499995</v>
      </c>
      <c r="Z11" s="130">
        <f>Test!P188</f>
        <v>29.444254999999998</v>
      </c>
      <c r="AA11" s="130">
        <f>Test!Q188</f>
        <v>21.968646</v>
      </c>
      <c r="AB11" s="130">
        <f>Test!R188</f>
        <v>98.845498000000006</v>
      </c>
      <c r="AC11" s="130">
        <f>Test!S188</f>
        <v>97.217488000000003</v>
      </c>
      <c r="AD11" s="130">
        <f>Test!T188</f>
        <v>43.125436999999998</v>
      </c>
      <c r="AE11" s="130">
        <f>Test!U188</f>
        <v>43.093690000000002</v>
      </c>
      <c r="AF11" s="130">
        <f>Test!V188</f>
        <v>42.926284000000003</v>
      </c>
      <c r="AG11" s="130">
        <f>Test!W188</f>
        <v>46.054250000000003</v>
      </c>
      <c r="AH11" s="130">
        <f>Test!X188</f>
        <v>43.271507999999997</v>
      </c>
      <c r="AI11" s="130">
        <f>10*LOG10(1/(('Summary (Full)'!$B$41/10^(AF11/10)+'Summary (Full)'!$B$42/10^(AG11/10)+'Summary (Full)'!$B$43/10^(AH11/10))/'Summary (Full)'!$B$44))</f>
        <v>43.375645951129933</v>
      </c>
      <c r="AJ11" s="130">
        <f>Test!Y188</f>
        <v>5.8E-4</v>
      </c>
      <c r="AK11" s="130">
        <f>Test!Z188</f>
        <v>170963.1</v>
      </c>
      <c r="AL11" s="130">
        <f t="shared" si="2"/>
        <v>0.43348281016442453</v>
      </c>
      <c r="AM11" s="130">
        <f t="shared" si="2"/>
        <v>11.504207007372356</v>
      </c>
      <c r="AO11" s="271" t="s">
        <v>27</v>
      </c>
      <c r="AP11" s="192" cm="1">
        <f t="array" ref="AP11">bdRateExtend($C11:$C14,D11:D14,$U11:$U14,V11:V14)</f>
        <v>-0.11941647576450176</v>
      </c>
      <c r="AQ11" s="192" cm="1">
        <f t="array" ref="AQ11">bdRateExtend($C11:$C16,D11:D16,$U11:$U16,V11:V16)</f>
        <v>-0.14533699737859096</v>
      </c>
      <c r="AR11" s="192" cm="1">
        <f t="array" ref="AR11">bdRateExtend($C11:$C16,E11:E16,$U11:$U16,W11:W16)</f>
        <v>-0.26799544550277776</v>
      </c>
      <c r="AS11" s="192" cm="1">
        <f t="array" ref="AS11">bdRateExtend($C11:$C16,F11:F16,$U11:$U16,X11:X16)</f>
        <v>-0.37130647252645066</v>
      </c>
      <c r="AT11" s="192" cm="1">
        <f t="array" ref="AT11">bdRateExtend($C11:$C14,H11:H14,$U11:$U14,Z11:Z14)</f>
        <v>-0.10637647858605015</v>
      </c>
      <c r="AU11" s="192" cm="1">
        <f t="array" ref="AU11">bdRateExtend($C11:$C16,H11:H16,$U11:$U16,Z11:Z16)</f>
        <v>-0.13297964166208132</v>
      </c>
      <c r="AV11" s="192" cm="1">
        <f t="array" ref="AV11">bdRateExtend($C11:$C14,I11:I14,$U11:$U14,AA11:AA14)</f>
        <v>-0.11258365880605226</v>
      </c>
      <c r="AW11" s="192" cm="1">
        <f t="array" ref="AW11">bdRateExtend($C11:$C16,I11:I16,$U11:$U16,AA11:AA16)</f>
        <v>-0.13844989176679245</v>
      </c>
      <c r="AX11" s="192" cm="1">
        <f t="array" ref="AX11">bdRateExtend($C11:$C14,J11:J14,$U11:$U14,AB11:AB14,"None", FALSE,1)</f>
        <v>-0.11841106135785329</v>
      </c>
      <c r="AY11" s="194" cm="1">
        <f t="array" ref="AY11">bdRateExtend($C11:$C16,J11:J16,$U11:$U16,AB11:AB16,"None", FALSE,TRUE)</f>
        <v>-0.1763100551106852</v>
      </c>
      <c r="AZ11" s="251" cm="1">
        <f t="array" ref="AZ11">testVMAFRange($C11:$C14,J11:J14,$U11:$U14,AB11:AB14)</f>
        <v>0</v>
      </c>
      <c r="BA11" s="170" cm="1">
        <f t="array" ref="BA11">testVMAFRange($C11:$C16,J11:J16,$U11:$U16,AB11:AB16)</f>
        <v>0</v>
      </c>
      <c r="CI11" s="11" t="s">
        <v>37</v>
      </c>
      <c r="CJ11" s="10">
        <f>CJ5+CJ8</f>
        <v>1043.4710372866887</v>
      </c>
      <c r="CL11" s="4">
        <v>18.014282678202861</v>
      </c>
      <c r="CM11" s="4">
        <v>28.067593500000001</v>
      </c>
      <c r="CN11" s="4">
        <v>28.067593500000001</v>
      </c>
      <c r="CO11" s="4">
        <v>34.612303000000004</v>
      </c>
      <c r="CP11" s="4">
        <v>35.529171500000004</v>
      </c>
      <c r="CQ11" s="4">
        <v>28.94298646875</v>
      </c>
      <c r="CR11" s="4">
        <v>9.5956309999999991</v>
      </c>
      <c r="CS11" s="4">
        <v>8.1744734999999995</v>
      </c>
      <c r="CT11" s="4">
        <v>1.6324635000000001</v>
      </c>
      <c r="CU11" s="4">
        <v>1.2934755</v>
      </c>
      <c r="CV11" s="4">
        <v>23.656720499999999</v>
      </c>
      <c r="CW11" s="4">
        <v>31.840450000000001</v>
      </c>
      <c r="CX11" s="4">
        <v>27.997839250000002</v>
      </c>
      <c r="CY11" s="4">
        <v>34.600173249999997</v>
      </c>
      <c r="CZ11" s="4">
        <v>35.508858500000002</v>
      </c>
      <c r="DA11" s="4">
        <v>29.348075111330388</v>
      </c>
      <c r="DB11" s="4">
        <v>0.29136675000000001</v>
      </c>
      <c r="DC11" s="4">
        <v>314.29499999999996</v>
      </c>
      <c r="DE11" s="4">
        <v>18.014282678202861</v>
      </c>
      <c r="DF11" s="4">
        <v>9.5956309999999991</v>
      </c>
      <c r="DH11" s="4">
        <v>18.014282678202861</v>
      </c>
      <c r="DI11" s="4">
        <v>8.1744734999999995</v>
      </c>
      <c r="DK11" s="4">
        <v>53.898368619948002</v>
      </c>
      <c r="DL11" s="4">
        <v>38.040471249999996</v>
      </c>
      <c r="DM11" s="4">
        <v>51.513428342183573</v>
      </c>
      <c r="DN11" s="4">
        <v>34.997514499999994</v>
      </c>
      <c r="DO11" s="4">
        <v>21.047239000000001</v>
      </c>
      <c r="DP11" s="4">
        <v>24.266494000000002</v>
      </c>
      <c r="DQ11" s="4">
        <v>18.014282678202861</v>
      </c>
      <c r="DR11" s="4">
        <v>31.840450000000001</v>
      </c>
      <c r="DS11" s="4">
        <v>18.014282678202861</v>
      </c>
      <c r="DT11" s="4">
        <v>27.997839250000002</v>
      </c>
      <c r="DU11" s="4">
        <v>27.997839250000002</v>
      </c>
      <c r="DV11" s="4">
        <v>34.600173249999997</v>
      </c>
      <c r="DW11" s="4">
        <v>35.508858500000002</v>
      </c>
      <c r="DX11" s="4">
        <v>29.348075111330388</v>
      </c>
      <c r="DZ11" s="4">
        <v>17.323581999999998</v>
      </c>
      <c r="EA11" s="4">
        <v>29.198013</v>
      </c>
      <c r="EB11" s="4">
        <v>29.198013</v>
      </c>
      <c r="EC11" s="4">
        <v>35.338495000000002</v>
      </c>
      <c r="ED11" s="4">
        <v>36.260523999999997</v>
      </c>
      <c r="EE11" s="4">
        <v>30.023200062499999</v>
      </c>
      <c r="EF11" s="4">
        <v>10.678597</v>
      </c>
      <c r="EG11" s="4">
        <v>9.0807169999999999</v>
      </c>
      <c r="EH11" s="4">
        <v>15.962251</v>
      </c>
      <c r="EI11" s="4">
        <v>14.438485999999999</v>
      </c>
      <c r="EJ11" s="4">
        <v>24.868445999999999</v>
      </c>
      <c r="EK11" s="4">
        <v>32.753042999999998</v>
      </c>
      <c r="EL11" s="4">
        <v>29.130390999999999</v>
      </c>
      <c r="EM11" s="4">
        <v>35.320661999999999</v>
      </c>
      <c r="EN11" s="4">
        <v>36.232182999999999</v>
      </c>
      <c r="EO11" s="4">
        <v>30.442648727228018</v>
      </c>
      <c r="EP11" s="4">
        <v>0.237682</v>
      </c>
      <c r="EQ11" s="4">
        <v>3935.26</v>
      </c>
      <c r="ER11" s="4">
        <v>14.359054929547762</v>
      </c>
      <c r="ES11" s="4">
        <v>10.23403375</v>
      </c>
      <c r="ET11" s="4">
        <v>17.323581999999998</v>
      </c>
      <c r="EU11" s="4">
        <v>9.0807169999999999</v>
      </c>
      <c r="EV11" s="7">
        <v>35.541161787646182</v>
      </c>
      <c r="EW11" s="7">
        <v>34.744913499999996</v>
      </c>
      <c r="EX11" s="7">
        <v>35.541161787646182</v>
      </c>
      <c r="EY11" s="7">
        <v>32.779275749999996</v>
      </c>
      <c r="EZ11" s="7">
        <v>19.321062700226651</v>
      </c>
      <c r="FA11" s="7">
        <v>25.229117124999998</v>
      </c>
      <c r="FB11" s="7">
        <v>14.359054929547762</v>
      </c>
      <c r="FC11" s="7">
        <v>32.432535250000001</v>
      </c>
      <c r="FD11" s="4">
        <v>17.323581999999998</v>
      </c>
      <c r="FE11" s="4">
        <v>29.130390999999999</v>
      </c>
      <c r="FF11" s="4">
        <v>29.130390999999999</v>
      </c>
      <c r="FG11" s="4">
        <v>35.320661999999999</v>
      </c>
      <c r="FH11" s="4">
        <v>36.232182999999999</v>
      </c>
      <c r="FI11" s="4">
        <v>30.442648727228018</v>
      </c>
      <c r="FK11" s="4">
        <v>18.014282678202861</v>
      </c>
      <c r="FL11" s="4">
        <v>28.94298646875</v>
      </c>
      <c r="FM11" s="4">
        <v>18.014282678202861</v>
      </c>
      <c r="FN11" s="4">
        <v>29.348075111330388</v>
      </c>
      <c r="FP11" s="4">
        <v>17.323581999999998</v>
      </c>
      <c r="FQ11" s="4">
        <v>30.023200062499999</v>
      </c>
      <c r="FR11" s="4">
        <v>19.321062700226651</v>
      </c>
      <c r="FS11" s="4">
        <v>30.756447083689547</v>
      </c>
    </row>
    <row r="12" spans="1:175">
      <c r="A12" s="249"/>
      <c r="B12" s="38">
        <v>135</v>
      </c>
      <c r="C12" s="130">
        <f>Anchor!L189</f>
        <v>1812.5856000000001</v>
      </c>
      <c r="D12" s="130">
        <f>Anchor!M189</f>
        <v>41.107519000000003</v>
      </c>
      <c r="E12" s="130">
        <f>Anchor!N189</f>
        <v>44.819989999999997</v>
      </c>
      <c r="F12" s="130">
        <f>Anchor!O189</f>
        <v>42.489198000000002</v>
      </c>
      <c r="G12" s="131">
        <f>('Summary (Full)'!$B$34*D12+'Summary (Full)'!$B$35*E12+'Summary (Full)'!$B$36*F12)/'Summary (Full)'!$B$37</f>
        <v>41.425903374999997</v>
      </c>
      <c r="H12" s="130">
        <f>Anchor!P189</f>
        <v>25.143646</v>
      </c>
      <c r="I12" s="130">
        <f>Anchor!Q189</f>
        <v>19.305152</v>
      </c>
      <c r="J12" s="130">
        <f>Anchor!R189</f>
        <v>94.852294999999998</v>
      </c>
      <c r="K12" s="130">
        <f>Anchor!S189</f>
        <v>92.112281999999993</v>
      </c>
      <c r="L12" s="130">
        <f>Anchor!T189</f>
        <v>39.635286000000001</v>
      </c>
      <c r="M12" s="130">
        <f>Anchor!U189</f>
        <v>41.775956000000001</v>
      </c>
      <c r="N12" s="130">
        <f>Anchor!V189</f>
        <v>40.769427999999998</v>
      </c>
      <c r="O12" s="130">
        <f>Anchor!W189</f>
        <v>44.710375999999997</v>
      </c>
      <c r="P12" s="130">
        <f>Anchor!X189</f>
        <v>42.360492000000001</v>
      </c>
      <c r="Q12" s="132">
        <f>10*LOG10(1/(('Summary (Full)'!$B$41/10^(N12/10)+'Summary (Full)'!$B$42/10^(O12/10)+'Summary (Full)'!$B$43/10^(P12/10))/'Summary (Full)'!$B$44))</f>
        <v>41.477953306728786</v>
      </c>
      <c r="R12" s="130">
        <f>Anchor!Y189</f>
        <v>3.4870000000000001E-3</v>
      </c>
      <c r="S12" s="130">
        <f>Anchor!Z189</f>
        <v>14018.53</v>
      </c>
      <c r="T12" s="133"/>
      <c r="U12" s="130">
        <f>Test!L189</f>
        <v>1950.513995</v>
      </c>
      <c r="V12" s="130">
        <f>Test!M189</f>
        <v>41.456144999999999</v>
      </c>
      <c r="W12" s="130">
        <f>Test!N189</f>
        <v>45.224271000000002</v>
      </c>
      <c r="X12" s="130">
        <f>Test!O189</f>
        <v>42.856490000000001</v>
      </c>
      <c r="Y12" s="130">
        <f>('Summary (Full)'!$B$34*V12+'Summary (Full)'!$B$35*W12+'Summary (Full)'!$B$36*X12)/'Summary (Full)'!$B$37</f>
        <v>41.779174437500004</v>
      </c>
      <c r="Z12" s="130">
        <f>Test!P189</f>
        <v>25.745733000000001</v>
      </c>
      <c r="AA12" s="130">
        <f>Test!Q189</f>
        <v>19.702017999999999</v>
      </c>
      <c r="AB12" s="130">
        <f>Test!R189</f>
        <v>95.654049999999998</v>
      </c>
      <c r="AC12" s="130">
        <f>Test!S189</f>
        <v>93.057473000000002</v>
      </c>
      <c r="AD12" s="130">
        <f>Test!T189</f>
        <v>40.160518000000003</v>
      </c>
      <c r="AE12" s="130">
        <f>Test!U189</f>
        <v>42.112107000000002</v>
      </c>
      <c r="AF12" s="130">
        <f>Test!V189</f>
        <v>41.120691999999998</v>
      </c>
      <c r="AG12" s="130">
        <f>Test!W189</f>
        <v>45.110681</v>
      </c>
      <c r="AH12" s="130">
        <f>Test!X189</f>
        <v>42.723320999999999</v>
      </c>
      <c r="AI12" s="130">
        <f>10*LOG10(1/(('Summary (Full)'!$B$41/10^(AF12/10)+'Summary (Full)'!$B$42/10^(AG12/10)+'Summary (Full)'!$B$43/10^(AH12/10))/'Summary (Full)'!$B$44))</f>
        <v>41.834652801378091</v>
      </c>
      <c r="AJ12" s="130">
        <f>Test!Y189</f>
        <v>1.431E-3</v>
      </c>
      <c r="AK12" s="130">
        <f>Test!Z189</f>
        <v>114207.67</v>
      </c>
      <c r="AL12" s="130">
        <f t="shared" si="2"/>
        <v>0.41038141669056494</v>
      </c>
      <c r="AM12" s="130">
        <f t="shared" si="2"/>
        <v>8.146907700022755</v>
      </c>
      <c r="AO12" s="261"/>
      <c r="AP12" s="177"/>
      <c r="AQ12" s="177"/>
      <c r="AR12" s="177"/>
      <c r="AS12" s="177"/>
      <c r="AT12" s="177"/>
      <c r="AU12" s="177"/>
      <c r="AV12" s="177"/>
      <c r="AW12" s="177"/>
      <c r="AX12" s="177"/>
      <c r="AY12" s="178"/>
      <c r="AZ12" s="252"/>
      <c r="BA12" s="171"/>
      <c r="CL12" s="4">
        <v>19.33137876399794</v>
      </c>
      <c r="CM12" s="4">
        <v>28.327423249999999</v>
      </c>
      <c r="CN12" s="4">
        <v>28.327423249999999</v>
      </c>
      <c r="CO12" s="4">
        <v>34.821107500000004</v>
      </c>
      <c r="CP12" s="4">
        <v>35.68245675</v>
      </c>
      <c r="CQ12" s="4">
        <v>29.192968109375002</v>
      </c>
      <c r="CR12" s="4">
        <v>9.9130284999999994</v>
      </c>
      <c r="CS12" s="4">
        <v>8.3794832499999998</v>
      </c>
      <c r="CT12" s="4">
        <v>1.90454075</v>
      </c>
      <c r="CU12" s="4">
        <v>1.50905475</v>
      </c>
      <c r="CV12" s="4">
        <v>23.89750325</v>
      </c>
      <c r="CW12" s="4">
        <v>32.077797500000003</v>
      </c>
      <c r="CX12" s="4">
        <v>28.254026625000002</v>
      </c>
      <c r="CY12" s="4">
        <v>34.808947625000002</v>
      </c>
      <c r="CZ12" s="4">
        <v>35.662698749999997</v>
      </c>
      <c r="DA12" s="4">
        <v>29.597991922268459</v>
      </c>
      <c r="DB12" s="4">
        <v>0.28199487499999998</v>
      </c>
      <c r="DC12" s="4">
        <v>326.78749999999997</v>
      </c>
      <c r="DE12" s="4">
        <v>19.33137876399794</v>
      </c>
      <c r="DF12" s="4">
        <v>9.9130284999999994</v>
      </c>
      <c r="DH12" s="4">
        <v>19.33137876399794</v>
      </c>
      <c r="DI12" s="4">
        <v>8.3794832499999998</v>
      </c>
      <c r="DK12" s="4">
        <v>57.332006116832503</v>
      </c>
      <c r="DL12" s="4">
        <v>39.802034249999998</v>
      </c>
      <c r="DM12" s="4">
        <v>57.332006116832503</v>
      </c>
      <c r="DN12" s="4">
        <v>37.936198999999995</v>
      </c>
      <c r="DO12" s="4">
        <v>23.08641196881922</v>
      </c>
      <c r="DP12" s="4">
        <v>24.618973125</v>
      </c>
      <c r="DQ12" s="4">
        <v>19.33137876399794</v>
      </c>
      <c r="DR12" s="4">
        <v>32.077797500000003</v>
      </c>
      <c r="DS12" s="4">
        <v>19.33137876399794</v>
      </c>
      <c r="DT12" s="4">
        <v>28.254026625000002</v>
      </c>
      <c r="DU12" s="4">
        <v>28.254026625000002</v>
      </c>
      <c r="DV12" s="4">
        <v>34.808947625000002</v>
      </c>
      <c r="DW12" s="4">
        <v>35.662698749999997</v>
      </c>
      <c r="DX12" s="4">
        <v>29.597991922268459</v>
      </c>
      <c r="DZ12" s="4">
        <v>19.321062700226651</v>
      </c>
      <c r="EA12" s="4">
        <v>29.528331125000001</v>
      </c>
      <c r="EB12" s="4">
        <v>29.528331125000001</v>
      </c>
      <c r="EC12" s="4">
        <v>35.624056750000001</v>
      </c>
      <c r="ED12" s="4">
        <v>36.448941749999996</v>
      </c>
      <c r="EE12" s="4">
        <v>30.341852140625001</v>
      </c>
      <c r="EF12" s="4">
        <v>11.060295499999999</v>
      </c>
      <c r="EG12" s="4">
        <v>9.3518673749999994</v>
      </c>
      <c r="EH12" s="4">
        <v>18.689217875000001</v>
      </c>
      <c r="EI12" s="4">
        <v>17.103200374999997</v>
      </c>
      <c r="EJ12" s="4">
        <v>25.229117124999998</v>
      </c>
      <c r="EK12" s="4">
        <v>33.047533874999999</v>
      </c>
      <c r="EL12" s="4">
        <v>29.452966749999998</v>
      </c>
      <c r="EM12" s="4">
        <v>35.605411625000002</v>
      </c>
      <c r="EN12" s="4">
        <v>36.419935250000002</v>
      </c>
      <c r="EO12" s="4">
        <v>30.756447083689547</v>
      </c>
      <c r="EP12" s="4">
        <v>0.22751712499999999</v>
      </c>
      <c r="EQ12" s="4">
        <v>4390.6487500000003</v>
      </c>
      <c r="ER12" s="4">
        <v>15.78943970098373</v>
      </c>
      <c r="ES12" s="4">
        <v>10.569247875</v>
      </c>
      <c r="ET12" s="4">
        <v>19.321062700226651</v>
      </c>
      <c r="EU12" s="4">
        <v>9.3518673749999994</v>
      </c>
      <c r="EV12" s="7">
        <v>39.824914278565402</v>
      </c>
      <c r="EW12" s="7">
        <v>37.610046750000002</v>
      </c>
      <c r="EX12" s="7">
        <v>39.824914278565402</v>
      </c>
      <c r="EY12" s="7">
        <v>35.564500625000001</v>
      </c>
      <c r="EZ12" s="7">
        <v>21.548861191991925</v>
      </c>
      <c r="FA12" s="7">
        <v>25.589788249999998</v>
      </c>
      <c r="FB12" s="7">
        <v>15.78943970098373</v>
      </c>
      <c r="FC12" s="7">
        <v>32.684803625000001</v>
      </c>
      <c r="FD12" s="4">
        <v>19.321062700226651</v>
      </c>
      <c r="FE12" s="4">
        <v>29.452966749999998</v>
      </c>
      <c r="FF12" s="4">
        <v>29.452966749999998</v>
      </c>
      <c r="FG12" s="4">
        <v>35.605411625000002</v>
      </c>
      <c r="FH12" s="4">
        <v>36.419935250000002</v>
      </c>
      <c r="FI12" s="4">
        <v>30.756447083689547</v>
      </c>
      <c r="FK12" s="4">
        <v>19.33137876399794</v>
      </c>
      <c r="FL12" s="4">
        <v>29.192968109375002</v>
      </c>
      <c r="FM12" s="4">
        <v>19.33137876399794</v>
      </c>
      <c r="FN12" s="4">
        <v>29.597991922268459</v>
      </c>
      <c r="FP12" s="4">
        <v>19.321062700226651</v>
      </c>
      <c r="FQ12" s="4">
        <v>30.341852140625001</v>
      </c>
      <c r="FR12" s="4">
        <v>21.548861191991925</v>
      </c>
      <c r="FS12" s="4">
        <v>31.070245440151076</v>
      </c>
    </row>
    <row r="13" spans="1:175" ht="13" customHeight="1">
      <c r="A13" s="249"/>
      <c r="B13" s="38">
        <v>160</v>
      </c>
      <c r="C13" s="130">
        <f>Anchor!L190</f>
        <v>628.79642000000001</v>
      </c>
      <c r="D13" s="130">
        <f>Anchor!M190</f>
        <v>38.911361999999997</v>
      </c>
      <c r="E13" s="130">
        <f>Anchor!N190</f>
        <v>43.185324000000001</v>
      </c>
      <c r="F13" s="130">
        <f>Anchor!O190</f>
        <v>41.543407000000002</v>
      </c>
      <c r="G13" s="131">
        <f>('Summary (Full)'!$B$34*D13+'Summary (Full)'!$B$35*E13+'Summary (Full)'!$B$36*F13)/'Summary (Full)'!$B$37</f>
        <v>39.3429874375</v>
      </c>
      <c r="H13" s="130">
        <f>Anchor!P190</f>
        <v>21.547913000000001</v>
      </c>
      <c r="I13" s="130">
        <f>Anchor!Q190</f>
        <v>16.952376999999998</v>
      </c>
      <c r="J13" s="130">
        <f>Anchor!R190</f>
        <v>86.531565999999998</v>
      </c>
      <c r="K13" s="130">
        <f>Anchor!S190</f>
        <v>83.803514000000007</v>
      </c>
      <c r="L13" s="130">
        <f>Anchor!T190</f>
        <v>36.495528999999998</v>
      </c>
      <c r="M13" s="130">
        <f>Anchor!U190</f>
        <v>40.299788999999997</v>
      </c>
      <c r="N13" s="130">
        <f>Anchor!V190</f>
        <v>38.577950000000001</v>
      </c>
      <c r="O13" s="130">
        <f>Anchor!W190</f>
        <v>43.103003000000001</v>
      </c>
      <c r="P13" s="130">
        <f>Anchor!X190</f>
        <v>41.441693000000001</v>
      </c>
      <c r="Q13" s="132">
        <f>10*LOG10(1/(('Summary (Full)'!$B$41/10^(N13/10)+'Summary (Full)'!$B$42/10^(O13/10)+'Summary (Full)'!$B$43/10^(P13/10))/'Summary (Full)'!$B$44))</f>
        <v>39.484232282343882</v>
      </c>
      <c r="R13" s="130">
        <f>Anchor!Y190</f>
        <v>7.9299999999999995E-3</v>
      </c>
      <c r="S13" s="130">
        <f>Anchor!Z190</f>
        <v>7263.04</v>
      </c>
      <c r="T13" s="133"/>
      <c r="U13" s="130">
        <f>Test!L190</f>
        <v>673.56699000000003</v>
      </c>
      <c r="V13" s="130">
        <f>Test!M190</f>
        <v>39.373083000000001</v>
      </c>
      <c r="W13" s="130">
        <f>Test!N190</f>
        <v>43.863534999999999</v>
      </c>
      <c r="X13" s="130">
        <f>Test!O190</f>
        <v>42.101627000000001</v>
      </c>
      <c r="Y13" s="130">
        <f>('Summary (Full)'!$B$34*V13+'Summary (Full)'!$B$35*W13+'Summary (Full)'!$B$36*X13)/'Summary (Full)'!$B$37</f>
        <v>39.824270249999998</v>
      </c>
      <c r="Z13" s="130">
        <f>Test!P190</f>
        <v>22.180368999999999</v>
      </c>
      <c r="AA13" s="130">
        <f>Test!Q190</f>
        <v>17.399049999999999</v>
      </c>
      <c r="AB13" s="130">
        <f>Test!R190</f>
        <v>88.478848999999997</v>
      </c>
      <c r="AC13" s="130">
        <f>Test!S190</f>
        <v>85.718571999999995</v>
      </c>
      <c r="AD13" s="130">
        <f>Test!T190</f>
        <v>37.117502000000002</v>
      </c>
      <c r="AE13" s="130">
        <f>Test!U190</f>
        <v>40.800578000000002</v>
      </c>
      <c r="AF13" s="130">
        <f>Test!V190</f>
        <v>39.028562000000001</v>
      </c>
      <c r="AG13" s="130">
        <f>Test!W190</f>
        <v>43.767538000000002</v>
      </c>
      <c r="AH13" s="130">
        <f>Test!X190</f>
        <v>41.992209000000003</v>
      </c>
      <c r="AI13" s="130">
        <f>10*LOG10(1/(('Summary (Full)'!$B$41/10^(AF13/10)+'Summary (Full)'!$B$42/10^(AG13/10)+'Summary (Full)'!$B$43/10^(AH13/10))/'Summary (Full)'!$B$44))</f>
        <v>39.960529134714974</v>
      </c>
      <c r="AJ13" s="130">
        <f>Test!Y190</f>
        <v>4.5519999999999996E-3</v>
      </c>
      <c r="AK13" s="130">
        <f>Test!Z190</f>
        <v>51844.62</v>
      </c>
      <c r="AL13" s="130">
        <f t="shared" si="2"/>
        <v>0.57402269861286248</v>
      </c>
      <c r="AM13" s="130">
        <f t="shared" si="2"/>
        <v>7.1381432568180818</v>
      </c>
      <c r="AO13" s="261" t="s">
        <v>28</v>
      </c>
      <c r="AP13" s="177" cm="1">
        <f t="array" ref="AP13">bdRateExtend($C12:$C15,D12:D15,$U12:$U15,V12:V15)</f>
        <v>-0.13820026648639716</v>
      </c>
      <c r="AQ13" s="177"/>
      <c r="AR13" s="177"/>
      <c r="AS13" s="177"/>
      <c r="AT13" s="177" cm="1">
        <f t="array" ref="AT13">bdRateExtend($C12:$C15,H12:H15,$U12:$U15,Z12:Z15)</f>
        <v>-0.12877193311997082</v>
      </c>
      <c r="AU13" s="177"/>
      <c r="AV13" s="177" cm="1">
        <f t="array" ref="AV13">bdRateExtend($C12:$C15,I12:I15,$U12:$U15,AA12:AA15)</f>
        <v>-0.13535533410040823</v>
      </c>
      <c r="AW13" s="177"/>
      <c r="AX13" s="177" cm="1">
        <f t="array" ref="AX13">bdRateExtend($C12:$C15,J12:J15,$U12:$U15,AB12:AB15,"None", FALSE,1)</f>
        <v>-0.15245993176936634</v>
      </c>
      <c r="AY13" s="178"/>
      <c r="AZ13" s="252" cm="1">
        <f t="array" ref="AZ13">testVMAFRange($C12:$C15,J12:J15,$U12:$U15,AB12:AB15)</f>
        <v>0</v>
      </c>
      <c r="BA13" s="171"/>
      <c r="CL13" s="4">
        <v>20.744772999999999</v>
      </c>
      <c r="CM13" s="4">
        <v>28.587253</v>
      </c>
      <c r="CN13" s="4">
        <v>28.587253</v>
      </c>
      <c r="CO13" s="4">
        <v>35.029912000000003</v>
      </c>
      <c r="CP13" s="4">
        <v>35.835742000000003</v>
      </c>
      <c r="CQ13" s="4">
        <v>29.44294975</v>
      </c>
      <c r="CR13" s="4">
        <v>10.230426</v>
      </c>
      <c r="CS13" s="4">
        <v>8.5844930000000002</v>
      </c>
      <c r="CT13" s="4">
        <v>2.1766179999999999</v>
      </c>
      <c r="CU13" s="4">
        <v>1.724634</v>
      </c>
      <c r="CV13" s="4">
        <v>24.138286000000001</v>
      </c>
      <c r="CW13" s="4">
        <v>32.315145000000001</v>
      </c>
      <c r="CX13" s="4">
        <v>28.510214000000001</v>
      </c>
      <c r="CY13" s="4">
        <v>35.017721999999999</v>
      </c>
      <c r="CZ13" s="4">
        <v>35.816538999999999</v>
      </c>
      <c r="DA13" s="4">
        <v>29.84790873320653</v>
      </c>
      <c r="DB13" s="4">
        <v>0.272623</v>
      </c>
      <c r="DC13" s="4">
        <v>339.28</v>
      </c>
      <c r="DE13" s="4">
        <v>20.744772999999999</v>
      </c>
      <c r="DF13" s="4">
        <v>10.230426</v>
      </c>
      <c r="DH13" s="4">
        <v>20.744772999999999</v>
      </c>
      <c r="DI13" s="4">
        <v>8.5844930000000002</v>
      </c>
      <c r="DK13" s="4">
        <v>63.807807617589177</v>
      </c>
      <c r="DL13" s="4">
        <v>42.827622625000004</v>
      </c>
      <c r="DM13" s="4">
        <v>63.807807617589177</v>
      </c>
      <c r="DN13" s="4">
        <v>40.874883499999996</v>
      </c>
      <c r="DO13" s="4">
        <v>25.32315129761388</v>
      </c>
      <c r="DP13" s="4">
        <v>24.971452250000002</v>
      </c>
      <c r="DQ13" s="4">
        <v>20.744772999999999</v>
      </c>
      <c r="DR13" s="4">
        <v>32.315145000000001</v>
      </c>
      <c r="DS13" s="4">
        <v>20.744772999999999</v>
      </c>
      <c r="DT13" s="4">
        <v>28.510214000000001</v>
      </c>
      <c r="DU13" s="4">
        <v>28.510214000000001</v>
      </c>
      <c r="DV13" s="4">
        <v>35.017721999999999</v>
      </c>
      <c r="DW13" s="4">
        <v>35.816538999999999</v>
      </c>
      <c r="DX13" s="4">
        <v>29.84790873320653</v>
      </c>
      <c r="DZ13" s="4">
        <v>21.548861191991925</v>
      </c>
      <c r="EA13" s="4">
        <v>29.858649249999999</v>
      </c>
      <c r="EB13" s="4">
        <v>29.858649249999999</v>
      </c>
      <c r="EC13" s="4">
        <v>35.909618500000001</v>
      </c>
      <c r="ED13" s="4">
        <v>36.637359499999995</v>
      </c>
      <c r="EE13" s="4">
        <v>30.660504218749999</v>
      </c>
      <c r="EF13" s="4">
        <v>11.441993999999999</v>
      </c>
      <c r="EG13" s="4">
        <v>9.6230177499999989</v>
      </c>
      <c r="EH13" s="4">
        <v>21.416184749999999</v>
      </c>
      <c r="EI13" s="4">
        <v>19.767914749999996</v>
      </c>
      <c r="EJ13" s="4">
        <v>25.589788249999998</v>
      </c>
      <c r="EK13" s="4">
        <v>33.34202475</v>
      </c>
      <c r="EL13" s="4">
        <v>29.7755425</v>
      </c>
      <c r="EM13" s="4">
        <v>35.890161249999998</v>
      </c>
      <c r="EN13" s="4">
        <v>36.607687499999997</v>
      </c>
      <c r="EO13" s="4">
        <v>31.070245440151076</v>
      </c>
      <c r="EP13" s="4">
        <v>0.21735225</v>
      </c>
      <c r="EQ13" s="4">
        <v>4846.0375000000004</v>
      </c>
      <c r="ER13" s="4">
        <v>17.362313</v>
      </c>
      <c r="ES13" s="4">
        <v>10.904462000000001</v>
      </c>
      <c r="ET13" s="4">
        <v>21.548861191991925</v>
      </c>
      <c r="EU13" s="4">
        <v>9.6230177499999989</v>
      </c>
      <c r="EV13" s="7">
        <v>44.624984595927607</v>
      </c>
      <c r="EW13" s="7">
        <v>40.475180000000002</v>
      </c>
      <c r="EX13" s="7">
        <v>44.624984595927607</v>
      </c>
      <c r="EY13" s="7">
        <v>38.349725499999998</v>
      </c>
      <c r="EZ13" s="7">
        <v>24.033534069856739</v>
      </c>
      <c r="FA13" s="7">
        <v>25.950459374999998</v>
      </c>
      <c r="FB13" s="7">
        <v>17.362313</v>
      </c>
      <c r="FC13" s="7">
        <v>32.937072000000001</v>
      </c>
      <c r="FD13" s="4">
        <v>21.548861191991925</v>
      </c>
      <c r="FE13" s="4">
        <v>29.7755425</v>
      </c>
      <c r="FF13" s="4">
        <v>29.7755425</v>
      </c>
      <c r="FG13" s="4">
        <v>35.890161249999998</v>
      </c>
      <c r="FH13" s="4">
        <v>36.607687499999997</v>
      </c>
      <c r="FI13" s="4">
        <v>31.070245440151076</v>
      </c>
      <c r="FK13" s="4">
        <v>20.744772999999999</v>
      </c>
      <c r="FL13" s="4">
        <v>29.44294975</v>
      </c>
      <c r="FM13" s="4">
        <v>20.744772999999999</v>
      </c>
      <c r="FN13" s="4">
        <v>29.84790873320653</v>
      </c>
      <c r="FP13" s="4">
        <v>21.548861191991925</v>
      </c>
      <c r="FQ13" s="4">
        <v>30.660504218749999</v>
      </c>
      <c r="FR13" s="4">
        <v>24.033534069856739</v>
      </c>
      <c r="FS13" s="4">
        <v>31.384043796612609</v>
      </c>
    </row>
    <row r="14" spans="1:175">
      <c r="A14" s="249"/>
      <c r="B14" s="38">
        <v>185</v>
      </c>
      <c r="C14" s="130">
        <f>Anchor!L191</f>
        <v>242.62789799999999</v>
      </c>
      <c r="D14" s="130">
        <f>Anchor!M191</f>
        <v>36.522114000000002</v>
      </c>
      <c r="E14" s="130">
        <f>Anchor!N191</f>
        <v>41.114404</v>
      </c>
      <c r="F14" s="130">
        <f>Anchor!O191</f>
        <v>40.123598000000001</v>
      </c>
      <c r="G14" s="131">
        <f>('Summary (Full)'!$B$34*D14+'Summary (Full)'!$B$35*E14+'Summary (Full)'!$B$36*F14)/'Summary (Full)'!$B$37</f>
        <v>37.034224875000007</v>
      </c>
      <c r="H14" s="130">
        <f>Anchor!P191</f>
        <v>18.543161000000001</v>
      </c>
      <c r="I14" s="130">
        <f>Anchor!Q191</f>
        <v>14.857632000000001</v>
      </c>
      <c r="J14" s="130">
        <f>Anchor!R191</f>
        <v>73.611924000000002</v>
      </c>
      <c r="K14" s="130">
        <f>Anchor!S191</f>
        <v>71.182631999999998</v>
      </c>
      <c r="L14" s="130">
        <f>Anchor!T191</f>
        <v>33.354545000000002</v>
      </c>
      <c r="M14" s="130">
        <f>Anchor!U191</f>
        <v>38.485166999999997</v>
      </c>
      <c r="N14" s="130">
        <f>Anchor!V191</f>
        <v>36.267598</v>
      </c>
      <c r="O14" s="130">
        <f>Anchor!W191</f>
        <v>41.059140999999997</v>
      </c>
      <c r="P14" s="130">
        <f>Anchor!X191</f>
        <v>40.054378999999997</v>
      </c>
      <c r="Q14" s="132">
        <f>10*LOG10(1/(('Summary (Full)'!$B$41/10^(N14/10)+'Summary (Full)'!$B$42/10^(O14/10)+'Summary (Full)'!$B$43/10^(P14/10))/'Summary (Full)'!$B$44))</f>
        <v>37.282250534775542</v>
      </c>
      <c r="R14" s="130">
        <f>Anchor!Y191</f>
        <v>2.3077E-2</v>
      </c>
      <c r="S14" s="130">
        <f>Anchor!Z191</f>
        <v>4352.7299999999996</v>
      </c>
      <c r="T14" s="133"/>
      <c r="U14" s="130">
        <f>Test!L191</f>
        <v>256.17065000000002</v>
      </c>
      <c r="V14" s="130">
        <f>Test!M191</f>
        <v>37.074908999999998</v>
      </c>
      <c r="W14" s="130">
        <f>Test!N191</f>
        <v>41.990720000000003</v>
      </c>
      <c r="X14" s="130">
        <f>Test!O191</f>
        <v>40.919474999999998</v>
      </c>
      <c r="Y14" s="130">
        <f>('Summary (Full)'!$B$34*V14+'Summary (Full)'!$B$35*W14+'Summary (Full)'!$B$36*X14)/'Summary (Full)'!$B$37</f>
        <v>37.622432562500002</v>
      </c>
      <c r="Z14" s="130">
        <f>Test!P191</f>
        <v>19.182406</v>
      </c>
      <c r="AA14" s="130">
        <f>Test!Q191</f>
        <v>15.324139000000001</v>
      </c>
      <c r="AB14" s="130">
        <f>Test!R191</f>
        <v>77.224452999999997</v>
      </c>
      <c r="AC14" s="130">
        <f>Test!S191</f>
        <v>74.489660999999998</v>
      </c>
      <c r="AD14" s="130">
        <f>Test!T191</f>
        <v>34.067619000000001</v>
      </c>
      <c r="AE14" s="130">
        <f>Test!U191</f>
        <v>39.145677999999997</v>
      </c>
      <c r="AF14" s="130">
        <f>Test!V191</f>
        <v>36.802433999999998</v>
      </c>
      <c r="AG14" s="130">
        <f>Test!W191</f>
        <v>41.927447000000001</v>
      </c>
      <c r="AH14" s="130">
        <f>Test!X191</f>
        <v>40.842610000000001</v>
      </c>
      <c r="AI14" s="130">
        <f>10*LOG10(1/(('Summary (Full)'!$B$41/10^(AF14/10)+'Summary (Full)'!$B$42/10^(AG14/10)+'Summary (Full)'!$B$43/10^(AH14/10))/'Summary (Full)'!$B$44))</f>
        <v>37.861400927482208</v>
      </c>
      <c r="AJ14" s="130">
        <f>Test!Y191</f>
        <v>1.2165E-2</v>
      </c>
      <c r="AK14" s="130">
        <f>Test!Z191</f>
        <v>29066.87</v>
      </c>
      <c r="AL14" s="130">
        <f t="shared" si="2"/>
        <v>0.52714824283919059</v>
      </c>
      <c r="AM14" s="130">
        <f t="shared" si="2"/>
        <v>6.6778481550659015</v>
      </c>
      <c r="AO14" s="261"/>
      <c r="AP14" s="177"/>
      <c r="AQ14" s="177"/>
      <c r="AR14" s="177"/>
      <c r="AS14" s="177"/>
      <c r="AT14" s="177"/>
      <c r="AU14" s="177"/>
      <c r="AV14" s="177"/>
      <c r="AW14" s="177"/>
      <c r="AX14" s="177"/>
      <c r="AY14" s="178"/>
      <c r="AZ14" s="252"/>
      <c r="BA14" s="171"/>
      <c r="CL14" s="4">
        <v>23.08641196881922</v>
      </c>
      <c r="CM14" s="4">
        <v>28.966920250000001</v>
      </c>
      <c r="CN14" s="4">
        <v>28.966920250000001</v>
      </c>
      <c r="CO14" s="4">
        <v>35.080129625000005</v>
      </c>
      <c r="CP14" s="4">
        <v>35.680677125000003</v>
      </c>
      <c r="CQ14" s="4">
        <v>29.768605640625001</v>
      </c>
      <c r="CR14" s="4">
        <v>10.381265875</v>
      </c>
      <c r="CS14" s="4">
        <v>8.8640923749999985</v>
      </c>
      <c r="CT14" s="4">
        <v>12.336434500000003</v>
      </c>
      <c r="CU14" s="4">
        <v>11.202304000000002</v>
      </c>
      <c r="CV14" s="4">
        <v>24.618973125</v>
      </c>
      <c r="CW14" s="4">
        <v>32.493550625000005</v>
      </c>
      <c r="CX14" s="4">
        <v>28.891009625000002</v>
      </c>
      <c r="CY14" s="4">
        <v>35.064293749999997</v>
      </c>
      <c r="CZ14" s="4">
        <v>35.659177749999998</v>
      </c>
      <c r="DA14" s="4">
        <v>30.186012972146965</v>
      </c>
      <c r="DB14" s="4">
        <v>0.2647545</v>
      </c>
      <c r="DC14" s="4">
        <v>1120.1437500000002</v>
      </c>
      <c r="DE14" s="4">
        <v>22.552319780890016</v>
      </c>
      <c r="DF14" s="4">
        <v>10.594186624999999</v>
      </c>
      <c r="DH14" s="4">
        <v>25.32315129761388</v>
      </c>
      <c r="DI14" s="4">
        <v>9.1352477499999996</v>
      </c>
      <c r="DK14" s="4">
        <v>71.015067999999999</v>
      </c>
      <c r="DL14" s="4">
        <v>45.853211000000002</v>
      </c>
      <c r="DM14" s="4">
        <v>71.015067999999999</v>
      </c>
      <c r="DN14" s="4">
        <v>43.813567999999997</v>
      </c>
      <c r="DO14" s="4">
        <v>30.167341</v>
      </c>
      <c r="DP14" s="4">
        <v>25.684231</v>
      </c>
      <c r="DQ14" s="4">
        <v>22.552319780890016</v>
      </c>
      <c r="DR14" s="4">
        <v>32.54563675</v>
      </c>
      <c r="DS14" s="4">
        <v>21.047239000000001</v>
      </c>
      <c r="DT14" s="4">
        <v>28.563127000000001</v>
      </c>
      <c r="DU14" s="4">
        <v>28.563127000000001</v>
      </c>
      <c r="DV14" s="4">
        <v>34.825097</v>
      </c>
      <c r="DW14" s="4">
        <v>35.479517999999999</v>
      </c>
      <c r="DX14" s="4">
        <v>29.870918050439759</v>
      </c>
      <c r="DZ14" s="4">
        <v>24.033534069856739</v>
      </c>
      <c r="EA14" s="4">
        <v>30.188967375000001</v>
      </c>
      <c r="EB14" s="4">
        <v>30.188967375000001</v>
      </c>
      <c r="EC14" s="4">
        <v>36.19518025</v>
      </c>
      <c r="ED14" s="4">
        <v>36.825777249999994</v>
      </c>
      <c r="EE14" s="4">
        <v>30.979156296875001</v>
      </c>
      <c r="EF14" s="4">
        <v>11.8236925</v>
      </c>
      <c r="EG14" s="4">
        <v>9.8941681250000002</v>
      </c>
      <c r="EH14" s="4">
        <v>24.143151625000002</v>
      </c>
      <c r="EI14" s="4">
        <v>22.432629124999998</v>
      </c>
      <c r="EJ14" s="4">
        <v>25.950459374999998</v>
      </c>
      <c r="EK14" s="4">
        <v>33.636515625000001</v>
      </c>
      <c r="EL14" s="4">
        <v>30.098118249999999</v>
      </c>
      <c r="EM14" s="4">
        <v>36.174910874999995</v>
      </c>
      <c r="EN14" s="4">
        <v>36.79543975</v>
      </c>
      <c r="EO14" s="4">
        <v>31.384043796612609</v>
      </c>
      <c r="EP14" s="4">
        <v>0.20718737500000001</v>
      </c>
      <c r="EQ14" s="4">
        <v>5301.4262500000004</v>
      </c>
      <c r="ER14" s="4">
        <v>19.139435971385502</v>
      </c>
      <c r="ES14" s="4">
        <v>11.247737499999999</v>
      </c>
      <c r="ET14" s="4">
        <v>24.033534069856739</v>
      </c>
      <c r="EU14" s="4">
        <v>9.8941681250000002</v>
      </c>
      <c r="EV14" s="7">
        <v>50.003604182484942</v>
      </c>
      <c r="EW14" s="7">
        <v>43.340313250000001</v>
      </c>
      <c r="EX14" s="7">
        <v>50.003604182484942</v>
      </c>
      <c r="EY14" s="7">
        <v>41.134950375000003</v>
      </c>
      <c r="EZ14" s="7">
        <v>26.804700013642432</v>
      </c>
      <c r="FA14" s="7">
        <v>26.311130499999997</v>
      </c>
      <c r="FB14" s="7">
        <v>19.139435971385502</v>
      </c>
      <c r="FC14" s="7">
        <v>33.139947124999999</v>
      </c>
      <c r="FD14" s="4">
        <v>24.033534069856739</v>
      </c>
      <c r="FE14" s="4">
        <v>30.098118249999999</v>
      </c>
      <c r="FF14" s="4">
        <v>30.098118249999999</v>
      </c>
      <c r="FG14" s="4">
        <v>36.174910874999995</v>
      </c>
      <c r="FH14" s="4">
        <v>36.79543975</v>
      </c>
      <c r="FI14" s="4">
        <v>31.384043796612609</v>
      </c>
      <c r="FK14" s="4">
        <v>25.32315129761388</v>
      </c>
      <c r="FL14" s="4">
        <v>30.086900531250002</v>
      </c>
      <c r="FM14" s="4">
        <v>23.08641196881922</v>
      </c>
      <c r="FN14" s="4">
        <v>30.186012972146965</v>
      </c>
      <c r="FP14" s="4">
        <v>24.033534069856739</v>
      </c>
      <c r="FQ14" s="4">
        <v>30.979156296875001</v>
      </c>
      <c r="FR14" s="4">
        <v>26.804700013642432</v>
      </c>
      <c r="FS14" s="4">
        <v>31.697842153074138</v>
      </c>
    </row>
    <row r="15" spans="1:175" ht="13" customHeight="1">
      <c r="A15" s="249"/>
      <c r="B15" s="38">
        <v>210</v>
      </c>
      <c r="C15" s="130">
        <f>Anchor!L192</f>
        <v>99.400807</v>
      </c>
      <c r="D15" s="130">
        <f>Anchor!M192</f>
        <v>33.859791000000001</v>
      </c>
      <c r="E15" s="130">
        <f>Anchor!N192</f>
        <v>38.797558000000002</v>
      </c>
      <c r="F15" s="130">
        <f>Anchor!O192</f>
        <v>38.345547000000003</v>
      </c>
      <c r="G15" s="131">
        <f>('Summary (Full)'!$B$34*D15+'Summary (Full)'!$B$35*E15+'Summary (Full)'!$B$36*F15)/'Summary (Full)'!$B$37</f>
        <v>34.448761187500004</v>
      </c>
      <c r="H15" s="130">
        <f>Anchor!P192</f>
        <v>15.608575</v>
      </c>
      <c r="I15" s="130">
        <f>Anchor!Q192</f>
        <v>12.72777</v>
      </c>
      <c r="J15" s="130">
        <f>Anchor!R192</f>
        <v>54.357174999999998</v>
      </c>
      <c r="K15" s="130">
        <f>Anchor!S192</f>
        <v>52.269283999999999</v>
      </c>
      <c r="L15" s="130">
        <f>Anchor!T192</f>
        <v>30.040327999999999</v>
      </c>
      <c r="M15" s="130">
        <f>Anchor!U192</f>
        <v>36.323870999999997</v>
      </c>
      <c r="N15" s="130">
        <f>Anchor!V192</f>
        <v>33.687702999999999</v>
      </c>
      <c r="O15" s="130">
        <f>Anchor!W192</f>
        <v>38.767038999999997</v>
      </c>
      <c r="P15" s="130">
        <f>Anchor!X192</f>
        <v>38.302790000000002</v>
      </c>
      <c r="Q15" s="132">
        <f>10*LOG10(1/(('Summary (Full)'!$B$41/10^(N15/10)+'Summary (Full)'!$B$42/10^(O15/10)+'Summary (Full)'!$B$43/10^(P15/10))/'Summary (Full)'!$B$44))</f>
        <v>34.789050495389688</v>
      </c>
      <c r="R15" s="130">
        <f>Anchor!Y192</f>
        <v>9.0537999999999993E-2</v>
      </c>
      <c r="S15" s="130">
        <f>Anchor!Z192</f>
        <v>2858.16</v>
      </c>
      <c r="T15" s="133"/>
      <c r="U15" s="130">
        <f>Test!L192</f>
        <v>100.99982199999999</v>
      </c>
      <c r="V15" s="130">
        <f>Test!M192</f>
        <v>34.490996000000003</v>
      </c>
      <c r="W15" s="130">
        <f>Test!N192</f>
        <v>39.698824999999999</v>
      </c>
      <c r="X15" s="130">
        <f>Test!O192</f>
        <v>39.332850000000001</v>
      </c>
      <c r="Y15" s="130">
        <f>('Summary (Full)'!$B$34*V15+'Summary (Full)'!$B$35*W15+'Summary (Full)'!$B$36*X15)/'Summary (Full)'!$B$37</f>
        <v>35.119101187500007</v>
      </c>
      <c r="Z15" s="130">
        <f>Test!P192</f>
        <v>16.304317999999999</v>
      </c>
      <c r="AA15" s="130">
        <f>Test!Q192</f>
        <v>13.233041</v>
      </c>
      <c r="AB15" s="130">
        <f>Test!R192</f>
        <v>60.131301000000001</v>
      </c>
      <c r="AC15" s="130">
        <f>Test!S192</f>
        <v>57.645743000000003</v>
      </c>
      <c r="AD15" s="130">
        <f>Test!T192</f>
        <v>30.832132999999999</v>
      </c>
      <c r="AE15" s="130">
        <f>Test!U192</f>
        <v>37.123842000000003</v>
      </c>
      <c r="AF15" s="130">
        <f>Test!V192</f>
        <v>34.304606999999997</v>
      </c>
      <c r="AG15" s="130">
        <f>Test!W192</f>
        <v>39.663136000000002</v>
      </c>
      <c r="AH15" s="130">
        <f>Test!X192</f>
        <v>39.285079000000003</v>
      </c>
      <c r="AI15" s="130">
        <f>10*LOG10(1/(('Summary (Full)'!$B$41/10^(AF15/10)+'Summary (Full)'!$B$42/10^(AG15/10)+'Summary (Full)'!$B$43/10^(AH15/10))/'Summary (Full)'!$B$44))</f>
        <v>35.450219020437935</v>
      </c>
      <c r="AJ15" s="130">
        <f>Test!Y192</f>
        <v>4.3427E-2</v>
      </c>
      <c r="AK15" s="130">
        <f>Test!Z192</f>
        <v>17178.98</v>
      </c>
      <c r="AL15" s="130">
        <f t="shared" si="2"/>
        <v>0.47965495151207233</v>
      </c>
      <c r="AM15" s="130">
        <f t="shared" si="2"/>
        <v>6.0105032608391413</v>
      </c>
      <c r="AO15" s="261" t="s">
        <v>29</v>
      </c>
      <c r="AP15" s="177" cm="1">
        <f t="array" ref="AP15">bdRateExtend($C13:$C16,D13:D16,$U13:$U16,V13:V16)</f>
        <v>-0.16356790993488657</v>
      </c>
      <c r="AQ15" s="177"/>
      <c r="AR15" s="177"/>
      <c r="AS15" s="177"/>
      <c r="AT15" s="177" cm="1">
        <f t="array" ref="AT15">bdRateExtend($C13:$C16,H13:H16,$U13:$U16,Z13:Z16)</f>
        <v>-0.16235567627783309</v>
      </c>
      <c r="AU15" s="177"/>
      <c r="AV15" s="177" cm="1">
        <f t="array" ref="AV15">bdRateExtend($C13:$C16,I13:I16,$U13:$U16,AA13:AA16)</f>
        <v>-0.16462784228175531</v>
      </c>
      <c r="AW15" s="177"/>
      <c r="AX15" s="177" cm="1">
        <f t="array" ref="AX15">bdRateExtend($C13:$C16,J13:J16,$U13:$U16,AB13:AB16,"None", FALSE,1)</f>
        <v>-0.195802220402717</v>
      </c>
      <c r="AY15" s="178"/>
      <c r="AZ15" s="252" cm="1">
        <f t="array" ref="AZ15">testVMAFRange($C13:$C16,J13:J16,$U13:$U16,AB13:AB16)</f>
        <v>0</v>
      </c>
      <c r="BA15" s="171"/>
      <c r="CL15" s="4">
        <v>25.32315129761388</v>
      </c>
      <c r="CM15" s="4">
        <v>29.300603500000001</v>
      </c>
      <c r="CN15" s="4">
        <v>29.300603500000001</v>
      </c>
      <c r="CO15" s="4">
        <v>35.32060225</v>
      </c>
      <c r="CP15" s="4">
        <v>35.861357249999998</v>
      </c>
      <c r="CQ15" s="4">
        <v>30.086900531250002</v>
      </c>
      <c r="CR15" s="4">
        <v>10.76911175</v>
      </c>
      <c r="CS15" s="4">
        <v>9.1352477499999996</v>
      </c>
      <c r="CT15" s="4">
        <v>15.243576000000001</v>
      </c>
      <c r="CU15" s="4">
        <v>14.017901999999999</v>
      </c>
      <c r="CV15" s="4">
        <v>24.971452250000002</v>
      </c>
      <c r="CW15" s="4">
        <v>32.768217250000006</v>
      </c>
      <c r="CX15" s="4">
        <v>29.218892250000003</v>
      </c>
      <c r="CY15" s="4">
        <v>35.303490499999995</v>
      </c>
      <c r="CZ15" s="4">
        <v>35.838837499999997</v>
      </c>
      <c r="DA15" s="4">
        <v>30.501107893854172</v>
      </c>
      <c r="DB15" s="4">
        <v>0.25025700000000001</v>
      </c>
      <c r="DC15" s="4">
        <v>1201.6375</v>
      </c>
      <c r="DE15" s="4">
        <v>24.517362879773291</v>
      </c>
      <c r="DF15" s="4">
        <v>10.95794725</v>
      </c>
      <c r="DH15" s="4">
        <v>27.776598308474245</v>
      </c>
      <c r="DI15" s="4">
        <v>9.4064031250000006</v>
      </c>
      <c r="DK15" s="4">
        <v>79.042266071044821</v>
      </c>
      <c r="DL15" s="4">
        <v>48.491529249999999</v>
      </c>
      <c r="DM15" s="4">
        <v>79.042266071044821</v>
      </c>
      <c r="DN15" s="4">
        <v>46.397230624999992</v>
      </c>
      <c r="DO15" s="4">
        <v>33.574821835809836</v>
      </c>
      <c r="DP15" s="4">
        <v>26.077427125</v>
      </c>
      <c r="DQ15" s="4">
        <v>24.517362879773291</v>
      </c>
      <c r="DR15" s="4">
        <v>32.776128499999999</v>
      </c>
      <c r="DS15" s="4">
        <v>23.08641196881922</v>
      </c>
      <c r="DT15" s="4">
        <v>28.891009625000002</v>
      </c>
      <c r="DU15" s="4">
        <v>28.891009625000002</v>
      </c>
      <c r="DV15" s="4">
        <v>35.064293749999997</v>
      </c>
      <c r="DW15" s="4">
        <v>35.659177749999998</v>
      </c>
      <c r="DX15" s="4">
        <v>30.186012972146965</v>
      </c>
      <c r="DZ15" s="4">
        <v>26.804700013642432</v>
      </c>
      <c r="EA15" s="4">
        <v>30.519285500000002</v>
      </c>
      <c r="EB15" s="4">
        <v>30.519285500000002</v>
      </c>
      <c r="EC15" s="4">
        <v>36.480741999999999</v>
      </c>
      <c r="ED15" s="4">
        <v>37.014195000000001</v>
      </c>
      <c r="EE15" s="4">
        <v>31.297808375000002</v>
      </c>
      <c r="EF15" s="4">
        <v>12.205390999999999</v>
      </c>
      <c r="EG15" s="4">
        <v>10.1653185</v>
      </c>
      <c r="EH15" s="4">
        <v>26.8701185</v>
      </c>
      <c r="EI15" s="4">
        <v>25.097343499999997</v>
      </c>
      <c r="EJ15" s="4">
        <v>26.311130499999997</v>
      </c>
      <c r="EK15" s="4">
        <v>33.931006499999995</v>
      </c>
      <c r="EL15" s="4">
        <v>30.420693999999997</v>
      </c>
      <c r="EM15" s="4">
        <v>36.459660499999998</v>
      </c>
      <c r="EN15" s="4">
        <v>36.983192000000003</v>
      </c>
      <c r="EO15" s="4">
        <v>31.697842153074138</v>
      </c>
      <c r="EP15" s="4">
        <v>0.19702249999999999</v>
      </c>
      <c r="EQ15" s="4">
        <v>5756.8150000000005</v>
      </c>
      <c r="ER15" s="4">
        <v>21.098456714999035</v>
      </c>
      <c r="ES15" s="4">
        <v>11.591013</v>
      </c>
      <c r="ET15" s="4">
        <v>26.804700013642432</v>
      </c>
      <c r="EU15" s="4">
        <v>10.1653185</v>
      </c>
      <c r="EV15" s="7">
        <v>56.030505195217565</v>
      </c>
      <c r="EW15" s="7">
        <v>46.205446500000001</v>
      </c>
      <c r="EX15" s="7">
        <v>56.030505195217565</v>
      </c>
      <c r="EY15" s="7">
        <v>43.92017525</v>
      </c>
      <c r="EZ15" s="7">
        <v>29.895392859534002</v>
      </c>
      <c r="FA15" s="7">
        <v>26.671801625000001</v>
      </c>
      <c r="FB15" s="7">
        <v>21.098456714999035</v>
      </c>
      <c r="FC15" s="7">
        <v>33.342822249999998</v>
      </c>
      <c r="FD15" s="4">
        <v>26.804700013642432</v>
      </c>
      <c r="FE15" s="4">
        <v>30.420693999999997</v>
      </c>
      <c r="FF15" s="4">
        <v>30.420693999999997</v>
      </c>
      <c r="FG15" s="4">
        <v>36.459660499999998</v>
      </c>
      <c r="FH15" s="4">
        <v>36.983192000000003</v>
      </c>
      <c r="FI15" s="4">
        <v>31.697842153074138</v>
      </c>
      <c r="FK15" s="4">
        <v>30.167341</v>
      </c>
      <c r="FL15" s="4">
        <v>30.75790125</v>
      </c>
      <c r="FM15" s="4">
        <v>25.32315129761388</v>
      </c>
      <c r="FN15" s="4">
        <v>30.501107893854172</v>
      </c>
      <c r="FP15" s="4">
        <v>26.804700013642432</v>
      </c>
      <c r="FQ15" s="4">
        <v>31.297808375000002</v>
      </c>
      <c r="FR15" s="4">
        <v>29.895392859534002</v>
      </c>
      <c r="FS15" s="4">
        <v>32.011640509535667</v>
      </c>
    </row>
    <row r="16" spans="1:175" ht="13" thickBot="1">
      <c r="A16" s="249"/>
      <c r="B16" s="38">
        <v>235</v>
      </c>
      <c r="C16" s="130">
        <f>Anchor!L193</f>
        <v>43.505374000000003</v>
      </c>
      <c r="D16" s="130">
        <f>Anchor!M193</f>
        <v>30.984506</v>
      </c>
      <c r="E16" s="130">
        <f>Anchor!N193</f>
        <v>36.399211000000001</v>
      </c>
      <c r="F16" s="130">
        <f>Anchor!O193</f>
        <v>36.581313999999999</v>
      </c>
      <c r="G16" s="131">
        <f>('Summary (Full)'!$B$34*D16+'Summary (Full)'!$B$35*E16+'Summary (Full)'!$B$36*F16)/'Summary (Full)'!$B$37</f>
        <v>31.672725562499998</v>
      </c>
      <c r="H16" s="130">
        <f>Anchor!P193</f>
        <v>12.566578</v>
      </c>
      <c r="I16" s="130">
        <f>Anchor!Q193</f>
        <v>10.474069</v>
      </c>
      <c r="J16" s="130">
        <f>Anchor!R193</f>
        <v>29.420666000000001</v>
      </c>
      <c r="K16" s="130">
        <f>Anchor!S193</f>
        <v>27.902781000000001</v>
      </c>
      <c r="L16" s="130">
        <f>Anchor!T193</f>
        <v>26.726896</v>
      </c>
      <c r="M16" s="130">
        <f>Anchor!U193</f>
        <v>33.923589999999997</v>
      </c>
      <c r="N16" s="130">
        <f>Anchor!V193</f>
        <v>30.891209</v>
      </c>
      <c r="O16" s="130">
        <f>Anchor!W193</f>
        <v>36.380665</v>
      </c>
      <c r="P16" s="130">
        <f>Anchor!X193</f>
        <v>36.551701999999999</v>
      </c>
      <c r="Q16" s="132">
        <f>10*LOG10(1/(('Summary (Full)'!$B$41/10^(N16/10)+'Summary (Full)'!$B$42/10^(O16/10)+'Summary (Full)'!$B$43/10^(P16/10))/'Summary (Full)'!$B$44))</f>
        <v>32.088661091365267</v>
      </c>
      <c r="R16" s="130">
        <f>Anchor!Y193</f>
        <v>0.178757</v>
      </c>
      <c r="S16" s="130">
        <f>Anchor!Z193</f>
        <v>1573.75</v>
      </c>
      <c r="T16" s="133"/>
      <c r="U16" s="130">
        <f>Test!L193</f>
        <v>41.305115000000001</v>
      </c>
      <c r="V16" s="130">
        <f>Test!M193</f>
        <v>31.708100000000002</v>
      </c>
      <c r="W16" s="130">
        <f>Test!N193</f>
        <v>37.213487999999998</v>
      </c>
      <c r="X16" s="130">
        <f>Test!O193</f>
        <v>37.50047</v>
      </c>
      <c r="Y16" s="130">
        <f>('Summary (Full)'!$B$34*V16+'Summary (Full)'!$B$35*W16+'Summary (Full)'!$B$36*X16)/'Summary (Full)'!$B$37</f>
        <v>32.414209874999997</v>
      </c>
      <c r="Z16" s="130">
        <f>Test!P193</f>
        <v>13.360766999999999</v>
      </c>
      <c r="AA16" s="130">
        <f>Test!Q193</f>
        <v>11.059673</v>
      </c>
      <c r="AB16" s="130">
        <f>Test!R193</f>
        <v>38.013043000000003</v>
      </c>
      <c r="AC16" s="130">
        <f>Test!S193</f>
        <v>35.949534999999997</v>
      </c>
      <c r="AD16" s="130">
        <f>Test!T193</f>
        <v>27.560282999999998</v>
      </c>
      <c r="AE16" s="130">
        <f>Test!U193</f>
        <v>34.697830000000003</v>
      </c>
      <c r="AF16" s="130">
        <f>Test!V193</f>
        <v>31.598163</v>
      </c>
      <c r="AG16" s="130">
        <f>Test!W193</f>
        <v>37.187606000000002</v>
      </c>
      <c r="AH16" s="130">
        <f>Test!X193</f>
        <v>37.468986999999998</v>
      </c>
      <c r="AI16" s="130">
        <f>10*LOG10(1/(('Summary (Full)'!$B$41/10^(AF16/10)+'Summary (Full)'!$B$42/10^(AG16/10)+'Summary (Full)'!$B$43/10^(AH16/10))/'Summary (Full)'!$B$44))</f>
        <v>32.814031508169286</v>
      </c>
      <c r="AJ16" s="130">
        <f>Test!Y193</f>
        <v>0.12343999999999999</v>
      </c>
      <c r="AK16" s="130">
        <f>Test!Z193</f>
        <v>7624.28</v>
      </c>
      <c r="AL16" s="130">
        <f t="shared" si="2"/>
        <v>0.69054638419754188</v>
      </c>
      <c r="AM16" s="130">
        <f t="shared" si="2"/>
        <v>4.8446576648133437</v>
      </c>
      <c r="AO16" s="270"/>
      <c r="AP16" s="193"/>
      <c r="AQ16" s="193"/>
      <c r="AR16" s="193"/>
      <c r="AS16" s="193"/>
      <c r="AT16" s="193"/>
      <c r="AU16" s="193"/>
      <c r="AV16" s="193"/>
      <c r="AW16" s="193"/>
      <c r="AX16" s="193"/>
      <c r="AY16" s="195"/>
      <c r="AZ16" s="253"/>
      <c r="BA16" s="221"/>
      <c r="CL16" s="4">
        <v>30.167341</v>
      </c>
      <c r="CM16" s="4">
        <v>30.004522999999999</v>
      </c>
      <c r="CN16" s="4">
        <v>30.004522999999999</v>
      </c>
      <c r="CO16" s="4">
        <v>35.848878999999997</v>
      </c>
      <c r="CP16" s="4">
        <v>36.214219</v>
      </c>
      <c r="CQ16" s="4">
        <v>30.75790125</v>
      </c>
      <c r="CR16" s="4">
        <v>11.426788</v>
      </c>
      <c r="CS16" s="4">
        <v>9.6667839999999998</v>
      </c>
      <c r="CT16" s="4">
        <v>21.648503999999999</v>
      </c>
      <c r="CU16" s="4">
        <v>20.304092000000001</v>
      </c>
      <c r="CV16" s="4">
        <v>25.684231</v>
      </c>
      <c r="CW16" s="4">
        <v>33.240980999999998</v>
      </c>
      <c r="CX16" s="4">
        <v>29.913768999999998</v>
      </c>
      <c r="CY16" s="4">
        <v>35.835155999999998</v>
      </c>
      <c r="CZ16" s="4">
        <v>36.190029000000003</v>
      </c>
      <c r="DA16" s="4">
        <v>31.171382244765539</v>
      </c>
      <c r="DB16" s="4">
        <v>0.20443500000000001</v>
      </c>
      <c r="DC16" s="4">
        <v>1621.45</v>
      </c>
      <c r="DE16" s="4">
        <v>26.65362536619563</v>
      </c>
      <c r="DF16" s="4">
        <v>11.321707875</v>
      </c>
      <c r="DH16" s="4">
        <v>30.167341</v>
      </c>
      <c r="DI16" s="4">
        <v>9.6667839999999998</v>
      </c>
      <c r="DK16" s="4">
        <v>87.976819590538867</v>
      </c>
      <c r="DL16" s="4">
        <v>51.129847499999997</v>
      </c>
      <c r="DM16" s="4">
        <v>87.976819590538867</v>
      </c>
      <c r="DN16" s="4">
        <v>48.980893249999994</v>
      </c>
      <c r="DO16" s="4">
        <v>37.367186630945469</v>
      </c>
      <c r="DP16" s="4">
        <v>26.470623249999999</v>
      </c>
      <c r="DQ16" s="4">
        <v>30.250253646462255</v>
      </c>
      <c r="DR16" s="4">
        <v>33.397496000000004</v>
      </c>
      <c r="DS16" s="4">
        <v>25.32315129761388</v>
      </c>
      <c r="DT16" s="4">
        <v>29.218892250000003</v>
      </c>
      <c r="DU16" s="4">
        <v>29.218892250000003</v>
      </c>
      <c r="DV16" s="4">
        <v>35.303490499999995</v>
      </c>
      <c r="DW16" s="4">
        <v>35.838837499999997</v>
      </c>
      <c r="DX16" s="4">
        <v>30.501107893854172</v>
      </c>
      <c r="DZ16" s="4">
        <v>29.895392859534002</v>
      </c>
      <c r="EA16" s="4">
        <v>30.849603625</v>
      </c>
      <c r="EB16" s="4">
        <v>30.849603625</v>
      </c>
      <c r="EC16" s="4">
        <v>36.766303749999999</v>
      </c>
      <c r="ED16" s="4">
        <v>37.20261275</v>
      </c>
      <c r="EE16" s="4">
        <v>31.616460453125001</v>
      </c>
      <c r="EF16" s="4">
        <v>12.587089499999999</v>
      </c>
      <c r="EG16" s="4">
        <v>10.436468874999999</v>
      </c>
      <c r="EH16" s="4">
        <v>29.597085374999999</v>
      </c>
      <c r="EI16" s="4">
        <v>27.762057874999996</v>
      </c>
      <c r="EJ16" s="4">
        <v>26.671801625000001</v>
      </c>
      <c r="EK16" s="4">
        <v>34.225497374999996</v>
      </c>
      <c r="EL16" s="4">
        <v>30.74326975</v>
      </c>
      <c r="EM16" s="4">
        <v>36.744410125000002</v>
      </c>
      <c r="EN16" s="4">
        <v>37.170944249999998</v>
      </c>
      <c r="EO16" s="4">
        <v>32.011640509535667</v>
      </c>
      <c r="EP16" s="4">
        <v>0.186857625</v>
      </c>
      <c r="EQ16" s="4">
        <v>6212.2037500000006</v>
      </c>
      <c r="ER16" s="4">
        <v>23.257993413191688</v>
      </c>
      <c r="ES16" s="4">
        <v>11.934288500000001</v>
      </c>
      <c r="ET16" s="4">
        <v>29.895392859534002</v>
      </c>
      <c r="EU16" s="4">
        <v>10.436468874999999</v>
      </c>
      <c r="EV16" s="7">
        <v>62.783824561409588</v>
      </c>
      <c r="EW16" s="7">
        <v>49.07057975</v>
      </c>
      <c r="EX16" s="7">
        <v>62.783824561409588</v>
      </c>
      <c r="EY16" s="7">
        <v>46.705400125000004</v>
      </c>
      <c r="EZ16" s="7">
        <v>33.342455381742916</v>
      </c>
      <c r="FA16" s="7">
        <v>27.03247275</v>
      </c>
      <c r="FB16" s="7">
        <v>26.804700013642432</v>
      </c>
      <c r="FC16" s="7">
        <v>33.931006499999995</v>
      </c>
      <c r="FD16" s="4">
        <v>28.306433999999999</v>
      </c>
      <c r="FE16" s="4">
        <v>30.582932</v>
      </c>
      <c r="FF16" s="4">
        <v>30.582932</v>
      </c>
      <c r="FG16" s="4">
        <v>36.313569000000001</v>
      </c>
      <c r="FH16" s="4">
        <v>36.878929999999997</v>
      </c>
      <c r="FI16" s="4">
        <v>31.830485642729229</v>
      </c>
      <c r="FK16" s="4">
        <v>33.574821835809836</v>
      </c>
      <c r="FL16" s="4">
        <v>31.095373585937502</v>
      </c>
      <c r="FM16" s="4">
        <v>30.167341</v>
      </c>
      <c r="FN16" s="4">
        <v>31.171382244765539</v>
      </c>
      <c r="FP16" s="4">
        <v>29.895392859534002</v>
      </c>
      <c r="FQ16" s="4">
        <v>31.616460453125001</v>
      </c>
      <c r="FR16" s="4">
        <v>33.342455381742916</v>
      </c>
      <c r="FS16" s="4">
        <v>32.325438865997199</v>
      </c>
    </row>
    <row r="17" spans="1:175" ht="13" customHeight="1">
      <c r="A17" s="249" t="s">
        <v>8</v>
      </c>
      <c r="B17" s="38">
        <v>110</v>
      </c>
      <c r="C17" s="130">
        <f>Anchor!L194</f>
        <v>3173.3766780000001</v>
      </c>
      <c r="D17" s="130">
        <f>Anchor!M194</f>
        <v>41.270578999999998</v>
      </c>
      <c r="E17" s="130">
        <f>Anchor!N194</f>
        <v>44.806527000000003</v>
      </c>
      <c r="F17" s="130">
        <f>Anchor!O194</f>
        <v>42.444277</v>
      </c>
      <c r="G17" s="131">
        <f>('Summary (Full)'!$B$34*D17+'Summary (Full)'!$B$35*E17+'Summary (Full)'!$B$36*F17)/'Summary (Full)'!$B$37</f>
        <v>41.564931874999999</v>
      </c>
      <c r="H17" s="130">
        <f>Anchor!P194</f>
        <v>27.291609999999999</v>
      </c>
      <c r="I17" s="130">
        <f>Anchor!Q194</f>
        <v>20.385107000000001</v>
      </c>
      <c r="J17" s="130">
        <f>Anchor!R194</f>
        <v>96.075362999999996</v>
      </c>
      <c r="K17" s="130">
        <f>Anchor!S194</f>
        <v>93.353074000000007</v>
      </c>
      <c r="L17" s="130">
        <f>Anchor!T194</f>
        <v>40.982064999999999</v>
      </c>
      <c r="M17" s="130">
        <f>Anchor!U194</f>
        <v>41.897796</v>
      </c>
      <c r="N17" s="130">
        <f>Anchor!V194</f>
        <v>40.842886999999997</v>
      </c>
      <c r="O17" s="130">
        <f>Anchor!W194</f>
        <v>44.667485999999997</v>
      </c>
      <c r="P17" s="130">
        <f>Anchor!X194</f>
        <v>42.293210999999999</v>
      </c>
      <c r="Q17" s="132">
        <f>10*LOG10(1/(('Summary (Full)'!$B$41/10^(N17/10)+'Summary (Full)'!$B$42/10^(O17/10)+'Summary (Full)'!$B$43/10^(P17/10))/'Summary (Full)'!$B$44))</f>
        <v>41.522713837717824</v>
      </c>
      <c r="R17" s="130">
        <f>Anchor!Y194</f>
        <v>1.864E-3</v>
      </c>
      <c r="S17" s="130">
        <f>Anchor!Z194</f>
        <v>14324.3</v>
      </c>
      <c r="T17" s="133"/>
      <c r="U17" s="130">
        <f>Test!L194</f>
        <v>3502.8235159999999</v>
      </c>
      <c r="V17" s="130">
        <f>Test!M194</f>
        <v>41.458799999999997</v>
      </c>
      <c r="W17" s="130">
        <f>Test!N194</f>
        <v>45.008800000000001</v>
      </c>
      <c r="X17" s="130">
        <f>Test!O194</f>
        <v>42.591704</v>
      </c>
      <c r="Y17" s="130">
        <f>('Summary (Full)'!$B$34*V17+'Summary (Full)'!$B$35*W17+'Summary (Full)'!$B$36*X17)/'Summary (Full)'!$B$37</f>
        <v>41.751481499999997</v>
      </c>
      <c r="Z17" s="130">
        <f>Test!P194</f>
        <v>27.874883000000001</v>
      </c>
      <c r="AA17" s="130">
        <f>Test!Q194</f>
        <v>20.695012999999999</v>
      </c>
      <c r="AB17" s="130">
        <f>Test!R194</f>
        <v>96.376542999999998</v>
      </c>
      <c r="AC17" s="130">
        <f>Test!S194</f>
        <v>93.858762999999996</v>
      </c>
      <c r="AD17" s="130">
        <f>Test!T194</f>
        <v>41.393642</v>
      </c>
      <c r="AE17" s="130">
        <f>Test!U194</f>
        <v>42.072504000000002</v>
      </c>
      <c r="AF17" s="130">
        <f>Test!V194</f>
        <v>41.031554999999997</v>
      </c>
      <c r="AG17" s="130">
        <f>Test!W194</f>
        <v>44.87462</v>
      </c>
      <c r="AH17" s="130">
        <f>Test!X194</f>
        <v>42.438761999999997</v>
      </c>
      <c r="AI17" s="130">
        <f>10*LOG10(1/(('Summary (Full)'!$B$41/10^(AF17/10)+'Summary (Full)'!$B$42/10^(AG17/10)+'Summary (Full)'!$B$43/10^(AH17/10))/'Summary (Full)'!$B$44))</f>
        <v>41.706825069429605</v>
      </c>
      <c r="AJ17" s="130">
        <f>Test!Y194</f>
        <v>1.036E-3</v>
      </c>
      <c r="AK17" s="130">
        <f>Test!Z194</f>
        <v>117010.95</v>
      </c>
      <c r="AL17" s="130">
        <f t="shared" si="2"/>
        <v>0.55579399141630903</v>
      </c>
      <c r="AM17" s="130">
        <f t="shared" si="2"/>
        <v>8.1687028336463214</v>
      </c>
      <c r="AO17" s="271" t="s">
        <v>27</v>
      </c>
      <c r="AP17" s="192" cm="1">
        <f t="array" ref="AP17">bdRateExtend($C17:$C20,D17:D20,$U17:$U20,V17:V20)</f>
        <v>-0.10591653301891635</v>
      </c>
      <c r="AQ17" s="192" cm="1">
        <f t="array" ref="AQ17">bdRateExtend($C17:$C22,D17:D22,$U17:$U22,V17:V22)</f>
        <v>-0.1443378395495879</v>
      </c>
      <c r="AR17" s="192" cm="1">
        <f t="array" ref="AR17">bdRateExtend($C17:$C22,E17:E22,$U17:$U22,W17:W22)</f>
        <v>-0.25831023566371436</v>
      </c>
      <c r="AS17" s="192" cm="1">
        <f t="array" ref="AS17">bdRateExtend($C17:$C22,F17:F22,$U17:$U22,X17:X22)</f>
        <v>-0.34303429724894696</v>
      </c>
      <c r="AT17" s="192" cm="1">
        <f t="array" ref="AT17">bdRateExtend($C17:$C20,H17:H20,$U17:$U20,Z17:Z20)</f>
        <v>-0.10228443346709259</v>
      </c>
      <c r="AU17" s="192" cm="1">
        <f t="array" ref="AU17">bdRateExtend($C17:$C22,H17:H22,$U17:$U22,Z17:Z22)</f>
        <v>-0.13304019453408567</v>
      </c>
      <c r="AV17" s="192" cm="1">
        <f t="array" ref="AV17">bdRateExtend($C17:$C20,I17:I20,$U17:$U20,AA17:AA20)</f>
        <v>-0.10579374896665827</v>
      </c>
      <c r="AW17" s="192" cm="1">
        <f t="array" ref="AW17">bdRateExtend($C17:$C22,I17:I22,$U17:$U22,AA17:AA22)</f>
        <v>-0.14022075188737237</v>
      </c>
      <c r="AX17" s="192" cm="1">
        <f t="array" ref="AX17">bdRateExtend($C17:$C20,J17:J20,$U17:$U20,AB17:AB20,"None", FALSE,1)</f>
        <v>-8.7028157935093775E-2</v>
      </c>
      <c r="AY17" s="194" cm="1">
        <f t="array" ref="AY17">bdRateExtend($C17:$C22,J17:J22,$U17:$U22,AB17:AB22,"None", FALSE,TRUE)</f>
        <v>-0.16660331398553974</v>
      </c>
      <c r="AZ17" s="251" cm="1">
        <f t="array" ref="AZ17">testVMAFRange($C17:$C20,J17:J20,$U17:$U20,AB17:AB20)</f>
        <v>0</v>
      </c>
      <c r="BA17" s="170" cm="1">
        <f t="array" ref="BA17">testVMAFRange($C17:$C22,J17:J22,$U17:$U22,AB17:AB22)</f>
        <v>0</v>
      </c>
      <c r="CL17" s="4">
        <v>33.574821835809836</v>
      </c>
      <c r="CM17" s="4">
        <v>30.357724624999999</v>
      </c>
      <c r="CN17" s="4">
        <v>30.357724624999999</v>
      </c>
      <c r="CO17" s="4">
        <v>36.111536375</v>
      </c>
      <c r="CP17" s="4">
        <v>36.406296249999997</v>
      </c>
      <c r="CQ17" s="4">
        <v>31.095373585937502</v>
      </c>
      <c r="CR17" s="4">
        <v>11.833065749999999</v>
      </c>
      <c r="CS17" s="4">
        <v>9.9531057499999989</v>
      </c>
      <c r="CT17" s="4">
        <v>24.674092375000001</v>
      </c>
      <c r="CU17" s="4">
        <v>23.242776500000002</v>
      </c>
      <c r="CV17" s="4">
        <v>26.077427125</v>
      </c>
      <c r="CW17" s="4">
        <v>33.537011249999999</v>
      </c>
      <c r="CX17" s="4">
        <v>30.259449999999998</v>
      </c>
      <c r="CY17" s="4">
        <v>36.09522175</v>
      </c>
      <c r="CZ17" s="4">
        <v>36.379698000000005</v>
      </c>
      <c r="DA17" s="4">
        <v>31.502494400321204</v>
      </c>
      <c r="DB17" s="4">
        <v>0.19365887500000001</v>
      </c>
      <c r="DC17" s="4">
        <v>1822.13625</v>
      </c>
      <c r="DE17" s="4">
        <v>28.976026036943644</v>
      </c>
      <c r="DF17" s="4">
        <v>11.685468499999999</v>
      </c>
      <c r="DH17" s="4">
        <v>32.854497000000002</v>
      </c>
      <c r="DI17" s="4">
        <v>9.9005880000000008</v>
      </c>
      <c r="DK17" s="4">
        <v>88.981693799058803</v>
      </c>
      <c r="DL17" s="4">
        <v>51.425586875</v>
      </c>
      <c r="DM17" s="4">
        <v>99.400807</v>
      </c>
      <c r="DN17" s="4">
        <v>52.269283999999999</v>
      </c>
      <c r="DO17" s="4">
        <v>41.587909045064663</v>
      </c>
      <c r="DP17" s="4">
        <v>26.863819374999999</v>
      </c>
      <c r="DQ17" s="4">
        <v>32.854497000000002</v>
      </c>
      <c r="DR17" s="4">
        <v>33.671495</v>
      </c>
      <c r="DS17" s="4">
        <v>30.167341</v>
      </c>
      <c r="DT17" s="4">
        <v>29.913768999999998</v>
      </c>
      <c r="DU17" s="4">
        <v>29.913768999999998</v>
      </c>
      <c r="DV17" s="4">
        <v>35.835155999999998</v>
      </c>
      <c r="DW17" s="4">
        <v>36.190029000000003</v>
      </c>
      <c r="DX17" s="4">
        <v>31.171382244765539</v>
      </c>
      <c r="DZ17" s="4">
        <v>33.342455381742916</v>
      </c>
      <c r="EA17" s="4">
        <v>31.179921750000002</v>
      </c>
      <c r="EB17" s="4">
        <v>31.179921750000002</v>
      </c>
      <c r="EC17" s="4">
        <v>37.051865499999998</v>
      </c>
      <c r="ED17" s="4">
        <v>37.391030499999999</v>
      </c>
      <c r="EE17" s="4">
        <v>31.935112531250002</v>
      </c>
      <c r="EF17" s="4">
        <v>12.968788</v>
      </c>
      <c r="EG17" s="4">
        <v>10.70761925</v>
      </c>
      <c r="EH17" s="4">
        <v>32.324052250000001</v>
      </c>
      <c r="EI17" s="4">
        <v>30.426772249999999</v>
      </c>
      <c r="EJ17" s="4">
        <v>27.03247275</v>
      </c>
      <c r="EK17" s="4">
        <v>34.519988249999997</v>
      </c>
      <c r="EL17" s="4">
        <v>31.065845499999998</v>
      </c>
      <c r="EM17" s="4">
        <v>37.029159749999998</v>
      </c>
      <c r="EN17" s="4">
        <v>37.358696500000001</v>
      </c>
      <c r="EO17" s="4">
        <v>32.325438865997199</v>
      </c>
      <c r="EP17" s="4">
        <v>0.17669275000000001</v>
      </c>
      <c r="EQ17" s="4">
        <v>6667.5924999999997</v>
      </c>
      <c r="ER17" s="4">
        <v>25.638569916041032</v>
      </c>
      <c r="ES17" s="4">
        <v>12.277564</v>
      </c>
      <c r="ET17" s="4">
        <v>33.342455381742916</v>
      </c>
      <c r="EU17" s="4">
        <v>10.70761925</v>
      </c>
      <c r="EV17" s="7">
        <v>70.351117000000002</v>
      </c>
      <c r="EW17" s="7">
        <v>51.935713</v>
      </c>
      <c r="EX17" s="7">
        <v>70.351117000000002</v>
      </c>
      <c r="EY17" s="7">
        <v>49.490625000000001</v>
      </c>
      <c r="EZ17" s="7">
        <v>37.18697847882526</v>
      </c>
      <c r="FA17" s="7">
        <v>27.393143875</v>
      </c>
      <c r="FB17" s="7">
        <v>29.895392859534002</v>
      </c>
      <c r="FC17" s="7">
        <v>34.225497374999996</v>
      </c>
      <c r="FD17" s="4">
        <v>29.895392859534002</v>
      </c>
      <c r="FE17" s="4">
        <v>30.74326975</v>
      </c>
      <c r="FF17" s="4">
        <v>30.74326975</v>
      </c>
      <c r="FG17" s="4">
        <v>36.744410125000002</v>
      </c>
      <c r="FH17" s="4">
        <v>37.170944249999998</v>
      </c>
      <c r="FI17" s="4">
        <v>32.011640509535667</v>
      </c>
      <c r="FK17" s="4">
        <v>37.367186630945469</v>
      </c>
      <c r="FL17" s="4">
        <v>31.432845921875</v>
      </c>
      <c r="FM17" s="4">
        <v>33.574821835809836</v>
      </c>
      <c r="FN17" s="4">
        <v>31.502494400321204</v>
      </c>
      <c r="FP17" s="4">
        <v>33.342455381742916</v>
      </c>
      <c r="FQ17" s="4">
        <v>31.935112531250002</v>
      </c>
      <c r="FR17" s="4">
        <v>37.18697847882526</v>
      </c>
      <c r="FS17" s="4">
        <v>32.639237222458725</v>
      </c>
    </row>
    <row r="18" spans="1:175">
      <c r="A18" s="249"/>
      <c r="B18" s="38">
        <v>135</v>
      </c>
      <c r="C18" s="130">
        <f>Anchor!L195</f>
        <v>1138.5833540000001</v>
      </c>
      <c r="D18" s="130">
        <f>Anchor!M195</f>
        <v>39.741782000000001</v>
      </c>
      <c r="E18" s="130">
        <f>Anchor!N195</f>
        <v>43.794409999999999</v>
      </c>
      <c r="F18" s="130">
        <f>Anchor!O195</f>
        <v>41.885640000000002</v>
      </c>
      <c r="G18" s="131">
        <f>('Summary (Full)'!$B$34*D18+'Summary (Full)'!$B$35*E18+'Summary (Full)'!$B$36*F18)/'Summary (Full)'!$B$37</f>
        <v>40.129062374999997</v>
      </c>
      <c r="H18" s="130">
        <f>Anchor!P195</f>
        <v>23.698809000000001</v>
      </c>
      <c r="I18" s="130">
        <f>Anchor!Q195</f>
        <v>18.233029999999999</v>
      </c>
      <c r="J18" s="130">
        <f>Anchor!R195</f>
        <v>90.831559999999996</v>
      </c>
      <c r="K18" s="130">
        <f>Anchor!S195</f>
        <v>87.904062999999994</v>
      </c>
      <c r="L18" s="130">
        <f>Anchor!T195</f>
        <v>38.182772999999997</v>
      </c>
      <c r="M18" s="130">
        <f>Anchor!U195</f>
        <v>40.909604999999999</v>
      </c>
      <c r="N18" s="130">
        <f>Anchor!V195</f>
        <v>39.312874000000001</v>
      </c>
      <c r="O18" s="130">
        <f>Anchor!W195</f>
        <v>43.680649000000003</v>
      </c>
      <c r="P18" s="130">
        <f>Anchor!X195</f>
        <v>41.758006999999999</v>
      </c>
      <c r="Q18" s="132">
        <f>10*LOG10(1/(('Summary (Full)'!$B$41/10^(N18/10)+'Summary (Full)'!$B$42/10^(O18/10)+'Summary (Full)'!$B$43/10^(P18/10))/'Summary (Full)'!$B$44))</f>
        <v>40.161274757023683</v>
      </c>
      <c r="R18" s="130">
        <f>Anchor!Y195</f>
        <v>5.5669999999999999E-3</v>
      </c>
      <c r="S18" s="130">
        <f>Anchor!Z195</f>
        <v>14761.03</v>
      </c>
      <c r="T18" s="133"/>
      <c r="U18" s="130">
        <f>Test!L195</f>
        <v>1228.0857619999999</v>
      </c>
      <c r="V18" s="130">
        <f>Test!M195</f>
        <v>40.028695999999997</v>
      </c>
      <c r="W18" s="130">
        <f>Test!N195</f>
        <v>44.164582000000003</v>
      </c>
      <c r="X18" s="130">
        <f>Test!O195</f>
        <v>42.147426000000003</v>
      </c>
      <c r="Y18" s="130">
        <f>('Summary (Full)'!$B$34*V18+'Summary (Full)'!$B$35*W18+'Summary (Full)'!$B$36*X18)/'Summary (Full)'!$B$37</f>
        <v>40.4196095</v>
      </c>
      <c r="Z18" s="130">
        <f>Test!P195</f>
        <v>24.298394999999999</v>
      </c>
      <c r="AA18" s="130">
        <f>Test!Q195</f>
        <v>18.608665999999999</v>
      </c>
      <c r="AB18" s="130">
        <f>Test!R195</f>
        <v>91.718995000000007</v>
      </c>
      <c r="AC18" s="130">
        <f>Test!S195</f>
        <v>88.873497</v>
      </c>
      <c r="AD18" s="130">
        <f>Test!T195</f>
        <v>38.676496999999998</v>
      </c>
      <c r="AE18" s="130">
        <f>Test!U195</f>
        <v>41.202174999999997</v>
      </c>
      <c r="AF18" s="130">
        <f>Test!V195</f>
        <v>39.593668000000001</v>
      </c>
      <c r="AG18" s="130">
        <f>Test!W195</f>
        <v>44.044231000000003</v>
      </c>
      <c r="AH18" s="130">
        <f>Test!X195</f>
        <v>42.008668999999998</v>
      </c>
      <c r="AI18" s="130">
        <f>10*LOG10(1/(('Summary (Full)'!$B$41/10^(AF18/10)+'Summary (Full)'!$B$42/10^(AG18/10)+'Summary (Full)'!$B$43/10^(AH18/10))/'Summary (Full)'!$B$44))</f>
        <v>40.444658241460829</v>
      </c>
      <c r="AJ18" s="130">
        <f>Test!Y195</f>
        <v>2.7330000000000002E-3</v>
      </c>
      <c r="AK18" s="130">
        <f>Test!Z195</f>
        <v>91290.61</v>
      </c>
      <c r="AL18" s="130">
        <f t="shared" si="2"/>
        <v>0.49092868690497582</v>
      </c>
      <c r="AM18" s="130">
        <f t="shared" si="2"/>
        <v>6.1845690984978692</v>
      </c>
      <c r="AO18" s="261"/>
      <c r="AP18" s="177"/>
      <c r="AQ18" s="177"/>
      <c r="AR18" s="177"/>
      <c r="AS18" s="177"/>
      <c r="AT18" s="177"/>
      <c r="AU18" s="177"/>
      <c r="AV18" s="177"/>
      <c r="AW18" s="177"/>
      <c r="AX18" s="177"/>
      <c r="AY18" s="178"/>
      <c r="AZ18" s="252"/>
      <c r="BA18" s="171"/>
      <c r="CL18" s="4">
        <v>37.367186630945469</v>
      </c>
      <c r="CM18" s="4">
        <v>30.71092625</v>
      </c>
      <c r="CN18" s="4">
        <v>30.71092625</v>
      </c>
      <c r="CO18" s="4">
        <v>36.374193749999996</v>
      </c>
      <c r="CP18" s="4">
        <v>36.598373500000001</v>
      </c>
      <c r="CQ18" s="4">
        <v>31.432845921875</v>
      </c>
      <c r="CR18" s="4">
        <v>12.2393435</v>
      </c>
      <c r="CS18" s="4">
        <v>10.2394275</v>
      </c>
      <c r="CT18" s="4">
        <v>27.699680749999999</v>
      </c>
      <c r="CU18" s="4">
        <v>26.181460999999999</v>
      </c>
      <c r="CV18" s="4">
        <v>26.470623249999999</v>
      </c>
      <c r="CW18" s="4">
        <v>33.8330415</v>
      </c>
      <c r="CX18" s="4">
        <v>30.605131</v>
      </c>
      <c r="CY18" s="4">
        <v>36.355287499999996</v>
      </c>
      <c r="CZ18" s="4">
        <v>36.569367</v>
      </c>
      <c r="DA18" s="4">
        <v>31.833606555876869</v>
      </c>
      <c r="DB18" s="4">
        <v>0.18288275000000001</v>
      </c>
      <c r="DC18" s="4">
        <v>2022.8225</v>
      </c>
      <c r="DE18" s="4">
        <v>31.500783602912801</v>
      </c>
      <c r="DF18" s="4">
        <v>12.049229125</v>
      </c>
      <c r="DH18" s="4">
        <v>33.419632926605694</v>
      </c>
      <c r="DI18" s="4">
        <v>9.9487138749999993</v>
      </c>
      <c r="DK18" s="4">
        <v>98.366151000000002</v>
      </c>
      <c r="DL18" s="4">
        <v>54.102609999999999</v>
      </c>
      <c r="DM18" s="4">
        <v>121.3095199152956</v>
      </c>
      <c r="DN18" s="4">
        <v>56.731881124999994</v>
      </c>
      <c r="DO18" s="4">
        <v>44.104773999999999</v>
      </c>
      <c r="DP18" s="4">
        <v>27.086327000000001</v>
      </c>
      <c r="DQ18" s="4">
        <v>36.082261563666847</v>
      </c>
      <c r="DR18" s="4">
        <v>33.909540374999999</v>
      </c>
      <c r="DS18" s="4">
        <v>33.574821835809836</v>
      </c>
      <c r="DT18" s="4">
        <v>30.259449999999998</v>
      </c>
      <c r="DU18" s="4">
        <v>30.259449999999998</v>
      </c>
      <c r="DV18" s="4">
        <v>36.09522175</v>
      </c>
      <c r="DW18" s="4">
        <v>36.379698000000005</v>
      </c>
      <c r="DX18" s="4">
        <v>31.502494400321204</v>
      </c>
      <c r="DZ18" s="4">
        <v>37.18697847882526</v>
      </c>
      <c r="EA18" s="4">
        <v>31.510239875</v>
      </c>
      <c r="EB18" s="4">
        <v>31.510239875</v>
      </c>
      <c r="EC18" s="4">
        <v>37.337427249999998</v>
      </c>
      <c r="ED18" s="4">
        <v>37.579448249999999</v>
      </c>
      <c r="EE18" s="4">
        <v>32.253764609375004</v>
      </c>
      <c r="EF18" s="4">
        <v>13.350486499999999</v>
      </c>
      <c r="EG18" s="4">
        <v>10.978769625</v>
      </c>
      <c r="EH18" s="4">
        <v>35.051019124999996</v>
      </c>
      <c r="EI18" s="4">
        <v>33.091486624999995</v>
      </c>
      <c r="EJ18" s="4">
        <v>27.393143875</v>
      </c>
      <c r="EK18" s="4">
        <v>34.814479124999998</v>
      </c>
      <c r="EL18" s="4">
        <v>31.38842125</v>
      </c>
      <c r="EM18" s="4">
        <v>37.313909374999994</v>
      </c>
      <c r="EN18" s="4">
        <v>37.546448749999996</v>
      </c>
      <c r="EO18" s="4">
        <v>32.639237222458725</v>
      </c>
      <c r="EP18" s="4">
        <v>0.16652787499999999</v>
      </c>
      <c r="EQ18" s="4">
        <v>7122.9812499999998</v>
      </c>
      <c r="ER18" s="4">
        <v>28.262810796347111</v>
      </c>
      <c r="ES18" s="4">
        <v>12.620839499999999</v>
      </c>
      <c r="ET18" s="4">
        <v>37.18697847882526</v>
      </c>
      <c r="EU18" s="4">
        <v>10.978769625</v>
      </c>
      <c r="EV18" s="7">
        <v>78.784945383411326</v>
      </c>
      <c r="EW18" s="7">
        <v>54.23951375</v>
      </c>
      <c r="EX18" s="7">
        <v>90.31939333038973</v>
      </c>
      <c r="EY18" s="7">
        <v>54.933717000000001</v>
      </c>
      <c r="EZ18" s="7">
        <v>41.474791000000003</v>
      </c>
      <c r="FA18" s="7">
        <v>27.753814999999999</v>
      </c>
      <c r="FB18" s="7">
        <v>33.342455381742916</v>
      </c>
      <c r="FC18" s="7">
        <v>34.519988249999997</v>
      </c>
      <c r="FD18" s="4">
        <v>31.718189583034665</v>
      </c>
      <c r="FE18" s="4">
        <v>30.919062749999998</v>
      </c>
      <c r="FF18" s="4">
        <v>30.919062749999998</v>
      </c>
      <c r="FG18" s="4">
        <v>36.622136250000004</v>
      </c>
      <c r="FH18" s="4">
        <v>37.094263249999997</v>
      </c>
      <c r="FI18" s="4">
        <v>32.157955820966258</v>
      </c>
      <c r="FK18" s="4">
        <v>40.209094452301066</v>
      </c>
      <c r="FL18" s="4">
        <v>31.678374984375001</v>
      </c>
      <c r="FM18" s="4">
        <v>37.367186630945469</v>
      </c>
      <c r="FN18" s="4">
        <v>31.833606555876869</v>
      </c>
      <c r="FP18" s="4">
        <v>37.18697847882526</v>
      </c>
      <c r="FQ18" s="4">
        <v>32.253764609375004</v>
      </c>
      <c r="FR18" s="4">
        <v>41.474791000000003</v>
      </c>
      <c r="FS18" s="4">
        <v>32.953035578920257</v>
      </c>
    </row>
    <row r="19" spans="1:175" ht="13" customHeight="1">
      <c r="A19" s="249"/>
      <c r="B19" s="38">
        <v>160</v>
      </c>
      <c r="C19" s="130">
        <f>Anchor!L196</f>
        <v>415.839744</v>
      </c>
      <c r="D19" s="130">
        <f>Anchor!M196</f>
        <v>37.77122</v>
      </c>
      <c r="E19" s="130">
        <f>Anchor!N196</f>
        <v>42.220832000000001</v>
      </c>
      <c r="F19" s="130">
        <f>Anchor!O196</f>
        <v>40.896320000000003</v>
      </c>
      <c r="G19" s="131">
        <f>('Summary (Full)'!$B$34*D19+'Summary (Full)'!$B$35*E19+'Summary (Full)'!$B$36*F19)/'Summary (Full)'!$B$37</f>
        <v>38.244639500000005</v>
      </c>
      <c r="H19" s="130">
        <f>Anchor!P196</f>
        <v>20.397411999999999</v>
      </c>
      <c r="I19" s="130">
        <f>Anchor!Q196</f>
        <v>16.089428000000002</v>
      </c>
      <c r="J19" s="130">
        <f>Anchor!R196</f>
        <v>81.394768999999997</v>
      </c>
      <c r="K19" s="130">
        <f>Anchor!S196</f>
        <v>78.620142999999999</v>
      </c>
      <c r="L19" s="130">
        <f>Anchor!T196</f>
        <v>35.201667999999998</v>
      </c>
      <c r="M19" s="130">
        <f>Anchor!U196</f>
        <v>39.506419000000001</v>
      </c>
      <c r="N19" s="130">
        <f>Anchor!V196</f>
        <v>37.419480999999998</v>
      </c>
      <c r="O19" s="130">
        <f>Anchor!W196</f>
        <v>42.144371</v>
      </c>
      <c r="P19" s="130">
        <f>Anchor!X196</f>
        <v>40.805174000000001</v>
      </c>
      <c r="Q19" s="132">
        <f>10*LOG10(1/(('Summary (Full)'!$B$41/10^(N19/10)+'Summary (Full)'!$B$42/10^(O19/10)+'Summary (Full)'!$B$43/10^(P19/10))/'Summary (Full)'!$B$44))</f>
        <v>38.392650736875673</v>
      </c>
      <c r="R19" s="130">
        <f>Anchor!Y196</f>
        <v>1.7437000000000001E-2</v>
      </c>
      <c r="S19" s="130">
        <f>Anchor!Z196</f>
        <v>8094.38</v>
      </c>
      <c r="T19" s="133"/>
      <c r="U19" s="130">
        <f>Test!L196</f>
        <v>443.67034699999999</v>
      </c>
      <c r="V19" s="130">
        <f>Test!M196</f>
        <v>38.171878999999997</v>
      </c>
      <c r="W19" s="130">
        <f>Test!N196</f>
        <v>42.839187000000003</v>
      </c>
      <c r="X19" s="130">
        <f>Test!O196</f>
        <v>41.409908000000001</v>
      </c>
      <c r="Y19" s="130">
        <f>('Summary (Full)'!$B$34*V19+'Summary (Full)'!$B$35*W19+'Summary (Full)'!$B$36*X19)/'Summary (Full)'!$B$37</f>
        <v>38.665962562499999</v>
      </c>
      <c r="Z19" s="130">
        <f>Test!P196</f>
        <v>20.976580999999999</v>
      </c>
      <c r="AA19" s="130">
        <f>Test!Q196</f>
        <v>16.492162</v>
      </c>
      <c r="AB19" s="130">
        <f>Test!R196</f>
        <v>83.254339000000002</v>
      </c>
      <c r="AC19" s="130">
        <f>Test!S196</f>
        <v>80.482586999999995</v>
      </c>
      <c r="AD19" s="130">
        <f>Test!T196</f>
        <v>35.786062999999999</v>
      </c>
      <c r="AE19" s="130">
        <f>Test!U196</f>
        <v>39.957498999999999</v>
      </c>
      <c r="AF19" s="130">
        <f>Test!V196</f>
        <v>37.796531000000002</v>
      </c>
      <c r="AG19" s="130">
        <f>Test!W196</f>
        <v>42.748075999999998</v>
      </c>
      <c r="AH19" s="130">
        <f>Test!X196</f>
        <v>41.301000999999999</v>
      </c>
      <c r="AI19" s="130">
        <f>10*LOG10(1/(('Summary (Full)'!$B$41/10^(AF19/10)+'Summary (Full)'!$B$42/10^(AG19/10)+'Summary (Full)'!$B$43/10^(AH19/10))/'Summary (Full)'!$B$44))</f>
        <v>38.796503298854269</v>
      </c>
      <c r="AJ19" s="130">
        <f>Test!Y196</f>
        <v>1.005E-2</v>
      </c>
      <c r="AK19" s="130">
        <f>Test!Z196</f>
        <v>44805.34</v>
      </c>
      <c r="AL19" s="130">
        <f t="shared" si="2"/>
        <v>0.57636061249068071</v>
      </c>
      <c r="AM19" s="130">
        <f t="shared" si="2"/>
        <v>5.5353640427061732</v>
      </c>
      <c r="AO19" s="261" t="s">
        <v>28</v>
      </c>
      <c r="AP19" s="177" cm="1">
        <f t="array" ref="AP19">bdRateExtend($C18:$C21,D18:D21,$U18:$U21,V18:V21)</f>
        <v>-0.13104382556087657</v>
      </c>
      <c r="AQ19" s="177"/>
      <c r="AR19" s="177"/>
      <c r="AS19" s="177"/>
      <c r="AT19" s="177" cm="1">
        <f t="array" ref="AT19">bdRateExtend($C18:$C21,H18:H21,$U18:$U21,Z18:Z21)</f>
        <v>-0.12638000644670289</v>
      </c>
      <c r="AU19" s="177"/>
      <c r="AV19" s="177" cm="1">
        <f t="array" ref="AV19">bdRateExtend($C18:$C21,I18:I21,$U18:$U21,AA18:AA21)</f>
        <v>-0.13210634017510614</v>
      </c>
      <c r="AW19" s="177"/>
      <c r="AX19" s="177" cm="1">
        <f t="array" ref="AX19">bdRateExtend($C18:$C21,J18:J21,$U18:$U21,AB18:AB21,"None", FALSE,1)</f>
        <v>-0.13100767007489322</v>
      </c>
      <c r="AY19" s="178"/>
      <c r="AZ19" s="252" cm="1">
        <f t="array" ref="AZ19">testVMAFRange($C18:$C21,J18:J21,$U18:$U21,AB18:AB21)</f>
        <v>0</v>
      </c>
      <c r="BA19" s="171"/>
      <c r="CL19" s="4">
        <v>40.209094452301066</v>
      </c>
      <c r="CM19" s="4">
        <v>30.969019750000001</v>
      </c>
      <c r="CN19" s="4">
        <v>30.969019750000001</v>
      </c>
      <c r="CO19" s="4">
        <v>36.522965374999998</v>
      </c>
      <c r="CP19" s="4">
        <v>36.764757875000001</v>
      </c>
      <c r="CQ19" s="4">
        <v>31.678374984375001</v>
      </c>
      <c r="CR19" s="4">
        <v>12.708341125</v>
      </c>
      <c r="CS19" s="4">
        <v>10.491024625000001</v>
      </c>
      <c r="CT19" s="4">
        <v>29.779283499999998</v>
      </c>
      <c r="CU19" s="4">
        <v>28.095891999999999</v>
      </c>
      <c r="CV19" s="4">
        <v>26.733847875000002</v>
      </c>
      <c r="CW19" s="4">
        <v>34.141550375000001</v>
      </c>
      <c r="CX19" s="4">
        <v>30.858305375</v>
      </c>
      <c r="CY19" s="4">
        <v>36.499474249999999</v>
      </c>
      <c r="CZ19" s="4">
        <v>36.737136249999999</v>
      </c>
      <c r="DA19" s="4">
        <v>32.07658250239021</v>
      </c>
      <c r="DB19" s="4">
        <v>0.1777695</v>
      </c>
      <c r="DC19" s="4">
        <v>1609.1062499999998</v>
      </c>
      <c r="DE19" s="4">
        <v>34.245529954051882</v>
      </c>
      <c r="DF19" s="4">
        <v>12.412989749999999</v>
      </c>
      <c r="DH19" s="4">
        <v>36.657511875564047</v>
      </c>
      <c r="DI19" s="4">
        <v>10.21986925</v>
      </c>
      <c r="DK19" s="4">
        <v>99.400807</v>
      </c>
      <c r="DL19" s="4">
        <v>54.357174999999998</v>
      </c>
      <c r="DM19" s="4">
        <v>135.02175834141997</v>
      </c>
      <c r="DN19" s="4">
        <v>59.315543749999996</v>
      </c>
      <c r="DO19" s="4">
        <v>48.756285409693575</v>
      </c>
      <c r="DP19" s="4">
        <v>27.458189125000001</v>
      </c>
      <c r="DQ19" s="4">
        <v>39.627135352243258</v>
      </c>
      <c r="DR19" s="4">
        <v>34.147585749999998</v>
      </c>
      <c r="DS19" s="4">
        <v>37.367186630945469</v>
      </c>
      <c r="DT19" s="4">
        <v>30.605131</v>
      </c>
      <c r="DU19" s="4">
        <v>30.605131</v>
      </c>
      <c r="DV19" s="4">
        <v>36.355287499999996</v>
      </c>
      <c r="DW19" s="4">
        <v>36.569367</v>
      </c>
      <c r="DX19" s="4">
        <v>31.833606555876869</v>
      </c>
      <c r="DZ19" s="4">
        <v>41.474791000000003</v>
      </c>
      <c r="EA19" s="4">
        <v>31.840558000000001</v>
      </c>
      <c r="EB19" s="4">
        <v>31.840558000000001</v>
      </c>
      <c r="EC19" s="4">
        <v>37.622988999999997</v>
      </c>
      <c r="ED19" s="4">
        <v>37.767865999999998</v>
      </c>
      <c r="EE19" s="4">
        <v>32.572416687500002</v>
      </c>
      <c r="EF19" s="4">
        <v>13.732184999999999</v>
      </c>
      <c r="EG19" s="4">
        <v>11.249919999999999</v>
      </c>
      <c r="EH19" s="4">
        <v>37.777985999999999</v>
      </c>
      <c r="EI19" s="4">
        <v>35.756200999999997</v>
      </c>
      <c r="EJ19" s="4">
        <v>27.753814999999999</v>
      </c>
      <c r="EK19" s="4">
        <v>35.108969999999999</v>
      </c>
      <c r="EL19" s="4">
        <v>31.710996999999999</v>
      </c>
      <c r="EM19" s="4">
        <v>37.598658999999998</v>
      </c>
      <c r="EN19" s="4">
        <v>37.734200999999999</v>
      </c>
      <c r="EO19" s="4">
        <v>32.953035578920257</v>
      </c>
      <c r="EP19" s="4">
        <v>0.156363</v>
      </c>
      <c r="EQ19" s="4">
        <v>7578.37</v>
      </c>
      <c r="ER19" s="4">
        <v>31.155656369521058</v>
      </c>
      <c r="ES19" s="4">
        <v>12.964115</v>
      </c>
      <c r="ET19" s="4">
        <v>41.474791000000003</v>
      </c>
      <c r="EU19" s="4">
        <v>11.249919999999999</v>
      </c>
      <c r="EV19" s="7">
        <v>90.31939333038973</v>
      </c>
      <c r="EW19" s="7">
        <v>57.366518749999997</v>
      </c>
      <c r="EX19" s="7">
        <v>100.99982199999999</v>
      </c>
      <c r="EY19" s="7">
        <v>57.645743000000003</v>
      </c>
      <c r="EZ19" s="7">
        <v>44.624984595927607</v>
      </c>
      <c r="FA19" s="7">
        <v>28.001138000000001</v>
      </c>
      <c r="FB19" s="7">
        <v>37.18697847882526</v>
      </c>
      <c r="FC19" s="7">
        <v>34.814479124999998</v>
      </c>
      <c r="FD19" s="4">
        <v>33.342455381742916</v>
      </c>
      <c r="FE19" s="4">
        <v>31.065845499999998</v>
      </c>
      <c r="FF19" s="4">
        <v>31.065845499999998</v>
      </c>
      <c r="FG19" s="4">
        <v>37.029159749999998</v>
      </c>
      <c r="FH19" s="4">
        <v>37.358696500000001</v>
      </c>
      <c r="FI19" s="4">
        <v>32.325438865997199</v>
      </c>
      <c r="FK19" s="4">
        <v>44.104773999999999</v>
      </c>
      <c r="FL19" s="4">
        <v>31.996669875000002</v>
      </c>
      <c r="FM19" s="4">
        <v>40.209094452301066</v>
      </c>
      <c r="FN19" s="4">
        <v>32.07658250239021</v>
      </c>
      <c r="FP19" s="4">
        <v>41.474791000000003</v>
      </c>
      <c r="FQ19" s="4">
        <v>32.572416687500002</v>
      </c>
      <c r="FR19" s="4">
        <v>50.003604182484942</v>
      </c>
      <c r="FS19" s="4">
        <v>33.467836533914358</v>
      </c>
    </row>
    <row r="20" spans="1:175">
      <c r="A20" s="249"/>
      <c r="B20" s="38">
        <v>185</v>
      </c>
      <c r="C20" s="130">
        <f>Anchor!L197</f>
        <v>167.27133000000001</v>
      </c>
      <c r="D20" s="130">
        <f>Anchor!M197</f>
        <v>35.486569000000003</v>
      </c>
      <c r="E20" s="130">
        <f>Anchor!N197</f>
        <v>40.198149999999998</v>
      </c>
      <c r="F20" s="130">
        <f>Anchor!O197</f>
        <v>39.443254000000003</v>
      </c>
      <c r="G20" s="131">
        <f>('Summary (Full)'!$B$34*D20+'Summary (Full)'!$B$35*E20+'Summary (Full)'!$B$36*F20)/'Summary (Full)'!$B$37</f>
        <v>36.028335625000004</v>
      </c>
      <c r="H20" s="130">
        <f>Anchor!P197</f>
        <v>17.513649000000001</v>
      </c>
      <c r="I20" s="130">
        <f>Anchor!Q197</f>
        <v>14.069217999999999</v>
      </c>
      <c r="J20" s="130">
        <f>Anchor!R197</f>
        <v>66.959756999999996</v>
      </c>
      <c r="K20" s="130">
        <f>Anchor!S197</f>
        <v>64.482868999999994</v>
      </c>
      <c r="L20" s="130">
        <f>Anchor!T197</f>
        <v>32.110988999999996</v>
      </c>
      <c r="M20" s="130">
        <f>Anchor!U197</f>
        <v>37.717134000000001</v>
      </c>
      <c r="N20" s="130">
        <f>Anchor!V197</f>
        <v>35.245010999999998</v>
      </c>
      <c r="O20" s="130">
        <f>Anchor!W197</f>
        <v>40.150837000000003</v>
      </c>
      <c r="P20" s="130">
        <f>Anchor!X197</f>
        <v>39.381704999999997</v>
      </c>
      <c r="Q20" s="132">
        <f>10*LOG10(1/(('Summary (Full)'!$B$41/10^(N20/10)+'Summary (Full)'!$B$42/10^(O20/10)+'Summary (Full)'!$B$43/10^(P20/10))/'Summary (Full)'!$B$44))</f>
        <v>36.297299534807834</v>
      </c>
      <c r="R20" s="130">
        <f>Anchor!Y197</f>
        <v>5.0825000000000002E-2</v>
      </c>
      <c r="S20" s="130">
        <f>Anchor!Z197</f>
        <v>5066.42</v>
      </c>
      <c r="T20" s="133"/>
      <c r="U20" s="130">
        <f>Test!L197</f>
        <v>174.03994</v>
      </c>
      <c r="V20" s="130">
        <f>Test!M197</f>
        <v>35.990892000000002</v>
      </c>
      <c r="W20" s="130">
        <f>Test!N197</f>
        <v>41.021191999999999</v>
      </c>
      <c r="X20" s="130">
        <f>Test!O197</f>
        <v>40.201566</v>
      </c>
      <c r="Y20" s="130">
        <f>('Summary (Full)'!$B$34*V20+'Summary (Full)'!$B$35*W20+'Summary (Full)'!$B$36*X20)/'Summary (Full)'!$B$37</f>
        <v>36.568452874999998</v>
      </c>
      <c r="Z20" s="130">
        <f>Test!P197</f>
        <v>18.106680000000001</v>
      </c>
      <c r="AA20" s="130">
        <f>Test!Q197</f>
        <v>14.503920000000001</v>
      </c>
      <c r="AB20" s="130">
        <f>Test!R197</f>
        <v>70.366118999999998</v>
      </c>
      <c r="AC20" s="130">
        <f>Test!S197</f>
        <v>67.742816000000005</v>
      </c>
      <c r="AD20" s="130">
        <f>Test!T197</f>
        <v>32.792025000000002</v>
      </c>
      <c r="AE20" s="130">
        <f>Test!U197</f>
        <v>38.315024999999999</v>
      </c>
      <c r="AF20" s="130">
        <f>Test!V197</f>
        <v>35.726171000000001</v>
      </c>
      <c r="AG20" s="130">
        <f>Test!W197</f>
        <v>40.959682999999998</v>
      </c>
      <c r="AH20" s="130">
        <f>Test!X197</f>
        <v>40.132018000000002</v>
      </c>
      <c r="AI20" s="130">
        <f>10*LOG10(1/(('Summary (Full)'!$B$41/10^(AF20/10)+'Summary (Full)'!$B$42/10^(AG20/10)+'Summary (Full)'!$B$43/10^(AH20/10))/'Summary (Full)'!$B$44))</f>
        <v>36.821715462866152</v>
      </c>
      <c r="AJ20" s="130">
        <f>Test!Y197</f>
        <v>3.3549000000000002E-2</v>
      </c>
      <c r="AK20" s="130">
        <f>Test!Z197</f>
        <v>24953.18</v>
      </c>
      <c r="AL20" s="130">
        <f t="shared" si="2"/>
        <v>0.66008853910477128</v>
      </c>
      <c r="AM20" s="130">
        <f t="shared" si="2"/>
        <v>4.9252095167791063</v>
      </c>
      <c r="AO20" s="261"/>
      <c r="AP20" s="177"/>
      <c r="AQ20" s="177"/>
      <c r="AR20" s="177"/>
      <c r="AS20" s="177"/>
      <c r="AT20" s="177"/>
      <c r="AU20" s="177"/>
      <c r="AV20" s="177"/>
      <c r="AW20" s="177"/>
      <c r="AX20" s="177"/>
      <c r="AY20" s="178"/>
      <c r="AZ20" s="252"/>
      <c r="BA20" s="171"/>
      <c r="CL20" s="4">
        <v>44.104773999999999</v>
      </c>
      <c r="CM20" s="4">
        <v>31.302703000000001</v>
      </c>
      <c r="CN20" s="4">
        <v>31.302703000000001</v>
      </c>
      <c r="CO20" s="4">
        <v>36.763438000000001</v>
      </c>
      <c r="CP20" s="4">
        <v>36.945438000000003</v>
      </c>
      <c r="CQ20" s="4">
        <v>31.996669875000002</v>
      </c>
      <c r="CR20" s="4">
        <v>13.096187</v>
      </c>
      <c r="CS20" s="4">
        <v>10.762180000000001</v>
      </c>
      <c r="CT20" s="4">
        <v>32.686425</v>
      </c>
      <c r="CU20" s="4">
        <v>30.911490000000001</v>
      </c>
      <c r="CV20" s="4">
        <v>27.086327000000001</v>
      </c>
      <c r="CW20" s="4">
        <v>34.416217000000003</v>
      </c>
      <c r="CX20" s="4">
        <v>31.186188000000001</v>
      </c>
      <c r="CY20" s="4">
        <v>36.738670999999997</v>
      </c>
      <c r="CZ20" s="4">
        <v>36.916795999999998</v>
      </c>
      <c r="DA20" s="4">
        <v>32.391677424097416</v>
      </c>
      <c r="DB20" s="4">
        <v>0.163272</v>
      </c>
      <c r="DC20" s="4">
        <v>1690.6</v>
      </c>
      <c r="DE20" s="4">
        <v>37.229433293380751</v>
      </c>
      <c r="DF20" s="4">
        <v>12.776750375000001</v>
      </c>
      <c r="DH20" s="4">
        <v>40.209094452301066</v>
      </c>
      <c r="DI20" s="4">
        <v>10.491024625000001</v>
      </c>
      <c r="DK20" s="4">
        <v>121.3095199152956</v>
      </c>
      <c r="DL20" s="4">
        <v>59.044802249999996</v>
      </c>
      <c r="DM20" s="4">
        <v>150.28396154183568</v>
      </c>
      <c r="DN20" s="4">
        <v>61.899206374999991</v>
      </c>
      <c r="DO20" s="4">
        <v>53.898368619948002</v>
      </c>
      <c r="DP20" s="4">
        <v>27.83005125</v>
      </c>
      <c r="DQ20" s="4">
        <v>43.520272515463276</v>
      </c>
      <c r="DR20" s="4">
        <v>34.385631124999996</v>
      </c>
      <c r="DS20" s="4">
        <v>40.209094452301066</v>
      </c>
      <c r="DT20" s="4">
        <v>30.858305375</v>
      </c>
      <c r="DU20" s="4">
        <v>30.858305375</v>
      </c>
      <c r="DV20" s="4">
        <v>36.499474249999999</v>
      </c>
      <c r="DW20" s="4">
        <v>36.737136249999999</v>
      </c>
      <c r="DX20" s="4">
        <v>32.07658250239021</v>
      </c>
      <c r="DZ20" s="4">
        <v>44.624984595927607</v>
      </c>
      <c r="EA20" s="4">
        <v>32.052414499999998</v>
      </c>
      <c r="EB20" s="4">
        <v>32.052414499999998</v>
      </c>
      <c r="EC20" s="4">
        <v>37.570947000000004</v>
      </c>
      <c r="ED20" s="4">
        <v>37.772997000000004</v>
      </c>
      <c r="EE20" s="4">
        <v>32.754859187499996</v>
      </c>
      <c r="EF20" s="4">
        <v>13.7753405</v>
      </c>
      <c r="EG20" s="4">
        <v>11.3421675</v>
      </c>
      <c r="EH20" s="4">
        <v>40.475180000000002</v>
      </c>
      <c r="EI20" s="4">
        <v>38.349725499999998</v>
      </c>
      <c r="EJ20" s="4">
        <v>28.001138000000001</v>
      </c>
      <c r="EK20" s="4">
        <v>35.077304999999996</v>
      </c>
      <c r="EL20" s="4">
        <v>31.927454999999998</v>
      </c>
      <c r="EM20" s="4">
        <v>37.547837999999999</v>
      </c>
      <c r="EN20" s="4">
        <v>37.740262999999999</v>
      </c>
      <c r="EO20" s="4">
        <v>33.14036635567733</v>
      </c>
      <c r="EP20" s="4">
        <v>0.1418565</v>
      </c>
      <c r="EQ20" s="4">
        <v>10189.244999999999</v>
      </c>
      <c r="ER20" s="4">
        <v>34.344599721876733</v>
      </c>
      <c r="ES20" s="4">
        <v>13.3073905</v>
      </c>
      <c r="ET20" s="4">
        <v>46.294270093237465</v>
      </c>
      <c r="EU20" s="4">
        <v>11.49847525</v>
      </c>
      <c r="EV20" s="7">
        <v>100.99982199999999</v>
      </c>
      <c r="EW20" s="7">
        <v>60.131301000000001</v>
      </c>
      <c r="EX20" s="7">
        <v>113.46102525782437</v>
      </c>
      <c r="EY20" s="7">
        <v>59.75123275</v>
      </c>
      <c r="EZ20" s="7">
        <v>50.003604182484942</v>
      </c>
      <c r="FA20" s="7">
        <v>28.398130000000002</v>
      </c>
      <c r="FB20" s="7">
        <v>41.474791000000003</v>
      </c>
      <c r="FC20" s="7">
        <v>35.108969999999999</v>
      </c>
      <c r="FD20" s="4">
        <v>35.541161787646182</v>
      </c>
      <c r="FE20" s="4">
        <v>31.255193499999997</v>
      </c>
      <c r="FF20" s="4">
        <v>31.255193499999997</v>
      </c>
      <c r="FG20" s="4">
        <v>36.9307035</v>
      </c>
      <c r="FH20" s="4">
        <v>37.309596499999998</v>
      </c>
      <c r="FI20" s="4">
        <v>32.485425999203279</v>
      </c>
      <c r="FK20" s="4">
        <v>48.756285409693575</v>
      </c>
      <c r="FL20" s="4">
        <v>32.297904875</v>
      </c>
      <c r="FM20" s="4">
        <v>44.104773999999999</v>
      </c>
      <c r="FN20" s="4">
        <v>32.391677424097416</v>
      </c>
      <c r="FP20" s="4">
        <v>50.003604182484942</v>
      </c>
      <c r="FQ20" s="4">
        <v>33.090285874999999</v>
      </c>
      <c r="FR20" s="4">
        <v>56.030505195217565</v>
      </c>
      <c r="FS20" s="4">
        <v>33.795306712151387</v>
      </c>
    </row>
    <row r="21" spans="1:175" ht="13" customHeight="1">
      <c r="A21" s="249"/>
      <c r="B21" s="38">
        <v>210</v>
      </c>
      <c r="C21" s="130">
        <f>Anchor!L198</f>
        <v>71.015067999999999</v>
      </c>
      <c r="D21" s="130">
        <f>Anchor!M198</f>
        <v>32.830136000000003</v>
      </c>
      <c r="E21" s="130">
        <f>Anchor!N198</f>
        <v>37.950138000000003</v>
      </c>
      <c r="F21" s="130">
        <f>Anchor!O198</f>
        <v>37.750836999999997</v>
      </c>
      <c r="G21" s="131">
        <f>('Summary (Full)'!$B$34*D21+'Summary (Full)'!$B$35*E21+'Summary (Full)'!$B$36*F21)/'Summary (Full)'!$B$37</f>
        <v>33.457679937500004</v>
      </c>
      <c r="H21" s="130">
        <f>Anchor!P198</f>
        <v>14.677009999999999</v>
      </c>
      <c r="I21" s="130">
        <f>Anchor!Q198</f>
        <v>11.957357999999999</v>
      </c>
      <c r="J21" s="130">
        <f>Anchor!R198</f>
        <v>45.853211000000002</v>
      </c>
      <c r="K21" s="130">
        <f>Anchor!S198</f>
        <v>43.813567999999997</v>
      </c>
      <c r="L21" s="130">
        <f>Anchor!T198</f>
        <v>28.829799999999999</v>
      </c>
      <c r="M21" s="130">
        <f>Anchor!U198</f>
        <v>35.609223</v>
      </c>
      <c r="N21" s="130">
        <f>Anchor!V198</f>
        <v>32.679217000000001</v>
      </c>
      <c r="O21" s="130">
        <f>Anchor!W198</f>
        <v>37.915681999999997</v>
      </c>
      <c r="P21" s="130">
        <f>Anchor!X198</f>
        <v>37.707380999999998</v>
      </c>
      <c r="Q21" s="132">
        <f>10*LOG10(1/(('Summary (Full)'!$B$41/10^(N21/10)+'Summary (Full)'!$B$42/10^(O21/10)+'Summary (Full)'!$B$43/10^(P21/10))/'Summary (Full)'!$B$44))</f>
        <v>33.820279489210854</v>
      </c>
      <c r="R21" s="130">
        <f>Anchor!Y198</f>
        <v>0.118226</v>
      </c>
      <c r="S21" s="130">
        <f>Anchor!Z198</f>
        <v>3226.94</v>
      </c>
      <c r="T21" s="133"/>
      <c r="U21" s="130">
        <f>Test!L198</f>
        <v>70.351117000000002</v>
      </c>
      <c r="V21" s="130">
        <f>Test!M198</f>
        <v>33.434747000000002</v>
      </c>
      <c r="W21" s="130">
        <f>Test!N198</f>
        <v>38.813611999999999</v>
      </c>
      <c r="X21" s="130">
        <f>Test!O198</f>
        <v>38.644984999999998</v>
      </c>
      <c r="Y21" s="130">
        <f>('Summary (Full)'!$B$34*V21+'Summary (Full)'!$B$35*W21+'Summary (Full)'!$B$36*X21)/'Summary (Full)'!$B$37</f>
        <v>34.096565937499996</v>
      </c>
      <c r="Z21" s="130">
        <f>Test!P198</f>
        <v>15.299668</v>
      </c>
      <c r="AA21" s="130">
        <f>Test!Q198</f>
        <v>12.447582000000001</v>
      </c>
      <c r="AB21" s="130">
        <f>Test!R198</f>
        <v>51.935713</v>
      </c>
      <c r="AC21" s="130">
        <f>Test!S198</f>
        <v>49.490625000000001</v>
      </c>
      <c r="AD21" s="130">
        <f>Test!T198</f>
        <v>29.589106000000001</v>
      </c>
      <c r="AE21" s="130">
        <f>Test!U198</f>
        <v>36.326352999999997</v>
      </c>
      <c r="AF21" s="130">
        <f>Test!V198</f>
        <v>33.271977999999997</v>
      </c>
      <c r="AG21" s="130">
        <f>Test!W198</f>
        <v>38.782107000000003</v>
      </c>
      <c r="AH21" s="130">
        <f>Test!X198</f>
        <v>38.601596000000001</v>
      </c>
      <c r="AI21" s="130">
        <f>10*LOG10(1/(('Summary (Full)'!$B$41/10^(AF21/10)+'Summary (Full)'!$B$42/10^(AG21/10)+'Summary (Full)'!$B$43/10^(AH21/10))/'Summary (Full)'!$B$44))</f>
        <v>34.450247068625437</v>
      </c>
      <c r="AJ21" s="130">
        <f>Test!Y198</f>
        <v>9.6670000000000006E-2</v>
      </c>
      <c r="AK21" s="130">
        <f>Test!Z198</f>
        <v>13886.46</v>
      </c>
      <c r="AL21" s="130">
        <f t="shared" si="2"/>
        <v>0.81767123982880252</v>
      </c>
      <c r="AM21" s="130">
        <f t="shared" si="2"/>
        <v>4.3032904237450955</v>
      </c>
      <c r="AO21" s="261" t="s">
        <v>29</v>
      </c>
      <c r="AP21" s="177" cm="1">
        <f t="array" ref="AP21">bdRateExtend($C19:$C22,D19:D22,$U19:$U22,V19:V22)</f>
        <v>-0.16750292887908447</v>
      </c>
      <c r="AQ21" s="177"/>
      <c r="AR21" s="177"/>
      <c r="AS21" s="177"/>
      <c r="AT21" s="177" cm="1">
        <f t="array" ref="AT21">bdRateExtend($C19:$C22,H19:H22,$U19:$U22,Z19:Z22)</f>
        <v>-0.16406962322180207</v>
      </c>
      <c r="AU21" s="177"/>
      <c r="AV21" s="177" cm="1">
        <f t="array" ref="AV21">bdRateExtend($C19:$C22,I19:I22,$U19:$U22,AA19:AA22)</f>
        <v>-0.17049076105805427</v>
      </c>
      <c r="AW21" s="177"/>
      <c r="AX21" s="177" cm="1">
        <f t="array" ref="AX21">bdRateExtend($C19:$C22,J19:J22,$U19:$U22,AB19:AB22,"None", FALSE,1)</f>
        <v>-0.19337248214391523</v>
      </c>
      <c r="AY21" s="178"/>
      <c r="AZ21" s="252" cm="1">
        <f t="array" ref="AZ21">testVMAFRange($C19:$C22,J19:J22,$U19:$U22,AB19:AB22)</f>
        <v>0</v>
      </c>
      <c r="BA21" s="171"/>
      <c r="CL21" s="4">
        <v>48.756285409693575</v>
      </c>
      <c r="CM21" s="4">
        <v>31.613507375000001</v>
      </c>
      <c r="CN21" s="4">
        <v>31.613507375000001</v>
      </c>
      <c r="CO21" s="4">
        <v>37.029034250000002</v>
      </c>
      <c r="CP21" s="4">
        <v>37.148340500000003</v>
      </c>
      <c r="CQ21" s="4">
        <v>32.297904875</v>
      </c>
      <c r="CR21" s="4">
        <v>13.465151875</v>
      </c>
      <c r="CS21" s="4">
        <v>11.023608250000001</v>
      </c>
      <c r="CT21" s="4">
        <v>35.363448124999998</v>
      </c>
      <c r="CU21" s="4">
        <v>33.532373875000005</v>
      </c>
      <c r="CV21" s="4">
        <v>27.458189125000001</v>
      </c>
      <c r="CW21" s="4">
        <v>34.677639750000004</v>
      </c>
      <c r="CX21" s="4">
        <v>31.483829249999999</v>
      </c>
      <c r="CY21" s="4">
        <v>37.002618749999996</v>
      </c>
      <c r="CZ21" s="4">
        <v>37.116780374999998</v>
      </c>
      <c r="DA21" s="4">
        <v>32.680963434877675</v>
      </c>
      <c r="DB21" s="4">
        <v>0.15448600000000001</v>
      </c>
      <c r="DC21" s="4">
        <v>1795.4637499999999</v>
      </c>
      <c r="DE21" s="4">
        <v>40.473331999999999</v>
      </c>
      <c r="DF21" s="4">
        <v>13.140511</v>
      </c>
      <c r="DH21" s="4">
        <v>44.104773999999999</v>
      </c>
      <c r="DI21" s="4">
        <v>10.762180000000001</v>
      </c>
      <c r="DK21" s="4">
        <v>135.02175834141997</v>
      </c>
      <c r="DL21" s="4">
        <v>61.683120500000001</v>
      </c>
      <c r="DM21" s="4">
        <v>167.27133000000001</v>
      </c>
      <c r="DN21" s="4">
        <v>64.482868999999994</v>
      </c>
      <c r="DO21" s="4">
        <v>59.582761801501505</v>
      </c>
      <c r="DP21" s="4">
        <v>28.201913375</v>
      </c>
      <c r="DQ21" s="4">
        <v>48.756285409693575</v>
      </c>
      <c r="DR21" s="4">
        <v>34.677639750000004</v>
      </c>
      <c r="DS21" s="4">
        <v>44.104773999999999</v>
      </c>
      <c r="DT21" s="4">
        <v>31.186188000000001</v>
      </c>
      <c r="DU21" s="4">
        <v>31.186188000000001</v>
      </c>
      <c r="DV21" s="4">
        <v>36.738670999999997</v>
      </c>
      <c r="DW21" s="4">
        <v>36.916795999999998</v>
      </c>
      <c r="DX21" s="4">
        <v>32.391677424097416</v>
      </c>
      <c r="DZ21" s="4">
        <v>50.003604182484942</v>
      </c>
      <c r="EA21" s="4">
        <v>32.397997625000002</v>
      </c>
      <c r="EB21" s="4">
        <v>32.397997625000002</v>
      </c>
      <c r="EC21" s="4">
        <v>37.881613250000001</v>
      </c>
      <c r="ED21" s="4">
        <v>37.990994000000001</v>
      </c>
      <c r="EE21" s="4">
        <v>33.090285874999999</v>
      </c>
      <c r="EF21" s="4">
        <v>14.156422375</v>
      </c>
      <c r="EG21" s="4">
        <v>11.618521125000001</v>
      </c>
      <c r="EH21" s="4">
        <v>43.340313250000001</v>
      </c>
      <c r="EI21" s="4">
        <v>41.134950375000003</v>
      </c>
      <c r="EJ21" s="4">
        <v>28.398130000000002</v>
      </c>
      <c r="EK21" s="4">
        <v>35.389567</v>
      </c>
      <c r="EL21" s="4">
        <v>32.263585749999997</v>
      </c>
      <c r="EM21" s="4">
        <v>37.856405250000002</v>
      </c>
      <c r="EN21" s="4">
        <v>37.955596249999999</v>
      </c>
      <c r="EO21" s="4">
        <v>33.467836533914358</v>
      </c>
      <c r="EP21" s="4">
        <v>0.13055987499999999</v>
      </c>
      <c r="EQ21" s="4">
        <v>11113.54875</v>
      </c>
      <c r="ER21" s="4">
        <v>37.859948000000003</v>
      </c>
      <c r="ES21" s="4">
        <v>13.650665999999999</v>
      </c>
      <c r="ET21" s="4">
        <v>51.673785251036477</v>
      </c>
      <c r="EU21" s="4">
        <v>11.747030499999999</v>
      </c>
      <c r="EV21" s="7">
        <v>113.46102525782437</v>
      </c>
      <c r="EW21" s="7">
        <v>62.267944999999997</v>
      </c>
      <c r="EX21" s="7">
        <v>127.459672677014</v>
      </c>
      <c r="EY21" s="7">
        <v>61.856722500000004</v>
      </c>
      <c r="EZ21" s="7">
        <v>56.030505195217565</v>
      </c>
      <c r="FA21" s="7">
        <v>28.795121999999999</v>
      </c>
      <c r="FB21" s="7">
        <v>46.294270093237465</v>
      </c>
      <c r="FC21" s="7">
        <v>35.353279125</v>
      </c>
      <c r="FD21" s="4">
        <v>37.18697847882526</v>
      </c>
      <c r="FE21" s="4">
        <v>31.38842125</v>
      </c>
      <c r="FF21" s="4">
        <v>31.38842125</v>
      </c>
      <c r="FG21" s="4">
        <v>37.313909374999994</v>
      </c>
      <c r="FH21" s="4">
        <v>37.546448749999996</v>
      </c>
      <c r="FI21" s="4">
        <v>32.639237222458725</v>
      </c>
      <c r="FK21" s="4">
        <v>53.898368619948002</v>
      </c>
      <c r="FL21" s="4">
        <v>32.599139875000006</v>
      </c>
      <c r="FM21" s="4">
        <v>48.756285409693575</v>
      </c>
      <c r="FN21" s="4">
        <v>32.680963434877675</v>
      </c>
      <c r="FP21" s="4">
        <v>56.030505195217565</v>
      </c>
      <c r="FQ21" s="4">
        <v>33.425712562499996</v>
      </c>
      <c r="FR21" s="4">
        <v>62.783824561409588</v>
      </c>
      <c r="FS21" s="4">
        <v>34.122776890388408</v>
      </c>
    </row>
    <row r="22" spans="1:175" ht="13" thickBot="1">
      <c r="A22" s="249"/>
      <c r="B22" s="38">
        <v>235</v>
      </c>
      <c r="C22" s="130">
        <f>Anchor!L199</f>
        <v>30.167341</v>
      </c>
      <c r="D22" s="130">
        <f>Anchor!M199</f>
        <v>30.004522999999999</v>
      </c>
      <c r="E22" s="130">
        <f>Anchor!N199</f>
        <v>35.848878999999997</v>
      </c>
      <c r="F22" s="130">
        <f>Anchor!O199</f>
        <v>36.214219</v>
      </c>
      <c r="G22" s="131">
        <f>('Summary (Full)'!$B$34*D22+'Summary (Full)'!$B$35*E22+'Summary (Full)'!$B$36*F22)/'Summary (Full)'!$B$37</f>
        <v>30.75790125</v>
      </c>
      <c r="H22" s="130">
        <f>Anchor!P199</f>
        <v>11.426788</v>
      </c>
      <c r="I22" s="130">
        <f>Anchor!Q199</f>
        <v>9.6667839999999998</v>
      </c>
      <c r="J22" s="130">
        <f>Anchor!R199</f>
        <v>21.648503999999999</v>
      </c>
      <c r="K22" s="130">
        <f>Anchor!S199</f>
        <v>20.304092000000001</v>
      </c>
      <c r="L22" s="130">
        <f>Anchor!T199</f>
        <v>25.684231</v>
      </c>
      <c r="M22" s="130">
        <f>Anchor!U199</f>
        <v>33.240980999999998</v>
      </c>
      <c r="N22" s="130">
        <f>Anchor!V199</f>
        <v>29.913768999999998</v>
      </c>
      <c r="O22" s="130">
        <f>Anchor!W199</f>
        <v>35.835155999999998</v>
      </c>
      <c r="P22" s="130">
        <f>Anchor!X199</f>
        <v>36.190029000000003</v>
      </c>
      <c r="Q22" s="132">
        <f>10*LOG10(1/(('Summary (Full)'!$B$41/10^(N22/10)+'Summary (Full)'!$B$42/10^(O22/10)+'Summary (Full)'!$B$43/10^(P22/10))/'Summary (Full)'!$B$44))</f>
        <v>31.171382244765539</v>
      </c>
      <c r="R22" s="130">
        <f>Anchor!Y199</f>
        <v>0.20443500000000001</v>
      </c>
      <c r="S22" s="130">
        <f>Anchor!Z199</f>
        <v>1621.45</v>
      </c>
      <c r="T22" s="133"/>
      <c r="U22" s="130">
        <f>Test!L199</f>
        <v>28.306433999999999</v>
      </c>
      <c r="V22" s="130">
        <f>Test!M199</f>
        <v>30.670082000000001</v>
      </c>
      <c r="W22" s="130">
        <f>Test!N199</f>
        <v>36.328282000000002</v>
      </c>
      <c r="X22" s="130">
        <f>Test!O199</f>
        <v>36.901009000000002</v>
      </c>
      <c r="Y22" s="130">
        <f>('Summary (Full)'!$B$34*V22+'Summary (Full)'!$B$35*W22+'Summary (Full)'!$B$36*X22)/'Summary (Full)'!$B$37</f>
        <v>31.413152437499999</v>
      </c>
      <c r="Z22" s="130">
        <f>Test!P199</f>
        <v>12.251013</v>
      </c>
      <c r="AA22" s="130">
        <f>Test!Q199</f>
        <v>10.236753</v>
      </c>
      <c r="AB22" s="130">
        <f>Test!R199</f>
        <v>29.014647</v>
      </c>
      <c r="AC22" s="130">
        <f>Test!S199</f>
        <v>27.208825999999998</v>
      </c>
      <c r="AD22" s="130">
        <f>Test!T199</f>
        <v>26.413170000000001</v>
      </c>
      <c r="AE22" s="130">
        <f>Test!U199</f>
        <v>33.828257000000001</v>
      </c>
      <c r="AF22" s="130">
        <f>Test!V199</f>
        <v>30.582932</v>
      </c>
      <c r="AG22" s="130">
        <f>Test!W199</f>
        <v>36.313569000000001</v>
      </c>
      <c r="AH22" s="130">
        <f>Test!X199</f>
        <v>36.878929999999997</v>
      </c>
      <c r="AI22" s="130">
        <f>10*LOG10(1/(('Summary (Full)'!$B$41/10^(AF22/10)+'Summary (Full)'!$B$42/10^(AG22/10)+'Summary (Full)'!$B$43/10^(AH22/10))/'Summary (Full)'!$B$44))</f>
        <v>31.830485642729229</v>
      </c>
      <c r="AJ22" s="130">
        <f>Test!Y199</f>
        <v>0.18704299999999999</v>
      </c>
      <c r="AK22" s="130">
        <f>Test!Z199</f>
        <v>6492.03</v>
      </c>
      <c r="AL22" s="130">
        <f t="shared" si="2"/>
        <v>0.91492650475701309</v>
      </c>
      <c r="AM22" s="130">
        <f t="shared" si="2"/>
        <v>4.003842239970397</v>
      </c>
      <c r="AO22" s="270"/>
      <c r="AP22" s="193"/>
      <c r="AQ22" s="193"/>
      <c r="AR22" s="193"/>
      <c r="AS22" s="193"/>
      <c r="AT22" s="193"/>
      <c r="AU22" s="193"/>
      <c r="AV22" s="193"/>
      <c r="AW22" s="193"/>
      <c r="AX22" s="193"/>
      <c r="AY22" s="195"/>
      <c r="AZ22" s="253"/>
      <c r="BA22" s="221"/>
      <c r="CL22" s="4">
        <v>53.898368619948002</v>
      </c>
      <c r="CM22" s="4">
        <v>31.924311750000001</v>
      </c>
      <c r="CN22" s="4">
        <v>31.924311750000001</v>
      </c>
      <c r="CO22" s="4">
        <v>37.294630499999997</v>
      </c>
      <c r="CP22" s="4">
        <v>37.351243000000004</v>
      </c>
      <c r="CQ22" s="4">
        <v>32.599139875000006</v>
      </c>
      <c r="CR22" s="4">
        <v>13.83411675</v>
      </c>
      <c r="CS22" s="4">
        <v>11.2850365</v>
      </c>
      <c r="CT22" s="4">
        <v>38.040471249999996</v>
      </c>
      <c r="CU22" s="4">
        <v>36.153257750000002</v>
      </c>
      <c r="CV22" s="4">
        <v>27.83005125</v>
      </c>
      <c r="CW22" s="4">
        <v>34.939062500000006</v>
      </c>
      <c r="CX22" s="4">
        <v>31.781470500000001</v>
      </c>
      <c r="CY22" s="4">
        <v>37.266566499999996</v>
      </c>
      <c r="CZ22" s="4">
        <v>37.316764749999997</v>
      </c>
      <c r="DA22" s="4">
        <v>32.970249445657942</v>
      </c>
      <c r="DB22" s="4">
        <v>0.1457</v>
      </c>
      <c r="DC22" s="4">
        <v>1900.3274999999999</v>
      </c>
      <c r="DE22" s="4">
        <v>44.186812392628973</v>
      </c>
      <c r="DF22" s="4">
        <v>13.453025499999999</v>
      </c>
      <c r="DH22" s="4">
        <v>48.756285409693575</v>
      </c>
      <c r="DI22" s="4">
        <v>11.023608250000001</v>
      </c>
      <c r="DK22" s="4">
        <v>150.28396154183568</v>
      </c>
      <c r="DL22" s="4">
        <v>64.321438749999999</v>
      </c>
      <c r="DM22" s="4">
        <v>242.62789799999999</v>
      </c>
      <c r="DN22" s="4">
        <v>71.182631999999998</v>
      </c>
      <c r="DO22" s="4">
        <v>65.866659692934689</v>
      </c>
      <c r="DP22" s="4">
        <v>28.5737755</v>
      </c>
      <c r="DQ22" s="4">
        <v>53.898368619948002</v>
      </c>
      <c r="DR22" s="4">
        <v>34.939062500000006</v>
      </c>
      <c r="DS22" s="4">
        <v>48.756285409693575</v>
      </c>
      <c r="DT22" s="4">
        <v>31.483829249999999</v>
      </c>
      <c r="DU22" s="4">
        <v>31.483829249999999</v>
      </c>
      <c r="DV22" s="4">
        <v>37.002618749999996</v>
      </c>
      <c r="DW22" s="4">
        <v>37.116780374999998</v>
      </c>
      <c r="DX22" s="4">
        <v>32.680963434877675</v>
      </c>
      <c r="DZ22" s="4">
        <v>56.030505195217565</v>
      </c>
      <c r="EA22" s="4">
        <v>32.74358075</v>
      </c>
      <c r="EB22" s="4">
        <v>32.74358075</v>
      </c>
      <c r="EC22" s="4">
        <v>38.192279499999998</v>
      </c>
      <c r="ED22" s="4">
        <v>38.208990999999997</v>
      </c>
      <c r="EE22" s="4">
        <v>33.425712562499996</v>
      </c>
      <c r="EF22" s="4">
        <v>14.537504250000001</v>
      </c>
      <c r="EG22" s="4">
        <v>11.89487475</v>
      </c>
      <c r="EH22" s="4">
        <v>46.205446500000001</v>
      </c>
      <c r="EI22" s="4">
        <v>43.92017525</v>
      </c>
      <c r="EJ22" s="4">
        <v>28.795121999999999</v>
      </c>
      <c r="EK22" s="4">
        <v>35.701828999999996</v>
      </c>
      <c r="EL22" s="4">
        <v>32.5997165</v>
      </c>
      <c r="EM22" s="4">
        <v>38.164972500000005</v>
      </c>
      <c r="EN22" s="4">
        <v>38.1709295</v>
      </c>
      <c r="EO22" s="4">
        <v>33.795306712151387</v>
      </c>
      <c r="EP22" s="4">
        <v>0.11926325</v>
      </c>
      <c r="EQ22" s="4">
        <v>12037.852499999999</v>
      </c>
      <c r="ER22" s="4">
        <v>41.86126891684431</v>
      </c>
      <c r="ES22" s="4">
        <v>13.954725999999999</v>
      </c>
      <c r="ET22" s="4">
        <v>57.678414127546361</v>
      </c>
      <c r="EU22" s="4">
        <v>11.99558575</v>
      </c>
      <c r="EV22" s="7">
        <v>127.459672677014</v>
      </c>
      <c r="EW22" s="7">
        <v>64.404589000000001</v>
      </c>
      <c r="EX22" s="7">
        <v>143.18545176209057</v>
      </c>
      <c r="EY22" s="7">
        <v>63.96221225</v>
      </c>
      <c r="EZ22" s="7">
        <v>62.783824561409588</v>
      </c>
      <c r="FA22" s="7">
        <v>29.192114</v>
      </c>
      <c r="FB22" s="7">
        <v>51.673785251036477</v>
      </c>
      <c r="FC22" s="7">
        <v>35.597588250000001</v>
      </c>
      <c r="FD22" s="4">
        <v>39.824914278565402</v>
      </c>
      <c r="FE22" s="4">
        <v>31.59132425</v>
      </c>
      <c r="FF22" s="4">
        <v>31.59132425</v>
      </c>
      <c r="FG22" s="4">
        <v>37.239270750000003</v>
      </c>
      <c r="FH22" s="4">
        <v>37.524929749999998</v>
      </c>
      <c r="FI22" s="4">
        <v>32.812896177440308</v>
      </c>
      <c r="FK22" s="4">
        <v>57.332006116832503</v>
      </c>
      <c r="FL22" s="4">
        <v>32.782735265625</v>
      </c>
      <c r="FM22" s="4">
        <v>53.898368619948002</v>
      </c>
      <c r="FN22" s="4">
        <v>32.970249445657942</v>
      </c>
      <c r="FP22" s="4">
        <v>62.783824561409588</v>
      </c>
      <c r="FQ22" s="4">
        <v>33.761139249999999</v>
      </c>
      <c r="FR22" s="4">
        <v>70.351117000000002</v>
      </c>
      <c r="FS22" s="4">
        <v>34.450247068625437</v>
      </c>
    </row>
    <row r="23" spans="1:175" ht="13" customHeight="1">
      <c r="A23" s="250" t="s">
        <v>19</v>
      </c>
      <c r="B23" s="38">
        <v>110</v>
      </c>
      <c r="C23" s="130">
        <f>Anchor!L200</f>
        <v>1509.191452</v>
      </c>
      <c r="D23" s="130">
        <f>Anchor!M200</f>
        <v>38.084758999999998</v>
      </c>
      <c r="E23" s="130">
        <f>Anchor!N200</f>
        <v>42.838898</v>
      </c>
      <c r="F23" s="130">
        <f>Anchor!O200</f>
        <v>41.462367</v>
      </c>
      <c r="G23" s="131">
        <f>('Summary (Full)'!$B$34*D23+'Summary (Full)'!$B$35*E23+'Summary (Full)'!$B$36*F23)/'Summary (Full)'!$B$37</f>
        <v>38.592993187499992</v>
      </c>
      <c r="H23" s="130">
        <f>Anchor!P200</f>
        <v>24.810818999999999</v>
      </c>
      <c r="I23" s="130">
        <f>Anchor!Q200</f>
        <v>18.010753999999999</v>
      </c>
      <c r="J23" s="130">
        <f>Anchor!R200</f>
        <v>86.647344000000004</v>
      </c>
      <c r="K23" s="130">
        <f>Anchor!S200</f>
        <v>83.954655000000002</v>
      </c>
      <c r="L23" s="130">
        <f>Anchor!T200</f>
        <v>36.614043000000002</v>
      </c>
      <c r="M23" s="130">
        <f>Anchor!U200</f>
        <v>40.161420999999997</v>
      </c>
      <c r="N23" s="130">
        <f>Anchor!V200</f>
        <v>37.573847999999998</v>
      </c>
      <c r="O23" s="130">
        <f>Anchor!W200</f>
        <v>42.727043999999999</v>
      </c>
      <c r="P23" s="130">
        <f>Anchor!X200</f>
        <v>41.330753000000001</v>
      </c>
      <c r="Q23" s="132">
        <f>10*LOG10(1/(('Summary (Full)'!$B$41/10^(N23/10)+'Summary (Full)'!$B$42/10^(O23/10)+'Summary (Full)'!$B$43/10^(P23/10))/'Summary (Full)'!$B$44))</f>
        <v>38.610153217846403</v>
      </c>
      <c r="R23" s="130">
        <f>Anchor!Y200</f>
        <v>2.2139999999999998E-3</v>
      </c>
      <c r="S23" s="130">
        <f>Anchor!Z200</f>
        <v>10465</v>
      </c>
      <c r="T23" s="133"/>
      <c r="U23" s="130">
        <f>Test!L200</f>
        <v>1662.043985</v>
      </c>
      <c r="V23" s="130">
        <f>Test!M200</f>
        <v>38.199339999999999</v>
      </c>
      <c r="W23" s="130">
        <f>Test!N200</f>
        <v>42.982500000000002</v>
      </c>
      <c r="X23" s="130">
        <f>Test!O200</f>
        <v>41.549754</v>
      </c>
      <c r="Y23" s="130">
        <f>('Summary (Full)'!$B$34*V23+'Summary (Full)'!$B$35*W23+'Summary (Full)'!$B$36*X23)/'Summary (Full)'!$B$37</f>
        <v>38.707688374999996</v>
      </c>
      <c r="Z23" s="130">
        <f>Test!P200</f>
        <v>25.307265999999998</v>
      </c>
      <c r="AA23" s="130">
        <f>Test!Q200</f>
        <v>18.245695000000001</v>
      </c>
      <c r="AB23" s="130">
        <f>Test!R200</f>
        <v>87.124093000000002</v>
      </c>
      <c r="AC23" s="130">
        <f>Test!S200</f>
        <v>84.564610999999999</v>
      </c>
      <c r="AD23" s="130">
        <f>Test!T200</f>
        <v>36.844909999999999</v>
      </c>
      <c r="AE23" s="130">
        <f>Test!U200</f>
        <v>40.28295</v>
      </c>
      <c r="AF23" s="130">
        <f>Test!V200</f>
        <v>37.685991999999999</v>
      </c>
      <c r="AG23" s="130">
        <f>Test!W200</f>
        <v>42.872670999999997</v>
      </c>
      <c r="AH23" s="130">
        <f>Test!X200</f>
        <v>41.415353000000003</v>
      </c>
      <c r="AI23" s="130">
        <f>10*LOG10(1/(('Summary (Full)'!$B$41/10^(AF23/10)+'Summary (Full)'!$B$42/10^(AG23/10)+'Summary (Full)'!$B$43/10^(AH23/10))/'Summary (Full)'!$B$44))</f>
        <v>38.721990087159845</v>
      </c>
      <c r="AJ23" s="130">
        <f>Test!Y200</f>
        <v>1.475E-3</v>
      </c>
      <c r="AK23" s="130">
        <f>Test!Z200</f>
        <v>89928.31</v>
      </c>
      <c r="AL23" s="130">
        <f t="shared" si="2"/>
        <v>0.66621499548328822</v>
      </c>
      <c r="AM23" s="130">
        <f t="shared" si="2"/>
        <v>8.5932451027233636</v>
      </c>
      <c r="AO23" s="271" t="s">
        <v>27</v>
      </c>
      <c r="AP23" s="192" cm="1">
        <f t="array" ref="AP23">bdRateExtend($C23:$C26,D23:D26,$U23:$U26,V23:V26)</f>
        <v>-9.4875014516580758E-2</v>
      </c>
      <c r="AQ23" s="192" cm="1">
        <f t="array" ref="AQ23">bdRateExtend($C23:$C28,D23:D28,$U23:$U28,V23:V28)</f>
        <v>-0.15970979103514682</v>
      </c>
      <c r="AR23" s="192" cm="1">
        <f t="array" ref="AR23">bdRateExtend($C23:$C28,E23:E28,$U23:$U28,W23:W28)</f>
        <v>-0.26388107481384948</v>
      </c>
      <c r="AS23" s="192" cm="1">
        <f t="array" ref="AS23">bdRateExtend($C23:$C28,F23:F28,$U23:$U28,X23:X28)</f>
        <v>-0.32725570374145796</v>
      </c>
      <c r="AT23" s="192" cm="1">
        <f t="array" ref="AT23">bdRateExtend($C23:$C26,H23:H26,$U23:$U26,Z23:Z26)</f>
        <v>-9.6025178415096835E-2</v>
      </c>
      <c r="AU23" s="192" cm="1">
        <f t="array" ref="AU23">bdRateExtend($C23:$C28,H23:H28,$U23:$U28,Z23:Z28)</f>
        <v>-0.14573961265816204</v>
      </c>
      <c r="AV23" s="192" cm="1">
        <f t="array" ref="AV23">bdRateExtend($C23:$C26,I23:I26,$U23:$U26,AA23:AA26)</f>
        <v>-9.7004921683157885E-2</v>
      </c>
      <c r="AW23" s="192" cm="1">
        <f t="array" ref="AW23">bdRateExtend($C23:$C28,I23:I28,$U23:$U28,AA23:AA28)</f>
        <v>-0.15516524861205672</v>
      </c>
      <c r="AX23" s="192" cm="1">
        <f t="array" ref="AX23">bdRateExtend($C23:$C26,J23:J26,$U23:$U26,AB23:AB26,"None", FALSE,1)</f>
        <v>-6.8509434346156861E-2</v>
      </c>
      <c r="AY23" s="194" cm="1">
        <f t="array" ref="AY23">bdRateExtend($C23:$C28,J23:J28,$U23:$U28,AB23:AB28,"None", FALSE,TRUE)</f>
        <v>-0.16016114039301887</v>
      </c>
      <c r="AZ23" s="251" cm="1">
        <f t="array" ref="AZ23">testVMAFRange($C23:$C26,J23:J26,$U23:$U26,AB23:AB26)</f>
        <v>0</v>
      </c>
      <c r="BA23" s="170" cm="1">
        <f t="array" ref="BA23">testVMAFRange($C23:$C28,J23:J28,$U23:$U28,AB23:AB28)</f>
        <v>0</v>
      </c>
      <c r="CL23" s="4">
        <v>57.332006116832503</v>
      </c>
      <c r="CM23" s="4">
        <v>32.123732750000002</v>
      </c>
      <c r="CN23" s="4">
        <v>32.123732750000002</v>
      </c>
      <c r="CO23" s="4">
        <v>37.424823250000003</v>
      </c>
      <c r="CP23" s="4">
        <v>37.366682499999996</v>
      </c>
      <c r="CQ23" s="4">
        <v>32.782735265625</v>
      </c>
      <c r="CR23" s="4">
        <v>13.864454499999999</v>
      </c>
      <c r="CS23" s="4">
        <v>11.384714499999999</v>
      </c>
      <c r="CT23" s="4">
        <v>39.802034249999998</v>
      </c>
      <c r="CU23" s="4">
        <v>37.936198999999995</v>
      </c>
      <c r="CV23" s="4">
        <v>28.04340775</v>
      </c>
      <c r="CW23" s="4">
        <v>35.017162499999998</v>
      </c>
      <c r="CX23" s="4">
        <v>31.987855</v>
      </c>
      <c r="CY23" s="4">
        <v>37.395550499999999</v>
      </c>
      <c r="CZ23" s="4">
        <v>37.328043000000001</v>
      </c>
      <c r="DA23" s="4">
        <v>33.158055178099524</v>
      </c>
      <c r="DB23" s="4">
        <v>0.13977824999999999</v>
      </c>
      <c r="DC23" s="4">
        <v>2825.5675000000001</v>
      </c>
      <c r="DE23" s="4">
        <v>48.2410093990134</v>
      </c>
      <c r="DF23" s="4">
        <v>13.76554</v>
      </c>
      <c r="DH23" s="4">
        <v>53.898368619948002</v>
      </c>
      <c r="DI23" s="4">
        <v>11.2850365</v>
      </c>
      <c r="DK23" s="4">
        <v>167.27133000000001</v>
      </c>
      <c r="DL23" s="4">
        <v>66.959756999999996</v>
      </c>
      <c r="DM23" s="4">
        <v>273.29828179144033</v>
      </c>
      <c r="DN23" s="4">
        <v>72.760242250000005</v>
      </c>
      <c r="DO23" s="4">
        <v>72.813289077773874</v>
      </c>
      <c r="DP23" s="4">
        <v>28.945637625</v>
      </c>
      <c r="DQ23" s="4">
        <v>59.582761801501505</v>
      </c>
      <c r="DR23" s="4">
        <v>35.20048525</v>
      </c>
      <c r="DS23" s="4">
        <v>57.332006116832503</v>
      </c>
      <c r="DT23" s="4">
        <v>31.987855</v>
      </c>
      <c r="DU23" s="4">
        <v>31.987855</v>
      </c>
      <c r="DV23" s="4">
        <v>37.395550499999999</v>
      </c>
      <c r="DW23" s="4">
        <v>37.328043000000001</v>
      </c>
      <c r="DX23" s="4">
        <v>33.158055178099524</v>
      </c>
      <c r="DZ23" s="4">
        <v>62.783824561409588</v>
      </c>
      <c r="EA23" s="4">
        <v>33.089163875000004</v>
      </c>
      <c r="EB23" s="4">
        <v>33.089163875000004</v>
      </c>
      <c r="EC23" s="4">
        <v>38.502945750000002</v>
      </c>
      <c r="ED23" s="4">
        <v>38.426988000000001</v>
      </c>
      <c r="EE23" s="4">
        <v>33.761139249999999</v>
      </c>
      <c r="EF23" s="4">
        <v>14.918586125000001</v>
      </c>
      <c r="EG23" s="4">
        <v>12.171228375</v>
      </c>
      <c r="EH23" s="4">
        <v>49.07057975</v>
      </c>
      <c r="EI23" s="4">
        <v>46.705400125000004</v>
      </c>
      <c r="EJ23" s="4">
        <v>29.192114</v>
      </c>
      <c r="EK23" s="4">
        <v>36.014091000000001</v>
      </c>
      <c r="EL23" s="4">
        <v>32.935847249999995</v>
      </c>
      <c r="EM23" s="4">
        <v>38.47353975</v>
      </c>
      <c r="EN23" s="4">
        <v>38.38626275</v>
      </c>
      <c r="EO23" s="4">
        <v>34.122776890388408</v>
      </c>
      <c r="EP23" s="4">
        <v>0.10796662500000001</v>
      </c>
      <c r="EQ23" s="4">
        <v>12962.15625</v>
      </c>
      <c r="ER23" s="4">
        <v>46.285479191053177</v>
      </c>
      <c r="ES23" s="4">
        <v>14.258785999999999</v>
      </c>
      <c r="ET23" s="4">
        <v>64.380796570384959</v>
      </c>
      <c r="EU23" s="4">
        <v>12.244140999999999</v>
      </c>
      <c r="EV23" s="7">
        <v>143.18545176209057</v>
      </c>
      <c r="EW23" s="7">
        <v>66.541233000000005</v>
      </c>
      <c r="EX23" s="7">
        <v>155.40918537199357</v>
      </c>
      <c r="EY23" s="7">
        <v>65.461292125</v>
      </c>
      <c r="EZ23" s="7">
        <v>70.351117000000002</v>
      </c>
      <c r="FA23" s="7">
        <v>29.589106000000001</v>
      </c>
      <c r="FB23" s="7">
        <v>57.678414127546361</v>
      </c>
      <c r="FC23" s="7">
        <v>35.841897375000002</v>
      </c>
      <c r="FD23" s="4">
        <v>41.474791000000003</v>
      </c>
      <c r="FE23" s="4">
        <v>31.710996999999999</v>
      </c>
      <c r="FF23" s="4">
        <v>31.710996999999999</v>
      </c>
      <c r="FG23" s="4">
        <v>37.598658999999998</v>
      </c>
      <c r="FH23" s="4">
        <v>37.734200999999999</v>
      </c>
      <c r="FI23" s="4">
        <v>32.953035578920257</v>
      </c>
      <c r="FK23" s="4">
        <v>59.582761801501505</v>
      </c>
      <c r="FL23" s="4">
        <v>32.900374875000004</v>
      </c>
      <c r="FM23" s="4">
        <v>57.332006116832503</v>
      </c>
      <c r="FN23" s="4">
        <v>33.158055178099524</v>
      </c>
      <c r="FP23" s="4">
        <v>70.351117000000002</v>
      </c>
      <c r="FQ23" s="4">
        <v>34.096565937499996</v>
      </c>
      <c r="FR23" s="4">
        <v>78.784945383411326</v>
      </c>
      <c r="FS23" s="4">
        <v>34.746680617905525</v>
      </c>
    </row>
    <row r="24" spans="1:175">
      <c r="A24" s="250"/>
      <c r="B24" s="38">
        <v>135</v>
      </c>
      <c r="C24" s="130">
        <f>Anchor!L201</f>
        <v>574.55533100000002</v>
      </c>
      <c r="D24" s="130">
        <f>Anchor!M201</f>
        <v>37.117483</v>
      </c>
      <c r="E24" s="130">
        <f>Anchor!N201</f>
        <v>42.040483999999999</v>
      </c>
      <c r="F24" s="130">
        <f>Anchor!O201</f>
        <v>40.959265000000002</v>
      </c>
      <c r="G24" s="131">
        <f>('Summary (Full)'!$B$34*D24+'Summary (Full)'!$B$35*E24+'Summary (Full)'!$B$36*F24)/'Summary (Full)'!$B$37</f>
        <v>37.665281937499998</v>
      </c>
      <c r="H24" s="130">
        <f>Anchor!P201</f>
        <v>21.659375000000001</v>
      </c>
      <c r="I24" s="130">
        <f>Anchor!Q201</f>
        <v>16.397442000000002</v>
      </c>
      <c r="J24" s="130">
        <f>Anchor!R201</f>
        <v>80.256854000000004</v>
      </c>
      <c r="K24" s="130">
        <f>Anchor!S201</f>
        <v>77.537496000000004</v>
      </c>
      <c r="L24" s="130">
        <f>Anchor!T201</f>
        <v>34.880698000000002</v>
      </c>
      <c r="M24" s="130">
        <f>Anchor!U201</f>
        <v>39.373112999999996</v>
      </c>
      <c r="N24" s="130">
        <f>Anchor!V201</f>
        <v>36.652076999999998</v>
      </c>
      <c r="O24" s="130">
        <f>Anchor!W201</f>
        <v>41.947364</v>
      </c>
      <c r="P24" s="130">
        <f>Anchor!X201</f>
        <v>40.850340000000003</v>
      </c>
      <c r="Q24" s="132">
        <f>10*LOG10(1/(('Summary (Full)'!$B$41/10^(N24/10)+'Summary (Full)'!$B$42/10^(O24/10)+'Summary (Full)'!$B$43/10^(P24/10))/'Summary (Full)'!$B$44))</f>
        <v>37.735046165748464</v>
      </c>
      <c r="R24" s="130">
        <f>Anchor!Y201</f>
        <v>8.2579999999999997E-3</v>
      </c>
      <c r="S24" s="130">
        <f>Anchor!Z201</f>
        <v>6491.38</v>
      </c>
      <c r="T24" s="133"/>
      <c r="U24" s="130">
        <f>Test!L201</f>
        <v>618.730189</v>
      </c>
      <c r="V24" s="130">
        <f>Test!M201</f>
        <v>37.297283</v>
      </c>
      <c r="W24" s="130">
        <f>Test!N201</f>
        <v>42.316828999999998</v>
      </c>
      <c r="X24" s="130">
        <f>Test!O201</f>
        <v>41.159986000000004</v>
      </c>
      <c r="Y24" s="130">
        <f>('Summary (Full)'!$B$34*V24+'Summary (Full)'!$B$35*W24+'Summary (Full)'!$B$36*X24)/'Summary (Full)'!$B$37</f>
        <v>37.8524235625</v>
      </c>
      <c r="Z24" s="130">
        <f>Test!P201</f>
        <v>22.167812999999999</v>
      </c>
      <c r="AA24" s="130">
        <f>Test!Q201</f>
        <v>16.671685</v>
      </c>
      <c r="AB24" s="130">
        <f>Test!R201</f>
        <v>81.085722000000004</v>
      </c>
      <c r="AC24" s="130">
        <f>Test!S201</f>
        <v>78.506917999999999</v>
      </c>
      <c r="AD24" s="130">
        <f>Test!T201</f>
        <v>35.201452000000003</v>
      </c>
      <c r="AE24" s="130">
        <f>Test!U201</f>
        <v>39.573619000000001</v>
      </c>
      <c r="AF24" s="130">
        <f>Test!V201</f>
        <v>36.822622000000003</v>
      </c>
      <c r="AG24" s="130">
        <f>Test!W201</f>
        <v>42.221485999999999</v>
      </c>
      <c r="AH24" s="130">
        <f>Test!X201</f>
        <v>41.042901000000001</v>
      </c>
      <c r="AI24" s="130">
        <f>10*LOG10(1/(('Summary (Full)'!$B$41/10^(AF24/10)+'Summary (Full)'!$B$42/10^(AG24/10)+'Summary (Full)'!$B$43/10^(AH24/10))/'Summary (Full)'!$B$44))</f>
        <v>37.913852462942849</v>
      </c>
      <c r="AJ24" s="130">
        <f>Test!Y201</f>
        <v>5.0819999999999997E-3</v>
      </c>
      <c r="AK24" s="130">
        <f>Test!Z201</f>
        <v>47443.33</v>
      </c>
      <c r="AL24" s="130">
        <f t="shared" si="2"/>
        <v>0.61540324533785418</v>
      </c>
      <c r="AM24" s="130">
        <f t="shared" si="2"/>
        <v>7.3086662620274891</v>
      </c>
      <c r="AO24" s="261"/>
      <c r="AP24" s="177"/>
      <c r="AQ24" s="177"/>
      <c r="AR24" s="177"/>
      <c r="AS24" s="177"/>
      <c r="AT24" s="177"/>
      <c r="AU24" s="177"/>
      <c r="AV24" s="177"/>
      <c r="AW24" s="177"/>
      <c r="AX24" s="177"/>
      <c r="AY24" s="178"/>
      <c r="AZ24" s="252"/>
      <c r="BA24" s="171"/>
      <c r="CL24" s="4">
        <v>63.807807617589177</v>
      </c>
      <c r="CM24" s="4">
        <v>32.476934374999999</v>
      </c>
      <c r="CN24" s="4">
        <v>32.476934374999999</v>
      </c>
      <c r="CO24" s="4">
        <v>37.687480624999999</v>
      </c>
      <c r="CP24" s="4">
        <v>37.55875975</v>
      </c>
      <c r="CQ24" s="4">
        <v>33.120207601562505</v>
      </c>
      <c r="CR24" s="4">
        <v>14.27073225</v>
      </c>
      <c r="CS24" s="4">
        <v>11.67103625</v>
      </c>
      <c r="CT24" s="4">
        <v>42.827622625000004</v>
      </c>
      <c r="CU24" s="4">
        <v>40.874883499999996</v>
      </c>
      <c r="CV24" s="4">
        <v>28.436603874999999</v>
      </c>
      <c r="CW24" s="4">
        <v>35.313192749999999</v>
      </c>
      <c r="CX24" s="4">
        <v>32.333536000000002</v>
      </c>
      <c r="CY24" s="4">
        <v>37.655616249999994</v>
      </c>
      <c r="CZ24" s="4">
        <v>37.517711999999996</v>
      </c>
      <c r="DA24" s="4">
        <v>33.489167333655189</v>
      </c>
      <c r="DB24" s="4">
        <v>0.129002125</v>
      </c>
      <c r="DC24" s="4">
        <v>3026.2537499999999</v>
      </c>
      <c r="DE24" s="4">
        <v>52.66718420774589</v>
      </c>
      <c r="DF24" s="4">
        <v>14.0780545</v>
      </c>
      <c r="DH24" s="4">
        <v>59.582761801501505</v>
      </c>
      <c r="DI24" s="4">
        <v>11.54646475</v>
      </c>
      <c r="DK24" s="4">
        <v>187.43883256259247</v>
      </c>
      <c r="DL24" s="4">
        <v>68.7641335</v>
      </c>
      <c r="DM24" s="4">
        <v>307.84568240439285</v>
      </c>
      <c r="DN24" s="4">
        <v>74.337852499999997</v>
      </c>
      <c r="DO24" s="4">
        <v>80.492544954305131</v>
      </c>
      <c r="DP24" s="4">
        <v>29.31749975</v>
      </c>
      <c r="DQ24" s="4">
        <v>65.866659692934689</v>
      </c>
      <c r="DR24" s="4">
        <v>35.461908000000001</v>
      </c>
      <c r="DS24" s="4">
        <v>63.807807617589177</v>
      </c>
      <c r="DT24" s="4">
        <v>32.333536000000002</v>
      </c>
      <c r="DU24" s="4">
        <v>32.333536000000002</v>
      </c>
      <c r="DV24" s="4">
        <v>37.655616249999994</v>
      </c>
      <c r="DW24" s="4">
        <v>37.517711999999996</v>
      </c>
      <c r="DX24" s="4">
        <v>33.489167333655189</v>
      </c>
      <c r="DZ24" s="4">
        <v>70.351117000000002</v>
      </c>
      <c r="EA24" s="4">
        <v>33.434747000000002</v>
      </c>
      <c r="EB24" s="4">
        <v>33.434747000000002</v>
      </c>
      <c r="EC24" s="4">
        <v>38.813611999999999</v>
      </c>
      <c r="ED24" s="4">
        <v>38.644984999999998</v>
      </c>
      <c r="EE24" s="4">
        <v>34.096565937499996</v>
      </c>
      <c r="EF24" s="4">
        <v>15.299668</v>
      </c>
      <c r="EG24" s="4">
        <v>12.447582000000001</v>
      </c>
      <c r="EH24" s="4">
        <v>51.935713</v>
      </c>
      <c r="EI24" s="4">
        <v>49.490625000000001</v>
      </c>
      <c r="EJ24" s="4">
        <v>29.589106000000001</v>
      </c>
      <c r="EK24" s="4">
        <v>36.326352999999997</v>
      </c>
      <c r="EL24" s="4">
        <v>33.271977999999997</v>
      </c>
      <c r="EM24" s="4">
        <v>38.782107000000003</v>
      </c>
      <c r="EN24" s="4">
        <v>38.601596000000001</v>
      </c>
      <c r="EO24" s="4">
        <v>34.450247068625437</v>
      </c>
      <c r="EP24" s="4">
        <v>9.6670000000000006E-2</v>
      </c>
      <c r="EQ24" s="4">
        <v>13886.46</v>
      </c>
      <c r="ER24" s="4">
        <v>51.177272915474639</v>
      </c>
      <c r="ES24" s="4">
        <v>14.562845999999999</v>
      </c>
      <c r="ET24" s="4">
        <v>70.351117000000002</v>
      </c>
      <c r="EU24" s="4">
        <v>12.447582000000001</v>
      </c>
      <c r="EV24" s="7">
        <v>155.40918537199357</v>
      </c>
      <c r="EW24" s="7">
        <v>68.062318250000004</v>
      </c>
      <c r="EX24" s="7">
        <v>174.03994</v>
      </c>
      <c r="EY24" s="7">
        <v>67.742816000000005</v>
      </c>
      <c r="EZ24" s="7">
        <v>78.784945383411326</v>
      </c>
      <c r="FA24" s="7">
        <v>29.989470875000002</v>
      </c>
      <c r="FB24" s="7">
        <v>70.351117000000002</v>
      </c>
      <c r="FC24" s="7">
        <v>36.326352999999997</v>
      </c>
      <c r="FD24" s="4">
        <v>44.624984595927607</v>
      </c>
      <c r="FE24" s="4">
        <v>31.927454999999998</v>
      </c>
      <c r="FF24" s="4">
        <v>31.927454999999998</v>
      </c>
      <c r="FG24" s="4">
        <v>37.547837999999999</v>
      </c>
      <c r="FH24" s="4">
        <v>37.740262999999999</v>
      </c>
      <c r="FI24" s="4">
        <v>33.14036635567733</v>
      </c>
      <c r="FK24" s="4">
        <v>63.807807617589177</v>
      </c>
      <c r="FL24" s="4">
        <v>33.120207601562505</v>
      </c>
      <c r="FM24" s="4">
        <v>63.807807617589177</v>
      </c>
      <c r="FN24" s="4">
        <v>33.489167333655189</v>
      </c>
      <c r="FP24" s="4">
        <v>78.784945383411326</v>
      </c>
      <c r="FQ24" s="4">
        <v>34.405551804687498</v>
      </c>
      <c r="FR24" s="4">
        <v>90.31939333038973</v>
      </c>
      <c r="FS24" s="4">
        <v>35.120695581404355</v>
      </c>
    </row>
    <row r="25" spans="1:175" ht="13" customHeight="1">
      <c r="A25" s="250"/>
      <c r="B25" s="38">
        <v>160</v>
      </c>
      <c r="C25" s="130">
        <f>Anchor!L202</f>
        <v>229.09805700000001</v>
      </c>
      <c r="D25" s="130">
        <f>Anchor!M202</f>
        <v>35.714514000000001</v>
      </c>
      <c r="E25" s="130">
        <f>Anchor!N202</f>
        <v>40.658240999999997</v>
      </c>
      <c r="F25" s="130">
        <f>Anchor!O202</f>
        <v>39.955120999999998</v>
      </c>
      <c r="G25" s="131">
        <f>('Summary (Full)'!$B$34*D25+'Summary (Full)'!$B$35*E25+'Summary (Full)'!$B$36*F25)/'Summary (Full)'!$B$37</f>
        <v>36.288534874999996</v>
      </c>
      <c r="H25" s="130">
        <f>Anchor!P202</f>
        <v>18.788746</v>
      </c>
      <c r="I25" s="130">
        <f>Anchor!Q202</f>
        <v>14.680814</v>
      </c>
      <c r="J25" s="130">
        <f>Anchor!R202</f>
        <v>69.794342999999998</v>
      </c>
      <c r="K25" s="130">
        <f>Anchor!S202</f>
        <v>67.283708000000004</v>
      </c>
      <c r="L25" s="130">
        <f>Anchor!T202</f>
        <v>32.684468000000003</v>
      </c>
      <c r="M25" s="130">
        <f>Anchor!U202</f>
        <v>38.159723999999997</v>
      </c>
      <c r="N25" s="130">
        <f>Anchor!V202</f>
        <v>35.360083000000003</v>
      </c>
      <c r="O25" s="130">
        <f>Anchor!W202</f>
        <v>40.595461999999998</v>
      </c>
      <c r="P25" s="130">
        <f>Anchor!X202</f>
        <v>39.876820000000002</v>
      </c>
      <c r="Q25" s="132">
        <f>10*LOG10(1/(('Summary (Full)'!$B$41/10^(N25/10)+'Summary (Full)'!$B$42/10^(O25/10)+'Summary (Full)'!$B$43/10^(P25/10))/'Summary (Full)'!$B$44))</f>
        <v>36.464270909786016</v>
      </c>
      <c r="R25" s="130">
        <f>Anchor!Y202</f>
        <v>3.0117000000000001E-2</v>
      </c>
      <c r="S25" s="130">
        <f>Anchor!Z202</f>
        <v>3958.88</v>
      </c>
      <c r="T25" s="133"/>
      <c r="U25" s="130">
        <f>Test!L202</f>
        <v>242.19632999999999</v>
      </c>
      <c r="V25" s="130">
        <f>Test!M202</f>
        <v>35.998331</v>
      </c>
      <c r="W25" s="130">
        <f>Test!N202</f>
        <v>41.149245999999998</v>
      </c>
      <c r="X25" s="130">
        <f>Test!O202</f>
        <v>40.401107000000003</v>
      </c>
      <c r="Y25" s="130">
        <f>('Summary (Full)'!$B$34*V25+'Summary (Full)'!$B$35*W25+'Summary (Full)'!$B$36*X25)/'Summary (Full)'!$B$37</f>
        <v>36.595436687499998</v>
      </c>
      <c r="Z25" s="130">
        <f>Test!P202</f>
        <v>19.318474999999999</v>
      </c>
      <c r="AA25" s="130">
        <f>Test!Q202</f>
        <v>15.010285</v>
      </c>
      <c r="AB25" s="130">
        <f>Test!R202</f>
        <v>71.667544000000007</v>
      </c>
      <c r="AC25" s="130">
        <f>Test!S202</f>
        <v>69.157966000000002</v>
      </c>
      <c r="AD25" s="130">
        <f>Test!T202</f>
        <v>33.132551999999997</v>
      </c>
      <c r="AE25" s="130">
        <f>Test!U202</f>
        <v>38.514688999999997</v>
      </c>
      <c r="AF25" s="130">
        <f>Test!V202</f>
        <v>35.618960999999999</v>
      </c>
      <c r="AG25" s="130">
        <f>Test!W202</f>
        <v>41.079099999999997</v>
      </c>
      <c r="AH25" s="130">
        <f>Test!X202</f>
        <v>40.310274</v>
      </c>
      <c r="AI25" s="130">
        <f>10*LOG10(1/(('Summary (Full)'!$B$41/10^(AF25/10)+'Summary (Full)'!$B$42/10^(AG25/10)+'Summary (Full)'!$B$43/10^(AH25/10))/'Summary (Full)'!$B$44))</f>
        <v>36.750333178958662</v>
      </c>
      <c r="AJ25" s="130">
        <f>Test!Y202</f>
        <v>1.7406000000000001E-2</v>
      </c>
      <c r="AK25" s="130">
        <f>Test!Z202</f>
        <v>23465.48</v>
      </c>
      <c r="AL25" s="130">
        <f t="shared" si="2"/>
        <v>0.57794601055882067</v>
      </c>
      <c r="AM25" s="130">
        <f t="shared" si="2"/>
        <v>5.9273026714626358</v>
      </c>
      <c r="AO25" s="261" t="s">
        <v>28</v>
      </c>
      <c r="AP25" s="177" cm="1">
        <f t="array" ref="AP25">bdRateExtend($C24:$C27,D24:D27,$U24:$U27,V24:V27)</f>
        <v>-0.13015792401303949</v>
      </c>
      <c r="AQ25" s="177"/>
      <c r="AR25" s="177"/>
      <c r="AS25" s="177"/>
      <c r="AT25" s="177" cm="1">
        <f t="array" ref="AT25">bdRateExtend($C24:$C27,H24:H27,$U24:$U27,Z24:Z27)</f>
        <v>-0.13206999433752442</v>
      </c>
      <c r="AU25" s="177"/>
      <c r="AV25" s="177" cm="1">
        <f t="array" ref="AV25">bdRateExtend($C24:$C27,I24:I27,$U24:$U27,AA24:AA27)</f>
        <v>-0.13423896246517941</v>
      </c>
      <c r="AW25" s="177"/>
      <c r="AX25" s="177" cm="1">
        <f t="array" ref="AX25">bdRateExtend($C24:$C27,J24:J27,$U24:$U27,AB24:AB27,"None", FALSE,1)</f>
        <v>-0.11973015531420761</v>
      </c>
      <c r="AY25" s="178"/>
      <c r="AZ25" s="252" cm="1">
        <f t="array" ref="AZ25">testVMAFRange($C24:$C27,J24:J27,$U24:$U27,AB24:AB27)</f>
        <v>0</v>
      </c>
      <c r="BA25" s="171"/>
      <c r="CL25" s="4">
        <v>71.015067999999999</v>
      </c>
      <c r="CM25" s="4">
        <v>32.830136000000003</v>
      </c>
      <c r="CN25" s="4">
        <v>32.830136000000003</v>
      </c>
      <c r="CO25" s="4">
        <v>37.950138000000003</v>
      </c>
      <c r="CP25" s="4">
        <v>37.750836999999997</v>
      </c>
      <c r="CQ25" s="4">
        <v>33.457679937500004</v>
      </c>
      <c r="CR25" s="4">
        <v>14.677009999999999</v>
      </c>
      <c r="CS25" s="4">
        <v>11.957357999999999</v>
      </c>
      <c r="CT25" s="4">
        <v>45.853211000000002</v>
      </c>
      <c r="CU25" s="4">
        <v>43.813567999999997</v>
      </c>
      <c r="CV25" s="4">
        <v>28.829799999999999</v>
      </c>
      <c r="CW25" s="4">
        <v>35.609223</v>
      </c>
      <c r="CX25" s="4">
        <v>32.679217000000001</v>
      </c>
      <c r="CY25" s="4">
        <v>37.915681999999997</v>
      </c>
      <c r="CZ25" s="4">
        <v>37.707380999999998</v>
      </c>
      <c r="DA25" s="4">
        <v>33.820279489210854</v>
      </c>
      <c r="DB25" s="4">
        <v>0.118226</v>
      </c>
      <c r="DC25" s="4">
        <v>3226.94</v>
      </c>
      <c r="DE25" s="4">
        <v>57.49946626177703</v>
      </c>
      <c r="DF25" s="4">
        <v>14.390568999999999</v>
      </c>
      <c r="DH25" s="4">
        <v>65.866659692934689</v>
      </c>
      <c r="DI25" s="4">
        <v>11.807893</v>
      </c>
      <c r="DK25" s="4">
        <v>242.62789799999999</v>
      </c>
      <c r="DL25" s="4">
        <v>73.611924000000002</v>
      </c>
      <c r="DM25" s="4">
        <v>346.76019019887769</v>
      </c>
      <c r="DN25" s="4">
        <v>75.915462750000003</v>
      </c>
      <c r="DO25" s="4">
        <v>87.976819590538867</v>
      </c>
      <c r="DP25" s="4">
        <v>29.650097249999998</v>
      </c>
      <c r="DQ25" s="4">
        <v>72.813289077773874</v>
      </c>
      <c r="DR25" s="4">
        <v>35.723330750000002</v>
      </c>
      <c r="DS25" s="4">
        <v>71.015067999999999</v>
      </c>
      <c r="DT25" s="4">
        <v>32.679217000000001</v>
      </c>
      <c r="DU25" s="4">
        <v>32.679217000000001</v>
      </c>
      <c r="DV25" s="4">
        <v>37.915681999999997</v>
      </c>
      <c r="DW25" s="4">
        <v>37.707380999999998</v>
      </c>
      <c r="DX25" s="4">
        <v>33.820279489210854</v>
      </c>
      <c r="DZ25" s="4">
        <v>78.784945383411326</v>
      </c>
      <c r="EA25" s="4">
        <v>33.754265125000003</v>
      </c>
      <c r="EB25" s="4">
        <v>33.754265125000003</v>
      </c>
      <c r="EC25" s="4">
        <v>39.0895595</v>
      </c>
      <c r="ED25" s="4">
        <v>38.839557624999998</v>
      </c>
      <c r="EE25" s="4">
        <v>34.405551804687498</v>
      </c>
      <c r="EF25" s="4">
        <v>15.650544500000001</v>
      </c>
      <c r="EG25" s="4">
        <v>12.70462425</v>
      </c>
      <c r="EH25" s="4">
        <v>54.23951375</v>
      </c>
      <c r="EI25" s="4">
        <v>51.772148874999999</v>
      </c>
      <c r="EJ25" s="4">
        <v>29.989470875000002</v>
      </c>
      <c r="EK25" s="4">
        <v>36.574936999999998</v>
      </c>
      <c r="EL25" s="4">
        <v>33.578752124999994</v>
      </c>
      <c r="EM25" s="4">
        <v>39.054304000000002</v>
      </c>
      <c r="EN25" s="4">
        <v>38.792898749999999</v>
      </c>
      <c r="EO25" s="4">
        <v>34.746680617905525</v>
      </c>
      <c r="EP25" s="4">
        <v>8.8779875000000008E-2</v>
      </c>
      <c r="EQ25" s="4">
        <v>15269.8</v>
      </c>
      <c r="ER25" s="4">
        <v>56.586067787135264</v>
      </c>
      <c r="ES25" s="4">
        <v>14.866906</v>
      </c>
      <c r="ET25" s="4">
        <v>78.784945383411326</v>
      </c>
      <c r="EU25" s="4">
        <v>12.70462425</v>
      </c>
      <c r="EV25" s="7">
        <v>174.03994</v>
      </c>
      <c r="EW25" s="7">
        <v>70.366118999999998</v>
      </c>
      <c r="EX25" s="7">
        <v>202.99118543311823</v>
      </c>
      <c r="EY25" s="7">
        <v>70.278681500000005</v>
      </c>
      <c r="EZ25" s="7">
        <v>88.229837474607677</v>
      </c>
      <c r="FA25" s="7">
        <v>30.389835750000003</v>
      </c>
      <c r="FB25" s="7">
        <v>78.784945383411326</v>
      </c>
      <c r="FC25" s="7">
        <v>36.574936999999998</v>
      </c>
      <c r="FD25" s="4">
        <v>50.003604182484942</v>
      </c>
      <c r="FE25" s="4">
        <v>32.263585749999997</v>
      </c>
      <c r="FF25" s="4">
        <v>32.263585749999997</v>
      </c>
      <c r="FG25" s="4">
        <v>37.856405250000002</v>
      </c>
      <c r="FH25" s="4">
        <v>37.955596249999999</v>
      </c>
      <c r="FI25" s="4">
        <v>33.467836533914358</v>
      </c>
      <c r="FK25" s="4">
        <v>71.015067999999999</v>
      </c>
      <c r="FL25" s="4">
        <v>33.457679937500004</v>
      </c>
      <c r="FM25" s="4">
        <v>71.015067999999999</v>
      </c>
      <c r="FN25" s="4">
        <v>33.820279489210854</v>
      </c>
      <c r="FP25" s="4">
        <v>88.229837474607677</v>
      </c>
      <c r="FQ25" s="4">
        <v>34.714537671874993</v>
      </c>
      <c r="FR25" s="4">
        <v>100.99982199999999</v>
      </c>
      <c r="FS25" s="4">
        <v>35.450219020437935</v>
      </c>
    </row>
    <row r="26" spans="1:175">
      <c r="A26" s="250"/>
      <c r="B26" s="38">
        <v>185</v>
      </c>
      <c r="C26" s="130">
        <f>Anchor!L203</f>
        <v>98.366151000000002</v>
      </c>
      <c r="D26" s="130">
        <f>Anchor!M203</f>
        <v>33.789138000000001</v>
      </c>
      <c r="E26" s="130">
        <f>Anchor!N203</f>
        <v>38.888207999999999</v>
      </c>
      <c r="F26" s="130">
        <f>Anchor!O203</f>
        <v>38.568657999999999</v>
      </c>
      <c r="G26" s="131">
        <f>('Summary (Full)'!$B$34*D26+'Summary (Full)'!$B$35*E26+'Summary (Full)'!$B$36*F26)/'Summary (Full)'!$B$37</f>
        <v>34.406549875000003</v>
      </c>
      <c r="H26" s="130">
        <f>Anchor!P203</f>
        <v>16.047906000000001</v>
      </c>
      <c r="I26" s="130">
        <f>Anchor!Q203</f>
        <v>12.853605999999999</v>
      </c>
      <c r="J26" s="130">
        <f>Anchor!R203</f>
        <v>54.102609999999999</v>
      </c>
      <c r="K26" s="130">
        <f>Anchor!S203</f>
        <v>51.878560999999998</v>
      </c>
      <c r="L26" s="130">
        <f>Anchor!T203</f>
        <v>30.061223999999999</v>
      </c>
      <c r="M26" s="130">
        <f>Anchor!U203</f>
        <v>36.507598999999999</v>
      </c>
      <c r="N26" s="130">
        <f>Anchor!V203</f>
        <v>33.567318</v>
      </c>
      <c r="O26" s="130">
        <f>Anchor!W203</f>
        <v>38.850253000000002</v>
      </c>
      <c r="P26" s="130">
        <f>Anchor!X203</f>
        <v>38.516671000000002</v>
      </c>
      <c r="Q26" s="132">
        <f>10*LOG10(1/(('Summary (Full)'!$B$41/10^(N26/10)+'Summary (Full)'!$B$42/10^(O26/10)+'Summary (Full)'!$B$43/10^(P26/10))/'Summary (Full)'!$B$44))</f>
        <v>34.70596551033951</v>
      </c>
      <c r="R26" s="130">
        <f>Anchor!Y203</f>
        <v>9.2983999999999997E-2</v>
      </c>
      <c r="S26" s="130">
        <f>Anchor!Z203</f>
        <v>2529.5100000000002</v>
      </c>
      <c r="T26" s="133"/>
      <c r="U26" s="130">
        <f>Test!L203</f>
        <v>99.937500999999997</v>
      </c>
      <c r="V26" s="130">
        <f>Test!M203</f>
        <v>34.193801999999998</v>
      </c>
      <c r="W26" s="130">
        <f>Test!N203</f>
        <v>39.564748999999999</v>
      </c>
      <c r="X26" s="130">
        <f>Test!O203</f>
        <v>39.262602000000001</v>
      </c>
      <c r="Y26" s="130">
        <f>('Summary (Full)'!$B$34*V26+'Summary (Full)'!$B$35*W26+'Summary (Full)'!$B$36*X26)/'Summary (Full)'!$B$37</f>
        <v>34.846286187499999</v>
      </c>
      <c r="Z26" s="130">
        <f>Test!P203</f>
        <v>16.612871999999999</v>
      </c>
      <c r="AA26" s="130">
        <f>Test!Q203</f>
        <v>13.238362</v>
      </c>
      <c r="AB26" s="130">
        <f>Test!R203</f>
        <v>57.234107000000002</v>
      </c>
      <c r="AC26" s="130">
        <f>Test!S203</f>
        <v>54.925420000000003</v>
      </c>
      <c r="AD26" s="130">
        <f>Test!T203</f>
        <v>30.630288</v>
      </c>
      <c r="AE26" s="130">
        <f>Test!U203</f>
        <v>37.063442999999999</v>
      </c>
      <c r="AF26" s="130">
        <f>Test!V203</f>
        <v>33.944338000000002</v>
      </c>
      <c r="AG26" s="130">
        <f>Test!W203</f>
        <v>39.520511999999997</v>
      </c>
      <c r="AH26" s="130">
        <f>Test!X203</f>
        <v>39.205804000000001</v>
      </c>
      <c r="AI26" s="130">
        <f>10*LOG10(1/(('Summary (Full)'!$B$41/10^(AF26/10)+'Summary (Full)'!$B$42/10^(AG26/10)+'Summary (Full)'!$B$43/10^(AH26/10))/'Summary (Full)'!$B$44))</f>
        <v>35.122234614324881</v>
      </c>
      <c r="AJ26" s="130">
        <f>Test!Y203</f>
        <v>7.1941000000000005E-2</v>
      </c>
      <c r="AK26" s="130">
        <f>Test!Z203</f>
        <v>13341.06</v>
      </c>
      <c r="AL26" s="130">
        <f t="shared" si="2"/>
        <v>0.7736922481287104</v>
      </c>
      <c r="AM26" s="130">
        <f t="shared" si="2"/>
        <v>5.2741677241837346</v>
      </c>
      <c r="AO26" s="261"/>
      <c r="AP26" s="177"/>
      <c r="AQ26" s="177"/>
      <c r="AR26" s="177"/>
      <c r="AS26" s="177"/>
      <c r="AT26" s="177"/>
      <c r="AU26" s="177"/>
      <c r="AV26" s="177"/>
      <c r="AW26" s="177"/>
      <c r="AX26" s="177"/>
      <c r="AY26" s="178"/>
      <c r="AZ26" s="252"/>
      <c r="BA26" s="171"/>
      <c r="CL26" s="4">
        <v>79.042266071044821</v>
      </c>
      <c r="CM26" s="4">
        <v>33.162190125000002</v>
      </c>
      <c r="CN26" s="4">
        <v>33.162190125000002</v>
      </c>
      <c r="CO26" s="4">
        <v>38.231139500000005</v>
      </c>
      <c r="CP26" s="4">
        <v>37.962389125000001</v>
      </c>
      <c r="CQ26" s="4">
        <v>33.779011898437503</v>
      </c>
      <c r="CR26" s="4">
        <v>15.031589875</v>
      </c>
      <c r="CS26" s="4">
        <v>12.2213405</v>
      </c>
      <c r="CT26" s="4">
        <v>48.491529249999999</v>
      </c>
      <c r="CU26" s="4">
        <v>46.397230624999992</v>
      </c>
      <c r="CV26" s="4">
        <v>29.239948624999997</v>
      </c>
      <c r="CW26" s="4">
        <v>35.872711875</v>
      </c>
      <c r="CX26" s="4">
        <v>32.999941249999999</v>
      </c>
      <c r="CY26" s="4">
        <v>38.195076374999999</v>
      </c>
      <c r="CZ26" s="4">
        <v>37.9166715</v>
      </c>
      <c r="DA26" s="4">
        <v>34.129906994910478</v>
      </c>
      <c r="DB26" s="4">
        <v>0.10980087499999999</v>
      </c>
      <c r="DC26" s="4">
        <v>3456.875</v>
      </c>
      <c r="DE26" s="4">
        <v>62.775116424450552</v>
      </c>
      <c r="DF26" s="4">
        <v>14.7030835</v>
      </c>
      <c r="DH26" s="4">
        <v>72.813289077773874</v>
      </c>
      <c r="DI26" s="4">
        <v>12.06932125</v>
      </c>
      <c r="DK26" s="4">
        <v>273.29828179144033</v>
      </c>
      <c r="DL26" s="4">
        <v>75.226879249999996</v>
      </c>
      <c r="DM26" s="4">
        <v>415.839744</v>
      </c>
      <c r="DN26" s="4">
        <v>78.620142999999999</v>
      </c>
      <c r="DO26" s="4">
        <v>97.921291607573806</v>
      </c>
      <c r="DP26" s="4">
        <v>30.060245875</v>
      </c>
      <c r="DQ26" s="4">
        <v>80.492544954305131</v>
      </c>
      <c r="DR26" s="4">
        <v>35.984753499999997</v>
      </c>
      <c r="DS26" s="4">
        <v>79.042266071044821</v>
      </c>
      <c r="DT26" s="4">
        <v>32.999941249999999</v>
      </c>
      <c r="DU26" s="4">
        <v>32.999941249999999</v>
      </c>
      <c r="DV26" s="4">
        <v>38.195076374999999</v>
      </c>
      <c r="DW26" s="4">
        <v>37.9166715</v>
      </c>
      <c r="DX26" s="4">
        <v>34.129906994910478</v>
      </c>
      <c r="DZ26" s="4">
        <v>88.229837474607677</v>
      </c>
      <c r="EA26" s="4">
        <v>34.073783250000005</v>
      </c>
      <c r="EB26" s="4">
        <v>34.073783250000005</v>
      </c>
      <c r="EC26" s="4">
        <v>39.365507000000001</v>
      </c>
      <c r="ED26" s="4">
        <v>39.034130249999997</v>
      </c>
      <c r="EE26" s="4">
        <v>34.714537671874993</v>
      </c>
      <c r="EF26" s="4">
        <v>16.001421000000001</v>
      </c>
      <c r="EG26" s="4">
        <v>12.9616665</v>
      </c>
      <c r="EH26" s="4">
        <v>56.543314500000001</v>
      </c>
      <c r="EI26" s="4">
        <v>54.053672750000004</v>
      </c>
      <c r="EJ26" s="4">
        <v>30.389835750000003</v>
      </c>
      <c r="EK26" s="4">
        <v>36.823521</v>
      </c>
      <c r="EL26" s="4">
        <v>33.885526249999998</v>
      </c>
      <c r="EM26" s="4">
        <v>39.326501</v>
      </c>
      <c r="EN26" s="4">
        <v>38.984201499999998</v>
      </c>
      <c r="EO26" s="4">
        <v>35.043114167185614</v>
      </c>
      <c r="EP26" s="4">
        <v>8.088975000000001E-2</v>
      </c>
      <c r="EQ26" s="4">
        <v>16653.14</v>
      </c>
      <c r="ER26" s="4">
        <v>62.99473364102505</v>
      </c>
      <c r="ES26" s="4">
        <v>15.206631</v>
      </c>
      <c r="ET26" s="4">
        <v>88.229837474607677</v>
      </c>
      <c r="EU26" s="4">
        <v>12.9616665</v>
      </c>
      <c r="EV26" s="7">
        <v>202.99118543311823</v>
      </c>
      <c r="EW26" s="7">
        <v>72.951165000000003</v>
      </c>
      <c r="EX26" s="7">
        <v>228.03592681126474</v>
      </c>
      <c r="EY26" s="7">
        <v>72.384171249999994</v>
      </c>
      <c r="EZ26" s="7">
        <v>98.80700155228854</v>
      </c>
      <c r="FA26" s="7">
        <v>30.790200625000001</v>
      </c>
      <c r="FB26" s="7">
        <v>88.229837474607677</v>
      </c>
      <c r="FC26" s="7">
        <v>36.823521</v>
      </c>
      <c r="FD26" s="4">
        <v>56.030505195217565</v>
      </c>
      <c r="FE26" s="4">
        <v>32.5997165</v>
      </c>
      <c r="FF26" s="4">
        <v>32.5997165</v>
      </c>
      <c r="FG26" s="4">
        <v>38.164972500000005</v>
      </c>
      <c r="FH26" s="4">
        <v>38.1709295</v>
      </c>
      <c r="FI26" s="4">
        <v>33.795306712151387</v>
      </c>
      <c r="FK26" s="4">
        <v>79.042266071044821</v>
      </c>
      <c r="FL26" s="4">
        <v>33.779011898437503</v>
      </c>
      <c r="FM26" s="4">
        <v>79.042266071044821</v>
      </c>
      <c r="FN26" s="4">
        <v>34.129906994910478</v>
      </c>
      <c r="FP26" s="4">
        <v>90.31939333038973</v>
      </c>
      <c r="FQ26" s="4">
        <v>34.780989773437504</v>
      </c>
      <c r="FR26" s="4">
        <v>113.46102525782437</v>
      </c>
      <c r="FS26" s="4">
        <v>35.751616758818471</v>
      </c>
    </row>
    <row r="27" spans="1:175" ht="13" customHeight="1">
      <c r="A27" s="250"/>
      <c r="B27" s="38">
        <v>210</v>
      </c>
      <c r="C27" s="130">
        <f>Anchor!L204</f>
        <v>44.104773999999999</v>
      </c>
      <c r="D27" s="130">
        <f>Anchor!M204</f>
        <v>31.302703000000001</v>
      </c>
      <c r="E27" s="130">
        <f>Anchor!N204</f>
        <v>36.763438000000001</v>
      </c>
      <c r="F27" s="130">
        <f>Anchor!O204</f>
        <v>36.945438000000003</v>
      </c>
      <c r="G27" s="131">
        <f>('Summary (Full)'!$B$34*D27+'Summary (Full)'!$B$35*E27+'Summary (Full)'!$B$36*F27)/'Summary (Full)'!$B$37</f>
        <v>31.996669875000002</v>
      </c>
      <c r="H27" s="130">
        <f>Anchor!P204</f>
        <v>13.096187</v>
      </c>
      <c r="I27" s="130">
        <f>Anchor!Q204</f>
        <v>10.762180000000001</v>
      </c>
      <c r="J27" s="130">
        <f>Anchor!R204</f>
        <v>32.686425</v>
      </c>
      <c r="K27" s="130">
        <f>Anchor!S204</f>
        <v>30.911490000000001</v>
      </c>
      <c r="L27" s="130">
        <f>Anchor!T204</f>
        <v>27.086327000000001</v>
      </c>
      <c r="M27" s="130">
        <f>Anchor!U204</f>
        <v>34.416217000000003</v>
      </c>
      <c r="N27" s="130">
        <f>Anchor!V204</f>
        <v>31.186188000000001</v>
      </c>
      <c r="O27" s="130">
        <f>Anchor!W204</f>
        <v>36.738670999999997</v>
      </c>
      <c r="P27" s="130">
        <f>Anchor!X204</f>
        <v>36.916795999999998</v>
      </c>
      <c r="Q27" s="132">
        <f>10*LOG10(1/(('Summary (Full)'!$B$41/10^(N27/10)+'Summary (Full)'!$B$42/10^(O27/10)+'Summary (Full)'!$B$43/10^(P27/10))/'Summary (Full)'!$B$44))</f>
        <v>32.391677424097416</v>
      </c>
      <c r="R27" s="130">
        <f>Anchor!Y204</f>
        <v>0.163272</v>
      </c>
      <c r="S27" s="130">
        <f>Anchor!Z204</f>
        <v>1690.6</v>
      </c>
      <c r="T27" s="133"/>
      <c r="U27" s="130">
        <f>Test!L204</f>
        <v>41.474791000000003</v>
      </c>
      <c r="V27" s="130">
        <f>Test!M204</f>
        <v>31.840558000000001</v>
      </c>
      <c r="W27" s="130">
        <f>Test!N204</f>
        <v>37.622988999999997</v>
      </c>
      <c r="X27" s="130">
        <f>Test!O204</f>
        <v>37.767865999999998</v>
      </c>
      <c r="Y27" s="130">
        <f>('Summary (Full)'!$B$34*V27+'Summary (Full)'!$B$35*W27+'Summary (Full)'!$B$36*X27)/'Summary (Full)'!$B$37</f>
        <v>32.572416687500002</v>
      </c>
      <c r="Z27" s="130">
        <f>Test!P204</f>
        <v>13.732184999999999</v>
      </c>
      <c r="AA27" s="130">
        <f>Test!Q204</f>
        <v>11.249919999999999</v>
      </c>
      <c r="AB27" s="130">
        <f>Test!R204</f>
        <v>37.777985999999999</v>
      </c>
      <c r="AC27" s="130">
        <f>Test!S204</f>
        <v>35.756200999999997</v>
      </c>
      <c r="AD27" s="130">
        <f>Test!T204</f>
        <v>27.753814999999999</v>
      </c>
      <c r="AE27" s="130">
        <f>Test!U204</f>
        <v>35.108969999999999</v>
      </c>
      <c r="AF27" s="130">
        <f>Test!V204</f>
        <v>31.710996999999999</v>
      </c>
      <c r="AG27" s="130">
        <f>Test!W204</f>
        <v>37.598658999999998</v>
      </c>
      <c r="AH27" s="130">
        <f>Test!X204</f>
        <v>37.734200999999999</v>
      </c>
      <c r="AI27" s="130">
        <f>10*LOG10(1/(('Summary (Full)'!$B$41/10^(AF27/10)+'Summary (Full)'!$B$42/10^(AG27/10)+'Summary (Full)'!$B$43/10^(AH27/10))/'Summary (Full)'!$B$44))</f>
        <v>32.953035578920257</v>
      </c>
      <c r="AJ27" s="130">
        <f>Test!Y204</f>
        <v>0.156363</v>
      </c>
      <c r="AK27" s="130">
        <f>Test!Z204</f>
        <v>7578.37</v>
      </c>
      <c r="AL27" s="130">
        <f t="shared" si="2"/>
        <v>0.957684109951492</v>
      </c>
      <c r="AM27" s="130">
        <f t="shared" si="2"/>
        <v>4.4826511297764107</v>
      </c>
      <c r="AO27" s="261" t="s">
        <v>29</v>
      </c>
      <c r="AP27" s="177" cm="1">
        <f t="array" ref="AP27">bdRateExtend($C25:$C28,D25:D28,$U25:$U28,V25:V28)</f>
        <v>-0.18682858058435425</v>
      </c>
      <c r="AQ27" s="177"/>
      <c r="AR27" s="177"/>
      <c r="AS27" s="177"/>
      <c r="AT27" s="177" cm="1">
        <f t="array" ref="AT27">bdRateExtend($C25:$C28,H25:H28,$U25:$U28,Z25:Z28)</f>
        <v>-0.18817953831290268</v>
      </c>
      <c r="AU27" s="177"/>
      <c r="AV27" s="177" cm="1">
        <f t="array" ref="AV27">bdRateExtend($C25:$C28,I25:I28,$U25:$U28,AA25:AA28)</f>
        <v>-0.19439272344757452</v>
      </c>
      <c r="AW27" s="177"/>
      <c r="AX27" s="177" cm="1">
        <f t="array" ref="AX27">bdRateExtend($C25:$C28,J25:J28,$U25:$U28,AB25:AB28,"None", FALSE,1)</f>
        <v>-0.19406835078642215</v>
      </c>
      <c r="AY27" s="178"/>
      <c r="AZ27" s="252" cm="1">
        <f t="array" ref="AZ27">testVMAFRange($C25:$C28,J25:J28,$U25:$U28,AB25:AB28)</f>
        <v>0</v>
      </c>
      <c r="BA27" s="171"/>
      <c r="CL27" s="4">
        <v>87.976819590538867</v>
      </c>
      <c r="CM27" s="4">
        <v>33.494244250000001</v>
      </c>
      <c r="CN27" s="4">
        <v>33.494244250000001</v>
      </c>
      <c r="CO27" s="4">
        <v>38.512141</v>
      </c>
      <c r="CP27" s="4">
        <v>38.173941249999999</v>
      </c>
      <c r="CQ27" s="4">
        <v>34.100343859375002</v>
      </c>
      <c r="CR27" s="4">
        <v>15.386169750000001</v>
      </c>
      <c r="CS27" s="4">
        <v>12.485322999999999</v>
      </c>
      <c r="CT27" s="4">
        <v>51.129847499999997</v>
      </c>
      <c r="CU27" s="4">
        <v>48.980893249999994</v>
      </c>
      <c r="CV27" s="4">
        <v>29.650097249999998</v>
      </c>
      <c r="CW27" s="4">
        <v>36.13620075</v>
      </c>
      <c r="CX27" s="4">
        <v>33.320665500000004</v>
      </c>
      <c r="CY27" s="4">
        <v>38.474470749999995</v>
      </c>
      <c r="CZ27" s="4">
        <v>38.125962000000001</v>
      </c>
      <c r="DA27" s="4">
        <v>34.439534500610101</v>
      </c>
      <c r="DB27" s="4">
        <v>0.10137574999999999</v>
      </c>
      <c r="DC27" s="4">
        <v>3686.81</v>
      </c>
      <c r="DE27" s="4">
        <v>68.534814291361968</v>
      </c>
      <c r="DF27" s="4">
        <v>15.015598000000001</v>
      </c>
      <c r="DH27" s="4">
        <v>80.492544954305131</v>
      </c>
      <c r="DI27" s="4">
        <v>12.3307495</v>
      </c>
      <c r="DK27" s="4">
        <v>307.84568240439285</v>
      </c>
      <c r="DL27" s="4">
        <v>76.841834500000004</v>
      </c>
      <c r="DM27" s="4">
        <v>495.58451644650495</v>
      </c>
      <c r="DN27" s="4">
        <v>80.648293500000008</v>
      </c>
      <c r="DO27" s="4">
        <v>108.98983839973548</v>
      </c>
      <c r="DP27" s="4">
        <v>30.470394499999998</v>
      </c>
      <c r="DQ27" s="4">
        <v>88.981693799058803</v>
      </c>
      <c r="DR27" s="4">
        <v>36.246176249999998</v>
      </c>
      <c r="DS27" s="4">
        <v>87.976819590538867</v>
      </c>
      <c r="DT27" s="4">
        <v>33.320665500000004</v>
      </c>
      <c r="DU27" s="4">
        <v>33.320665500000004</v>
      </c>
      <c r="DV27" s="4">
        <v>38.474470749999995</v>
      </c>
      <c r="DW27" s="4">
        <v>38.125962000000001</v>
      </c>
      <c r="DX27" s="4">
        <v>34.439534500610101</v>
      </c>
      <c r="DZ27" s="4">
        <v>90.31939333038973</v>
      </c>
      <c r="EA27" s="4">
        <v>34.143134000000003</v>
      </c>
      <c r="EB27" s="4">
        <v>34.143134000000003</v>
      </c>
      <c r="EC27" s="4">
        <v>39.388157874999997</v>
      </c>
      <c r="ED27" s="4">
        <v>39.1038025</v>
      </c>
      <c r="EE27" s="4">
        <v>34.780989773437504</v>
      </c>
      <c r="EF27" s="4">
        <v>15.936374124999999</v>
      </c>
      <c r="EG27" s="4">
        <v>12.961370000000001</v>
      </c>
      <c r="EH27" s="4">
        <v>57.366518749999997</v>
      </c>
      <c r="EI27" s="4">
        <v>54.933717000000001</v>
      </c>
      <c r="EJ27" s="4">
        <v>30.423151749999999</v>
      </c>
      <c r="EK27" s="4">
        <v>36.820590500000002</v>
      </c>
      <c r="EL27" s="4">
        <v>33.9663015</v>
      </c>
      <c r="EM27" s="4">
        <v>39.353694750000003</v>
      </c>
      <c r="EN27" s="4">
        <v>39.0580675</v>
      </c>
      <c r="EO27" s="4">
        <v>35.120695581404355</v>
      </c>
      <c r="EP27" s="4">
        <v>5.3428625E-2</v>
      </c>
      <c r="EQ27" s="4">
        <v>15984.6425</v>
      </c>
      <c r="ER27" s="4">
        <v>69.932458999999994</v>
      </c>
      <c r="ES27" s="4">
        <v>15.571033999999999</v>
      </c>
      <c r="ET27" s="4">
        <v>98.80700155228854</v>
      </c>
      <c r="EU27" s="4">
        <v>13.218708750000001</v>
      </c>
      <c r="EV27" s="7">
        <v>228.03592681126474</v>
      </c>
      <c r="EW27" s="7">
        <v>75.087808999999993</v>
      </c>
      <c r="EX27" s="7">
        <v>256.17065000000002</v>
      </c>
      <c r="EY27" s="7">
        <v>74.489660999999998</v>
      </c>
      <c r="EZ27" s="7">
        <v>110.65217657874146</v>
      </c>
      <c r="FA27" s="7">
        <v>31.190565500000002</v>
      </c>
      <c r="FB27" s="7">
        <v>100.99982199999999</v>
      </c>
      <c r="FC27" s="7">
        <v>37.123842000000003</v>
      </c>
      <c r="FD27" s="4">
        <v>62.783824561409588</v>
      </c>
      <c r="FE27" s="4">
        <v>32.935847249999995</v>
      </c>
      <c r="FF27" s="4">
        <v>32.935847249999995</v>
      </c>
      <c r="FG27" s="4">
        <v>38.47353975</v>
      </c>
      <c r="FH27" s="4">
        <v>38.38626275</v>
      </c>
      <c r="FI27" s="4">
        <v>34.122776890388408</v>
      </c>
      <c r="FK27" s="4">
        <v>87.976819590538867</v>
      </c>
      <c r="FL27" s="4">
        <v>34.100343859375002</v>
      </c>
      <c r="FM27" s="4">
        <v>87.976819590538867</v>
      </c>
      <c r="FN27" s="4">
        <v>34.439534500610101</v>
      </c>
      <c r="FP27" s="4">
        <v>100.99982199999999</v>
      </c>
      <c r="FQ27" s="4">
        <v>35.119101187500007</v>
      </c>
      <c r="FR27" s="4">
        <v>127.459672677014</v>
      </c>
      <c r="FS27" s="4">
        <v>36.053014497199001</v>
      </c>
    </row>
    <row r="28" spans="1:175" ht="13" thickBot="1">
      <c r="A28" s="250"/>
      <c r="B28" s="38">
        <v>235</v>
      </c>
      <c r="C28" s="130">
        <f>Anchor!L205</f>
        <v>21.047239000000001</v>
      </c>
      <c r="D28" s="130">
        <f>Anchor!M205</f>
        <v>28.633237000000001</v>
      </c>
      <c r="E28" s="130">
        <f>Anchor!N205</f>
        <v>34.839657000000003</v>
      </c>
      <c r="F28" s="130">
        <f>Anchor!O205</f>
        <v>35.499997</v>
      </c>
      <c r="G28" s="131">
        <f>('Summary (Full)'!$B$34*D28+'Summary (Full)'!$B$35*E28+'Summary (Full)'!$B$36*F28)/'Summary (Full)'!$B$37</f>
        <v>29.45031075</v>
      </c>
      <c r="H28" s="130">
        <f>Anchor!P205</f>
        <v>9.9934200000000004</v>
      </c>
      <c r="I28" s="130">
        <f>Anchor!Q205</f>
        <v>8.5929369999999992</v>
      </c>
      <c r="J28" s="130">
        <f>Anchor!R205</f>
        <v>9.4292929999999995</v>
      </c>
      <c r="K28" s="130">
        <f>Anchor!S205</f>
        <v>8.3867060000000002</v>
      </c>
      <c r="L28" s="130">
        <f>Anchor!T205</f>
        <v>24.266494000000002</v>
      </c>
      <c r="M28" s="130">
        <f>Anchor!U205</f>
        <v>32.218884000000003</v>
      </c>
      <c r="N28" s="130">
        <f>Anchor!V205</f>
        <v>28.563127000000001</v>
      </c>
      <c r="O28" s="130">
        <f>Anchor!W205</f>
        <v>34.825097</v>
      </c>
      <c r="P28" s="130">
        <f>Anchor!X205</f>
        <v>35.479517999999999</v>
      </c>
      <c r="Q28" s="132">
        <f>10*LOG10(1/(('Summary (Full)'!$B$41/10^(N28/10)+'Summary (Full)'!$B$42/10^(O28/10)+'Summary (Full)'!$B$43/10^(P28/10))/'Summary (Full)'!$B$44))</f>
        <v>29.870918050439759</v>
      </c>
      <c r="R28" s="130">
        <f>Anchor!Y205</f>
        <v>0.279252</v>
      </c>
      <c r="S28" s="130">
        <f>Anchor!Z205</f>
        <v>1038.6500000000001</v>
      </c>
      <c r="T28" s="133"/>
      <c r="U28" s="130">
        <f>Test!L205</f>
        <v>17.323581999999998</v>
      </c>
      <c r="V28" s="130">
        <f>Test!M205</f>
        <v>29.198013</v>
      </c>
      <c r="W28" s="130">
        <f>Test!N205</f>
        <v>35.338495000000002</v>
      </c>
      <c r="X28" s="130">
        <f>Test!O205</f>
        <v>36.260523999999997</v>
      </c>
      <c r="Y28" s="130">
        <f>('Summary (Full)'!$B$34*V28+'Summary (Full)'!$B$35*W28+'Summary (Full)'!$B$36*X28)/'Summary (Full)'!$B$37</f>
        <v>30.023200062499999</v>
      </c>
      <c r="Z28" s="130">
        <f>Test!P205</f>
        <v>10.678597</v>
      </c>
      <c r="AA28" s="130">
        <f>Test!Q205</f>
        <v>9.0807169999999999</v>
      </c>
      <c r="AB28" s="130">
        <f>Test!R205</f>
        <v>15.962251</v>
      </c>
      <c r="AC28" s="130">
        <f>Test!S205</f>
        <v>14.438485999999999</v>
      </c>
      <c r="AD28" s="130">
        <f>Test!T205</f>
        <v>24.868445999999999</v>
      </c>
      <c r="AE28" s="130">
        <f>Test!U205</f>
        <v>32.753042999999998</v>
      </c>
      <c r="AF28" s="130">
        <f>Test!V205</f>
        <v>29.130390999999999</v>
      </c>
      <c r="AG28" s="130">
        <f>Test!W205</f>
        <v>35.320661999999999</v>
      </c>
      <c r="AH28" s="130">
        <f>Test!X205</f>
        <v>36.232182999999999</v>
      </c>
      <c r="AI28" s="130">
        <f>10*LOG10(1/(('Summary (Full)'!$B$41/10^(AF28/10)+'Summary (Full)'!$B$42/10^(AG28/10)+'Summary (Full)'!$B$43/10^(AH28/10))/'Summary (Full)'!$B$44))</f>
        <v>30.442648727228018</v>
      </c>
      <c r="AJ28" s="130">
        <f>Test!Y205</f>
        <v>0.237682</v>
      </c>
      <c r="AK28" s="130">
        <f>Test!Z205</f>
        <v>3935.26</v>
      </c>
      <c r="AL28" s="130">
        <f t="shared" si="2"/>
        <v>0.85113804019308725</v>
      </c>
      <c r="AM28" s="130">
        <f t="shared" si="2"/>
        <v>3.7888220285948107</v>
      </c>
      <c r="AO28" s="270"/>
      <c r="AP28" s="193"/>
      <c r="AQ28" s="193"/>
      <c r="AR28" s="193"/>
      <c r="AS28" s="193"/>
      <c r="AT28" s="193"/>
      <c r="AU28" s="193"/>
      <c r="AV28" s="193"/>
      <c r="AW28" s="193"/>
      <c r="AX28" s="193"/>
      <c r="AY28" s="195"/>
      <c r="AZ28" s="253"/>
      <c r="BA28" s="221"/>
      <c r="CL28" s="4">
        <v>97.921291607573806</v>
      </c>
      <c r="CM28" s="4">
        <v>33.826298375</v>
      </c>
      <c r="CN28" s="4">
        <v>33.826298375</v>
      </c>
      <c r="CO28" s="4">
        <v>38.793142500000002</v>
      </c>
      <c r="CP28" s="4">
        <v>38.385493374999996</v>
      </c>
      <c r="CQ28" s="4">
        <v>34.421675820312501</v>
      </c>
      <c r="CR28" s="4">
        <v>15.740749624999999</v>
      </c>
      <c r="CS28" s="4">
        <v>12.749305499999998</v>
      </c>
      <c r="CT28" s="4">
        <v>53.768165750000001</v>
      </c>
      <c r="CU28" s="4">
        <v>51.564555874999996</v>
      </c>
      <c r="CV28" s="4">
        <v>30.060245875</v>
      </c>
      <c r="CW28" s="4">
        <v>36.399689625000001</v>
      </c>
      <c r="CX28" s="4">
        <v>33.641389750000002</v>
      </c>
      <c r="CY28" s="4">
        <v>38.753865124999997</v>
      </c>
      <c r="CZ28" s="4">
        <v>38.335252499999996</v>
      </c>
      <c r="DA28" s="4">
        <v>34.749162006309724</v>
      </c>
      <c r="DB28" s="4">
        <v>9.2950624999999995E-2</v>
      </c>
      <c r="DC28" s="4">
        <v>3916.7449999999999</v>
      </c>
      <c r="DE28" s="4">
        <v>74.822971863450235</v>
      </c>
      <c r="DF28" s="4">
        <v>15.3281125</v>
      </c>
      <c r="DH28" s="4">
        <v>88.981693799058803</v>
      </c>
      <c r="DI28" s="4">
        <v>12.592177749999999</v>
      </c>
      <c r="DK28" s="4">
        <v>371.09741932751137</v>
      </c>
      <c r="DL28" s="4">
        <v>79.590392499999993</v>
      </c>
      <c r="DM28" s="4">
        <v>558.23092869259131</v>
      </c>
      <c r="DN28" s="4">
        <v>82.225903750000001</v>
      </c>
      <c r="DO28" s="4">
        <v>121.3095199152956</v>
      </c>
      <c r="DP28" s="4">
        <v>30.880543124999996</v>
      </c>
      <c r="DQ28" s="4">
        <v>98.366151000000002</v>
      </c>
      <c r="DR28" s="4">
        <v>36.507598999999999</v>
      </c>
      <c r="DS28" s="4">
        <v>97.921291607573806</v>
      </c>
      <c r="DT28" s="4">
        <v>33.641389750000002</v>
      </c>
      <c r="DU28" s="4">
        <v>33.641389750000002</v>
      </c>
      <c r="DV28" s="4">
        <v>38.753865124999997</v>
      </c>
      <c r="DW28" s="4">
        <v>38.335252499999996</v>
      </c>
      <c r="DX28" s="4">
        <v>34.749162006309724</v>
      </c>
      <c r="DZ28" s="4">
        <v>100.99982199999999</v>
      </c>
      <c r="EA28" s="4">
        <v>34.490996000000003</v>
      </c>
      <c r="EB28" s="4">
        <v>34.490996000000003</v>
      </c>
      <c r="EC28" s="4">
        <v>39.698824999999999</v>
      </c>
      <c r="ED28" s="4">
        <v>39.332850000000001</v>
      </c>
      <c r="EE28" s="4">
        <v>35.119101187500007</v>
      </c>
      <c r="EF28" s="4">
        <v>16.304317999999999</v>
      </c>
      <c r="EG28" s="4">
        <v>13.233041</v>
      </c>
      <c r="EH28" s="4">
        <v>60.131301000000001</v>
      </c>
      <c r="EI28" s="4">
        <v>57.645743000000003</v>
      </c>
      <c r="EJ28" s="4">
        <v>30.832132999999999</v>
      </c>
      <c r="EK28" s="4">
        <v>37.123842000000003</v>
      </c>
      <c r="EL28" s="4">
        <v>34.304606999999997</v>
      </c>
      <c r="EM28" s="4">
        <v>39.663136000000002</v>
      </c>
      <c r="EN28" s="4">
        <v>39.285079000000003</v>
      </c>
      <c r="EO28" s="4">
        <v>35.450219020437935</v>
      </c>
      <c r="EP28" s="4">
        <v>4.3427E-2</v>
      </c>
      <c r="EQ28" s="4">
        <v>17178.98</v>
      </c>
      <c r="ER28" s="4">
        <v>77.798941631945965</v>
      </c>
      <c r="ES28" s="4">
        <v>15.909010875</v>
      </c>
      <c r="ET28" s="4">
        <v>110.65217657874146</v>
      </c>
      <c r="EU28" s="4">
        <v>13.475751000000001</v>
      </c>
      <c r="EV28" s="7">
        <v>256.17065000000002</v>
      </c>
      <c r="EW28" s="7">
        <v>77.224452999999997</v>
      </c>
      <c r="EX28" s="7">
        <v>289.07517575751598</v>
      </c>
      <c r="EY28" s="7">
        <v>75.893274875000003</v>
      </c>
      <c r="EZ28" s="7">
        <v>123.91737416637932</v>
      </c>
      <c r="FA28" s="7">
        <v>31.590930375000003</v>
      </c>
      <c r="FB28" s="7">
        <v>110.65217657874146</v>
      </c>
      <c r="FC28" s="7">
        <v>37.320689000000002</v>
      </c>
      <c r="FD28" s="4">
        <v>70.351117000000002</v>
      </c>
      <c r="FE28" s="4">
        <v>33.271977999999997</v>
      </c>
      <c r="FF28" s="4">
        <v>33.271977999999997</v>
      </c>
      <c r="FG28" s="4">
        <v>38.782107000000003</v>
      </c>
      <c r="FH28" s="4">
        <v>38.601596000000001</v>
      </c>
      <c r="FI28" s="4">
        <v>34.450247068625437</v>
      </c>
      <c r="FK28" s="4">
        <v>97.921291607573806</v>
      </c>
      <c r="FL28" s="4">
        <v>34.421675820312501</v>
      </c>
      <c r="FM28" s="4">
        <v>97.921291607573806</v>
      </c>
      <c r="FN28" s="4">
        <v>34.749162006309724</v>
      </c>
      <c r="FP28" s="4">
        <v>113.46102525782437</v>
      </c>
      <c r="FQ28" s="4">
        <v>35.432017609375009</v>
      </c>
      <c r="FR28" s="4">
        <v>143.18545176209057</v>
      </c>
      <c r="FS28" s="4">
        <v>36.354412235579538</v>
      </c>
    </row>
    <row r="29" spans="1:175" ht="13" customHeight="1">
      <c r="A29" s="250" t="s">
        <v>9</v>
      </c>
      <c r="B29" s="38">
        <v>110</v>
      </c>
      <c r="C29" s="130">
        <f>Anchor!L206</f>
        <v>907.22233100000005</v>
      </c>
      <c r="D29" s="130">
        <f>Anchor!M206</f>
        <v>35.585605999999999</v>
      </c>
      <c r="E29" s="130">
        <f>Anchor!N206</f>
        <v>41.280546000000001</v>
      </c>
      <c r="F29" s="130">
        <f>Anchor!O206</f>
        <v>40.695954999999998</v>
      </c>
      <c r="G29" s="131">
        <f>('Summary (Full)'!$B$34*D29+'Summary (Full)'!$B$35*E29+'Summary (Full)'!$B$36*F29)/'Summary (Full)'!$B$37</f>
        <v>36.2609365625</v>
      </c>
      <c r="H29" s="130">
        <f>Anchor!P206</f>
        <v>23.247178999999999</v>
      </c>
      <c r="I29" s="130">
        <f>Anchor!Q206</f>
        <v>15.774419</v>
      </c>
      <c r="J29" s="130">
        <f>Anchor!R206</f>
        <v>72.841053000000002</v>
      </c>
      <c r="K29" s="130">
        <f>Anchor!S206</f>
        <v>70.493593000000004</v>
      </c>
      <c r="L29" s="130">
        <f>Anchor!T206</f>
        <v>32.582633999999999</v>
      </c>
      <c r="M29" s="130">
        <f>Anchor!U206</f>
        <v>38.714295</v>
      </c>
      <c r="N29" s="130">
        <f>Anchor!V206</f>
        <v>35.175899999999999</v>
      </c>
      <c r="O29" s="130">
        <f>Anchor!W206</f>
        <v>41.201878999999998</v>
      </c>
      <c r="P29" s="130">
        <f>Anchor!X206</f>
        <v>40.588296</v>
      </c>
      <c r="Q29" s="132">
        <f>10*LOG10(1/(('Summary (Full)'!$B$41/10^(N29/10)+'Summary (Full)'!$B$42/10^(O29/10)+'Summary (Full)'!$B$43/10^(P29/10))/'Summary (Full)'!$B$44))</f>
        <v>36.389464653510309</v>
      </c>
      <c r="R29" s="130">
        <f>Anchor!Y206</f>
        <v>4.3620000000000004E-3</v>
      </c>
      <c r="S29" s="130">
        <f>Anchor!Z206</f>
        <v>5928.6</v>
      </c>
      <c r="T29" s="133"/>
      <c r="U29" s="130">
        <f>Test!L206</f>
        <v>1034.7691179999999</v>
      </c>
      <c r="V29" s="130">
        <f>Test!M206</f>
        <v>35.669710000000002</v>
      </c>
      <c r="W29" s="130">
        <f>Test!N206</f>
        <v>41.390707999999997</v>
      </c>
      <c r="X29" s="130">
        <f>Test!O206</f>
        <v>40.776788000000003</v>
      </c>
      <c r="Y29" s="130">
        <f>('Summary (Full)'!$B$34*V29+'Summary (Full)'!$B$35*W29+'Summary (Full)'!$B$36*X29)/'Summary (Full)'!$B$37</f>
        <v>36.346464750000003</v>
      </c>
      <c r="Z29" s="130">
        <f>Test!P206</f>
        <v>23.863029000000001</v>
      </c>
      <c r="AA29" s="130">
        <f>Test!Q206</f>
        <v>15.962213</v>
      </c>
      <c r="AB29" s="130">
        <f>Test!R206</f>
        <v>73.46754</v>
      </c>
      <c r="AC29" s="130">
        <f>Test!S206</f>
        <v>71.196286000000001</v>
      </c>
      <c r="AD29" s="130">
        <f>Test!T206</f>
        <v>32.714255999999999</v>
      </c>
      <c r="AE29" s="130">
        <f>Test!U206</f>
        <v>38.814498999999998</v>
      </c>
      <c r="AF29" s="130">
        <f>Test!V206</f>
        <v>35.257655</v>
      </c>
      <c r="AG29" s="130">
        <f>Test!W206</f>
        <v>41.311633</v>
      </c>
      <c r="AH29" s="130">
        <f>Test!X206</f>
        <v>40.666226000000002</v>
      </c>
      <c r="AI29" s="130">
        <f>10*LOG10(1/(('Summary (Full)'!$B$41/10^(AF29/10)+'Summary (Full)'!$B$42/10^(AG29/10)+'Summary (Full)'!$B$43/10^(AH29/10))/'Summary (Full)'!$B$44))</f>
        <v>36.47251315985033</v>
      </c>
      <c r="AJ29" s="130">
        <f>Test!Y206</f>
        <v>2.7899999999999999E-3</v>
      </c>
      <c r="AK29" s="130">
        <f>Test!Z206</f>
        <v>50127.09</v>
      </c>
      <c r="AL29" s="130">
        <f t="shared" si="2"/>
        <v>0.63961485557083897</v>
      </c>
      <c r="AM29" s="130">
        <f t="shared" si="2"/>
        <v>8.4551310596093501</v>
      </c>
      <c r="AO29" s="271" t="s">
        <v>27</v>
      </c>
      <c r="AP29" s="192" cm="1">
        <f t="array" ref="AP29">bdRateExtend($C29:$C32,D29:D32,$U29:$U32,V29:V32)</f>
        <v>-7.9997034722648075E-2</v>
      </c>
      <c r="AQ29" s="192" cm="1">
        <f t="array" ref="AQ29">bdRateExtend($C29:$C34,D29:D34,$U29:$U34,V29:V34)</f>
        <v>-0.17531445976341598</v>
      </c>
      <c r="AR29" s="192" cm="1">
        <f t="array" ref="AR29">bdRateExtend($C29:$C34,E29:E34,$U29:$U34,W29:W34)</f>
        <v>-0.24447896443528772</v>
      </c>
      <c r="AS29" s="192" cm="1">
        <f t="array" ref="AS29">bdRateExtend($C29:$C34,F29:F34,$U29:$U34,X29:X34)</f>
        <v>-0.31785702976388586</v>
      </c>
      <c r="AT29" s="192" cm="1">
        <f t="array" ref="AT29">bdRateExtend($C29:$C32,H29:H32,$U29:$U32,Z29:Z32)</f>
        <v>-9.2173003630954042E-2</v>
      </c>
      <c r="AU29" s="192" cm="1">
        <f t="array" ref="AU29">bdRateExtend($C29:$C34,H29:H34,$U29:$U34,Z29:Z34)</f>
        <v>-0.15167393320091971</v>
      </c>
      <c r="AV29" s="192" cm="1">
        <f t="array" ref="AV29">bdRateExtend($C29:$C32,I29:I32,$U29:$U32,AA29:AA32)</f>
        <v>-9.1670231148175629E-2</v>
      </c>
      <c r="AW29" s="192" cm="1">
        <f t="array" ref="AW29">bdRateExtend($C29:$C34,I29:I34,$U29:$U34,AA29:AA34)</f>
        <v>-0.16936495846643451</v>
      </c>
      <c r="AX29" s="192" cm="1">
        <f t="array" ref="AX29">bdRateExtend($C29:$C32,J29:J32,$U29:$U32,AB29:AB32,"None", FALSE,1)</f>
        <v>-5.9119302938606899E-2</v>
      </c>
      <c r="AY29" s="194" cm="1">
        <f t="array" ref="AY29">bdRateExtend($C29:$C34,J29:J34,$U29:$U34,AB29:AB34,"None", FALSE,TRUE)</f>
        <v>-0.17100268367156635</v>
      </c>
      <c r="AZ29" s="251" cm="1">
        <f t="array" ref="AZ29">testVMAFRange($C29:$C32,J29:J32,$U29:$U32,AB29:AB32)</f>
        <v>0</v>
      </c>
      <c r="BA29" s="170" cm="1">
        <f t="array" ref="BA29">testVMAFRange($C29:$C34,J29:J34,$U29:$U34,AB29:AB34)</f>
        <v>0</v>
      </c>
      <c r="CL29" s="4">
        <v>108.98983839973548</v>
      </c>
      <c r="CM29" s="4">
        <v>34.158352500000007</v>
      </c>
      <c r="CN29" s="4">
        <v>34.158352500000007</v>
      </c>
      <c r="CO29" s="4">
        <v>39.074144000000004</v>
      </c>
      <c r="CP29" s="4">
        <v>38.5970455</v>
      </c>
      <c r="CQ29" s="4">
        <v>34.74300778125</v>
      </c>
      <c r="CR29" s="4">
        <v>16.095329499999998</v>
      </c>
      <c r="CS29" s="4">
        <v>13.013287999999999</v>
      </c>
      <c r="CT29" s="4">
        <v>56.406483999999999</v>
      </c>
      <c r="CU29" s="4">
        <v>54.148218499999999</v>
      </c>
      <c r="CV29" s="4">
        <v>30.470394499999998</v>
      </c>
      <c r="CW29" s="4">
        <v>36.663178500000001</v>
      </c>
      <c r="CX29" s="4">
        <v>33.962114</v>
      </c>
      <c r="CY29" s="4">
        <v>39.0332595</v>
      </c>
      <c r="CZ29" s="4">
        <v>38.544542999999997</v>
      </c>
      <c r="DA29" s="4">
        <v>35.058789512009341</v>
      </c>
      <c r="DB29" s="4">
        <v>8.4525500000000003E-2</v>
      </c>
      <c r="DC29" s="4">
        <v>4146.68</v>
      </c>
      <c r="DE29" s="4">
        <v>81.688075999999995</v>
      </c>
      <c r="DF29" s="4">
        <v>15.640627</v>
      </c>
      <c r="DH29" s="4">
        <v>98.366151000000002</v>
      </c>
      <c r="DI29" s="4">
        <v>12.853605999999999</v>
      </c>
      <c r="DK29" s="4">
        <v>415.839744</v>
      </c>
      <c r="DL29" s="4">
        <v>81.394768999999997</v>
      </c>
      <c r="DM29" s="4">
        <v>628.79642000000001</v>
      </c>
      <c r="DN29" s="4">
        <v>83.803514000000007</v>
      </c>
      <c r="DO29" s="4">
        <v>135.02175834141997</v>
      </c>
      <c r="DP29" s="4">
        <v>31.290691749999997</v>
      </c>
      <c r="DQ29" s="4">
        <v>109.33082973139227</v>
      </c>
      <c r="DR29" s="4">
        <v>36.714114625000001</v>
      </c>
      <c r="DS29" s="4">
        <v>99.400807</v>
      </c>
      <c r="DT29" s="4">
        <v>33.687702999999999</v>
      </c>
      <c r="DU29" s="4">
        <v>33.687702999999999</v>
      </c>
      <c r="DV29" s="4">
        <v>38.767038999999997</v>
      </c>
      <c r="DW29" s="4">
        <v>38.302790000000002</v>
      </c>
      <c r="DX29" s="4">
        <v>34.789050495389688</v>
      </c>
      <c r="DZ29" s="4">
        <v>113.46102525782437</v>
      </c>
      <c r="EA29" s="4">
        <v>34.813985125000002</v>
      </c>
      <c r="EB29" s="4">
        <v>34.813985125000002</v>
      </c>
      <c r="EC29" s="4">
        <v>39.985311875000001</v>
      </c>
      <c r="ED29" s="4">
        <v>39.531178124999997</v>
      </c>
      <c r="EE29" s="4">
        <v>35.432017609375009</v>
      </c>
      <c r="EF29" s="4">
        <v>16.664078999999997</v>
      </c>
      <c r="EG29" s="4">
        <v>13.49442825</v>
      </c>
      <c r="EH29" s="4">
        <v>62.267944999999997</v>
      </c>
      <c r="EI29" s="4">
        <v>59.75123275</v>
      </c>
      <c r="EJ29" s="4">
        <v>31.23656875</v>
      </c>
      <c r="EK29" s="4">
        <v>37.376571500000004</v>
      </c>
      <c r="EL29" s="4">
        <v>34.616835374999994</v>
      </c>
      <c r="EM29" s="4">
        <v>39.946174875000004</v>
      </c>
      <c r="EN29" s="4">
        <v>39.479770375000001</v>
      </c>
      <c r="EO29" s="4">
        <v>35.751616758818471</v>
      </c>
      <c r="EP29" s="4">
        <v>3.9519249999999999E-2</v>
      </c>
      <c r="EQ29" s="4">
        <v>18664.966249999998</v>
      </c>
      <c r="ER29" s="4">
        <v>86.550300183938077</v>
      </c>
      <c r="ES29" s="4">
        <v>16.246987749999999</v>
      </c>
      <c r="ET29" s="4">
        <v>123.91737416637932</v>
      </c>
      <c r="EU29" s="4">
        <v>13.73279325</v>
      </c>
      <c r="EV29" s="7">
        <v>289.07517575751598</v>
      </c>
      <c r="EW29" s="7">
        <v>78.631252500000002</v>
      </c>
      <c r="EX29" s="7">
        <v>326.20621152047892</v>
      </c>
      <c r="EY29" s="7">
        <v>77.296888749999994</v>
      </c>
      <c r="EZ29" s="7">
        <v>138.77282937460612</v>
      </c>
      <c r="FA29" s="7">
        <v>31.99129525</v>
      </c>
      <c r="FB29" s="7">
        <v>113.46102525782437</v>
      </c>
      <c r="FC29" s="7">
        <v>37.376571500000004</v>
      </c>
      <c r="FD29" s="4">
        <v>78.784945383411326</v>
      </c>
      <c r="FE29" s="4">
        <v>33.578752124999994</v>
      </c>
      <c r="FF29" s="4">
        <v>33.578752124999994</v>
      </c>
      <c r="FG29" s="4">
        <v>39.054304000000002</v>
      </c>
      <c r="FH29" s="4">
        <v>38.792898749999999</v>
      </c>
      <c r="FI29" s="4">
        <v>34.746680617905525</v>
      </c>
      <c r="FK29" s="4">
        <v>108.98983839973548</v>
      </c>
      <c r="FL29" s="4">
        <v>34.74300778125</v>
      </c>
      <c r="FM29" s="4">
        <v>108.98983839973548</v>
      </c>
      <c r="FN29" s="4">
        <v>35.058789512009341</v>
      </c>
      <c r="FP29" s="4">
        <v>127.459672677014</v>
      </c>
      <c r="FQ29" s="4">
        <v>35.744934031250004</v>
      </c>
      <c r="FR29" s="4">
        <v>160.85145337119067</v>
      </c>
      <c r="FS29" s="4">
        <v>36.655809973960075</v>
      </c>
    </row>
    <row r="30" spans="1:175">
      <c r="A30" s="250"/>
      <c r="B30" s="38">
        <v>135</v>
      </c>
      <c r="C30" s="130">
        <f>Anchor!L207</f>
        <v>363.32123799999999</v>
      </c>
      <c r="D30" s="130">
        <f>Anchor!M207</f>
        <v>34.972841000000003</v>
      </c>
      <c r="E30" s="130">
        <f>Anchor!N207</f>
        <v>40.650725999999999</v>
      </c>
      <c r="F30" s="130">
        <f>Anchor!O207</f>
        <v>40.236744000000002</v>
      </c>
      <c r="G30" s="131">
        <f>('Summary (Full)'!$B$34*D30+'Summary (Full)'!$B$35*E30+'Summary (Full)'!$B$36*F30)/'Summary (Full)'!$B$37</f>
        <v>35.656702750000001</v>
      </c>
      <c r="H30" s="130">
        <f>Anchor!P207</f>
        <v>20.408192</v>
      </c>
      <c r="I30" s="130">
        <f>Anchor!Q207</f>
        <v>14.707901</v>
      </c>
      <c r="J30" s="130">
        <f>Anchor!R207</f>
        <v>66.293633</v>
      </c>
      <c r="K30" s="130">
        <f>Anchor!S207</f>
        <v>64.028480999999999</v>
      </c>
      <c r="L30" s="130">
        <f>Anchor!T207</f>
        <v>31.673210000000001</v>
      </c>
      <c r="M30" s="130">
        <f>Anchor!U207</f>
        <v>38.078698000000003</v>
      </c>
      <c r="N30" s="130">
        <f>Anchor!V207</f>
        <v>34.591256000000001</v>
      </c>
      <c r="O30" s="130">
        <f>Anchor!W207</f>
        <v>40.582093</v>
      </c>
      <c r="P30" s="130">
        <f>Anchor!X207</f>
        <v>40.145538999999999</v>
      </c>
      <c r="Q30" s="132">
        <f>10*LOG10(1/(('Summary (Full)'!$B$41/10^(N30/10)+'Summary (Full)'!$B$42/10^(O30/10)+'Summary (Full)'!$B$43/10^(P30/10))/'Summary (Full)'!$B$44))</f>
        <v>35.811732162729463</v>
      </c>
      <c r="R30" s="130">
        <f>Anchor!Y207</f>
        <v>1.4706E-2</v>
      </c>
      <c r="S30" s="130">
        <f>Anchor!Z207</f>
        <v>3629.01</v>
      </c>
      <c r="T30" s="133"/>
      <c r="U30" s="130">
        <f>Test!L207</f>
        <v>403.95502499999998</v>
      </c>
      <c r="V30" s="130">
        <f>Test!M207</f>
        <v>35.102946000000003</v>
      </c>
      <c r="W30" s="130">
        <f>Test!N207</f>
        <v>40.874884999999999</v>
      </c>
      <c r="X30" s="130">
        <f>Test!O207</f>
        <v>40.420195</v>
      </c>
      <c r="Y30" s="130">
        <f>('Summary (Full)'!$B$34*V30+'Summary (Full)'!$B$35*W30+'Summary (Full)'!$B$36*X30)/'Summary (Full)'!$B$37</f>
        <v>35.796020250000005</v>
      </c>
      <c r="Z30" s="130">
        <f>Test!P207</f>
        <v>20.972826999999999</v>
      </c>
      <c r="AA30" s="130">
        <f>Test!Q207</f>
        <v>14.933361</v>
      </c>
      <c r="AB30" s="130">
        <f>Test!R207</f>
        <v>67.444342000000006</v>
      </c>
      <c r="AC30" s="130">
        <f>Test!S207</f>
        <v>65.196029999999993</v>
      </c>
      <c r="AD30" s="130">
        <f>Test!T207</f>
        <v>31.870563000000001</v>
      </c>
      <c r="AE30" s="130">
        <f>Test!U207</f>
        <v>38.250467</v>
      </c>
      <c r="AF30" s="130">
        <f>Test!V207</f>
        <v>34.715260999999998</v>
      </c>
      <c r="AG30" s="130">
        <f>Test!W207</f>
        <v>40.805954</v>
      </c>
      <c r="AH30" s="130">
        <f>Test!X207</f>
        <v>40.324551999999997</v>
      </c>
      <c r="AI30" s="130">
        <f>10*LOG10(1/(('Summary (Full)'!$B$41/10^(AF30/10)+'Summary (Full)'!$B$42/10^(AG30/10)+'Summary (Full)'!$B$43/10^(AH30/10))/'Summary (Full)'!$B$44))</f>
        <v>35.944590028516494</v>
      </c>
      <c r="AJ30" s="130">
        <f>Test!Y207</f>
        <v>9.9340000000000001E-3</v>
      </c>
      <c r="AK30" s="130">
        <f>Test!Z207</f>
        <v>26955.79</v>
      </c>
      <c r="AL30" s="130">
        <f t="shared" si="2"/>
        <v>0.67550659594723239</v>
      </c>
      <c r="AM30" s="130">
        <f t="shared" si="2"/>
        <v>7.4278632464501335</v>
      </c>
      <c r="AO30" s="261"/>
      <c r="AP30" s="177"/>
      <c r="AQ30" s="177"/>
      <c r="AR30" s="177"/>
      <c r="AS30" s="177"/>
      <c r="AT30" s="177"/>
      <c r="AU30" s="177"/>
      <c r="AV30" s="177"/>
      <c r="AW30" s="177"/>
      <c r="AX30" s="177"/>
      <c r="AY30" s="178"/>
      <c r="AZ30" s="252"/>
      <c r="BA30" s="171"/>
      <c r="CL30" s="4">
        <v>121.3095199152956</v>
      </c>
      <c r="CM30" s="4">
        <v>34.490406625000006</v>
      </c>
      <c r="CN30" s="4">
        <v>34.490406625000006</v>
      </c>
      <c r="CO30" s="4">
        <v>39.355145499999999</v>
      </c>
      <c r="CP30" s="4">
        <v>38.808597625000004</v>
      </c>
      <c r="CQ30" s="4">
        <v>35.064339742187506</v>
      </c>
      <c r="CR30" s="4">
        <v>16.449909375000001</v>
      </c>
      <c r="CS30" s="4">
        <v>13.2772705</v>
      </c>
      <c r="CT30" s="4">
        <v>59.044802249999996</v>
      </c>
      <c r="CU30" s="4">
        <v>56.731881124999994</v>
      </c>
      <c r="CV30" s="4">
        <v>30.880543124999996</v>
      </c>
      <c r="CW30" s="4">
        <v>36.926667375000001</v>
      </c>
      <c r="CX30" s="4">
        <v>34.282838249999998</v>
      </c>
      <c r="CY30" s="4">
        <v>39.312653875000002</v>
      </c>
      <c r="CZ30" s="4">
        <v>38.753833499999999</v>
      </c>
      <c r="DA30" s="4">
        <v>35.368417017708964</v>
      </c>
      <c r="DB30" s="4">
        <v>7.6100374999999998E-2</v>
      </c>
      <c r="DC30" s="4">
        <v>4376.6149999999998</v>
      </c>
      <c r="DE30" s="4">
        <v>103.12726488571627</v>
      </c>
      <c r="DF30" s="4">
        <v>16.365293000000001</v>
      </c>
      <c r="DH30" s="4">
        <v>109.33082973139227</v>
      </c>
      <c r="DI30" s="4">
        <v>13.082006999999999</v>
      </c>
      <c r="DK30" s="4">
        <v>558.23092869259131</v>
      </c>
      <c r="DL30" s="4">
        <v>84.916610750000004</v>
      </c>
      <c r="DM30" s="4">
        <v>717.76721680328342</v>
      </c>
      <c r="DN30" s="4">
        <v>84.842110000000005</v>
      </c>
      <c r="DO30" s="4">
        <v>150.28396154183568</v>
      </c>
      <c r="DP30" s="4">
        <v>31.700840374999999</v>
      </c>
      <c r="DQ30" s="4">
        <v>135.02175834141997</v>
      </c>
      <c r="DR30" s="4">
        <v>37.190156250000001</v>
      </c>
      <c r="DS30" s="4">
        <v>108.98983839973548</v>
      </c>
      <c r="DT30" s="4">
        <v>33.962114</v>
      </c>
      <c r="DU30" s="4">
        <v>33.962114</v>
      </c>
      <c r="DV30" s="4">
        <v>39.0332595</v>
      </c>
      <c r="DW30" s="4">
        <v>38.544542999999997</v>
      </c>
      <c r="DX30" s="4">
        <v>35.058789512009341</v>
      </c>
      <c r="DZ30" s="4">
        <v>127.459672677014</v>
      </c>
      <c r="EA30" s="4">
        <v>35.136974250000002</v>
      </c>
      <c r="EB30" s="4">
        <v>35.136974250000002</v>
      </c>
      <c r="EC30" s="4">
        <v>40.271798750000002</v>
      </c>
      <c r="ED30" s="4">
        <v>39.72950625</v>
      </c>
      <c r="EE30" s="4">
        <v>35.744934031250004</v>
      </c>
      <c r="EF30" s="4">
        <v>17.02384</v>
      </c>
      <c r="EG30" s="4">
        <v>13.755815500000001</v>
      </c>
      <c r="EH30" s="4">
        <v>64.404589000000001</v>
      </c>
      <c r="EI30" s="4">
        <v>61.856722500000004</v>
      </c>
      <c r="EJ30" s="4">
        <v>31.641004500000001</v>
      </c>
      <c r="EK30" s="4">
        <v>37.629300999999998</v>
      </c>
      <c r="EL30" s="4">
        <v>34.929063749999997</v>
      </c>
      <c r="EM30" s="4">
        <v>40.22921375</v>
      </c>
      <c r="EN30" s="4">
        <v>39.674461750000006</v>
      </c>
      <c r="EO30" s="4">
        <v>36.053014497199001</v>
      </c>
      <c r="EP30" s="4">
        <v>3.5611499999999997E-2</v>
      </c>
      <c r="EQ30" s="4">
        <v>20150.952499999999</v>
      </c>
      <c r="ER30" s="4">
        <v>96.286071568534467</v>
      </c>
      <c r="ES30" s="4">
        <v>16.584964624999998</v>
      </c>
      <c r="ET30" s="4">
        <v>138.77282937460612</v>
      </c>
      <c r="EU30" s="4">
        <v>13.989835500000002</v>
      </c>
      <c r="EV30" s="7">
        <v>326.20621152047892</v>
      </c>
      <c r="EW30" s="7">
        <v>80.038051999999993</v>
      </c>
      <c r="EX30" s="7">
        <v>368.10664269492162</v>
      </c>
      <c r="EY30" s="7">
        <v>78.700502624999999</v>
      </c>
      <c r="EZ30" s="7">
        <v>155.40918537199357</v>
      </c>
      <c r="FA30" s="7">
        <v>32.391660125000001</v>
      </c>
      <c r="FB30" s="7">
        <v>123.91737416637932</v>
      </c>
      <c r="FC30" s="7">
        <v>37.569272999999995</v>
      </c>
      <c r="FD30" s="4">
        <v>90.31939333038973</v>
      </c>
      <c r="FE30" s="4">
        <v>33.9663015</v>
      </c>
      <c r="FF30" s="4">
        <v>33.9663015</v>
      </c>
      <c r="FG30" s="4">
        <v>39.353694750000003</v>
      </c>
      <c r="FH30" s="4">
        <v>39.0580675</v>
      </c>
      <c r="FI30" s="4">
        <v>35.120695581404355</v>
      </c>
      <c r="FK30" s="4">
        <v>121.3095199152956</v>
      </c>
      <c r="FL30" s="4">
        <v>35.064339742187506</v>
      </c>
      <c r="FM30" s="4">
        <v>121.3095199152956</v>
      </c>
      <c r="FN30" s="4">
        <v>35.368417017708964</v>
      </c>
      <c r="FP30" s="4">
        <v>143.18545176209057</v>
      </c>
      <c r="FQ30" s="4">
        <v>36.057850453125006</v>
      </c>
      <c r="FR30" s="4">
        <v>180.69705918596981</v>
      </c>
      <c r="FS30" s="4">
        <v>36.957207712340605</v>
      </c>
    </row>
    <row r="31" spans="1:175" ht="13" customHeight="1">
      <c r="A31" s="250"/>
      <c r="B31" s="38">
        <v>160</v>
      </c>
      <c r="C31" s="130">
        <f>Anchor!L208</f>
        <v>152.95397</v>
      </c>
      <c r="D31" s="130">
        <f>Anchor!M208</f>
        <v>33.985812000000003</v>
      </c>
      <c r="E31" s="130">
        <f>Anchor!N208</f>
        <v>39.537956000000001</v>
      </c>
      <c r="F31" s="130">
        <f>Anchor!O208</f>
        <v>39.314841000000001</v>
      </c>
      <c r="G31" s="131">
        <f>('Summary (Full)'!$B$34*D31+'Summary (Full)'!$B$35*E31+'Summary (Full)'!$B$36*F31)/'Summary (Full)'!$B$37</f>
        <v>34.665885312500002</v>
      </c>
      <c r="H31" s="130">
        <f>Anchor!P208</f>
        <v>17.712119000000001</v>
      </c>
      <c r="I31" s="130">
        <f>Anchor!Q208</f>
        <v>13.422682999999999</v>
      </c>
      <c r="J31" s="130">
        <f>Anchor!R208</f>
        <v>55.792031000000001</v>
      </c>
      <c r="K31" s="130">
        <f>Anchor!S208</f>
        <v>53.738323000000001</v>
      </c>
      <c r="L31" s="130">
        <f>Anchor!T208</f>
        <v>30.305613000000001</v>
      </c>
      <c r="M31" s="130">
        <f>Anchor!U208</f>
        <v>37.071446999999999</v>
      </c>
      <c r="N31" s="130">
        <f>Anchor!V208</f>
        <v>33.679682</v>
      </c>
      <c r="O31" s="130">
        <f>Anchor!W208</f>
        <v>39.487096999999999</v>
      </c>
      <c r="P31" s="130">
        <f>Anchor!X208</f>
        <v>39.252234000000001</v>
      </c>
      <c r="Q31" s="132">
        <f>10*LOG10(1/(('Summary (Full)'!$B$41/10^(N31/10)+'Summary (Full)'!$B$42/10^(O31/10)+'Summary (Full)'!$B$43/10^(P31/10))/'Summary (Full)'!$B$44))</f>
        <v>34.890877817360845</v>
      </c>
      <c r="R31" s="130">
        <f>Anchor!Y208</f>
        <v>5.6737000000000003E-2</v>
      </c>
      <c r="S31" s="130">
        <f>Anchor!Z208</f>
        <v>2310.84</v>
      </c>
      <c r="T31" s="133"/>
      <c r="U31" s="130">
        <f>Test!L208</f>
        <v>164.07330099999999</v>
      </c>
      <c r="V31" s="130">
        <f>Test!M208</f>
        <v>34.195905000000003</v>
      </c>
      <c r="W31" s="130">
        <f>Test!N208</f>
        <v>39.935600000000001</v>
      </c>
      <c r="X31" s="130">
        <f>Test!O208</f>
        <v>39.710031000000001</v>
      </c>
      <c r="Y31" s="130">
        <f>('Summary (Full)'!$B$34*V31+'Summary (Full)'!$B$35*W31+'Summary (Full)'!$B$36*X31)/'Summary (Full)'!$B$37</f>
        <v>34.899268812499997</v>
      </c>
      <c r="Z31" s="130">
        <f>Test!P208</f>
        <v>18.274849</v>
      </c>
      <c r="AA31" s="130">
        <f>Test!Q208</f>
        <v>13.705249999999999</v>
      </c>
      <c r="AB31" s="130">
        <f>Test!R208</f>
        <v>57.713006999999998</v>
      </c>
      <c r="AC31" s="130">
        <f>Test!S208</f>
        <v>55.615628000000001</v>
      </c>
      <c r="AD31" s="130">
        <f>Test!T208</f>
        <v>30.608791</v>
      </c>
      <c r="AE31" s="130">
        <f>Test!U208</f>
        <v>37.379961999999999</v>
      </c>
      <c r="AF31" s="130">
        <f>Test!V208</f>
        <v>33.873551999999997</v>
      </c>
      <c r="AG31" s="130">
        <f>Test!W208</f>
        <v>39.881588999999998</v>
      </c>
      <c r="AH31" s="130">
        <f>Test!X208</f>
        <v>39.635047999999998</v>
      </c>
      <c r="AI31" s="130">
        <f>10*LOG10(1/(('Summary (Full)'!$B$41/10^(AF31/10)+'Summary (Full)'!$B$42/10^(AG31/10)+'Summary (Full)'!$B$43/10^(AH31/10))/'Summary (Full)'!$B$44))</f>
        <v>35.107435393657724</v>
      </c>
      <c r="AJ31" s="130">
        <f>Test!Y208</f>
        <v>3.9631E-2</v>
      </c>
      <c r="AK31" s="130">
        <f>Test!Z208</f>
        <v>14084.62</v>
      </c>
      <c r="AL31" s="130">
        <f t="shared" si="2"/>
        <v>0.69850362197507798</v>
      </c>
      <c r="AM31" s="130">
        <f t="shared" si="2"/>
        <v>6.0950217237022031</v>
      </c>
      <c r="AO31" s="261" t="s">
        <v>28</v>
      </c>
      <c r="AP31" s="177" cm="1">
        <f t="array" ref="AP31">bdRateExtend($C30:$C33,D30:D33,$U30:$U33,V30:V33)</f>
        <v>-0.13116746664790668</v>
      </c>
      <c r="AQ31" s="177"/>
      <c r="AR31" s="177"/>
      <c r="AS31" s="177"/>
      <c r="AT31" s="177" cm="1">
        <f t="array" ref="AT31">bdRateExtend($C30:$C33,H30:H33,$U30:$U33,Z30:Z33)</f>
        <v>-0.13008484514182195</v>
      </c>
      <c r="AU31" s="177"/>
      <c r="AV31" s="177" cm="1">
        <f t="array" ref="AV31">bdRateExtend($C30:$C33,I30:I33,$U30:$U33,AA30:AA33)</f>
        <v>-0.13588561052826043</v>
      </c>
      <c r="AW31" s="177"/>
      <c r="AX31" s="177" cm="1">
        <f t="array" ref="AX31">bdRateExtend($C30:$C33,J30:J33,$U30:$U33,AB30:AB33,"None", FALSE,1)</f>
        <v>-0.12177379839852542</v>
      </c>
      <c r="AY31" s="178"/>
      <c r="AZ31" s="252" cm="1">
        <f t="array" ref="AZ31">testVMAFRange($C30:$C33,J30:J33,$U30:$U33,AB30:AB33)</f>
        <v>0</v>
      </c>
      <c r="BA31" s="171"/>
      <c r="CL31" s="4">
        <v>135.02175834141997</v>
      </c>
      <c r="CM31" s="4">
        <v>34.822460750000005</v>
      </c>
      <c r="CN31" s="4">
        <v>34.822460750000005</v>
      </c>
      <c r="CO31" s="4">
        <v>39.636147000000001</v>
      </c>
      <c r="CP31" s="4">
        <v>39.020149750000002</v>
      </c>
      <c r="CQ31" s="4">
        <v>35.385671703125006</v>
      </c>
      <c r="CR31" s="4">
        <v>16.80448925</v>
      </c>
      <c r="CS31" s="4">
        <v>13.541252999999999</v>
      </c>
      <c r="CT31" s="4">
        <v>61.683120500000001</v>
      </c>
      <c r="CU31" s="4">
        <v>59.315543749999996</v>
      </c>
      <c r="CV31" s="4">
        <v>31.290691749999997</v>
      </c>
      <c r="CW31" s="4">
        <v>37.190156250000001</v>
      </c>
      <c r="CX31" s="4">
        <v>34.603562499999995</v>
      </c>
      <c r="CY31" s="4">
        <v>39.592048250000005</v>
      </c>
      <c r="CZ31" s="4">
        <v>38.963123999999993</v>
      </c>
      <c r="DA31" s="4">
        <v>35.678044523408587</v>
      </c>
      <c r="DB31" s="4">
        <v>6.7675249999999992E-2</v>
      </c>
      <c r="DC31" s="4">
        <v>4606.55</v>
      </c>
      <c r="DE31" s="4">
        <v>113.80735059393635</v>
      </c>
      <c r="DF31" s="4">
        <v>16.701999499999999</v>
      </c>
      <c r="DH31" s="4">
        <v>121.51771933980298</v>
      </c>
      <c r="DI31" s="4">
        <v>13.310407999999999</v>
      </c>
      <c r="DK31" s="4">
        <v>628.79642000000001</v>
      </c>
      <c r="DL31" s="4">
        <v>86.531565999999998</v>
      </c>
      <c r="DM31" s="4">
        <v>819.32683000569796</v>
      </c>
      <c r="DN31" s="4">
        <v>85.880706000000004</v>
      </c>
      <c r="DO31" s="4">
        <v>167.27133000000001</v>
      </c>
      <c r="DP31" s="4">
        <v>32.110988999999996</v>
      </c>
      <c r="DQ31" s="4">
        <v>150.28396154183568</v>
      </c>
      <c r="DR31" s="4">
        <v>37.453645125000001</v>
      </c>
      <c r="DS31" s="4">
        <v>121.3095199152956</v>
      </c>
      <c r="DT31" s="4">
        <v>34.282838249999998</v>
      </c>
      <c r="DU31" s="4">
        <v>34.282838249999998</v>
      </c>
      <c r="DV31" s="4">
        <v>39.312653875000002</v>
      </c>
      <c r="DW31" s="4">
        <v>38.753833499999999</v>
      </c>
      <c r="DX31" s="4">
        <v>35.368417017708964</v>
      </c>
      <c r="DZ31" s="4">
        <v>143.18545176209057</v>
      </c>
      <c r="EA31" s="4">
        <v>35.459963375000001</v>
      </c>
      <c r="EB31" s="4">
        <v>35.459963375000001</v>
      </c>
      <c r="EC31" s="4">
        <v>40.558285625000003</v>
      </c>
      <c r="ED31" s="4">
        <v>39.927834375000003</v>
      </c>
      <c r="EE31" s="4">
        <v>36.057850453125006</v>
      </c>
      <c r="EF31" s="4">
        <v>17.383600999999999</v>
      </c>
      <c r="EG31" s="4">
        <v>14.017202750000001</v>
      </c>
      <c r="EH31" s="4">
        <v>66.541233000000005</v>
      </c>
      <c r="EI31" s="4">
        <v>63.96221225</v>
      </c>
      <c r="EJ31" s="4">
        <v>32.045440249999999</v>
      </c>
      <c r="EK31" s="4">
        <v>37.882030499999999</v>
      </c>
      <c r="EL31" s="4">
        <v>35.241292125000001</v>
      </c>
      <c r="EM31" s="4">
        <v>40.512252625000002</v>
      </c>
      <c r="EN31" s="4">
        <v>39.869153125000004</v>
      </c>
      <c r="EO31" s="4">
        <v>36.354412235579538</v>
      </c>
      <c r="EP31" s="4">
        <v>3.1703750000000003E-2</v>
      </c>
      <c r="EQ31" s="4">
        <v>21636.938750000001</v>
      </c>
      <c r="ER31" s="4">
        <v>107.11698929290884</v>
      </c>
      <c r="ES31" s="4">
        <v>16.9229415</v>
      </c>
      <c r="ET31" s="4">
        <v>155.40918537199357</v>
      </c>
      <c r="EU31" s="4">
        <v>14.246877750000001</v>
      </c>
      <c r="EV31" s="7">
        <v>368.10664269492162</v>
      </c>
      <c r="EW31" s="7">
        <v>81.444851499999999</v>
      </c>
      <c r="EX31" s="7">
        <v>415.38908705795751</v>
      </c>
      <c r="EY31" s="7">
        <v>80.104116500000003</v>
      </c>
      <c r="EZ31" s="7">
        <v>174.03994</v>
      </c>
      <c r="FA31" s="7">
        <v>32.792025000000002</v>
      </c>
      <c r="FB31" s="7">
        <v>127.459672677014</v>
      </c>
      <c r="FC31" s="7">
        <v>37.629300999999998</v>
      </c>
      <c r="FD31" s="4">
        <v>100.99982199999999</v>
      </c>
      <c r="FE31" s="4">
        <v>34.304606999999997</v>
      </c>
      <c r="FF31" s="4">
        <v>34.304606999999997</v>
      </c>
      <c r="FG31" s="4">
        <v>39.663136000000002</v>
      </c>
      <c r="FH31" s="4">
        <v>39.285079000000003</v>
      </c>
      <c r="FI31" s="4">
        <v>35.450219020437935</v>
      </c>
      <c r="FK31" s="4">
        <v>135.02175834141997</v>
      </c>
      <c r="FL31" s="4">
        <v>35.385671703125006</v>
      </c>
      <c r="FM31" s="4">
        <v>135.02175834141997</v>
      </c>
      <c r="FN31" s="4">
        <v>35.678044523408587</v>
      </c>
      <c r="FP31" s="4">
        <v>160.85145337119067</v>
      </c>
      <c r="FQ31" s="4">
        <v>36.370766875000001</v>
      </c>
      <c r="FR31" s="4">
        <v>202.99118543311823</v>
      </c>
      <c r="FS31" s="4">
        <v>37.258605450721141</v>
      </c>
    </row>
    <row r="32" spans="1:175">
      <c r="A32" s="250"/>
      <c r="B32" s="38">
        <v>185</v>
      </c>
      <c r="C32" s="130">
        <f>Anchor!L209</f>
        <v>69.532244000000006</v>
      </c>
      <c r="D32" s="130">
        <f>Anchor!M209</f>
        <v>32.417306000000004</v>
      </c>
      <c r="E32" s="130">
        <f>Anchor!N209</f>
        <v>38.002730999999997</v>
      </c>
      <c r="F32" s="130">
        <f>Anchor!O209</f>
        <v>37.987582000000003</v>
      </c>
      <c r="G32" s="131">
        <f>('Summary (Full)'!$B$34*D32+'Summary (Full)'!$B$35*E32+'Summary (Full)'!$B$36*F32)/'Summary (Full)'!$B$37</f>
        <v>33.114537312500005</v>
      </c>
      <c r="H32" s="130">
        <f>Anchor!P209</f>
        <v>15.018466999999999</v>
      </c>
      <c r="I32" s="130">
        <f>Anchor!Q209</f>
        <v>11.859657</v>
      </c>
      <c r="J32" s="130">
        <f>Anchor!R209</f>
        <v>40.199168</v>
      </c>
      <c r="K32" s="130">
        <f>Anchor!S209</f>
        <v>38.379674000000001</v>
      </c>
      <c r="L32" s="130">
        <f>Anchor!T209</f>
        <v>28.345009999999998</v>
      </c>
      <c r="M32" s="130">
        <f>Anchor!U209</f>
        <v>35.575857999999997</v>
      </c>
      <c r="N32" s="130">
        <f>Anchor!V209</f>
        <v>32.226736000000002</v>
      </c>
      <c r="O32" s="130">
        <f>Anchor!W209</f>
        <v>37.970080000000003</v>
      </c>
      <c r="P32" s="130">
        <f>Anchor!X209</f>
        <v>37.945214999999997</v>
      </c>
      <c r="Q32" s="132">
        <f>10*LOG10(1/(('Summary (Full)'!$B$41/10^(N32/10)+'Summary (Full)'!$B$42/10^(O32/10)+'Summary (Full)'!$B$43/10^(P32/10))/'Summary (Full)'!$B$44))</f>
        <v>33.442962792070311</v>
      </c>
      <c r="R32" s="130">
        <f>Anchor!Y209</f>
        <v>0.13319</v>
      </c>
      <c r="S32" s="130">
        <f>Anchor!Z209</f>
        <v>1604.88</v>
      </c>
      <c r="T32" s="133"/>
      <c r="U32" s="130">
        <f>Test!L209</f>
        <v>69.932458999999994</v>
      </c>
      <c r="V32" s="130">
        <f>Test!M209</f>
        <v>32.765608999999998</v>
      </c>
      <c r="W32" s="130">
        <f>Test!N209</f>
        <v>38.513154</v>
      </c>
      <c r="X32" s="130">
        <f>Test!O209</f>
        <v>38.639898000000002</v>
      </c>
      <c r="Y32" s="130">
        <f>('Summary (Full)'!$B$34*V32+'Summary (Full)'!$B$35*W32+'Summary (Full)'!$B$36*X32)/'Summary (Full)'!$B$37</f>
        <v>33.491973625</v>
      </c>
      <c r="Z32" s="130">
        <f>Test!P209</f>
        <v>15.571033999999999</v>
      </c>
      <c r="AA32" s="130">
        <f>Test!Q209</f>
        <v>12.204038000000001</v>
      </c>
      <c r="AB32" s="130">
        <f>Test!R209</f>
        <v>43.410986000000001</v>
      </c>
      <c r="AC32" s="130">
        <f>Test!S209</f>
        <v>41.509706000000001</v>
      </c>
      <c r="AD32" s="130">
        <f>Test!T209</f>
        <v>28.792014000000002</v>
      </c>
      <c r="AE32" s="130">
        <f>Test!U209</f>
        <v>36.067982999999998</v>
      </c>
      <c r="AF32" s="130">
        <f>Test!V209</f>
        <v>32.544255</v>
      </c>
      <c r="AG32" s="130">
        <f>Test!W209</f>
        <v>38.475209</v>
      </c>
      <c r="AH32" s="130">
        <f>Test!X209</f>
        <v>38.585982999999999</v>
      </c>
      <c r="AI32" s="130">
        <f>10*LOG10(1/(('Summary (Full)'!$B$41/10^(AF32/10)+'Summary (Full)'!$B$42/10^(AG32/10)+'Summary (Full)'!$B$43/10^(AH32/10))/'Summary (Full)'!$B$44))</f>
        <v>33.789782928183151</v>
      </c>
      <c r="AJ32" s="130">
        <f>Test!Y209</f>
        <v>0.11061</v>
      </c>
      <c r="AK32" s="130">
        <f>Test!Z209</f>
        <v>8506.23</v>
      </c>
      <c r="AL32" s="130">
        <f t="shared" si="2"/>
        <v>0.83046775283429686</v>
      </c>
      <c r="AM32" s="130">
        <f t="shared" si="2"/>
        <v>5.3002280544339762</v>
      </c>
      <c r="AO32" s="261"/>
      <c r="AP32" s="177"/>
      <c r="AQ32" s="177"/>
      <c r="AR32" s="177"/>
      <c r="AS32" s="177"/>
      <c r="AT32" s="177"/>
      <c r="AU32" s="177"/>
      <c r="AV32" s="177"/>
      <c r="AW32" s="177"/>
      <c r="AX32" s="177"/>
      <c r="AY32" s="178"/>
      <c r="AZ32" s="252"/>
      <c r="BA32" s="171"/>
      <c r="CL32" s="4">
        <v>150.28396154183568</v>
      </c>
      <c r="CM32" s="4">
        <v>35.154514875000004</v>
      </c>
      <c r="CN32" s="4">
        <v>35.154514875000004</v>
      </c>
      <c r="CO32" s="4">
        <v>39.917148499999996</v>
      </c>
      <c r="CP32" s="4">
        <v>39.231701874999999</v>
      </c>
      <c r="CQ32" s="4">
        <v>35.707003664062505</v>
      </c>
      <c r="CR32" s="4">
        <v>17.159069125000002</v>
      </c>
      <c r="CS32" s="4">
        <v>13.805235499999998</v>
      </c>
      <c r="CT32" s="4">
        <v>64.321438749999999</v>
      </c>
      <c r="CU32" s="4">
        <v>61.899206374999991</v>
      </c>
      <c r="CV32" s="4">
        <v>31.700840374999999</v>
      </c>
      <c r="CW32" s="4">
        <v>37.453645125000001</v>
      </c>
      <c r="CX32" s="4">
        <v>34.92428675</v>
      </c>
      <c r="CY32" s="4">
        <v>39.871442625</v>
      </c>
      <c r="CZ32" s="4">
        <v>39.172414499999995</v>
      </c>
      <c r="DA32" s="4">
        <v>35.987672029108211</v>
      </c>
      <c r="DB32" s="4">
        <v>5.9250125000000001E-2</v>
      </c>
      <c r="DC32" s="4">
        <v>4836.4849999999997</v>
      </c>
      <c r="DE32" s="4">
        <v>125.59348939937898</v>
      </c>
      <c r="DF32" s="4">
        <v>17.038706000000001</v>
      </c>
      <c r="DH32" s="4">
        <v>150.28396154183568</v>
      </c>
      <c r="DI32" s="4">
        <v>13.805235499999998</v>
      </c>
      <c r="DK32" s="4">
        <v>717.76721680328342</v>
      </c>
      <c r="DL32" s="4">
        <v>87.571657125000002</v>
      </c>
      <c r="DM32" s="4">
        <v>935.25649911532025</v>
      </c>
      <c r="DN32" s="4">
        <v>86.919302000000002</v>
      </c>
      <c r="DO32" s="4">
        <v>187.43883256259247</v>
      </c>
      <c r="DP32" s="4">
        <v>32.497323874999999</v>
      </c>
      <c r="DQ32" s="4">
        <v>167.27133000000001</v>
      </c>
      <c r="DR32" s="4">
        <v>37.717134000000001</v>
      </c>
      <c r="DS32" s="4">
        <v>135.02175834141997</v>
      </c>
      <c r="DT32" s="4">
        <v>34.603562499999995</v>
      </c>
      <c r="DU32" s="4">
        <v>34.603562499999995</v>
      </c>
      <c r="DV32" s="4">
        <v>39.592048250000005</v>
      </c>
      <c r="DW32" s="4">
        <v>38.963123999999993</v>
      </c>
      <c r="DX32" s="4">
        <v>35.678044523408587</v>
      </c>
      <c r="DZ32" s="4">
        <v>160.85145337119067</v>
      </c>
      <c r="EA32" s="4">
        <v>35.7829525</v>
      </c>
      <c r="EB32" s="4">
        <v>35.7829525</v>
      </c>
      <c r="EC32" s="4">
        <v>40.844772500000005</v>
      </c>
      <c r="ED32" s="4">
        <v>40.1261625</v>
      </c>
      <c r="EE32" s="4">
        <v>36.370766875000001</v>
      </c>
      <c r="EF32" s="4">
        <v>17.743361999999998</v>
      </c>
      <c r="EG32" s="4">
        <v>14.278590000000001</v>
      </c>
      <c r="EH32" s="4">
        <v>68.677876999999995</v>
      </c>
      <c r="EI32" s="4">
        <v>66.067701999999997</v>
      </c>
      <c r="EJ32" s="4">
        <v>32.449876000000003</v>
      </c>
      <c r="EK32" s="4">
        <v>38.13476</v>
      </c>
      <c r="EL32" s="4">
        <v>35.553520499999998</v>
      </c>
      <c r="EM32" s="4">
        <v>40.795291500000005</v>
      </c>
      <c r="EN32" s="4">
        <v>40.063844500000002</v>
      </c>
      <c r="EO32" s="4">
        <v>36.655809973960075</v>
      </c>
      <c r="EP32" s="4">
        <v>2.7796000000000001E-2</v>
      </c>
      <c r="EQ32" s="4">
        <v>23122.924999999999</v>
      </c>
      <c r="ER32" s="4">
        <v>119.16624292860637</v>
      </c>
      <c r="ES32" s="4">
        <v>17.260918374999999</v>
      </c>
      <c r="ET32" s="4">
        <v>174.03994</v>
      </c>
      <c r="EU32" s="4">
        <v>14.503920000000001</v>
      </c>
      <c r="EV32" s="7">
        <v>415.38908705795751</v>
      </c>
      <c r="EW32" s="7">
        <v>82.851651000000004</v>
      </c>
      <c r="EX32" s="7">
        <v>453.29763300000002</v>
      </c>
      <c r="EY32" s="7">
        <v>81.159197000000006</v>
      </c>
      <c r="EZ32" s="7">
        <v>195.63671404149343</v>
      </c>
      <c r="FA32" s="7">
        <v>33.166279750000001</v>
      </c>
      <c r="FB32" s="7">
        <v>138.77282937460612</v>
      </c>
      <c r="FC32" s="7">
        <v>37.817856999999997</v>
      </c>
      <c r="FD32" s="4">
        <v>113.46102525782437</v>
      </c>
      <c r="FE32" s="4">
        <v>34.616835374999994</v>
      </c>
      <c r="FF32" s="4">
        <v>34.616835374999994</v>
      </c>
      <c r="FG32" s="4">
        <v>39.946174875000004</v>
      </c>
      <c r="FH32" s="4">
        <v>39.479770375000001</v>
      </c>
      <c r="FI32" s="4">
        <v>35.751616758818471</v>
      </c>
      <c r="FK32" s="4">
        <v>150.28396154183568</v>
      </c>
      <c r="FL32" s="4">
        <v>35.707003664062505</v>
      </c>
      <c r="FM32" s="4">
        <v>150.28396154183568</v>
      </c>
      <c r="FN32" s="4">
        <v>35.987672029108211</v>
      </c>
      <c r="FP32" s="4">
        <v>180.69705918596981</v>
      </c>
      <c r="FQ32" s="4">
        <v>36.683683296875003</v>
      </c>
      <c r="FR32" s="4">
        <v>228.03592681126474</v>
      </c>
      <c r="FS32" s="4">
        <v>37.560003189101671</v>
      </c>
    </row>
    <row r="33" spans="1:175" ht="13" customHeight="1">
      <c r="A33" s="250"/>
      <c r="B33" s="38">
        <v>210</v>
      </c>
      <c r="C33" s="130">
        <f>Anchor!L210</f>
        <v>32.854497000000002</v>
      </c>
      <c r="D33" s="130">
        <f>Anchor!M210</f>
        <v>30.185079999999999</v>
      </c>
      <c r="E33" s="130">
        <f>Anchor!N210</f>
        <v>36.073098999999999</v>
      </c>
      <c r="F33" s="130">
        <f>Anchor!O210</f>
        <v>36.497674000000004</v>
      </c>
      <c r="G33" s="131">
        <f>('Summary (Full)'!$B$34*D33+'Summary (Full)'!$B$35*E33+'Summary (Full)'!$B$36*F33)/'Summary (Full)'!$B$37</f>
        <v>30.947618312500001</v>
      </c>
      <c r="H33" s="130">
        <f>Anchor!P210</f>
        <v>11.981102999999999</v>
      </c>
      <c r="I33" s="130">
        <f>Anchor!Q210</f>
        <v>9.9005880000000008</v>
      </c>
      <c r="J33" s="130">
        <f>Anchor!R210</f>
        <v>19.952138000000001</v>
      </c>
      <c r="K33" s="130">
        <f>Anchor!S210</f>
        <v>18.719639000000001</v>
      </c>
      <c r="L33" s="130">
        <f>Anchor!T210</f>
        <v>25.842327000000001</v>
      </c>
      <c r="M33" s="130">
        <f>Anchor!U210</f>
        <v>33.671495</v>
      </c>
      <c r="N33" s="130">
        <f>Anchor!V210</f>
        <v>30.079008999999999</v>
      </c>
      <c r="O33" s="130">
        <f>Anchor!W210</f>
        <v>36.057806999999997</v>
      </c>
      <c r="P33" s="130">
        <f>Anchor!X210</f>
        <v>36.471670000000003</v>
      </c>
      <c r="Q33" s="132">
        <f>10*LOG10(1/(('Summary (Full)'!$B$41/10^(N33/10)+'Summary (Full)'!$B$42/10^(O33/10)+'Summary (Full)'!$B$43/10^(P33/10))/'Summary (Full)'!$B$44))</f>
        <v>31.345907488732614</v>
      </c>
      <c r="R33" s="130">
        <f>Anchor!Y210</f>
        <v>0.19697899999999999</v>
      </c>
      <c r="S33" s="130">
        <f>Anchor!Z210</f>
        <v>1209.18</v>
      </c>
      <c r="T33" s="133"/>
      <c r="U33" s="130">
        <f>Test!L210</f>
        <v>30.31673</v>
      </c>
      <c r="V33" s="130">
        <f>Test!M210</f>
        <v>30.726510000000001</v>
      </c>
      <c r="W33" s="130">
        <f>Test!N210</f>
        <v>36.805655000000002</v>
      </c>
      <c r="X33" s="130">
        <f>Test!O210</f>
        <v>37.319892000000003</v>
      </c>
      <c r="Y33" s="130">
        <f>('Summary (Full)'!$B$34*V33+'Summary (Full)'!$B$35*W33+'Summary (Full)'!$B$36*X33)/'Summary (Full)'!$B$37</f>
        <v>31.518542937500001</v>
      </c>
      <c r="Z33" s="130">
        <f>Test!P210</f>
        <v>12.655810000000001</v>
      </c>
      <c r="AA33" s="130">
        <f>Test!Q210</f>
        <v>10.392438</v>
      </c>
      <c r="AB33" s="130">
        <f>Test!R210</f>
        <v>25.687487000000001</v>
      </c>
      <c r="AC33" s="130">
        <f>Test!S210</f>
        <v>24.150165000000001</v>
      </c>
      <c r="AD33" s="130">
        <f>Test!T210</f>
        <v>26.470316</v>
      </c>
      <c r="AE33" s="130">
        <f>Test!U210</f>
        <v>34.227049999999998</v>
      </c>
      <c r="AF33" s="130">
        <f>Test!V210</f>
        <v>30.608653</v>
      </c>
      <c r="AG33" s="130">
        <f>Test!W210</f>
        <v>36.786566999999998</v>
      </c>
      <c r="AH33" s="130">
        <f>Test!X210</f>
        <v>37.289051999999998</v>
      </c>
      <c r="AI33" s="130">
        <f>10*LOG10(1/(('Summary (Full)'!$B$41/10^(AF33/10)+'Summary (Full)'!$B$42/10^(AG33/10)+'Summary (Full)'!$B$43/10^(AH33/10))/'Summary (Full)'!$B$44))</f>
        <v>31.900840737985927</v>
      </c>
      <c r="AJ33" s="130">
        <f>Test!Y210</f>
        <v>0.183283</v>
      </c>
      <c r="AK33" s="130">
        <f>Test!Z210</f>
        <v>5126.82</v>
      </c>
      <c r="AL33" s="130">
        <f t="shared" si="2"/>
        <v>0.93046974550586614</v>
      </c>
      <c r="AM33" s="130">
        <f t="shared" si="2"/>
        <v>4.2399146529052745</v>
      </c>
      <c r="AO33" s="261" t="s">
        <v>29</v>
      </c>
      <c r="AP33" s="177" cm="1">
        <f t="array" ref="AP33">bdRateExtend($C31:$C34,D31:D34,$U31:$U34,V31:V34)</f>
        <v>-0.2055498385775788</v>
      </c>
      <c r="AQ33" s="177"/>
      <c r="AR33" s="177"/>
      <c r="AS33" s="177"/>
      <c r="AT33" s="177" cm="1">
        <f t="array" ref="AT33">bdRateExtend($C31:$C34,H31:H34,$U31:$U34,Z31:Z34)</f>
        <v>-0.19711668021977702</v>
      </c>
      <c r="AU33" s="177"/>
      <c r="AV33" s="177" cm="1">
        <f t="array" ref="AV33">bdRateExtend($C31:$C34,I31:I34,$U31:$U34,AA31:AA34)</f>
        <v>-0.20922588465192526</v>
      </c>
      <c r="AW33" s="177"/>
      <c r="AX33" s="177" cm="1">
        <f t="array" ref="AX33">bdRateExtend($C31:$C34,J31:J34,$U31:$U34,AB31:AB34,"None", FALSE,1)</f>
        <v>-0.21402288836552941</v>
      </c>
      <c r="AY33" s="178"/>
      <c r="AZ33" s="252" cm="1">
        <f t="array" ref="AZ33">testVMAFRange($C31:$C34,J31:J34,$U31:$U34,AB31:AB34)</f>
        <v>0</v>
      </c>
      <c r="BA33" s="171"/>
      <c r="CL33" s="4">
        <v>167.27133000000001</v>
      </c>
      <c r="CM33" s="4">
        <v>35.486569000000003</v>
      </c>
      <c r="CN33" s="4">
        <v>35.486569000000003</v>
      </c>
      <c r="CO33" s="4">
        <v>40.198149999999998</v>
      </c>
      <c r="CP33" s="4">
        <v>39.443254000000003</v>
      </c>
      <c r="CQ33" s="4">
        <v>36.028335625000004</v>
      </c>
      <c r="CR33" s="4">
        <v>17.513649000000001</v>
      </c>
      <c r="CS33" s="4">
        <v>14.069217999999999</v>
      </c>
      <c r="CT33" s="4">
        <v>66.959756999999996</v>
      </c>
      <c r="CU33" s="4">
        <v>64.482868999999994</v>
      </c>
      <c r="CV33" s="4">
        <v>32.110988999999996</v>
      </c>
      <c r="CW33" s="4">
        <v>37.717134000000001</v>
      </c>
      <c r="CX33" s="4">
        <v>35.245010999999998</v>
      </c>
      <c r="CY33" s="4">
        <v>40.150837000000003</v>
      </c>
      <c r="CZ33" s="4">
        <v>39.381704999999997</v>
      </c>
      <c r="DA33" s="4">
        <v>36.297299534807834</v>
      </c>
      <c r="DB33" s="4">
        <v>5.0825000000000002E-2</v>
      </c>
      <c r="DC33" s="4">
        <v>5066.42</v>
      </c>
      <c r="DE33" s="4">
        <v>138.60022658635134</v>
      </c>
      <c r="DF33" s="4">
        <v>17.375412499999999</v>
      </c>
      <c r="DH33" s="4">
        <v>167.27133000000001</v>
      </c>
      <c r="DI33" s="4">
        <v>14.069217999999999</v>
      </c>
      <c r="DK33" s="4">
        <v>819.32683000569796</v>
      </c>
      <c r="DL33" s="4">
        <v>88.611748250000005</v>
      </c>
      <c r="DM33" s="4">
        <v>1157.939363</v>
      </c>
      <c r="DN33" s="4">
        <v>88.668166999999997</v>
      </c>
      <c r="DO33" s="4">
        <v>210.03788247769415</v>
      </c>
      <c r="DP33" s="4">
        <v>32.883658749999995</v>
      </c>
      <c r="DQ33" s="4">
        <v>187.43883256259247</v>
      </c>
      <c r="DR33" s="4">
        <v>37.940794625000002</v>
      </c>
      <c r="DS33" s="4">
        <v>150.28396154183568</v>
      </c>
      <c r="DT33" s="4">
        <v>34.92428675</v>
      </c>
      <c r="DU33" s="4">
        <v>34.92428675</v>
      </c>
      <c r="DV33" s="4">
        <v>39.871442625</v>
      </c>
      <c r="DW33" s="4">
        <v>39.172414499999995</v>
      </c>
      <c r="DX33" s="4">
        <v>35.987672029108211</v>
      </c>
      <c r="DZ33" s="4">
        <v>180.69705918596981</v>
      </c>
      <c r="EA33" s="4">
        <v>36.105941625</v>
      </c>
      <c r="EB33" s="4">
        <v>36.105941625</v>
      </c>
      <c r="EC33" s="4">
        <v>41.131259374999999</v>
      </c>
      <c r="ED33" s="4">
        <v>40.324490624999996</v>
      </c>
      <c r="EE33" s="4">
        <v>36.683683296875003</v>
      </c>
      <c r="EF33" s="4">
        <v>18.103123</v>
      </c>
      <c r="EG33" s="4">
        <v>14.53997725</v>
      </c>
      <c r="EH33" s="4">
        <v>70.814520999999999</v>
      </c>
      <c r="EI33" s="4">
        <v>68.173191750000001</v>
      </c>
      <c r="EJ33" s="4">
        <v>32.854311750000001</v>
      </c>
      <c r="EK33" s="4">
        <v>38.387489500000001</v>
      </c>
      <c r="EL33" s="4">
        <v>35.865748874999994</v>
      </c>
      <c r="EM33" s="4">
        <v>41.078330375</v>
      </c>
      <c r="EN33" s="4">
        <v>40.258535875</v>
      </c>
      <c r="EO33" s="4">
        <v>36.957207712340605</v>
      </c>
      <c r="EP33" s="4">
        <v>2.388825E-2</v>
      </c>
      <c r="EQ33" s="4">
        <v>24608.911249999997</v>
      </c>
      <c r="ER33" s="4">
        <v>132.570879255096</v>
      </c>
      <c r="ES33" s="4">
        <v>17.598895249999998</v>
      </c>
      <c r="ET33" s="4">
        <v>195.63671404149343</v>
      </c>
      <c r="EU33" s="4">
        <v>14.752450250000001</v>
      </c>
      <c r="EV33" s="7">
        <v>468.74485171909083</v>
      </c>
      <c r="EW33" s="7">
        <v>84.258450499999995</v>
      </c>
      <c r="EX33" s="7">
        <v>528.95404058242775</v>
      </c>
      <c r="EY33" s="7">
        <v>82.911344249999999</v>
      </c>
      <c r="EZ33" s="7">
        <v>219.91345136612395</v>
      </c>
      <c r="FA33" s="7">
        <v>33.5405345</v>
      </c>
      <c r="FB33" s="7">
        <v>155.40918537199357</v>
      </c>
      <c r="FC33" s="7">
        <v>38.066440999999998</v>
      </c>
      <c r="FD33" s="4">
        <v>127.459672677014</v>
      </c>
      <c r="FE33" s="4">
        <v>34.929063749999997</v>
      </c>
      <c r="FF33" s="4">
        <v>34.929063749999997</v>
      </c>
      <c r="FG33" s="4">
        <v>40.22921375</v>
      </c>
      <c r="FH33" s="4">
        <v>39.674461750000006</v>
      </c>
      <c r="FI33" s="4">
        <v>36.053014497199001</v>
      </c>
      <c r="FK33" s="4">
        <v>167.27133000000001</v>
      </c>
      <c r="FL33" s="4">
        <v>36.028335625000004</v>
      </c>
      <c r="FM33" s="4">
        <v>167.27133000000001</v>
      </c>
      <c r="FN33" s="4">
        <v>36.297299534807834</v>
      </c>
      <c r="FP33" s="4">
        <v>202.99118543311823</v>
      </c>
      <c r="FQ33" s="4">
        <v>36.996599718750005</v>
      </c>
      <c r="FR33" s="4">
        <v>256.17065000000002</v>
      </c>
      <c r="FS33" s="4">
        <v>37.861400927482208</v>
      </c>
    </row>
    <row r="34" spans="1:175" ht="13" thickBot="1">
      <c r="A34" s="250"/>
      <c r="B34" s="38">
        <v>235</v>
      </c>
      <c r="C34" s="130">
        <f>Anchor!L211</f>
        <v>16.969474999999999</v>
      </c>
      <c r="D34" s="130">
        <f>Anchor!M211</f>
        <v>27.649566</v>
      </c>
      <c r="E34" s="130">
        <f>Anchor!N211</f>
        <v>34.288609000000001</v>
      </c>
      <c r="F34" s="130">
        <f>Anchor!O211</f>
        <v>35.141143</v>
      </c>
      <c r="G34" s="131">
        <f>('Summary (Full)'!$B$34*D34+'Summary (Full)'!$B$35*E34+'Summary (Full)'!$B$36*F34)/'Summary (Full)'!$B$37</f>
        <v>28.532729750000001</v>
      </c>
      <c r="H34" s="130">
        <f>Anchor!P211</f>
        <v>8.8860349999999997</v>
      </c>
      <c r="I34" s="130">
        <f>Anchor!Q211</f>
        <v>7.7905519999999999</v>
      </c>
      <c r="J34" s="130">
        <f>Anchor!R211</f>
        <v>0.52535100000000001</v>
      </c>
      <c r="K34" s="130">
        <f>Anchor!S211</f>
        <v>0.37005199999999999</v>
      </c>
      <c r="L34" s="130">
        <f>Anchor!T211</f>
        <v>23.297139000000001</v>
      </c>
      <c r="M34" s="130">
        <f>Anchor!U211</f>
        <v>31.479503000000001</v>
      </c>
      <c r="N34" s="130">
        <f>Anchor!V211</f>
        <v>27.596036000000002</v>
      </c>
      <c r="O34" s="130">
        <f>Anchor!W211</f>
        <v>34.276716999999998</v>
      </c>
      <c r="P34" s="130">
        <f>Anchor!X211</f>
        <v>35.125292000000002</v>
      </c>
      <c r="Q34" s="132">
        <f>10*LOG10(1/(('Summary (Full)'!$B$41/10^(N34/10)+'Summary (Full)'!$B$42/10^(O34/10)+'Summary (Full)'!$B$43/10^(P34/10))/'Summary (Full)'!$B$44))</f>
        <v>28.951534935552434</v>
      </c>
      <c r="R34" s="130">
        <f>Anchor!Y211</f>
        <v>0.28350500000000001</v>
      </c>
      <c r="S34" s="130">
        <f>Anchor!Z211</f>
        <v>748.23</v>
      </c>
      <c r="T34" s="133"/>
      <c r="U34" s="130">
        <f>Test!L211</f>
        <v>13.159134999999999</v>
      </c>
      <c r="V34" s="130">
        <f>Test!M211</f>
        <v>28.27816</v>
      </c>
      <c r="W34" s="130">
        <f>Test!N211</f>
        <v>34.723941000000003</v>
      </c>
      <c r="X34" s="130">
        <f>Test!O211</f>
        <v>35.678522000000001</v>
      </c>
      <c r="Y34" s="130">
        <f>('Summary (Full)'!$B$34*V34+'Summary (Full)'!$B$35*W34+'Summary (Full)'!$B$36*X34)/'Summary (Full)'!$B$37</f>
        <v>29.143543937499999</v>
      </c>
      <c r="Z34" s="130">
        <f>Test!P211</f>
        <v>9.675065</v>
      </c>
      <c r="AA34" s="130">
        <f>Test!Q211</f>
        <v>8.3459520000000005</v>
      </c>
      <c r="AB34" s="130">
        <f>Test!R211</f>
        <v>6.1673280000000004</v>
      </c>
      <c r="AC34" s="130">
        <f>Test!S211</f>
        <v>5.2447619999999997</v>
      </c>
      <c r="AD34" s="130">
        <f>Test!T211</f>
        <v>23.924451000000001</v>
      </c>
      <c r="AE34" s="130">
        <f>Test!U211</f>
        <v>31.921019000000001</v>
      </c>
      <c r="AF34" s="130">
        <f>Test!V211</f>
        <v>28.211026</v>
      </c>
      <c r="AG34" s="130">
        <f>Test!W211</f>
        <v>34.709550999999998</v>
      </c>
      <c r="AH34" s="130">
        <f>Test!X211</f>
        <v>35.655532999999998</v>
      </c>
      <c r="AI34" s="130">
        <f>10*LOG10(1/(('Summary (Full)'!$B$41/10^(AF34/10)+'Summary (Full)'!$B$42/10^(AG34/10)+'Summary (Full)'!$B$43/10^(AH34/10))/'Summary (Full)'!$B$44))</f>
        <v>29.554003354369168</v>
      </c>
      <c r="AJ34" s="130">
        <f>Test!Y211</f>
        <v>0.27255800000000002</v>
      </c>
      <c r="AK34" s="130">
        <f>Test!Z211</f>
        <v>2999.21</v>
      </c>
      <c r="AL34" s="130">
        <f t="shared" si="2"/>
        <v>0.96138692439286788</v>
      </c>
      <c r="AM34" s="130">
        <f t="shared" si="2"/>
        <v>4.0084065060208758</v>
      </c>
      <c r="AO34" s="270"/>
      <c r="AP34" s="193"/>
      <c r="AQ34" s="193"/>
      <c r="AR34" s="193"/>
      <c r="AS34" s="193"/>
      <c r="AT34" s="193"/>
      <c r="AU34" s="193"/>
      <c r="AV34" s="193"/>
      <c r="AW34" s="193"/>
      <c r="AX34" s="193"/>
      <c r="AY34" s="195"/>
      <c r="AZ34" s="253"/>
      <c r="BA34" s="221"/>
      <c r="CL34" s="4">
        <v>187.43883256259247</v>
      </c>
      <c r="CM34" s="4">
        <v>35.772150375000002</v>
      </c>
      <c r="CN34" s="4">
        <v>35.772150375000002</v>
      </c>
      <c r="CO34" s="4">
        <v>40.450985250000002</v>
      </c>
      <c r="CP34" s="4">
        <v>39.62488725</v>
      </c>
      <c r="CQ34" s="4">
        <v>36.305373609375003</v>
      </c>
      <c r="CR34" s="4">
        <v>17.874119374999999</v>
      </c>
      <c r="CS34" s="4">
        <v>14.32174425</v>
      </c>
      <c r="CT34" s="4">
        <v>68.7641335</v>
      </c>
      <c r="CU34" s="4">
        <v>66.25002825</v>
      </c>
      <c r="CV34" s="4">
        <v>32.497323874999999</v>
      </c>
      <c r="CW34" s="4">
        <v>37.940794625000002</v>
      </c>
      <c r="CX34" s="4">
        <v>35.516819749999996</v>
      </c>
      <c r="CY34" s="4">
        <v>40.400028750000004</v>
      </c>
      <c r="CZ34" s="4">
        <v>39.559638624999998</v>
      </c>
      <c r="DA34" s="4">
        <v>36.559218435066313</v>
      </c>
      <c r="DB34" s="4">
        <v>4.6651499999999999E-2</v>
      </c>
      <c r="DC34" s="4">
        <v>5444.915</v>
      </c>
      <c r="DE34" s="4">
        <v>152.95397</v>
      </c>
      <c r="DF34" s="4">
        <v>17.712119000000001</v>
      </c>
      <c r="DH34" s="4">
        <v>187.43883256259247</v>
      </c>
      <c r="DI34" s="4">
        <v>14.32174425</v>
      </c>
      <c r="DK34" s="4">
        <v>935.25649911532025</v>
      </c>
      <c r="DL34" s="4">
        <v>89.651839374999994</v>
      </c>
      <c r="DM34" s="4">
        <v>1391.0777658967015</v>
      </c>
      <c r="DN34" s="4">
        <v>90.035089999999997</v>
      </c>
      <c r="DO34" s="4">
        <v>235.36164557033138</v>
      </c>
      <c r="DP34" s="4">
        <v>33.269993624999998</v>
      </c>
      <c r="DQ34" s="4">
        <v>210.03788247769415</v>
      </c>
      <c r="DR34" s="4">
        <v>38.164455250000003</v>
      </c>
      <c r="DS34" s="4">
        <v>167.27133000000001</v>
      </c>
      <c r="DT34" s="4">
        <v>35.245010999999998</v>
      </c>
      <c r="DU34" s="4">
        <v>35.245010999999998</v>
      </c>
      <c r="DV34" s="4">
        <v>40.150837000000003</v>
      </c>
      <c r="DW34" s="4">
        <v>39.381704999999997</v>
      </c>
      <c r="DX34" s="4">
        <v>36.297299534807834</v>
      </c>
      <c r="DZ34" s="4">
        <v>202.99118543311823</v>
      </c>
      <c r="EA34" s="4">
        <v>36.428930749999999</v>
      </c>
      <c r="EB34" s="4">
        <v>36.428930749999999</v>
      </c>
      <c r="EC34" s="4">
        <v>41.41774625</v>
      </c>
      <c r="ED34" s="4">
        <v>40.522818749999999</v>
      </c>
      <c r="EE34" s="4">
        <v>36.996599718750005</v>
      </c>
      <c r="EF34" s="4">
        <v>18.462883999999999</v>
      </c>
      <c r="EG34" s="4">
        <v>14.8013645</v>
      </c>
      <c r="EH34" s="4">
        <v>72.951165000000003</v>
      </c>
      <c r="EI34" s="4">
        <v>70.278681500000005</v>
      </c>
      <c r="EJ34" s="4">
        <v>33.258747499999998</v>
      </c>
      <c r="EK34" s="4">
        <v>38.640219000000002</v>
      </c>
      <c r="EL34" s="4">
        <v>36.177977249999998</v>
      </c>
      <c r="EM34" s="4">
        <v>41.361369250000003</v>
      </c>
      <c r="EN34" s="4">
        <v>40.453227249999998</v>
      </c>
      <c r="EO34" s="4">
        <v>37.258605450721141</v>
      </c>
      <c r="EP34" s="4">
        <v>1.9980499999999998E-2</v>
      </c>
      <c r="EQ34" s="4">
        <v>26094.897499999999</v>
      </c>
      <c r="ER34" s="4">
        <v>147.48336101355972</v>
      </c>
      <c r="ES34" s="4">
        <v>17.936872125000001</v>
      </c>
      <c r="ET34" s="4">
        <v>219.91345136612395</v>
      </c>
      <c r="EU34" s="4">
        <v>15.000980500000001</v>
      </c>
      <c r="EV34" s="7">
        <v>528.95404058242775</v>
      </c>
      <c r="EW34" s="7">
        <v>85.66525</v>
      </c>
      <c r="EX34" s="7">
        <v>596.89696008896146</v>
      </c>
      <c r="EY34" s="7">
        <v>84.31495812499999</v>
      </c>
      <c r="EZ34" s="7">
        <v>228.03592681126474</v>
      </c>
      <c r="FA34" s="7">
        <v>33.663183250000003</v>
      </c>
      <c r="FB34" s="7">
        <v>174.03994</v>
      </c>
      <c r="FC34" s="7">
        <v>38.315024999999999</v>
      </c>
      <c r="FD34" s="4">
        <v>143.18545176209057</v>
      </c>
      <c r="FE34" s="4">
        <v>35.241292125000001</v>
      </c>
      <c r="FF34" s="4">
        <v>35.241292125000001</v>
      </c>
      <c r="FG34" s="4">
        <v>40.512252625000002</v>
      </c>
      <c r="FH34" s="4">
        <v>39.869153125000004</v>
      </c>
      <c r="FI34" s="4">
        <v>36.354412235579538</v>
      </c>
      <c r="FK34" s="4">
        <v>187.43883256259247</v>
      </c>
      <c r="FL34" s="4">
        <v>36.305373609375003</v>
      </c>
      <c r="FM34" s="4">
        <v>217.01856255218144</v>
      </c>
      <c r="FN34" s="4">
        <v>36.970600529852312</v>
      </c>
      <c r="FP34" s="4">
        <v>228.03592681126474</v>
      </c>
      <c r="FQ34" s="4">
        <v>37.309516140625</v>
      </c>
      <c r="FR34" s="4">
        <v>289.07517575751598</v>
      </c>
      <c r="FS34" s="4">
        <v>38.123791953386302</v>
      </c>
    </row>
    <row r="35" spans="1:175" ht="13" customHeight="1">
      <c r="A35" s="250" t="s">
        <v>20</v>
      </c>
      <c r="B35" s="38">
        <v>110</v>
      </c>
      <c r="C35" s="130">
        <f>Anchor!L212</f>
        <v>408.03094499999997</v>
      </c>
      <c r="D35" s="130">
        <f>Anchor!M212</f>
        <v>32.397893000000003</v>
      </c>
      <c r="E35" s="130">
        <f>Anchor!N212</f>
        <v>39.457704999999997</v>
      </c>
      <c r="F35" s="130">
        <f>Anchor!O212</f>
        <v>39.638216</v>
      </c>
      <c r="G35" s="131">
        <f>('Summary (Full)'!$B$34*D35+'Summary (Full)'!$B$35*E35+'Summary (Full)'!$B$36*F35)/'Summary (Full)'!$B$37</f>
        <v>33.291651437500001</v>
      </c>
      <c r="H35" s="130">
        <f>Anchor!P212</f>
        <v>19.786477000000001</v>
      </c>
      <c r="I35" s="130">
        <f>Anchor!Q212</f>
        <v>12.80209</v>
      </c>
      <c r="J35" s="130">
        <f>Anchor!R212</f>
        <v>42.051071999999998</v>
      </c>
      <c r="K35" s="130">
        <f>Anchor!S212</f>
        <v>40.298752999999998</v>
      </c>
      <c r="L35" s="130">
        <f>Anchor!T212</f>
        <v>28.091714</v>
      </c>
      <c r="M35" s="130">
        <f>Anchor!U212</f>
        <v>36.688409</v>
      </c>
      <c r="N35" s="130">
        <f>Anchor!V212</f>
        <v>32.169891999999997</v>
      </c>
      <c r="O35" s="130">
        <f>Anchor!W212</f>
        <v>39.407044999999997</v>
      </c>
      <c r="P35" s="130">
        <f>Anchor!X212</f>
        <v>39.557307999999999</v>
      </c>
      <c r="Q35" s="132">
        <f>10*LOG10(1/(('Summary (Full)'!$B$41/10^(N35/10)+'Summary (Full)'!$B$42/10^(O35/10)+'Summary (Full)'!$B$43/10^(P35/10))/'Summary (Full)'!$B$44))</f>
        <v>33.545178097556708</v>
      </c>
      <c r="R35" s="130">
        <f>Anchor!Y212</f>
        <v>9.8219999999999991E-3</v>
      </c>
      <c r="S35" s="130">
        <f>Anchor!Z212</f>
        <v>2090.16</v>
      </c>
      <c r="T35" s="133"/>
      <c r="U35" s="130">
        <f>Test!L212</f>
        <v>464.63828100000001</v>
      </c>
      <c r="V35" s="130">
        <f>Test!M212</f>
        <v>32.443216</v>
      </c>
      <c r="W35" s="130">
        <f>Test!N212</f>
        <v>39.539831</v>
      </c>
      <c r="X35" s="130">
        <f>Test!O212</f>
        <v>39.707962000000002</v>
      </c>
      <c r="Y35" s="130">
        <f>('Summary (Full)'!$B$34*V35+'Summary (Full)'!$B$35*W35+'Summary (Full)'!$B$36*X35)/'Summary (Full)'!$B$37</f>
        <v>33.340801062499999</v>
      </c>
      <c r="Z35" s="130">
        <f>Test!P212</f>
        <v>20.150807</v>
      </c>
      <c r="AA35" s="130">
        <f>Test!Q212</f>
        <v>12.899592999999999</v>
      </c>
      <c r="AB35" s="130">
        <f>Test!R212</f>
        <v>42.586154000000001</v>
      </c>
      <c r="AC35" s="130">
        <f>Test!S212</f>
        <v>40.845773000000001</v>
      </c>
      <c r="AD35" s="130">
        <f>Test!T212</f>
        <v>28.145171000000001</v>
      </c>
      <c r="AE35" s="130">
        <f>Test!U212</f>
        <v>36.761964999999996</v>
      </c>
      <c r="AF35" s="130">
        <f>Test!V212</f>
        <v>32.214646999999999</v>
      </c>
      <c r="AG35" s="130">
        <f>Test!W212</f>
        <v>39.490108999999997</v>
      </c>
      <c r="AH35" s="130">
        <f>Test!X212</f>
        <v>39.626196</v>
      </c>
      <c r="AI35" s="130">
        <f>10*LOG10(1/(('Summary (Full)'!$B$41/10^(AF35/10)+'Summary (Full)'!$B$42/10^(AG35/10)+'Summary (Full)'!$B$43/10^(AH35/10))/'Summary (Full)'!$B$44))</f>
        <v>33.592586966566358</v>
      </c>
      <c r="AJ35" s="130">
        <f>Test!Y212</f>
        <v>6.509E-3</v>
      </c>
      <c r="AK35" s="130">
        <f>Test!Z212</f>
        <v>20914.45</v>
      </c>
      <c r="AL35" s="130">
        <f t="shared" si="2"/>
        <v>0.66269598859702716</v>
      </c>
      <c r="AM35" s="130">
        <f t="shared" si="2"/>
        <v>10.006147854709688</v>
      </c>
      <c r="AO35" s="271" t="s">
        <v>27</v>
      </c>
      <c r="AP35" s="192" cm="1">
        <f t="array" ref="AP35">bdRateExtend($C35:$C38,D35:D38,$U35:$U38,V35:V38)</f>
        <v>-9.4304296777451557E-2</v>
      </c>
      <c r="AQ35" s="192" cm="1">
        <f t="array" ref="AQ35">bdRateExtend($C35:$C40,D35:D40,$U35:$U40,V35:V40)</f>
        <v>-0.22494384608355222</v>
      </c>
      <c r="AR35" s="192" cm="1">
        <f t="array" ref="AR35">bdRateExtend($C35:$C40,E35:E40,$U35:$U40,W35:W40)</f>
        <v>-0.27756430348400551</v>
      </c>
      <c r="AS35" s="192" cm="1">
        <f t="array" ref="AS35">bdRateExtend($C35:$C40,F35:F40,$U35:$U40,X35:X40)</f>
        <v>-0.34151893402718025</v>
      </c>
      <c r="AT35" s="192" cm="1">
        <f t="array" ref="AT35">bdRateExtend($C35:$C38,H35:H38,$U35:$U38,Z35:Z38)</f>
        <v>-9.8112136121605742E-2</v>
      </c>
      <c r="AU35" s="192" cm="1">
        <f t="array" ref="AU35">bdRateExtend($C35:$C40,H35:H40,$U35:$U40,Z35:Z40)</f>
        <v>-0.19025912175018933</v>
      </c>
      <c r="AV35" s="192" cm="1">
        <f t="array" ref="AV35">bdRateExtend($C35:$C38,I35:I38,$U35:$U38,AA35:AA38)</f>
        <v>-0.10138669805179101</v>
      </c>
      <c r="AW35" s="192" cm="1">
        <f t="array" ref="AW35">bdRateExtend($C35:$C40,I35:I40,$U35:$U40,AA35:AA40)</f>
        <v>-0.21542017065408814</v>
      </c>
      <c r="AX35" s="192" cm="1">
        <f t="array" ref="AX35">bdRateExtend($C35:$C38,J35:J38,$U35:$U38,AB35:AB38,"None", FALSE,1)</f>
        <v>-6.8984217253121427E-2</v>
      </c>
      <c r="AY35" s="194" cm="1">
        <f t="array" ref="AY35">bdRateExtend($C35:$C40,J35:J40,$U35:$U40,AB35:AB40,"None", FALSE,TRUE)</f>
        <v>-0.17864321172422715</v>
      </c>
      <c r="AZ35" s="251" cm="1">
        <f t="array" ref="AZ35">testVMAFRange($C35:$C38,J35:J38,$U35:$U38,AB35:AB38)</f>
        <v>0</v>
      </c>
      <c r="BA35" s="170" cm="1">
        <f t="array" ref="BA35">testVMAFRange($C35:$C40,J35:J40,$U35:$U40,AB35:AB40)</f>
        <v>0</v>
      </c>
      <c r="CL35" s="4">
        <v>217.01856255218144</v>
      </c>
      <c r="CM35" s="4">
        <v>36.189323625</v>
      </c>
      <c r="CN35" s="4">
        <v>36.189323625</v>
      </c>
      <c r="CO35" s="4">
        <v>40.824798250000001</v>
      </c>
      <c r="CP35" s="4">
        <v>39.901341625000001</v>
      </c>
      <c r="CQ35" s="4">
        <v>36.711041914062505</v>
      </c>
      <c r="CR35" s="4">
        <v>18.176337750000002</v>
      </c>
      <c r="CS35" s="4">
        <v>14.59139925</v>
      </c>
      <c r="CT35" s="4">
        <v>71.205080374999994</v>
      </c>
      <c r="CU35" s="4">
        <v>68.818463499999993</v>
      </c>
      <c r="CV35" s="4">
        <v>32.940267875000004</v>
      </c>
      <c r="CW35" s="4">
        <v>38.215004999999998</v>
      </c>
      <c r="CX35" s="4">
        <v>35.945111124999997</v>
      </c>
      <c r="CY35" s="4">
        <v>40.772628249999997</v>
      </c>
      <c r="CZ35" s="4">
        <v>39.835430375000001</v>
      </c>
      <c r="DA35" s="4">
        <v>36.970600529852312</v>
      </c>
      <c r="DB35" s="4">
        <v>3.1509624999999999E-2</v>
      </c>
      <c r="DC35" s="4">
        <v>4165.9087499999996</v>
      </c>
      <c r="DE35" s="4">
        <v>170.42252977753273</v>
      </c>
      <c r="DF35" s="4">
        <v>18.049128125000003</v>
      </c>
      <c r="DH35" s="4">
        <v>210.03788247769415</v>
      </c>
      <c r="DI35" s="4">
        <v>14.574270500000001</v>
      </c>
      <c r="DK35" s="4">
        <v>1067.5894979923471</v>
      </c>
      <c r="DL35" s="4">
        <v>90.691930499999998</v>
      </c>
      <c r="DM35" s="4">
        <v>1587.9066493168084</v>
      </c>
      <c r="DN35" s="4">
        <v>91.073685999999995</v>
      </c>
      <c r="DO35" s="4">
        <v>263.7386339650289</v>
      </c>
      <c r="DP35" s="4">
        <v>33.656328500000001</v>
      </c>
      <c r="DQ35" s="4">
        <v>242.62789799999999</v>
      </c>
      <c r="DR35" s="4">
        <v>38.485166999999997</v>
      </c>
      <c r="DS35" s="4">
        <v>217.01856255218144</v>
      </c>
      <c r="DT35" s="4">
        <v>35.945111124999997</v>
      </c>
      <c r="DU35" s="4">
        <v>35.945111124999997</v>
      </c>
      <c r="DV35" s="4">
        <v>40.772628249999997</v>
      </c>
      <c r="DW35" s="4">
        <v>39.835430375000001</v>
      </c>
      <c r="DX35" s="4">
        <v>36.970600529852312</v>
      </c>
      <c r="DZ35" s="4">
        <v>228.03592681126474</v>
      </c>
      <c r="EA35" s="4">
        <v>36.751919874999999</v>
      </c>
      <c r="EB35" s="4">
        <v>36.751919874999999</v>
      </c>
      <c r="EC35" s="4">
        <v>41.704233125000002</v>
      </c>
      <c r="ED35" s="4">
        <v>40.721146875000002</v>
      </c>
      <c r="EE35" s="4">
        <v>37.309516140625</v>
      </c>
      <c r="EF35" s="4">
        <v>18.822645000000001</v>
      </c>
      <c r="EG35" s="4">
        <v>15.06275175</v>
      </c>
      <c r="EH35" s="4">
        <v>75.087808999999993</v>
      </c>
      <c r="EI35" s="4">
        <v>72.384171249999994</v>
      </c>
      <c r="EJ35" s="4">
        <v>33.663183250000003</v>
      </c>
      <c r="EK35" s="4">
        <v>38.892948499999996</v>
      </c>
      <c r="EL35" s="4">
        <v>36.490205625000002</v>
      </c>
      <c r="EM35" s="4">
        <v>41.644408124999998</v>
      </c>
      <c r="EN35" s="4">
        <v>40.647918625000003</v>
      </c>
      <c r="EO35" s="4">
        <v>37.560003189101671</v>
      </c>
      <c r="EP35" s="4">
        <v>1.607275E-2</v>
      </c>
      <c r="EQ35" s="4">
        <v>27580.883750000001</v>
      </c>
      <c r="ER35" s="4">
        <v>164.07330099999999</v>
      </c>
      <c r="ES35" s="4">
        <v>18.274849</v>
      </c>
      <c r="ET35" s="4">
        <v>247.20271104892566</v>
      </c>
      <c r="EU35" s="4">
        <v>15.249510750000001</v>
      </c>
      <c r="EV35" s="7">
        <v>596.89696008896146</v>
      </c>
      <c r="EW35" s="7">
        <v>87.072049499999991</v>
      </c>
      <c r="EX35" s="7">
        <v>673.56699000000003</v>
      </c>
      <c r="EY35" s="7">
        <v>85.718571999999995</v>
      </c>
      <c r="EZ35" s="7">
        <v>256.17065000000002</v>
      </c>
      <c r="FA35" s="7">
        <v>34.067619000000001</v>
      </c>
      <c r="FB35" s="7">
        <v>202.99118543311823</v>
      </c>
      <c r="FC35" s="7">
        <v>38.640219000000002</v>
      </c>
      <c r="FD35" s="4">
        <v>160.85145337119067</v>
      </c>
      <c r="FE35" s="4">
        <v>35.553520499999998</v>
      </c>
      <c r="FF35" s="4">
        <v>35.553520499999998</v>
      </c>
      <c r="FG35" s="4">
        <v>40.795291500000005</v>
      </c>
      <c r="FH35" s="4">
        <v>40.063844500000002</v>
      </c>
      <c r="FI35" s="4">
        <v>36.655809973960075</v>
      </c>
      <c r="FK35" s="4">
        <v>217.01856255218144</v>
      </c>
      <c r="FL35" s="4">
        <v>36.711041914062505</v>
      </c>
      <c r="FM35" s="4">
        <v>242.62789799999999</v>
      </c>
      <c r="FN35" s="4">
        <v>37.282250534775542</v>
      </c>
      <c r="FP35" s="4">
        <v>256.17065000000002</v>
      </c>
      <c r="FQ35" s="4">
        <v>37.622432562500002</v>
      </c>
      <c r="FR35" s="4">
        <v>326.20621152047892</v>
      </c>
      <c r="FS35" s="4">
        <v>38.386182979290396</v>
      </c>
    </row>
    <row r="36" spans="1:175">
      <c r="A36" s="250"/>
      <c r="B36" s="38">
        <v>135</v>
      </c>
      <c r="C36" s="130">
        <f>Anchor!L213</f>
        <v>175.832607</v>
      </c>
      <c r="D36" s="130">
        <f>Anchor!M213</f>
        <v>32.066628000000001</v>
      </c>
      <c r="E36" s="130">
        <f>Anchor!N213</f>
        <v>38.971170999999998</v>
      </c>
      <c r="F36" s="130">
        <f>Anchor!O213</f>
        <v>39.199995000000001</v>
      </c>
      <c r="G36" s="131">
        <f>('Summary (Full)'!$B$34*D36+'Summary (Full)'!$B$35*E36+'Summary (Full)'!$B$36*F36)/'Summary (Full)'!$B$37</f>
        <v>32.943997374999995</v>
      </c>
      <c r="H36" s="130">
        <f>Anchor!P213</f>
        <v>17.831723</v>
      </c>
      <c r="I36" s="130">
        <f>Anchor!Q213</f>
        <v>12.232383</v>
      </c>
      <c r="J36" s="130">
        <f>Anchor!R213</f>
        <v>36.703232</v>
      </c>
      <c r="K36" s="130">
        <f>Anchor!S213</f>
        <v>35.055171999999999</v>
      </c>
      <c r="L36" s="130">
        <f>Anchor!T213</f>
        <v>27.710833000000001</v>
      </c>
      <c r="M36" s="130">
        <f>Anchor!U213</f>
        <v>36.214747000000003</v>
      </c>
      <c r="N36" s="130">
        <f>Anchor!V213</f>
        <v>31.847767000000001</v>
      </c>
      <c r="O36" s="130">
        <f>Anchor!W213</f>
        <v>38.926338999999999</v>
      </c>
      <c r="P36" s="130">
        <f>Anchor!X213</f>
        <v>39.132559999999998</v>
      </c>
      <c r="Q36" s="132">
        <f>10*LOG10(1/(('Summary (Full)'!$B$41/10^(N36/10)+'Summary (Full)'!$B$42/10^(O36/10)+'Summary (Full)'!$B$43/10^(P36/10))/'Summary (Full)'!$B$44))</f>
        <v>33.211752311378511</v>
      </c>
      <c r="R36" s="130">
        <f>Anchor!Y213</f>
        <v>3.057E-2</v>
      </c>
      <c r="S36" s="130">
        <f>Anchor!Z213</f>
        <v>1224.33</v>
      </c>
      <c r="T36" s="133"/>
      <c r="U36" s="130">
        <f>Test!L213</f>
        <v>194.183468</v>
      </c>
      <c r="V36" s="130">
        <f>Test!M213</f>
        <v>32.141942999999998</v>
      </c>
      <c r="W36" s="130">
        <f>Test!N213</f>
        <v>39.138340999999997</v>
      </c>
      <c r="X36" s="130">
        <f>Test!O213</f>
        <v>39.373114999999999</v>
      </c>
      <c r="Y36" s="130">
        <f>('Summary (Full)'!$B$34*V36+'Summary (Full)'!$B$35*W36+'Summary (Full)'!$B$36*X36)/'Summary (Full)'!$B$37</f>
        <v>33.031166124999999</v>
      </c>
      <c r="Z36" s="130">
        <f>Test!P213</f>
        <v>18.249103999999999</v>
      </c>
      <c r="AA36" s="130">
        <f>Test!Q213</f>
        <v>12.360613000000001</v>
      </c>
      <c r="AB36" s="130">
        <f>Test!R213</f>
        <v>37.619459999999997</v>
      </c>
      <c r="AC36" s="130">
        <f>Test!S213</f>
        <v>35.985677000000003</v>
      </c>
      <c r="AD36" s="130">
        <f>Test!T213</f>
        <v>27.801134999999999</v>
      </c>
      <c r="AE36" s="130">
        <f>Test!U213</f>
        <v>36.348629000000003</v>
      </c>
      <c r="AF36" s="130">
        <f>Test!V213</f>
        <v>31.921372999999999</v>
      </c>
      <c r="AG36" s="130">
        <f>Test!W213</f>
        <v>39.092272999999999</v>
      </c>
      <c r="AH36" s="130">
        <f>Test!X213</f>
        <v>39.300842000000003</v>
      </c>
      <c r="AI36" s="130">
        <f>10*LOG10(1/(('Summary (Full)'!$B$41/10^(AF36/10)+'Summary (Full)'!$B$42/10^(AG36/10)+'Summary (Full)'!$B$43/10^(AH36/10))/'Summary (Full)'!$B$44))</f>
        <v>33.293442956771372</v>
      </c>
      <c r="AJ36" s="130">
        <f>Test!Y213</f>
        <v>2.2467000000000001E-2</v>
      </c>
      <c r="AK36" s="130">
        <f>Test!Z213</f>
        <v>11582.87</v>
      </c>
      <c r="AL36" s="130">
        <f t="shared" si="2"/>
        <v>0.73493621197252212</v>
      </c>
      <c r="AM36" s="130">
        <f t="shared" si="2"/>
        <v>9.460578438819601</v>
      </c>
      <c r="AO36" s="261"/>
      <c r="AP36" s="177"/>
      <c r="AQ36" s="177"/>
      <c r="AR36" s="177"/>
      <c r="AS36" s="177"/>
      <c r="AT36" s="177"/>
      <c r="AU36" s="177"/>
      <c r="AV36" s="177"/>
      <c r="AW36" s="177"/>
      <c r="AX36" s="177"/>
      <c r="AY36" s="178"/>
      <c r="AZ36" s="252"/>
      <c r="BA36" s="171"/>
      <c r="CL36" s="4">
        <v>242.62789799999999</v>
      </c>
      <c r="CM36" s="4">
        <v>36.522114000000002</v>
      </c>
      <c r="CN36" s="4">
        <v>36.522114000000002</v>
      </c>
      <c r="CO36" s="4">
        <v>41.114404</v>
      </c>
      <c r="CP36" s="4">
        <v>40.123598000000001</v>
      </c>
      <c r="CQ36" s="4">
        <v>37.034224875000007</v>
      </c>
      <c r="CR36" s="4">
        <v>18.543161000000001</v>
      </c>
      <c r="CS36" s="4">
        <v>14.857632000000001</v>
      </c>
      <c r="CT36" s="4">
        <v>73.611924000000002</v>
      </c>
      <c r="CU36" s="4">
        <v>71.182631999999998</v>
      </c>
      <c r="CV36" s="4">
        <v>33.354545000000002</v>
      </c>
      <c r="CW36" s="4">
        <v>38.485166999999997</v>
      </c>
      <c r="CX36" s="4">
        <v>36.267598</v>
      </c>
      <c r="CY36" s="4">
        <v>41.059140999999997</v>
      </c>
      <c r="CZ36" s="4">
        <v>40.054378999999997</v>
      </c>
      <c r="DA36" s="4">
        <v>37.282250534775542</v>
      </c>
      <c r="DB36" s="4">
        <v>2.3077E-2</v>
      </c>
      <c r="DC36" s="4">
        <v>4352.7299999999996</v>
      </c>
      <c r="DE36" s="4">
        <v>189.88613800461684</v>
      </c>
      <c r="DF36" s="4">
        <v>18.386137250000001</v>
      </c>
      <c r="DH36" s="4">
        <v>235.36164557033138</v>
      </c>
      <c r="DI36" s="4">
        <v>14.82679675</v>
      </c>
      <c r="DK36" s="4">
        <v>1218.646796148078</v>
      </c>
      <c r="DL36" s="4">
        <v>91.732021625000002</v>
      </c>
      <c r="DM36" s="4">
        <v>1812.5856000000001</v>
      </c>
      <c r="DN36" s="4">
        <v>92.112281999999993</v>
      </c>
      <c r="DO36" s="4">
        <v>295.53696770425597</v>
      </c>
      <c r="DP36" s="4">
        <v>34.042663374999997</v>
      </c>
      <c r="DQ36" s="4">
        <v>273.29828179144033</v>
      </c>
      <c r="DR36" s="4">
        <v>38.711994749999995</v>
      </c>
      <c r="DS36" s="4">
        <v>242.62789799999999</v>
      </c>
      <c r="DT36" s="4">
        <v>36.267598</v>
      </c>
      <c r="DU36" s="4">
        <v>36.267598</v>
      </c>
      <c r="DV36" s="4">
        <v>41.059140999999997</v>
      </c>
      <c r="DW36" s="4">
        <v>40.054378999999997</v>
      </c>
      <c r="DX36" s="4">
        <v>37.282250534775542</v>
      </c>
      <c r="DZ36" s="4">
        <v>256.17065000000002</v>
      </c>
      <c r="EA36" s="4">
        <v>37.074908999999998</v>
      </c>
      <c r="EB36" s="4">
        <v>37.074908999999998</v>
      </c>
      <c r="EC36" s="4">
        <v>41.990720000000003</v>
      </c>
      <c r="ED36" s="4">
        <v>40.919474999999998</v>
      </c>
      <c r="EE36" s="4">
        <v>37.622432562500002</v>
      </c>
      <c r="EF36" s="4">
        <v>19.182406</v>
      </c>
      <c r="EG36" s="4">
        <v>15.324139000000001</v>
      </c>
      <c r="EH36" s="4">
        <v>77.224452999999997</v>
      </c>
      <c r="EI36" s="4">
        <v>74.489660999999998</v>
      </c>
      <c r="EJ36" s="4">
        <v>34.067619000000001</v>
      </c>
      <c r="EK36" s="4">
        <v>39.145677999999997</v>
      </c>
      <c r="EL36" s="4">
        <v>36.802433999999998</v>
      </c>
      <c r="EM36" s="4">
        <v>41.927447000000001</v>
      </c>
      <c r="EN36" s="4">
        <v>40.842610000000001</v>
      </c>
      <c r="EO36" s="4">
        <v>37.861400927482208</v>
      </c>
      <c r="EP36" s="4">
        <v>1.2165E-2</v>
      </c>
      <c r="EQ36" s="4">
        <v>29066.87</v>
      </c>
      <c r="ER36" s="4">
        <v>183.63260839676494</v>
      </c>
      <c r="ES36" s="4">
        <v>18.61209625</v>
      </c>
      <c r="ET36" s="4">
        <v>256.17065000000002</v>
      </c>
      <c r="EU36" s="4">
        <v>15.324139000000001</v>
      </c>
      <c r="EV36" s="7">
        <v>673.56699000000003</v>
      </c>
      <c r="EW36" s="7">
        <v>88.478848999999997</v>
      </c>
      <c r="EX36" s="7">
        <v>769.31080056368182</v>
      </c>
      <c r="EY36" s="7">
        <v>86.63593462499999</v>
      </c>
      <c r="EZ36" s="7">
        <v>289.07517575751598</v>
      </c>
      <c r="FA36" s="7">
        <v>34.448854375000003</v>
      </c>
      <c r="FB36" s="7">
        <v>228.03592681126474</v>
      </c>
      <c r="FC36" s="7">
        <v>38.892948499999996</v>
      </c>
      <c r="FD36" s="4">
        <v>180.69705918596981</v>
      </c>
      <c r="FE36" s="4">
        <v>35.865748874999994</v>
      </c>
      <c r="FF36" s="4">
        <v>35.865748874999994</v>
      </c>
      <c r="FG36" s="4">
        <v>41.078330375</v>
      </c>
      <c r="FH36" s="4">
        <v>40.258535875</v>
      </c>
      <c r="FI36" s="4">
        <v>36.957207712340605</v>
      </c>
      <c r="FK36" s="4">
        <v>242.62789799999999</v>
      </c>
      <c r="FL36" s="4">
        <v>37.034224875000007</v>
      </c>
      <c r="FM36" s="4">
        <v>273.29828179144033</v>
      </c>
      <c r="FN36" s="4">
        <v>37.557498253221581</v>
      </c>
      <c r="FP36" s="4">
        <v>289.07517575751598</v>
      </c>
      <c r="FQ36" s="4">
        <v>37.897662273437504</v>
      </c>
      <c r="FR36" s="4">
        <v>368.10664269492162</v>
      </c>
      <c r="FS36" s="4">
        <v>38.648574005194497</v>
      </c>
    </row>
    <row r="37" spans="1:175" ht="13" customHeight="1">
      <c r="A37" s="250"/>
      <c r="B37" s="38">
        <v>160</v>
      </c>
      <c r="C37" s="130">
        <f>Anchor!L214</f>
        <v>81.688075999999995</v>
      </c>
      <c r="D37" s="130">
        <f>Anchor!M214</f>
        <v>31.478003999999999</v>
      </c>
      <c r="E37" s="130">
        <f>Anchor!N214</f>
        <v>38.076740000000001</v>
      </c>
      <c r="F37" s="130">
        <f>Anchor!O214</f>
        <v>38.348139000000003</v>
      </c>
      <c r="G37" s="131">
        <f>('Summary (Full)'!$B$34*D37+'Summary (Full)'!$B$35*E37+'Summary (Full)'!$B$36*F37)/'Summary (Full)'!$B$37</f>
        <v>32.319808437500001</v>
      </c>
      <c r="H37" s="130">
        <f>Anchor!P214</f>
        <v>15.640627</v>
      </c>
      <c r="I37" s="130">
        <f>Anchor!Q214</f>
        <v>11.425228000000001</v>
      </c>
      <c r="J37" s="130">
        <f>Anchor!R214</f>
        <v>28.375102999999999</v>
      </c>
      <c r="K37" s="130">
        <f>Anchor!S214</f>
        <v>26.940919000000001</v>
      </c>
      <c r="L37" s="130">
        <f>Anchor!T214</f>
        <v>27.056436000000001</v>
      </c>
      <c r="M37" s="130">
        <f>Anchor!U214</f>
        <v>35.415446000000003</v>
      </c>
      <c r="N37" s="130">
        <f>Anchor!V214</f>
        <v>31.290074000000001</v>
      </c>
      <c r="O37" s="130">
        <f>Anchor!W214</f>
        <v>38.040298</v>
      </c>
      <c r="P37" s="130">
        <f>Anchor!X214</f>
        <v>38.299284</v>
      </c>
      <c r="Q37" s="132">
        <f>10*LOG10(1/(('Summary (Full)'!$B$41/10^(N37/10)+'Summary (Full)'!$B$42/10^(O37/10)+'Summary (Full)'!$B$43/10^(P37/10))/'Summary (Full)'!$B$44))</f>
        <v>32.626765793120867</v>
      </c>
      <c r="R37" s="130">
        <f>Anchor!Y214</f>
        <v>9.7406000000000006E-2</v>
      </c>
      <c r="S37" s="130">
        <f>Anchor!Z214</f>
        <v>727.38</v>
      </c>
      <c r="T37" s="133"/>
      <c r="U37" s="130">
        <f>Test!L214</f>
        <v>84.574417999999994</v>
      </c>
      <c r="V37" s="130">
        <f>Test!M214</f>
        <v>31.598983</v>
      </c>
      <c r="W37" s="130">
        <f>Test!N214</f>
        <v>38.374208000000003</v>
      </c>
      <c r="X37" s="130">
        <f>Test!O214</f>
        <v>38.727294999999998</v>
      </c>
      <c r="Y37" s="130">
        <f>('Summary (Full)'!$B$34*V37+'Summary (Full)'!$B$35*W37+'Summary (Full)'!$B$36*X37)/'Summary (Full)'!$B$37</f>
        <v>32.467954062499999</v>
      </c>
      <c r="Z37" s="130">
        <f>Test!P214</f>
        <v>16.083145999999999</v>
      </c>
      <c r="AA37" s="130">
        <f>Test!Q214</f>
        <v>11.596762999999999</v>
      </c>
      <c r="AB37" s="130">
        <f>Test!R214</f>
        <v>29.771557000000001</v>
      </c>
      <c r="AC37" s="130">
        <f>Test!S214</f>
        <v>28.300816000000001</v>
      </c>
      <c r="AD37" s="130">
        <f>Test!T214</f>
        <v>27.199228999999999</v>
      </c>
      <c r="AE37" s="130">
        <f>Test!U214</f>
        <v>35.649155</v>
      </c>
      <c r="AF37" s="130">
        <f>Test!V214</f>
        <v>31.403452000000001</v>
      </c>
      <c r="AG37" s="130">
        <f>Test!W214</f>
        <v>38.337209000000001</v>
      </c>
      <c r="AH37" s="130">
        <f>Test!X214</f>
        <v>38.671208</v>
      </c>
      <c r="AI37" s="130">
        <f>10*LOG10(1/(('Summary (Full)'!$B$41/10^(AF37/10)+'Summary (Full)'!$B$42/10^(AG37/10)+'Summary (Full)'!$B$43/10^(AH37/10))/'Summary (Full)'!$B$44))</f>
        <v>32.760132040834641</v>
      </c>
      <c r="AJ37" s="130">
        <f>Test!Y214</f>
        <v>7.6051999999999995E-2</v>
      </c>
      <c r="AK37" s="130">
        <f>Test!Z214</f>
        <v>6479.38</v>
      </c>
      <c r="AL37" s="130">
        <f t="shared" si="2"/>
        <v>0.78077325832084254</v>
      </c>
      <c r="AM37" s="130">
        <f t="shared" si="2"/>
        <v>8.9078335945448046</v>
      </c>
      <c r="AO37" s="261" t="s">
        <v>28</v>
      </c>
      <c r="AP37" s="177" cm="1">
        <f t="array" ref="AP37">bdRateExtend($C36:$C39,D36:D39,$U36:$U39,V36:V39)</f>
        <v>-0.16597518678760026</v>
      </c>
      <c r="AQ37" s="177"/>
      <c r="AR37" s="177"/>
      <c r="AS37" s="177"/>
      <c r="AT37" s="177" cm="1">
        <f t="array" ref="AT37">bdRateExtend($C36:$C39,H36:H39,$U36:$U39,Z36:Z39)</f>
        <v>-0.16253123328417729</v>
      </c>
      <c r="AU37" s="177"/>
      <c r="AV37" s="177" cm="1">
        <f t="array" ref="AV37">bdRateExtend($C36:$C39,I36:I39,$U36:$U39,AA36:AA39)</f>
        <v>-0.17157019395488415</v>
      </c>
      <c r="AW37" s="177"/>
      <c r="AX37" s="177" cm="1">
        <f t="array" ref="AX37">bdRateExtend($C36:$C39,J36:J39,$U36:$U39,AB36:AB39,"None", FALSE,1)</f>
        <v>-0.14407730577156708</v>
      </c>
      <c r="AY37" s="178"/>
      <c r="AZ37" s="252" cm="1">
        <f t="array" ref="AZ37">testVMAFRange($C36:$C39,J36:J39,$U36:$U39,AB36:AB39)</f>
        <v>0</v>
      </c>
      <c r="BA37" s="171"/>
      <c r="CL37" s="4">
        <v>273.29828179144033</v>
      </c>
      <c r="CM37" s="4">
        <v>36.820770000000003</v>
      </c>
      <c r="CN37" s="4">
        <v>36.820770000000003</v>
      </c>
      <c r="CO37" s="4">
        <v>41.373269000000001</v>
      </c>
      <c r="CP37" s="4">
        <v>40.301074125</v>
      </c>
      <c r="CQ37" s="4">
        <v>37.322820195312502</v>
      </c>
      <c r="CR37" s="4">
        <v>18.918755000000001</v>
      </c>
      <c r="CS37" s="4">
        <v>15.119475125000001</v>
      </c>
      <c r="CT37" s="4">
        <v>75.226879249999996</v>
      </c>
      <c r="CU37" s="4">
        <v>72.760242250000005</v>
      </c>
      <c r="CV37" s="4">
        <v>33.747168000000002</v>
      </c>
      <c r="CW37" s="4">
        <v>38.711994749999995</v>
      </c>
      <c r="CX37" s="4">
        <v>36.556392000000002</v>
      </c>
      <c r="CY37" s="4">
        <v>41.314623749999996</v>
      </c>
      <c r="CZ37" s="4">
        <v>40.227793249999998</v>
      </c>
      <c r="DA37" s="4">
        <v>37.557498253221581</v>
      </c>
      <c r="DB37" s="4">
        <v>2.1183625000000001E-2</v>
      </c>
      <c r="DC37" s="4">
        <v>4716.5187499999993</v>
      </c>
      <c r="DE37" s="4">
        <v>211.57264508029766</v>
      </c>
      <c r="DF37" s="4">
        <v>18.723146374999999</v>
      </c>
      <c r="DH37" s="4">
        <v>263.7386339650289</v>
      </c>
      <c r="DI37" s="4">
        <v>15.079323</v>
      </c>
      <c r="DK37" s="4">
        <v>1391.0777658967015</v>
      </c>
      <c r="DL37" s="4">
        <v>92.772112749999991</v>
      </c>
      <c r="DM37" s="4">
        <v>2069.1420429277809</v>
      </c>
      <c r="DN37" s="4">
        <v>92.697698124999988</v>
      </c>
      <c r="DO37" s="4">
        <v>331.16915017997593</v>
      </c>
      <c r="DP37" s="4">
        <v>34.428998249999999</v>
      </c>
      <c r="DQ37" s="4">
        <v>307.84568240439285</v>
      </c>
      <c r="DR37" s="4">
        <v>38.938822500000001</v>
      </c>
      <c r="DS37" s="4">
        <v>273.29828179144033</v>
      </c>
      <c r="DT37" s="4">
        <v>36.556392000000002</v>
      </c>
      <c r="DU37" s="4">
        <v>36.556392000000002</v>
      </c>
      <c r="DV37" s="4">
        <v>41.314623749999996</v>
      </c>
      <c r="DW37" s="4">
        <v>40.227793249999998</v>
      </c>
      <c r="DX37" s="4">
        <v>37.557498253221581</v>
      </c>
      <c r="DZ37" s="4">
        <v>289.07517575751598</v>
      </c>
      <c r="EA37" s="4">
        <v>37.36218075</v>
      </c>
      <c r="EB37" s="4">
        <v>37.36218075</v>
      </c>
      <c r="EC37" s="4">
        <v>42.224821875000004</v>
      </c>
      <c r="ED37" s="4">
        <v>41.067244000000002</v>
      </c>
      <c r="EE37" s="4">
        <v>37.897662273437504</v>
      </c>
      <c r="EF37" s="4">
        <v>19.557151375</v>
      </c>
      <c r="EG37" s="4">
        <v>15.583502875000001</v>
      </c>
      <c r="EH37" s="4">
        <v>78.631252500000002</v>
      </c>
      <c r="EI37" s="4">
        <v>75.893274875000003</v>
      </c>
      <c r="EJ37" s="4">
        <v>34.448854375000003</v>
      </c>
      <c r="EK37" s="4">
        <v>39.352540499999996</v>
      </c>
      <c r="EL37" s="4">
        <v>37.0807</v>
      </c>
      <c r="EM37" s="4">
        <v>42.157458375000004</v>
      </c>
      <c r="EN37" s="4">
        <v>40.986309875000003</v>
      </c>
      <c r="EO37" s="4">
        <v>38.123791953386302</v>
      </c>
      <c r="EP37" s="4">
        <v>1.1213375000000001E-2</v>
      </c>
      <c r="EQ37" s="4">
        <v>31914.088749999999</v>
      </c>
      <c r="ER37" s="4">
        <v>205.52359622849093</v>
      </c>
      <c r="ES37" s="4">
        <v>18.949343499999998</v>
      </c>
      <c r="ET37" s="4">
        <v>277.87831972224666</v>
      </c>
      <c r="EU37" s="4">
        <v>15.498041000000001</v>
      </c>
      <c r="EV37" s="7">
        <v>769.31080056368182</v>
      </c>
      <c r="EW37" s="7">
        <v>89.375749124999999</v>
      </c>
      <c r="EX37" s="7">
        <v>878.66406259596124</v>
      </c>
      <c r="EY37" s="7">
        <v>87.55329725</v>
      </c>
      <c r="EZ37" s="7">
        <v>326.20621152047892</v>
      </c>
      <c r="FA37" s="7">
        <v>34.830089749999999</v>
      </c>
      <c r="FB37" s="7">
        <v>256.17065000000002</v>
      </c>
      <c r="FC37" s="7">
        <v>39.145677999999997</v>
      </c>
      <c r="FD37" s="4">
        <v>202.99118543311823</v>
      </c>
      <c r="FE37" s="4">
        <v>36.177977249999998</v>
      </c>
      <c r="FF37" s="4">
        <v>36.177977249999998</v>
      </c>
      <c r="FG37" s="4">
        <v>41.361369250000003</v>
      </c>
      <c r="FH37" s="4">
        <v>40.453227249999998</v>
      </c>
      <c r="FI37" s="4">
        <v>37.258605450721141</v>
      </c>
      <c r="FK37" s="4">
        <v>273.29828179144033</v>
      </c>
      <c r="FL37" s="4">
        <v>37.322820195312502</v>
      </c>
      <c r="FM37" s="4">
        <v>307.84568240439285</v>
      </c>
      <c r="FN37" s="4">
        <v>37.832745971667627</v>
      </c>
      <c r="FP37" s="4">
        <v>326.20621152047892</v>
      </c>
      <c r="FQ37" s="4">
        <v>38.172891984374999</v>
      </c>
      <c r="FR37" s="4">
        <v>415.38908705795751</v>
      </c>
      <c r="FS37" s="4">
        <v>38.910965031098591</v>
      </c>
    </row>
    <row r="38" spans="1:175">
      <c r="A38" s="250"/>
      <c r="B38" s="38">
        <v>185</v>
      </c>
      <c r="C38" s="130">
        <f>Anchor!L215</f>
        <v>40.473331999999999</v>
      </c>
      <c r="D38" s="130">
        <f>Anchor!M215</f>
        <v>30.394024999999999</v>
      </c>
      <c r="E38" s="130">
        <f>Anchor!N215</f>
        <v>36.686990999999999</v>
      </c>
      <c r="F38" s="130">
        <f>Anchor!O215</f>
        <v>37.131338999999997</v>
      </c>
      <c r="G38" s="131">
        <f>('Summary (Full)'!$B$34*D38+'Summary (Full)'!$B$35*E38+'Summary (Full)'!$B$36*F38)/'Summary (Full)'!$B$37</f>
        <v>31.208417499999996</v>
      </c>
      <c r="H38" s="130">
        <f>Anchor!P215</f>
        <v>13.140511</v>
      </c>
      <c r="I38" s="130">
        <f>Anchor!Q215</f>
        <v>10.24348</v>
      </c>
      <c r="J38" s="130">
        <f>Anchor!R215</f>
        <v>16.490852</v>
      </c>
      <c r="K38" s="130">
        <f>Anchor!S215</f>
        <v>15.368615</v>
      </c>
      <c r="L38" s="130">
        <f>Anchor!T215</f>
        <v>25.913706000000001</v>
      </c>
      <c r="M38" s="130">
        <f>Anchor!U215</f>
        <v>34.159078999999998</v>
      </c>
      <c r="N38" s="130">
        <f>Anchor!V215</f>
        <v>30.258436</v>
      </c>
      <c r="O38" s="130">
        <f>Anchor!W215</f>
        <v>36.664330999999997</v>
      </c>
      <c r="P38" s="130">
        <f>Anchor!X215</f>
        <v>37.103344</v>
      </c>
      <c r="Q38" s="132">
        <f>10*LOG10(1/(('Summary (Full)'!$B$41/10^(N38/10)+'Summary (Full)'!$B$42/10^(O38/10)+'Summary (Full)'!$B$43/10^(P38/10))/'Summary (Full)'!$B$44))</f>
        <v>31.570467505616833</v>
      </c>
      <c r="R38" s="130">
        <f>Anchor!Y215</f>
        <v>0.17464199999999999</v>
      </c>
      <c r="S38" s="130">
        <f>Anchor!Z215</f>
        <v>489.81</v>
      </c>
      <c r="T38" s="133"/>
      <c r="U38" s="130">
        <f>Test!L215</f>
        <v>37.859948000000003</v>
      </c>
      <c r="V38" s="130">
        <f>Test!M215</f>
        <v>30.610631000000001</v>
      </c>
      <c r="W38" s="130">
        <f>Test!N215</f>
        <v>37.181793999999996</v>
      </c>
      <c r="X38" s="130">
        <f>Test!O215</f>
        <v>37.748080999999999</v>
      </c>
      <c r="Y38" s="130">
        <f>('Summary (Full)'!$B$34*V38+'Summary (Full)'!$B$35*W38+'Summary (Full)'!$B$36*X38)/'Summary (Full)'!$B$37</f>
        <v>31.467419312500002</v>
      </c>
      <c r="Z38" s="130">
        <f>Test!P215</f>
        <v>13.650665999999999</v>
      </c>
      <c r="AA38" s="130">
        <f>Test!Q215</f>
        <v>10.502630999999999</v>
      </c>
      <c r="AB38" s="130">
        <f>Test!R215</f>
        <v>18.468623999999998</v>
      </c>
      <c r="AC38" s="130">
        <f>Test!S215</f>
        <v>17.258288</v>
      </c>
      <c r="AD38" s="130">
        <f>Test!T215</f>
        <v>26.158189</v>
      </c>
      <c r="AE38" s="130">
        <f>Test!U215</f>
        <v>34.560073000000003</v>
      </c>
      <c r="AF38" s="130">
        <f>Test!V215</f>
        <v>30.466567000000001</v>
      </c>
      <c r="AG38" s="130">
        <f>Test!W215</f>
        <v>37.157569000000002</v>
      </c>
      <c r="AH38" s="130">
        <f>Test!X215</f>
        <v>37.706291999999998</v>
      </c>
      <c r="AI38" s="130">
        <f>10*LOG10(1/(('Summary (Full)'!$B$41/10^(AF38/10)+'Summary (Full)'!$B$42/10^(AG38/10)+'Summary (Full)'!$B$43/10^(AH38/10))/'Summary (Full)'!$B$44))</f>
        <v>31.810542625761894</v>
      </c>
      <c r="AJ38" s="130">
        <f>Test!Y215</f>
        <v>0.15998299999999999</v>
      </c>
      <c r="AK38" s="130">
        <f>Test!Z215</f>
        <v>4255.37</v>
      </c>
      <c r="AL38" s="130">
        <f t="shared" si="2"/>
        <v>0.9160625737222432</v>
      </c>
      <c r="AM38" s="130">
        <f t="shared" si="2"/>
        <v>8.687797309160695</v>
      </c>
      <c r="AO38" s="261"/>
      <c r="AP38" s="177"/>
      <c r="AQ38" s="177"/>
      <c r="AR38" s="177"/>
      <c r="AS38" s="177"/>
      <c r="AT38" s="177"/>
      <c r="AU38" s="177"/>
      <c r="AV38" s="177"/>
      <c r="AW38" s="177"/>
      <c r="AX38" s="177"/>
      <c r="AY38" s="178"/>
      <c r="AZ38" s="252"/>
      <c r="BA38" s="171"/>
      <c r="CL38" s="4">
        <v>307.84568240439285</v>
      </c>
      <c r="CM38" s="4">
        <v>37.119426000000004</v>
      </c>
      <c r="CN38" s="4">
        <v>37.119426000000004</v>
      </c>
      <c r="CO38" s="4">
        <v>41.632134000000001</v>
      </c>
      <c r="CP38" s="4">
        <v>40.478550249999998</v>
      </c>
      <c r="CQ38" s="4">
        <v>37.611415515625005</v>
      </c>
      <c r="CR38" s="4">
        <v>19.294349</v>
      </c>
      <c r="CS38" s="4">
        <v>15.38131825</v>
      </c>
      <c r="CT38" s="4">
        <v>76.841834500000004</v>
      </c>
      <c r="CU38" s="4">
        <v>74.337852499999997</v>
      </c>
      <c r="CV38" s="4">
        <v>34.139791000000002</v>
      </c>
      <c r="CW38" s="4">
        <v>38.938822500000001</v>
      </c>
      <c r="CX38" s="4">
        <v>36.845185999999998</v>
      </c>
      <c r="CY38" s="4">
        <v>41.570106499999994</v>
      </c>
      <c r="CZ38" s="4">
        <v>40.401207499999998</v>
      </c>
      <c r="DA38" s="4">
        <v>37.832745971667627</v>
      </c>
      <c r="DB38" s="4">
        <v>1.9290250000000002E-2</v>
      </c>
      <c r="DC38" s="4">
        <v>5080.3074999999999</v>
      </c>
      <c r="DE38" s="4">
        <v>235.73592373122699</v>
      </c>
      <c r="DF38" s="4">
        <v>19.0601555</v>
      </c>
      <c r="DH38" s="4">
        <v>295.53696770425597</v>
      </c>
      <c r="DI38" s="4">
        <v>15.331849250000001</v>
      </c>
      <c r="DK38" s="4">
        <v>1587.9066493168084</v>
      </c>
      <c r="DL38" s="4">
        <v>93.812203874999994</v>
      </c>
      <c r="DM38" s="4">
        <v>2362.0119203260515</v>
      </c>
      <c r="DN38" s="4">
        <v>93.283114249999997</v>
      </c>
      <c r="DO38" s="4">
        <v>371.09741932751137</v>
      </c>
      <c r="DP38" s="4">
        <v>34.815333124999995</v>
      </c>
      <c r="DQ38" s="4">
        <v>346.76019019887769</v>
      </c>
      <c r="DR38" s="4">
        <v>39.165650249999999</v>
      </c>
      <c r="DS38" s="4">
        <v>307.84568240439285</v>
      </c>
      <c r="DT38" s="4">
        <v>36.845185999999998</v>
      </c>
      <c r="DU38" s="4">
        <v>36.845185999999998</v>
      </c>
      <c r="DV38" s="4">
        <v>41.570106499999994</v>
      </c>
      <c r="DW38" s="4">
        <v>40.401207499999998</v>
      </c>
      <c r="DX38" s="4">
        <v>37.832745971667627</v>
      </c>
      <c r="DZ38" s="4">
        <v>326.20621152047892</v>
      </c>
      <c r="EA38" s="4">
        <v>37.649452499999995</v>
      </c>
      <c r="EB38" s="4">
        <v>37.649452499999995</v>
      </c>
      <c r="EC38" s="4">
        <v>42.458923750000004</v>
      </c>
      <c r="ED38" s="4">
        <v>41.215012999999999</v>
      </c>
      <c r="EE38" s="4">
        <v>38.172891984374999</v>
      </c>
      <c r="EF38" s="4">
        <v>19.93189675</v>
      </c>
      <c r="EG38" s="4">
        <v>15.842866750000001</v>
      </c>
      <c r="EH38" s="4">
        <v>80.038051999999993</v>
      </c>
      <c r="EI38" s="4">
        <v>77.296888749999994</v>
      </c>
      <c r="EJ38" s="4">
        <v>34.830089749999999</v>
      </c>
      <c r="EK38" s="4">
        <v>39.559402999999996</v>
      </c>
      <c r="EL38" s="4">
        <v>37.358965999999995</v>
      </c>
      <c r="EM38" s="4">
        <v>42.387469750000001</v>
      </c>
      <c r="EN38" s="4">
        <v>41.130009749999999</v>
      </c>
      <c r="EO38" s="4">
        <v>38.386182979290396</v>
      </c>
      <c r="EP38" s="4">
        <v>1.026175E-2</v>
      </c>
      <c r="EQ38" s="4">
        <v>34761.307499999995</v>
      </c>
      <c r="ER38" s="4">
        <v>230.02422595569837</v>
      </c>
      <c r="ES38" s="4">
        <v>19.286590749999998</v>
      </c>
      <c r="ET38" s="4">
        <v>289.07517575751598</v>
      </c>
      <c r="EU38" s="4">
        <v>15.583502875000001</v>
      </c>
      <c r="EV38" s="7">
        <v>878.66406259596124</v>
      </c>
      <c r="EW38" s="7">
        <v>90.272649250000001</v>
      </c>
      <c r="EX38" s="7">
        <v>1245.768984</v>
      </c>
      <c r="EY38" s="7">
        <v>90.413391000000004</v>
      </c>
      <c r="EZ38" s="7">
        <v>368.10664269492162</v>
      </c>
      <c r="FA38" s="7">
        <v>35.211325125000002</v>
      </c>
      <c r="FB38" s="7">
        <v>289.07517575751598</v>
      </c>
      <c r="FC38" s="7">
        <v>39.352540499999996</v>
      </c>
      <c r="FD38" s="4">
        <v>228.03592681126474</v>
      </c>
      <c r="FE38" s="4">
        <v>36.490205625000002</v>
      </c>
      <c r="FF38" s="4">
        <v>36.490205625000002</v>
      </c>
      <c r="FG38" s="4">
        <v>41.644408124999998</v>
      </c>
      <c r="FH38" s="4">
        <v>40.647918625000003</v>
      </c>
      <c r="FI38" s="4">
        <v>37.560003189101671</v>
      </c>
      <c r="FK38" s="4">
        <v>307.84568240439285</v>
      </c>
      <c r="FL38" s="4">
        <v>37.611415515625005</v>
      </c>
      <c r="FM38" s="4">
        <v>346.76019019887769</v>
      </c>
      <c r="FN38" s="4">
        <v>38.107993690113673</v>
      </c>
      <c r="FP38" s="4">
        <v>368.10664269492162</v>
      </c>
      <c r="FQ38" s="4">
        <v>38.448121695312501</v>
      </c>
      <c r="FR38" s="4">
        <v>468.74485171909083</v>
      </c>
      <c r="FS38" s="4">
        <v>39.173356057002685</v>
      </c>
    </row>
    <row r="39" spans="1:175" ht="13" customHeight="1">
      <c r="A39" s="250"/>
      <c r="B39" s="38">
        <v>210</v>
      </c>
      <c r="C39" s="130">
        <f>Anchor!L216</f>
        <v>20.744772999999999</v>
      </c>
      <c r="D39" s="130">
        <f>Anchor!M216</f>
        <v>28.587253</v>
      </c>
      <c r="E39" s="130">
        <f>Anchor!N216</f>
        <v>35.029912000000003</v>
      </c>
      <c r="F39" s="130">
        <f>Anchor!O216</f>
        <v>35.835742000000003</v>
      </c>
      <c r="G39" s="131">
        <f>('Summary (Full)'!$B$34*D39+'Summary (Full)'!$B$35*E39+'Summary (Full)'!$B$36*F39)/'Summary (Full)'!$B$37</f>
        <v>29.44294975</v>
      </c>
      <c r="H39" s="130">
        <f>Anchor!P216</f>
        <v>10.230426</v>
      </c>
      <c r="I39" s="130">
        <f>Anchor!Q216</f>
        <v>8.5844930000000002</v>
      </c>
      <c r="J39" s="130">
        <f>Anchor!R216</f>
        <v>2.1766179999999999</v>
      </c>
      <c r="K39" s="130">
        <f>Anchor!S216</f>
        <v>1.724634</v>
      </c>
      <c r="L39" s="130">
        <f>Anchor!T216</f>
        <v>24.138286000000001</v>
      </c>
      <c r="M39" s="130">
        <f>Anchor!U216</f>
        <v>32.315145000000001</v>
      </c>
      <c r="N39" s="130">
        <f>Anchor!V216</f>
        <v>28.510214000000001</v>
      </c>
      <c r="O39" s="130">
        <f>Anchor!W216</f>
        <v>35.017721999999999</v>
      </c>
      <c r="P39" s="130">
        <f>Anchor!X216</f>
        <v>35.816538999999999</v>
      </c>
      <c r="Q39" s="132">
        <f>10*LOG10(1/(('Summary (Full)'!$B$41/10^(N39/10)+'Summary (Full)'!$B$42/10^(O39/10)+'Summary (Full)'!$B$43/10^(P39/10))/'Summary (Full)'!$B$44))</f>
        <v>29.84790873320653</v>
      </c>
      <c r="R39" s="130">
        <f>Anchor!Y216</f>
        <v>0.272623</v>
      </c>
      <c r="S39" s="130">
        <f>Anchor!Z216</f>
        <v>339.28</v>
      </c>
      <c r="T39" s="133"/>
      <c r="U39" s="130">
        <f>Test!L216</f>
        <v>17.362313</v>
      </c>
      <c r="V39" s="130">
        <f>Test!M216</f>
        <v>29.006115000000001</v>
      </c>
      <c r="W39" s="130">
        <f>Test!N216</f>
        <v>35.650556000000002</v>
      </c>
      <c r="X39" s="130">
        <f>Test!O216</f>
        <v>36.548721999999998</v>
      </c>
      <c r="Y39" s="130">
        <f>('Summary (Full)'!$B$34*V39+'Summary (Full)'!$B$35*W39+'Summary (Full)'!$B$36*X39)/'Summary (Full)'!$B$37</f>
        <v>29.892805500000001</v>
      </c>
      <c r="Z39" s="130">
        <f>Test!P216</f>
        <v>10.904462000000001</v>
      </c>
      <c r="AA39" s="130">
        <f>Test!Q216</f>
        <v>8.9923120000000001</v>
      </c>
      <c r="AB39" s="130">
        <f>Test!R216</f>
        <v>5.9628880000000004</v>
      </c>
      <c r="AC39" s="130">
        <f>Test!S216</f>
        <v>5.0707930000000001</v>
      </c>
      <c r="AD39" s="130">
        <f>Test!T216</f>
        <v>24.570126999999999</v>
      </c>
      <c r="AE39" s="130">
        <f>Test!U216</f>
        <v>32.937072000000001</v>
      </c>
      <c r="AF39" s="130">
        <f>Test!V216</f>
        <v>28.925550999999999</v>
      </c>
      <c r="AG39" s="130">
        <f>Test!W216</f>
        <v>35.636066</v>
      </c>
      <c r="AH39" s="130">
        <f>Test!X216</f>
        <v>36.523243999999998</v>
      </c>
      <c r="AI39" s="130">
        <f>10*LOG10(1/(('Summary (Full)'!$B$41/10^(AF39/10)+'Summary (Full)'!$B$42/10^(AG39/10)+'Summary (Full)'!$B$43/10^(AH39/10))/'Summary (Full)'!$B$44))</f>
        <v>30.285237065984102</v>
      </c>
      <c r="AJ39" s="130">
        <f>Test!Y216</f>
        <v>0.26343100000000003</v>
      </c>
      <c r="AK39" s="130">
        <f>Test!Z216</f>
        <v>2662.65</v>
      </c>
      <c r="AL39" s="130">
        <f t="shared" si="2"/>
        <v>0.96628310890863944</v>
      </c>
      <c r="AM39" s="130">
        <f t="shared" si="2"/>
        <v>7.8479427021928796</v>
      </c>
      <c r="AO39" s="261" t="s">
        <v>29</v>
      </c>
      <c r="AP39" s="177" cm="1">
        <f t="array" ref="AP39">bdRateExtend($C37:$C40,D37:D40,$U37:$U40,V37:V40)</f>
        <v>-0.25501124665128205</v>
      </c>
      <c r="AQ39" s="177"/>
      <c r="AR39" s="177"/>
      <c r="AS39" s="177"/>
      <c r="AT39" s="177" cm="1">
        <f t="array" ref="AT39">bdRateExtend($C37:$C40,H37:H40,$U37:$U40,Z37:Z40)</f>
        <v>-0.24879522509744412</v>
      </c>
      <c r="AU39" s="177"/>
      <c r="AV39" s="177" cm="1">
        <f t="array" ref="AV39">bdRateExtend($C37:$C40,I37:I40,$U37:$U40,AA37:AA40)</f>
        <v>-0.25842313869084965</v>
      </c>
      <c r="AW39" s="177"/>
      <c r="AX39" s="177" cm="1">
        <f t="array" ref="AX39">bdRateExtend($C37:$C40,J37:J40,$U37:$U40,AB37:AB40,"None", FALSE,1)</f>
        <v>-0.24079693482867803</v>
      </c>
      <c r="AY39" s="178"/>
      <c r="AZ39" s="252" cm="1">
        <f t="array" ref="AZ39">testVMAFRange($C37:$C40,J37:J40,$U37:$U40,AB37:AB40)</f>
        <v>0</v>
      </c>
      <c r="BA39" s="171"/>
      <c r="CL39" s="4">
        <v>346.76019019887769</v>
      </c>
      <c r="CM39" s="4">
        <v>37.418081999999998</v>
      </c>
      <c r="CN39" s="4">
        <v>37.418081999999998</v>
      </c>
      <c r="CO39" s="4">
        <v>41.890999000000001</v>
      </c>
      <c r="CP39" s="4">
        <v>40.656026375000003</v>
      </c>
      <c r="CQ39" s="4">
        <v>37.900010835937508</v>
      </c>
      <c r="CR39" s="4">
        <v>19.669943</v>
      </c>
      <c r="CS39" s="4">
        <v>15.643161375</v>
      </c>
      <c r="CT39" s="4">
        <v>78.456789749999999</v>
      </c>
      <c r="CU39" s="4">
        <v>75.915462750000003</v>
      </c>
      <c r="CV39" s="4">
        <v>34.532414000000003</v>
      </c>
      <c r="CW39" s="4">
        <v>39.165650249999999</v>
      </c>
      <c r="CX39" s="4">
        <v>37.133980000000001</v>
      </c>
      <c r="CY39" s="4">
        <v>41.82558925</v>
      </c>
      <c r="CZ39" s="4">
        <v>40.574621749999999</v>
      </c>
      <c r="DA39" s="4">
        <v>38.107993690113673</v>
      </c>
      <c r="DB39" s="4">
        <v>1.7396874999999999E-2</v>
      </c>
      <c r="DC39" s="4">
        <v>5444.0962499999996</v>
      </c>
      <c r="DE39" s="4">
        <v>262.65884096842473</v>
      </c>
      <c r="DF39" s="4">
        <v>19.397164625000002</v>
      </c>
      <c r="DH39" s="4">
        <v>331.16915017997593</v>
      </c>
      <c r="DI39" s="4">
        <v>15.5843755</v>
      </c>
      <c r="DK39" s="4">
        <v>1812.5856000000001</v>
      </c>
      <c r="DL39" s="4">
        <v>94.852294999999998</v>
      </c>
      <c r="DM39" s="4">
        <v>3018.9145993983834</v>
      </c>
      <c r="DN39" s="4">
        <v>94.594852625000001</v>
      </c>
      <c r="DO39" s="4">
        <v>415.839744</v>
      </c>
      <c r="DP39" s="4">
        <v>35.201667999999998</v>
      </c>
      <c r="DQ39" s="4">
        <v>390.59384743557519</v>
      </c>
      <c r="DR39" s="4">
        <v>39.392477999999997</v>
      </c>
      <c r="DS39" s="4">
        <v>346.76019019887769</v>
      </c>
      <c r="DT39" s="4">
        <v>37.133980000000001</v>
      </c>
      <c r="DU39" s="4">
        <v>37.133980000000001</v>
      </c>
      <c r="DV39" s="4">
        <v>41.82558925</v>
      </c>
      <c r="DW39" s="4">
        <v>40.574621749999999</v>
      </c>
      <c r="DX39" s="4">
        <v>38.107993690113673</v>
      </c>
      <c r="DZ39" s="4">
        <v>368.10664269492162</v>
      </c>
      <c r="EA39" s="4">
        <v>37.936724249999997</v>
      </c>
      <c r="EB39" s="4">
        <v>37.936724249999997</v>
      </c>
      <c r="EC39" s="4">
        <v>42.693025625000004</v>
      </c>
      <c r="ED39" s="4">
        <v>41.362781999999996</v>
      </c>
      <c r="EE39" s="4">
        <v>38.448121695312501</v>
      </c>
      <c r="EF39" s="4">
        <v>20.306642125</v>
      </c>
      <c r="EG39" s="4">
        <v>16.102230625000001</v>
      </c>
      <c r="EH39" s="4">
        <v>81.444851499999999</v>
      </c>
      <c r="EI39" s="4">
        <v>78.700502624999999</v>
      </c>
      <c r="EJ39" s="4">
        <v>35.211325125000002</v>
      </c>
      <c r="EK39" s="4">
        <v>39.766265499999996</v>
      </c>
      <c r="EL39" s="4">
        <v>37.637231999999997</v>
      </c>
      <c r="EM39" s="4">
        <v>42.617481124999998</v>
      </c>
      <c r="EN39" s="4">
        <v>41.273709625000002</v>
      </c>
      <c r="EO39" s="4">
        <v>38.648574005194497</v>
      </c>
      <c r="EP39" s="4">
        <v>9.310124999999999E-3</v>
      </c>
      <c r="EQ39" s="4">
        <v>37608.526250000003</v>
      </c>
      <c r="ER39" s="4">
        <v>257.44559504347228</v>
      </c>
      <c r="ES39" s="4">
        <v>19.623837999999999</v>
      </c>
      <c r="ET39" s="4">
        <v>312.36049250437503</v>
      </c>
      <c r="EU39" s="4">
        <v>15.746571250000001</v>
      </c>
      <c r="EV39" s="7">
        <v>1003.5612841155346</v>
      </c>
      <c r="EW39" s="7">
        <v>91.169549375000003</v>
      </c>
      <c r="EX39" s="7">
        <v>1428.6639070050537</v>
      </c>
      <c r="EY39" s="7">
        <v>91.139311750000005</v>
      </c>
      <c r="EZ39" s="7">
        <v>415.38908705795751</v>
      </c>
      <c r="FA39" s="7">
        <v>35.592560500000005</v>
      </c>
      <c r="FB39" s="7">
        <v>326.20621152047892</v>
      </c>
      <c r="FC39" s="7">
        <v>39.559402999999996</v>
      </c>
      <c r="FD39" s="4">
        <v>256.17065000000002</v>
      </c>
      <c r="FE39" s="4">
        <v>36.802433999999998</v>
      </c>
      <c r="FF39" s="4">
        <v>36.802433999999998</v>
      </c>
      <c r="FG39" s="4">
        <v>41.927447000000001</v>
      </c>
      <c r="FH39" s="4">
        <v>40.842610000000001</v>
      </c>
      <c r="FI39" s="4">
        <v>37.861400927482208</v>
      </c>
      <c r="FK39" s="4">
        <v>346.76019019887769</v>
      </c>
      <c r="FL39" s="4">
        <v>37.900010835937508</v>
      </c>
      <c r="FM39" s="4">
        <v>390.59384743557519</v>
      </c>
      <c r="FN39" s="4">
        <v>38.383241408559712</v>
      </c>
      <c r="FP39" s="4">
        <v>415.38908705795751</v>
      </c>
      <c r="FQ39" s="4">
        <v>38.723351406250003</v>
      </c>
      <c r="FR39" s="4">
        <v>528.95404058242775</v>
      </c>
      <c r="FS39" s="4">
        <v>39.435747082906786</v>
      </c>
    </row>
    <row r="40" spans="1:175" ht="13" thickBot="1">
      <c r="A40" s="250"/>
      <c r="B40" s="38">
        <v>235</v>
      </c>
      <c r="C40" s="130">
        <f>Anchor!L217</f>
        <v>11.796192</v>
      </c>
      <c r="D40" s="130">
        <f>Anchor!M217</f>
        <v>26.508614999999999</v>
      </c>
      <c r="E40" s="130">
        <f>Anchor!N217</f>
        <v>33.359476000000001</v>
      </c>
      <c r="F40" s="130">
        <f>Anchor!O217</f>
        <v>34.609459999999999</v>
      </c>
      <c r="G40" s="131">
        <f>('Summary (Full)'!$B$34*D40+'Summary (Full)'!$B$35*E40+'Summary (Full)'!$B$36*F40)/'Summary (Full)'!$B$37</f>
        <v>27.443096625000003</v>
      </c>
      <c r="H40" s="130">
        <f>Anchor!P217</f>
        <v>7.6912459999999996</v>
      </c>
      <c r="I40" s="130">
        <f>Anchor!Q217</f>
        <v>6.9444150000000002</v>
      </c>
      <c r="J40" s="130">
        <f>Anchor!R217</f>
        <v>0</v>
      </c>
      <c r="K40" s="130">
        <f>Anchor!S217</f>
        <v>0</v>
      </c>
      <c r="L40" s="130">
        <f>Anchor!T217</f>
        <v>22.212024</v>
      </c>
      <c r="M40" s="130">
        <f>Anchor!U217</f>
        <v>30.416364999999999</v>
      </c>
      <c r="N40" s="130">
        <f>Anchor!V217</f>
        <v>26.460715</v>
      </c>
      <c r="O40" s="130">
        <f>Anchor!W217</f>
        <v>33.347526999999999</v>
      </c>
      <c r="P40" s="130">
        <f>Anchor!X217</f>
        <v>34.585816999999999</v>
      </c>
      <c r="Q40" s="132">
        <f>10*LOG10(1/(('Summary (Full)'!$B$41/10^(N40/10)+'Summary (Full)'!$B$42/10^(O40/10)+'Summary (Full)'!$B$43/10^(P40/10))/'Summary (Full)'!$B$44))</f>
        <v>27.848574245701961</v>
      </c>
      <c r="R40" s="130">
        <f>Anchor!Y217</f>
        <v>0.34759800000000002</v>
      </c>
      <c r="S40" s="130">
        <f>Anchor!Z217</f>
        <v>239.34</v>
      </c>
      <c r="T40" s="133"/>
      <c r="U40" s="130">
        <f>Test!L217</f>
        <v>8.1223310000000009</v>
      </c>
      <c r="V40" s="130">
        <f>Test!M217</f>
        <v>26.974495999999998</v>
      </c>
      <c r="W40" s="130">
        <f>Test!N217</f>
        <v>33.833852</v>
      </c>
      <c r="X40" s="130">
        <f>Test!O217</f>
        <v>35.149965999999999</v>
      </c>
      <c r="Y40" s="130">
        <f>('Summary (Full)'!$B$34*V40+'Summary (Full)'!$B$35*W40+'Summary (Full)'!$B$36*X40)/'Summary (Full)'!$B$37</f>
        <v>27.914172624999999</v>
      </c>
      <c r="Z40" s="130">
        <f>Test!P217</f>
        <v>8.2227490000000003</v>
      </c>
      <c r="AA40" s="130">
        <f>Test!Q217</f>
        <v>7.2957210000000003</v>
      </c>
      <c r="AB40" s="130">
        <f>Test!R217</f>
        <v>9.8799999999999995E-4</v>
      </c>
      <c r="AC40" s="130">
        <f>Test!S217</f>
        <v>0</v>
      </c>
      <c r="AD40" s="130">
        <f>Test!T217</f>
        <v>22.653161999999998</v>
      </c>
      <c r="AE40" s="130">
        <f>Test!U217</f>
        <v>30.918925000000002</v>
      </c>
      <c r="AF40" s="130">
        <f>Test!V217</f>
        <v>26.927902</v>
      </c>
      <c r="AG40" s="130">
        <f>Test!W217</f>
        <v>33.82376</v>
      </c>
      <c r="AH40" s="130">
        <f>Test!X217</f>
        <v>35.135672</v>
      </c>
      <c r="AI40" s="130">
        <f>10*LOG10(1/(('Summary (Full)'!$B$41/10^(AF40/10)+'Summary (Full)'!$B$42/10^(AG40/10)+'Summary (Full)'!$B$43/10^(AH40/10))/'Summary (Full)'!$B$44))</f>
        <v>28.319080002695955</v>
      </c>
      <c r="AJ40" s="130">
        <f>Test!Y217</f>
        <v>0.29335499999999998</v>
      </c>
      <c r="AK40" s="130">
        <f>Test!Z217</f>
        <v>1525.27</v>
      </c>
      <c r="AL40" s="130">
        <f t="shared" si="2"/>
        <v>0.84394904458598718</v>
      </c>
      <c r="AM40" s="130">
        <f t="shared" si="2"/>
        <v>6.372816913177906</v>
      </c>
      <c r="AO40" s="270"/>
      <c r="AP40" s="193"/>
      <c r="AQ40" s="193"/>
      <c r="AR40" s="193"/>
      <c r="AS40" s="193"/>
      <c r="AT40" s="193"/>
      <c r="AU40" s="193"/>
      <c r="AV40" s="193"/>
      <c r="AW40" s="193"/>
      <c r="AX40" s="193"/>
      <c r="AY40" s="195"/>
      <c r="AZ40" s="253"/>
      <c r="BA40" s="221"/>
      <c r="CL40" s="4">
        <v>390.59384743557519</v>
      </c>
      <c r="CM40" s="4">
        <v>37.716737999999999</v>
      </c>
      <c r="CN40" s="4">
        <v>37.716737999999999</v>
      </c>
      <c r="CO40" s="4">
        <v>42.149864000000001</v>
      </c>
      <c r="CP40" s="4">
        <v>40.833502500000002</v>
      </c>
      <c r="CQ40" s="4">
        <v>38.188606156250003</v>
      </c>
      <c r="CR40" s="4">
        <v>20.045537000000003</v>
      </c>
      <c r="CS40" s="4">
        <v>15.9050045</v>
      </c>
      <c r="CT40" s="4">
        <v>80.071744999999993</v>
      </c>
      <c r="CU40" s="4">
        <v>77.49307300000001</v>
      </c>
      <c r="CV40" s="4">
        <v>34.925037000000003</v>
      </c>
      <c r="CW40" s="4">
        <v>39.392477999999997</v>
      </c>
      <c r="CX40" s="4">
        <v>37.422774000000004</v>
      </c>
      <c r="CY40" s="4">
        <v>42.081071999999999</v>
      </c>
      <c r="CZ40" s="4">
        <v>40.748035999999999</v>
      </c>
      <c r="DA40" s="4">
        <v>38.383241408559712</v>
      </c>
      <c r="DB40" s="4">
        <v>1.55035E-2</v>
      </c>
      <c r="DC40" s="4">
        <v>5807.8850000000002</v>
      </c>
      <c r="DE40" s="4">
        <v>292.65656946513769</v>
      </c>
      <c r="DF40" s="4">
        <v>19.73417375</v>
      </c>
      <c r="DH40" s="4">
        <v>371.09741932751137</v>
      </c>
      <c r="DI40" s="4">
        <v>15.836901750000001</v>
      </c>
      <c r="DK40" s="4">
        <v>2069.1420429277809</v>
      </c>
      <c r="DL40" s="4">
        <v>95.325778499999998</v>
      </c>
      <c r="DM40" s="4">
        <v>3461.8079579999999</v>
      </c>
      <c r="DN40" s="4">
        <v>95.441522000000006</v>
      </c>
      <c r="DO40" s="4">
        <v>471.63480738626902</v>
      </c>
      <c r="DP40" s="4">
        <v>35.574306125</v>
      </c>
      <c r="DQ40" s="4">
        <v>439.96847956227418</v>
      </c>
      <c r="DR40" s="4">
        <v>39.619305749999995</v>
      </c>
      <c r="DS40" s="4">
        <v>390.59384743557519</v>
      </c>
      <c r="DT40" s="4">
        <v>37.422774000000004</v>
      </c>
      <c r="DU40" s="4">
        <v>37.422774000000004</v>
      </c>
      <c r="DV40" s="4">
        <v>42.081071999999999</v>
      </c>
      <c r="DW40" s="4">
        <v>40.748035999999999</v>
      </c>
      <c r="DX40" s="4">
        <v>38.383241408559712</v>
      </c>
      <c r="DZ40" s="4">
        <v>415.38908705795751</v>
      </c>
      <c r="EA40" s="4">
        <v>38.223996</v>
      </c>
      <c r="EB40" s="4">
        <v>38.223996</v>
      </c>
      <c r="EC40" s="4">
        <v>42.927127499999997</v>
      </c>
      <c r="ED40" s="4">
        <v>41.510551</v>
      </c>
      <c r="EE40" s="4">
        <v>38.723351406250003</v>
      </c>
      <c r="EF40" s="4">
        <v>20.6813875</v>
      </c>
      <c r="EG40" s="4">
        <v>16.361594499999999</v>
      </c>
      <c r="EH40" s="4">
        <v>82.851651000000004</v>
      </c>
      <c r="EI40" s="4">
        <v>80.104116500000003</v>
      </c>
      <c r="EJ40" s="4">
        <v>35.592560500000005</v>
      </c>
      <c r="EK40" s="4">
        <v>39.973128000000003</v>
      </c>
      <c r="EL40" s="4">
        <v>37.915497999999999</v>
      </c>
      <c r="EM40" s="4">
        <v>42.847492500000001</v>
      </c>
      <c r="EN40" s="4">
        <v>41.417409500000005</v>
      </c>
      <c r="EO40" s="4">
        <v>38.910965031098591</v>
      </c>
      <c r="EP40" s="4">
        <v>8.3584999999999996E-3</v>
      </c>
      <c r="EQ40" s="4">
        <v>40455.745000000003</v>
      </c>
      <c r="ER40" s="4">
        <v>288.13588713065553</v>
      </c>
      <c r="ES40" s="4">
        <v>19.96108525</v>
      </c>
      <c r="ET40" s="4">
        <v>326.20621152047892</v>
      </c>
      <c r="EU40" s="4">
        <v>15.842866750000001</v>
      </c>
      <c r="EV40" s="7">
        <v>1245.768984</v>
      </c>
      <c r="EW40" s="7">
        <v>92.769007000000002</v>
      </c>
      <c r="EX40" s="7">
        <v>1950.513995</v>
      </c>
      <c r="EY40" s="7">
        <v>93.057473000000002</v>
      </c>
      <c r="EZ40" s="7">
        <v>468.74485171909083</v>
      </c>
      <c r="FA40" s="7">
        <v>35.973795875</v>
      </c>
      <c r="FB40" s="7">
        <v>368.10664269492162</v>
      </c>
      <c r="FC40" s="7">
        <v>39.766265499999996</v>
      </c>
      <c r="FD40" s="4">
        <v>289.07517575751598</v>
      </c>
      <c r="FE40" s="4">
        <v>37.0807</v>
      </c>
      <c r="FF40" s="4">
        <v>37.0807</v>
      </c>
      <c r="FG40" s="4">
        <v>42.157458375000004</v>
      </c>
      <c r="FH40" s="4">
        <v>40.986309875000003</v>
      </c>
      <c r="FI40" s="4">
        <v>38.123791953386302</v>
      </c>
      <c r="FK40" s="4">
        <v>390.59384743557519</v>
      </c>
      <c r="FL40" s="4">
        <v>38.188606156250003</v>
      </c>
      <c r="FM40" s="4">
        <v>439.96847956227418</v>
      </c>
      <c r="FN40" s="4">
        <v>38.658489127005751</v>
      </c>
      <c r="FP40" s="4">
        <v>468.74485171909083</v>
      </c>
      <c r="FQ40" s="4">
        <v>38.998581117187499</v>
      </c>
      <c r="FR40" s="4">
        <v>596.89696008896146</v>
      </c>
      <c r="FS40" s="4">
        <v>39.69813810881088</v>
      </c>
    </row>
    <row r="41" spans="1:175">
      <c r="CL41" s="4">
        <v>439.96847956227418</v>
      </c>
      <c r="CM41" s="4">
        <v>38.015394000000001</v>
      </c>
      <c r="CN41" s="4">
        <v>38.015394000000001</v>
      </c>
      <c r="CO41" s="4">
        <v>42.408729000000001</v>
      </c>
      <c r="CP41" s="4">
        <v>41.010978625</v>
      </c>
      <c r="CQ41" s="4">
        <v>38.477201476562499</v>
      </c>
      <c r="CR41" s="4">
        <v>20.421131000000003</v>
      </c>
      <c r="CS41" s="4">
        <v>16.166847624999999</v>
      </c>
      <c r="CT41" s="4">
        <v>81.686700250000001</v>
      </c>
      <c r="CU41" s="4">
        <v>79.070683250000002</v>
      </c>
      <c r="CV41" s="4">
        <v>35.317659999999997</v>
      </c>
      <c r="CW41" s="4">
        <v>39.619305749999995</v>
      </c>
      <c r="CX41" s="4">
        <v>37.711568</v>
      </c>
      <c r="CY41" s="4">
        <v>42.336554749999998</v>
      </c>
      <c r="CZ41" s="4">
        <v>40.921450249999999</v>
      </c>
      <c r="DA41" s="4">
        <v>38.658489127005751</v>
      </c>
      <c r="DB41" s="4">
        <v>1.3610125000000001E-2</v>
      </c>
      <c r="DC41" s="4">
        <v>6171.6737499999999</v>
      </c>
      <c r="DE41" s="4">
        <v>326.08027712038461</v>
      </c>
      <c r="DF41" s="4">
        <v>20.071182874999998</v>
      </c>
      <c r="DH41" s="4">
        <v>415.839744</v>
      </c>
      <c r="DI41" s="4">
        <v>16.089428000000002</v>
      </c>
      <c r="DK41" s="4">
        <v>2362.0119203260515</v>
      </c>
      <c r="DL41" s="4">
        <v>95.799261999999999</v>
      </c>
      <c r="DM41" s="4">
        <v>5226.7624669999996</v>
      </c>
      <c r="DN41" s="4">
        <v>96.795610999999994</v>
      </c>
      <c r="DO41" s="4">
        <v>558.23092869259131</v>
      </c>
      <c r="DP41" s="4">
        <v>36.102905999999997</v>
      </c>
      <c r="DQ41" s="4">
        <v>495.58451644650495</v>
      </c>
      <c r="DR41" s="4">
        <v>39.846133499999993</v>
      </c>
      <c r="DS41" s="4">
        <v>439.96847956227418</v>
      </c>
      <c r="DT41" s="4">
        <v>37.711568</v>
      </c>
      <c r="DU41" s="4">
        <v>37.711568</v>
      </c>
      <c r="DV41" s="4">
        <v>42.336554749999998</v>
      </c>
      <c r="DW41" s="4">
        <v>40.921450249999999</v>
      </c>
      <c r="DX41" s="4">
        <v>38.658489127005751</v>
      </c>
      <c r="DZ41" s="4">
        <v>468.74485171909083</v>
      </c>
      <c r="EA41" s="4">
        <v>38.511267750000002</v>
      </c>
      <c r="EB41" s="4">
        <v>38.511267750000002</v>
      </c>
      <c r="EC41" s="4">
        <v>43.161229374999998</v>
      </c>
      <c r="ED41" s="4">
        <v>41.658320000000003</v>
      </c>
      <c r="EE41" s="4">
        <v>38.998581117187499</v>
      </c>
      <c r="EF41" s="4">
        <v>21.056132874999999</v>
      </c>
      <c r="EG41" s="4">
        <v>16.620958375000001</v>
      </c>
      <c r="EH41" s="4">
        <v>84.258450499999995</v>
      </c>
      <c r="EI41" s="4">
        <v>81.507730374999994</v>
      </c>
      <c r="EJ41" s="4">
        <v>35.973795875</v>
      </c>
      <c r="EK41" s="4">
        <v>40.179990500000002</v>
      </c>
      <c r="EL41" s="4">
        <v>38.193764000000002</v>
      </c>
      <c r="EM41" s="4">
        <v>43.077503875000005</v>
      </c>
      <c r="EN41" s="4">
        <v>41.561109375000001</v>
      </c>
      <c r="EO41" s="4">
        <v>39.173356057002685</v>
      </c>
      <c r="EP41" s="4">
        <v>7.4068750000000003E-3</v>
      </c>
      <c r="EQ41" s="4">
        <v>43302.963750000003</v>
      </c>
      <c r="ER41" s="4">
        <v>322.48479310182302</v>
      </c>
      <c r="ES41" s="4">
        <v>20.298332500000001</v>
      </c>
      <c r="ET41" s="4">
        <v>368.10664269492162</v>
      </c>
      <c r="EU41" s="4">
        <v>16.102230625000001</v>
      </c>
      <c r="EV41" s="7">
        <v>1495.2265564196114</v>
      </c>
      <c r="EW41" s="7">
        <v>93.860249749999994</v>
      </c>
      <c r="EX41" s="7">
        <v>2833.954468852186</v>
      </c>
      <c r="EY41" s="7">
        <v>94.768915500000006</v>
      </c>
      <c r="EZ41" s="7">
        <v>528.95404058242775</v>
      </c>
      <c r="FA41" s="7">
        <v>36.355031250000003</v>
      </c>
      <c r="FB41" s="7">
        <v>415.38908705795751</v>
      </c>
      <c r="FC41" s="7">
        <v>39.973128000000003</v>
      </c>
      <c r="FD41" s="4">
        <v>326.20621152047892</v>
      </c>
      <c r="FE41" s="4">
        <v>37.358965999999995</v>
      </c>
      <c r="FF41" s="4">
        <v>37.358965999999995</v>
      </c>
      <c r="FG41" s="4">
        <v>42.387469750000001</v>
      </c>
      <c r="FH41" s="4">
        <v>41.130009749999999</v>
      </c>
      <c r="FI41" s="4">
        <v>38.386182979290396</v>
      </c>
      <c r="FK41" s="4">
        <v>439.96847956227418</v>
      </c>
      <c r="FL41" s="4">
        <v>38.477201476562499</v>
      </c>
      <c r="FM41" s="4">
        <v>495.58451644650495</v>
      </c>
      <c r="FN41" s="4">
        <v>38.933736845451797</v>
      </c>
      <c r="FP41" s="4">
        <v>528.95404058242775</v>
      </c>
      <c r="FQ41" s="4">
        <v>39.273810828125001</v>
      </c>
      <c r="FR41" s="4">
        <v>673.56699000000003</v>
      </c>
      <c r="FS41" s="4">
        <v>39.960529134714974</v>
      </c>
    </row>
    <row r="42" spans="1:175" ht="13" thickBot="1">
      <c r="CL42" s="4">
        <v>495.58451644650495</v>
      </c>
      <c r="CM42" s="4">
        <v>38.314049999999995</v>
      </c>
      <c r="CN42" s="4">
        <v>38.314049999999995</v>
      </c>
      <c r="CO42" s="4">
        <v>42.667594000000001</v>
      </c>
      <c r="CP42" s="4">
        <v>41.188454750000005</v>
      </c>
      <c r="CQ42" s="4">
        <v>38.765796796875001</v>
      </c>
      <c r="CR42" s="4">
        <v>20.796725000000002</v>
      </c>
      <c r="CS42" s="4">
        <v>16.428690749999998</v>
      </c>
      <c r="CT42" s="4">
        <v>83.301655499999995</v>
      </c>
      <c r="CU42" s="4">
        <v>80.648293500000008</v>
      </c>
      <c r="CV42" s="4">
        <v>35.710282999999997</v>
      </c>
      <c r="CW42" s="4">
        <v>39.846133499999993</v>
      </c>
      <c r="CX42" s="4">
        <v>38.000362000000003</v>
      </c>
      <c r="CY42" s="4">
        <v>42.592037500000004</v>
      </c>
      <c r="CZ42" s="4">
        <v>41.0948645</v>
      </c>
      <c r="DA42" s="4">
        <v>38.933736845451797</v>
      </c>
      <c r="DB42" s="4">
        <v>1.171675E-2</v>
      </c>
      <c r="DC42" s="4">
        <v>6535.4624999999996</v>
      </c>
      <c r="DE42" s="4">
        <v>363.32123799999999</v>
      </c>
      <c r="DF42" s="4">
        <v>20.408192</v>
      </c>
      <c r="DH42" s="4">
        <v>471.63480738626902</v>
      </c>
      <c r="DI42" s="4">
        <v>16.35737825</v>
      </c>
      <c r="DK42" s="4">
        <v>3461.8079579999999</v>
      </c>
      <c r="DL42" s="4">
        <v>97.401177000000004</v>
      </c>
      <c r="DM42" s="4">
        <v>7920.2147061547239</v>
      </c>
      <c r="DN42" s="4">
        <v>97.764222500000002</v>
      </c>
      <c r="DO42" s="4">
        <v>628.79642000000001</v>
      </c>
      <c r="DP42" s="4">
        <v>36.495528999999998</v>
      </c>
      <c r="DQ42" s="4">
        <v>558.23092869259131</v>
      </c>
      <c r="DR42" s="4">
        <v>40.072961249999999</v>
      </c>
      <c r="DS42" s="4">
        <v>495.58451644650495</v>
      </c>
      <c r="DT42" s="4">
        <v>38.000362000000003</v>
      </c>
      <c r="DU42" s="4">
        <v>38.000362000000003</v>
      </c>
      <c r="DV42" s="4">
        <v>42.592037500000004</v>
      </c>
      <c r="DW42" s="4">
        <v>41.0948645</v>
      </c>
      <c r="DX42" s="4">
        <v>38.933736845451797</v>
      </c>
      <c r="DZ42" s="4">
        <v>528.95404058242775</v>
      </c>
      <c r="EA42" s="4">
        <v>38.798539500000004</v>
      </c>
      <c r="EB42" s="4">
        <v>38.798539500000004</v>
      </c>
      <c r="EC42" s="4">
        <v>43.395331249999998</v>
      </c>
      <c r="ED42" s="4">
        <v>41.806089</v>
      </c>
      <c r="EE42" s="4">
        <v>39.273810828125001</v>
      </c>
      <c r="EF42" s="4">
        <v>21.430878249999999</v>
      </c>
      <c r="EG42" s="4">
        <v>16.880322249999999</v>
      </c>
      <c r="EH42" s="4">
        <v>85.66525</v>
      </c>
      <c r="EI42" s="4">
        <v>82.911344249999999</v>
      </c>
      <c r="EJ42" s="4">
        <v>36.355031250000003</v>
      </c>
      <c r="EK42" s="4">
        <v>40.386853000000002</v>
      </c>
      <c r="EL42" s="4">
        <v>38.472030000000004</v>
      </c>
      <c r="EM42" s="4">
        <v>43.307515250000002</v>
      </c>
      <c r="EN42" s="4">
        <v>41.704809250000004</v>
      </c>
      <c r="EO42" s="4">
        <v>39.435747082906786</v>
      </c>
      <c r="EP42" s="4">
        <v>6.4552500000000001E-3</v>
      </c>
      <c r="EQ42" s="4">
        <v>46150.182500000003</v>
      </c>
      <c r="ER42" s="4">
        <v>360.92845919872661</v>
      </c>
      <c r="ES42" s="4">
        <v>20.635579749999998</v>
      </c>
      <c r="ET42" s="4">
        <v>415.38908705795751</v>
      </c>
      <c r="EU42" s="4">
        <v>16.361594499999999</v>
      </c>
      <c r="EV42" s="7">
        <v>1707.7647156420887</v>
      </c>
      <c r="EW42" s="7">
        <v>94.757149874999996</v>
      </c>
      <c r="EX42" s="7">
        <v>3250.0154649417627</v>
      </c>
      <c r="EY42" s="7">
        <v>95.494836250000006</v>
      </c>
      <c r="EZ42" s="7">
        <v>596.89696008896146</v>
      </c>
      <c r="FA42" s="7">
        <v>36.736266624999999</v>
      </c>
      <c r="FB42" s="7">
        <v>468.74485171909083</v>
      </c>
      <c r="FC42" s="7">
        <v>40.179990500000002</v>
      </c>
      <c r="FD42" s="4">
        <v>368.10664269492162</v>
      </c>
      <c r="FE42" s="4">
        <v>37.637231999999997</v>
      </c>
      <c r="FF42" s="4">
        <v>37.637231999999997</v>
      </c>
      <c r="FG42" s="4">
        <v>42.617481124999998</v>
      </c>
      <c r="FH42" s="4">
        <v>41.273709625000002</v>
      </c>
      <c r="FI42" s="4">
        <v>38.648574005194497</v>
      </c>
      <c r="FK42" s="4">
        <v>495.58451644650495</v>
      </c>
      <c r="FL42" s="4">
        <v>38.765796796875001</v>
      </c>
      <c r="FM42" s="4">
        <v>558.23092869259131</v>
      </c>
      <c r="FN42" s="4">
        <v>39.208984563897843</v>
      </c>
      <c r="FP42" s="4">
        <v>596.89696008896146</v>
      </c>
      <c r="FQ42" s="4">
        <v>39.549040539062496</v>
      </c>
      <c r="FR42" s="4">
        <v>852.6921022208046</v>
      </c>
      <c r="FS42" s="4">
        <v>40.415711539111008</v>
      </c>
    </row>
    <row r="43" spans="1:175" ht="13">
      <c r="A43" s="273" t="s">
        <v>76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7"/>
      <c r="AJ43" s="97"/>
      <c r="AK43" s="97"/>
      <c r="AL43" s="98"/>
      <c r="CL43" s="4">
        <v>558.23092869259131</v>
      </c>
      <c r="CM43" s="4">
        <v>38.612705999999996</v>
      </c>
      <c r="CN43" s="4">
        <v>38.612705999999996</v>
      </c>
      <c r="CO43" s="4">
        <v>42.926459000000001</v>
      </c>
      <c r="CP43" s="4">
        <v>41.365930875000004</v>
      </c>
      <c r="CQ43" s="4">
        <v>39.054392117187504</v>
      </c>
      <c r="CR43" s="4">
        <v>21.172319000000002</v>
      </c>
      <c r="CS43" s="4">
        <v>16.690533875</v>
      </c>
      <c r="CT43" s="4">
        <v>84.916610750000004</v>
      </c>
      <c r="CU43" s="4">
        <v>82.225903750000001</v>
      </c>
      <c r="CV43" s="4">
        <v>36.102905999999997</v>
      </c>
      <c r="CW43" s="4">
        <v>40.072961249999999</v>
      </c>
      <c r="CX43" s="4">
        <v>38.289155999999998</v>
      </c>
      <c r="CY43" s="4">
        <v>42.847520250000002</v>
      </c>
      <c r="CZ43" s="4">
        <v>41.26827875</v>
      </c>
      <c r="DA43" s="4">
        <v>39.208984563897843</v>
      </c>
      <c r="DB43" s="4">
        <v>9.8233749999999988E-3</v>
      </c>
      <c r="DC43" s="4">
        <v>6899.2512500000003</v>
      </c>
      <c r="DE43" s="4">
        <v>407.35087511940048</v>
      </c>
      <c r="DF43" s="4">
        <v>20.763065375</v>
      </c>
      <c r="DH43" s="4">
        <v>534.9161419700248</v>
      </c>
      <c r="DI43" s="4">
        <v>16.625328500000002</v>
      </c>
      <c r="DK43" s="4">
        <v>5226.7624669999996</v>
      </c>
      <c r="DL43" s="4">
        <v>98.640163000000001</v>
      </c>
      <c r="DM43" s="4">
        <v>9091.6481221633894</v>
      </c>
      <c r="DN43" s="4">
        <v>98.151339249999992</v>
      </c>
      <c r="DO43" s="4">
        <v>717.76721680328342</v>
      </c>
      <c r="DP43" s="4">
        <v>36.887998624999994</v>
      </c>
      <c r="DQ43" s="4">
        <v>628.79642000000001</v>
      </c>
      <c r="DR43" s="4">
        <v>40.299788999999997</v>
      </c>
      <c r="DS43" s="4">
        <v>558.23092869259131</v>
      </c>
      <c r="DT43" s="4">
        <v>38.289155999999998</v>
      </c>
      <c r="DU43" s="4">
        <v>38.289155999999998</v>
      </c>
      <c r="DV43" s="4">
        <v>42.847520250000002</v>
      </c>
      <c r="DW43" s="4">
        <v>41.26827875</v>
      </c>
      <c r="DX43" s="4">
        <v>39.208984563897843</v>
      </c>
      <c r="DZ43" s="4">
        <v>596.89696008896146</v>
      </c>
      <c r="EA43" s="4">
        <v>39.085811249999999</v>
      </c>
      <c r="EB43" s="4">
        <v>39.085811249999999</v>
      </c>
      <c r="EC43" s="4">
        <v>43.629433124999998</v>
      </c>
      <c r="ED43" s="4">
        <v>41.953857999999997</v>
      </c>
      <c r="EE43" s="4">
        <v>39.549040539062496</v>
      </c>
      <c r="EF43" s="4">
        <v>21.805623624999999</v>
      </c>
      <c r="EG43" s="4">
        <v>17.139686125000001</v>
      </c>
      <c r="EH43" s="4">
        <v>87.072049499999991</v>
      </c>
      <c r="EI43" s="4">
        <v>84.31495812499999</v>
      </c>
      <c r="EJ43" s="4">
        <v>36.736266624999999</v>
      </c>
      <c r="EK43" s="4">
        <v>40.593715500000002</v>
      </c>
      <c r="EL43" s="4">
        <v>38.750295999999999</v>
      </c>
      <c r="EM43" s="4">
        <v>43.537526624999998</v>
      </c>
      <c r="EN43" s="4">
        <v>41.848509125</v>
      </c>
      <c r="EO43" s="4">
        <v>39.69813810881088</v>
      </c>
      <c r="EP43" s="4">
        <v>5.5036249999999998E-3</v>
      </c>
      <c r="EQ43" s="4">
        <v>48997.401250000003</v>
      </c>
      <c r="ER43" s="4">
        <v>403.95502499999998</v>
      </c>
      <c r="ES43" s="4">
        <v>20.972826999999999</v>
      </c>
      <c r="ET43" s="4">
        <v>468.74485171909083</v>
      </c>
      <c r="EU43" s="4">
        <v>16.620958375000001</v>
      </c>
      <c r="EV43" s="7">
        <v>1950.513995</v>
      </c>
      <c r="EW43" s="7">
        <v>95.654049999999998</v>
      </c>
      <c r="EX43" s="7">
        <v>3727.1595710000001</v>
      </c>
      <c r="EY43" s="7">
        <v>96.220757000000006</v>
      </c>
      <c r="EZ43" s="7">
        <v>673.56699000000003</v>
      </c>
      <c r="FA43" s="7">
        <v>37.117502000000002</v>
      </c>
      <c r="FB43" s="7">
        <v>528.95404058242775</v>
      </c>
      <c r="FC43" s="7">
        <v>40.386853000000002</v>
      </c>
      <c r="FD43" s="4">
        <v>415.38908705795751</v>
      </c>
      <c r="FE43" s="4">
        <v>37.915497999999999</v>
      </c>
      <c r="FF43" s="4">
        <v>37.915497999999999</v>
      </c>
      <c r="FG43" s="4">
        <v>42.847492500000001</v>
      </c>
      <c r="FH43" s="4">
        <v>41.417409500000005</v>
      </c>
      <c r="FI43" s="4">
        <v>38.910965031098591</v>
      </c>
      <c r="FK43" s="4">
        <v>558.23092869259131</v>
      </c>
      <c r="FL43" s="4">
        <v>39.054392117187504</v>
      </c>
      <c r="FM43" s="4">
        <v>628.79642000000001</v>
      </c>
      <c r="FN43" s="4">
        <v>39.484232282343882</v>
      </c>
      <c r="FP43" s="4">
        <v>673.56699000000003</v>
      </c>
      <c r="FQ43" s="4">
        <v>39.824270249999998</v>
      </c>
      <c r="FR43" s="4">
        <v>967.55129452935785</v>
      </c>
      <c r="FS43" s="4">
        <v>40.682647762789983</v>
      </c>
    </row>
    <row r="44" spans="1:175" ht="13">
      <c r="A44" s="275" t="s">
        <v>13</v>
      </c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94"/>
      <c r="N44" s="94"/>
      <c r="O44" s="94"/>
      <c r="P44" s="94"/>
      <c r="Q44" s="272" t="s">
        <v>1</v>
      </c>
      <c r="R44" s="272"/>
      <c r="S44" s="272" t="s">
        <v>22</v>
      </c>
      <c r="T44" s="272"/>
      <c r="U44" s="272" t="s">
        <v>0</v>
      </c>
      <c r="V44" s="272"/>
      <c r="W44" s="272" t="s">
        <v>49</v>
      </c>
      <c r="X44" s="272"/>
      <c r="Y44" s="262" t="s">
        <v>40</v>
      </c>
      <c r="Z44" s="262"/>
      <c r="AA44" s="262" t="s">
        <v>44</v>
      </c>
      <c r="AB44" s="262"/>
      <c r="AC44" s="262" t="s">
        <v>45</v>
      </c>
      <c r="AD44" s="262"/>
      <c r="AE44" s="262"/>
      <c r="AF44" s="262"/>
      <c r="AG44" s="262"/>
      <c r="AH44" s="262"/>
      <c r="AI44" s="255" t="s">
        <v>13</v>
      </c>
      <c r="AJ44" s="255"/>
      <c r="AK44" s="280" t="s">
        <v>42</v>
      </c>
      <c r="AL44" s="281"/>
      <c r="CL44" s="4">
        <v>628.79642000000001</v>
      </c>
      <c r="CM44" s="4">
        <v>38.911361999999997</v>
      </c>
      <c r="CN44" s="4">
        <v>38.911361999999997</v>
      </c>
      <c r="CO44" s="4">
        <v>43.185324000000001</v>
      </c>
      <c r="CP44" s="4">
        <v>41.543407000000002</v>
      </c>
      <c r="CQ44" s="4">
        <v>39.3429874375</v>
      </c>
      <c r="CR44" s="4">
        <v>21.547913000000001</v>
      </c>
      <c r="CS44" s="4">
        <v>16.952376999999998</v>
      </c>
      <c r="CT44" s="4">
        <v>86.531565999999998</v>
      </c>
      <c r="CU44" s="4">
        <v>83.803514000000007</v>
      </c>
      <c r="CV44" s="4">
        <v>36.495528999999998</v>
      </c>
      <c r="CW44" s="4">
        <v>40.299788999999997</v>
      </c>
      <c r="CX44" s="4">
        <v>38.577950000000001</v>
      </c>
      <c r="CY44" s="4">
        <v>43.103003000000001</v>
      </c>
      <c r="CZ44" s="4">
        <v>41.441693000000001</v>
      </c>
      <c r="DA44" s="4">
        <v>39.484232282343882</v>
      </c>
      <c r="DB44" s="4">
        <v>7.9299999999999995E-3</v>
      </c>
      <c r="DC44" s="4">
        <v>7263.04</v>
      </c>
      <c r="DE44" s="4">
        <v>456.71631081621922</v>
      </c>
      <c r="DF44" s="4">
        <v>21.11793875</v>
      </c>
      <c r="DH44" s="4">
        <v>606.68821397177157</v>
      </c>
      <c r="DI44" s="4">
        <v>16.89327875</v>
      </c>
      <c r="DK44" s="4">
        <v>10436.341519</v>
      </c>
      <c r="DL44" s="4">
        <v>99.525308999999993</v>
      </c>
      <c r="DM44" s="4">
        <v>10436.341519</v>
      </c>
      <c r="DN44" s="4">
        <v>98.538455999999996</v>
      </c>
      <c r="DO44" s="4">
        <v>819.32683000569796</v>
      </c>
      <c r="DP44" s="4">
        <v>37.280468249999998</v>
      </c>
      <c r="DQ44" s="4">
        <v>717.76721680328342</v>
      </c>
      <c r="DR44" s="4">
        <v>40.484309874999994</v>
      </c>
      <c r="DS44" s="4">
        <v>628.79642000000001</v>
      </c>
      <c r="DT44" s="4">
        <v>38.577950000000001</v>
      </c>
      <c r="DU44" s="4">
        <v>38.577950000000001</v>
      </c>
      <c r="DV44" s="4">
        <v>43.103003000000001</v>
      </c>
      <c r="DW44" s="4">
        <v>41.441693000000001</v>
      </c>
      <c r="DX44" s="4">
        <v>39.484232282343882</v>
      </c>
      <c r="DZ44" s="4">
        <v>673.56699000000003</v>
      </c>
      <c r="EA44" s="4">
        <v>39.373083000000001</v>
      </c>
      <c r="EB44" s="4">
        <v>39.373083000000001</v>
      </c>
      <c r="EC44" s="4">
        <v>43.863534999999999</v>
      </c>
      <c r="ED44" s="4">
        <v>42.101627000000001</v>
      </c>
      <c r="EE44" s="4">
        <v>39.824270249999998</v>
      </c>
      <c r="EF44" s="4">
        <v>22.180368999999999</v>
      </c>
      <c r="EG44" s="4">
        <v>17.399049999999999</v>
      </c>
      <c r="EH44" s="4">
        <v>88.478848999999997</v>
      </c>
      <c r="EI44" s="4">
        <v>85.718571999999995</v>
      </c>
      <c r="EJ44" s="4">
        <v>37.117502000000002</v>
      </c>
      <c r="EK44" s="4">
        <v>40.800578000000002</v>
      </c>
      <c r="EL44" s="4">
        <v>39.028562000000001</v>
      </c>
      <c r="EM44" s="4">
        <v>43.767538000000002</v>
      </c>
      <c r="EN44" s="4">
        <v>41.992209000000003</v>
      </c>
      <c r="EO44" s="4">
        <v>39.960529134714974</v>
      </c>
      <c r="EP44" s="4">
        <v>4.5519999999999996E-3</v>
      </c>
      <c r="EQ44" s="4">
        <v>51844.62</v>
      </c>
      <c r="ER44" s="4">
        <v>454.35657845830013</v>
      </c>
      <c r="ES44" s="4">
        <v>21.334102250000001</v>
      </c>
      <c r="ET44" s="4">
        <v>528.95404058242775</v>
      </c>
      <c r="EU44" s="4">
        <v>16.880322249999999</v>
      </c>
      <c r="EV44" s="7">
        <v>2232.2937778326122</v>
      </c>
      <c r="EW44" s="7">
        <v>96.052981000000003</v>
      </c>
      <c r="EX44" s="7">
        <v>4292.1983071665582</v>
      </c>
      <c r="EY44" s="7">
        <v>96.539246000000006</v>
      </c>
      <c r="EZ44" s="7">
        <v>769.31080056368182</v>
      </c>
      <c r="FA44" s="7">
        <v>37.497879000000005</v>
      </c>
      <c r="FB44" s="7">
        <v>596.89696008896146</v>
      </c>
      <c r="FC44" s="7">
        <v>40.593715500000002</v>
      </c>
      <c r="FD44" s="4">
        <v>468.74485171909083</v>
      </c>
      <c r="FE44" s="4">
        <v>38.193764000000002</v>
      </c>
      <c r="FF44" s="4">
        <v>38.193764000000002</v>
      </c>
      <c r="FG44" s="4">
        <v>43.077503875000005</v>
      </c>
      <c r="FH44" s="4">
        <v>41.561109375000001</v>
      </c>
      <c r="FI44" s="4">
        <v>39.173356057002685</v>
      </c>
      <c r="FK44" s="4">
        <v>628.79642000000001</v>
      </c>
      <c r="FL44" s="4">
        <v>39.3429874375</v>
      </c>
      <c r="FM44" s="4">
        <v>717.76721680328342</v>
      </c>
      <c r="FN44" s="4">
        <v>39.733447410391996</v>
      </c>
      <c r="FP44" s="4">
        <v>769.31080056368182</v>
      </c>
      <c r="FQ44" s="4">
        <v>40.068633273437499</v>
      </c>
      <c r="FR44" s="4">
        <v>1097.8822310037276</v>
      </c>
      <c r="FS44" s="4">
        <v>40.949583986468959</v>
      </c>
    </row>
    <row r="45" spans="1:175" ht="13">
      <c r="A45" s="96"/>
      <c r="B45" s="94"/>
      <c r="C45" s="272" t="s">
        <v>13</v>
      </c>
      <c r="D45" s="272"/>
      <c r="E45" s="272"/>
      <c r="F45" s="272"/>
      <c r="G45" s="94"/>
      <c r="H45" s="94"/>
      <c r="I45" s="94"/>
      <c r="J45" s="94"/>
      <c r="K45" s="94"/>
      <c r="L45" s="94"/>
      <c r="M45" s="272" t="s">
        <v>42</v>
      </c>
      <c r="N45" s="272"/>
      <c r="O45" s="272"/>
      <c r="P45" s="272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9"/>
      <c r="AJ45" s="99"/>
      <c r="AK45" s="99"/>
      <c r="AL45" s="100"/>
      <c r="CL45" s="4">
        <v>717.76721680328342</v>
      </c>
      <c r="CM45" s="4">
        <v>39.185881625</v>
      </c>
      <c r="CN45" s="4">
        <v>39.185881625</v>
      </c>
      <c r="CO45" s="4">
        <v>43.389657249999999</v>
      </c>
      <c r="CP45" s="4">
        <v>41.661630875</v>
      </c>
      <c r="CQ45" s="4">
        <v>39.603351929687499</v>
      </c>
      <c r="CR45" s="4">
        <v>21.997379625000001</v>
      </c>
      <c r="CS45" s="4">
        <v>17.246473875</v>
      </c>
      <c r="CT45" s="4">
        <v>87.571657125000002</v>
      </c>
      <c r="CU45" s="4">
        <v>84.842110000000005</v>
      </c>
      <c r="CV45" s="4">
        <v>36.887998624999994</v>
      </c>
      <c r="CW45" s="4">
        <v>40.484309874999994</v>
      </c>
      <c r="CX45" s="4">
        <v>38.851884750000004</v>
      </c>
      <c r="CY45" s="4">
        <v>43.303924625000001</v>
      </c>
      <c r="CZ45" s="4">
        <v>41.556542874999998</v>
      </c>
      <c r="DA45" s="4">
        <v>39.733447410391996</v>
      </c>
      <c r="DB45" s="4">
        <v>7.3746249999999992E-3</v>
      </c>
      <c r="DC45" s="4">
        <v>8107.4762499999997</v>
      </c>
      <c r="DE45" s="4">
        <v>512.06417196093332</v>
      </c>
      <c r="DF45" s="4">
        <v>21.472812125000001</v>
      </c>
      <c r="DH45" s="4">
        <v>688.0902633012771</v>
      </c>
      <c r="DI45" s="4">
        <v>17.161228999999999</v>
      </c>
      <c r="DO45" s="4">
        <v>935.25649911532025</v>
      </c>
      <c r="DP45" s="4">
        <v>37.672937875000002</v>
      </c>
      <c r="DQ45" s="4">
        <v>819.32683000569796</v>
      </c>
      <c r="DR45" s="4">
        <v>40.668830749999998</v>
      </c>
      <c r="DS45" s="4">
        <v>717.76721680328342</v>
      </c>
      <c r="DT45" s="4">
        <v>38.851884750000004</v>
      </c>
      <c r="DU45" s="4">
        <v>38.851884750000004</v>
      </c>
      <c r="DV45" s="4">
        <v>43.303924625000001</v>
      </c>
      <c r="DW45" s="4">
        <v>41.556542874999998</v>
      </c>
      <c r="DX45" s="4">
        <v>39.733447410391996</v>
      </c>
      <c r="DZ45" s="4">
        <v>769.31080056368182</v>
      </c>
      <c r="EA45" s="4">
        <v>39.633465749999999</v>
      </c>
      <c r="EB45" s="4">
        <v>39.633465749999999</v>
      </c>
      <c r="EC45" s="4">
        <v>44.033626999999996</v>
      </c>
      <c r="ED45" s="4">
        <v>42.195984875000001</v>
      </c>
      <c r="EE45" s="4">
        <v>40.068633273437499</v>
      </c>
      <c r="EF45" s="4">
        <v>22.626039499999997</v>
      </c>
      <c r="EG45" s="4">
        <v>17.686920999999998</v>
      </c>
      <c r="EH45" s="4">
        <v>89.375749124999999</v>
      </c>
      <c r="EI45" s="4">
        <v>86.63593462499999</v>
      </c>
      <c r="EJ45" s="4">
        <v>37.497879000000005</v>
      </c>
      <c r="EK45" s="4">
        <v>40.964519125000002</v>
      </c>
      <c r="EL45" s="4">
        <v>39.290078250000001</v>
      </c>
      <c r="EM45" s="4">
        <v>43.935430875000002</v>
      </c>
      <c r="EN45" s="4">
        <v>42.083598000000002</v>
      </c>
      <c r="EO45" s="4">
        <v>40.194794593047867</v>
      </c>
      <c r="EP45" s="4">
        <v>4.1618749999999998E-3</v>
      </c>
      <c r="EQ45" s="4">
        <v>59640.001250000001</v>
      </c>
      <c r="ER45" s="4">
        <v>511.04674434569324</v>
      </c>
      <c r="ES45" s="4">
        <v>21.695377499999999</v>
      </c>
      <c r="ET45" s="4">
        <v>596.89696008896146</v>
      </c>
      <c r="EU45" s="4">
        <v>17.139686125000001</v>
      </c>
      <c r="EV45" s="7">
        <v>3727.1595710000001</v>
      </c>
      <c r="EW45" s="7">
        <v>97.973163</v>
      </c>
      <c r="EX45" s="7">
        <v>4942.8971196692173</v>
      </c>
      <c r="EY45" s="7">
        <v>96.857735000000005</v>
      </c>
      <c r="EZ45" s="7">
        <v>878.66406259596124</v>
      </c>
      <c r="FA45" s="7">
        <v>37.878256</v>
      </c>
      <c r="FB45" s="7">
        <v>673.56699000000003</v>
      </c>
      <c r="FC45" s="7">
        <v>40.800578000000002</v>
      </c>
      <c r="FD45" s="4">
        <v>528.95404058242775</v>
      </c>
      <c r="FE45" s="4">
        <v>38.472030000000004</v>
      </c>
      <c r="FF45" s="4">
        <v>38.472030000000004</v>
      </c>
      <c r="FG45" s="4">
        <v>43.307515250000002</v>
      </c>
      <c r="FH45" s="4">
        <v>41.704809250000004</v>
      </c>
      <c r="FI45" s="4">
        <v>39.435747082906786</v>
      </c>
      <c r="FK45" s="4">
        <v>717.76721680328342</v>
      </c>
      <c r="FL45" s="4">
        <v>39.603351929687499</v>
      </c>
      <c r="FM45" s="4">
        <v>819.32683000569796</v>
      </c>
      <c r="FN45" s="4">
        <v>39.98266253844011</v>
      </c>
      <c r="FP45" s="4">
        <v>967.55129452935785</v>
      </c>
      <c r="FQ45" s="4">
        <v>40.527300734375004</v>
      </c>
      <c r="FR45" s="4">
        <v>1245.768984</v>
      </c>
      <c r="FS45" s="4">
        <v>41.216520210147934</v>
      </c>
    </row>
    <row r="46" spans="1:175" ht="17" customHeight="1" thickBot="1">
      <c r="A46" s="276" t="s">
        <v>23</v>
      </c>
      <c r="B46" s="277"/>
      <c r="C46" s="118" t="s">
        <v>24</v>
      </c>
      <c r="D46" s="118" t="s">
        <v>25</v>
      </c>
      <c r="E46" s="118" t="s">
        <v>26</v>
      </c>
      <c r="F46" s="118" t="s">
        <v>38</v>
      </c>
      <c r="G46" s="118" t="s">
        <v>5</v>
      </c>
      <c r="H46" s="118" t="s">
        <v>22</v>
      </c>
      <c r="I46" s="118" t="s">
        <v>0</v>
      </c>
      <c r="J46" s="118" t="s">
        <v>39</v>
      </c>
      <c r="K46" s="118" t="s">
        <v>40</v>
      </c>
      <c r="L46" s="118" t="s">
        <v>41</v>
      </c>
      <c r="M46" s="118" t="s">
        <v>24</v>
      </c>
      <c r="N46" s="118" t="s">
        <v>25</v>
      </c>
      <c r="O46" s="118" t="s">
        <v>26</v>
      </c>
      <c r="P46" s="118" t="s">
        <v>38</v>
      </c>
      <c r="Q46" s="118" t="s">
        <v>23</v>
      </c>
      <c r="R46" s="118" t="s">
        <v>24</v>
      </c>
      <c r="S46" s="118" t="s">
        <v>23</v>
      </c>
      <c r="T46" s="118" t="s">
        <v>24</v>
      </c>
      <c r="U46" s="118" t="s">
        <v>23</v>
      </c>
      <c r="V46" s="118" t="s">
        <v>24</v>
      </c>
      <c r="W46" s="118" t="s">
        <v>23</v>
      </c>
      <c r="X46" s="118" t="s">
        <v>24</v>
      </c>
      <c r="Y46" s="118" t="s">
        <v>23</v>
      </c>
      <c r="Z46" s="118" t="s">
        <v>24</v>
      </c>
      <c r="AA46" s="118" t="s">
        <v>23</v>
      </c>
      <c r="AB46" s="118" t="s">
        <v>24</v>
      </c>
      <c r="AC46" s="118" t="s">
        <v>23</v>
      </c>
      <c r="AD46" s="118" t="s">
        <v>24</v>
      </c>
      <c r="AE46" s="118" t="s">
        <v>24</v>
      </c>
      <c r="AF46" s="118" t="s">
        <v>25</v>
      </c>
      <c r="AG46" s="118" t="s">
        <v>26</v>
      </c>
      <c r="AH46" s="118" t="s">
        <v>38</v>
      </c>
      <c r="AI46" s="256" t="s">
        <v>38</v>
      </c>
      <c r="AJ46" s="256"/>
      <c r="AK46" s="282" t="s">
        <v>38</v>
      </c>
      <c r="AL46" s="283"/>
      <c r="CL46" s="4">
        <v>819.32683000569796</v>
      </c>
      <c r="CM46" s="4">
        <v>39.460401249999997</v>
      </c>
      <c r="CN46" s="4">
        <v>39.460401249999997</v>
      </c>
      <c r="CO46" s="4">
        <v>43.593990500000004</v>
      </c>
      <c r="CP46" s="4">
        <v>41.779854749999998</v>
      </c>
      <c r="CQ46" s="4">
        <v>39.863716421874997</v>
      </c>
      <c r="CR46" s="4">
        <v>22.44684625</v>
      </c>
      <c r="CS46" s="4">
        <v>17.540570750000001</v>
      </c>
      <c r="CT46" s="4">
        <v>88.611748250000005</v>
      </c>
      <c r="CU46" s="4">
        <v>85.880706000000004</v>
      </c>
      <c r="CV46" s="4">
        <v>37.280468249999998</v>
      </c>
      <c r="CW46" s="4">
        <v>40.668830749999998</v>
      </c>
      <c r="CX46" s="4">
        <v>39.125819499999999</v>
      </c>
      <c r="CY46" s="4">
        <v>43.50484625</v>
      </c>
      <c r="CZ46" s="4">
        <v>41.671392750000003</v>
      </c>
      <c r="DA46" s="4">
        <v>39.98266253844011</v>
      </c>
      <c r="DB46" s="4">
        <v>6.8192499999999989E-3</v>
      </c>
      <c r="DC46" s="4">
        <v>8951.9125000000004</v>
      </c>
      <c r="DE46" s="4">
        <v>574.11944788533822</v>
      </c>
      <c r="DF46" s="4">
        <v>21.827685500000001</v>
      </c>
      <c r="DH46" s="4">
        <v>780.41438674141045</v>
      </c>
      <c r="DI46" s="4">
        <v>17.429179250000001</v>
      </c>
      <c r="DO46" s="4">
        <v>1067.5894979923471</v>
      </c>
      <c r="DP46" s="4">
        <v>38.065407499999999</v>
      </c>
      <c r="DQ46" s="4">
        <v>1022.1175727988049</v>
      </c>
      <c r="DR46" s="4">
        <v>40.992422499999996</v>
      </c>
      <c r="DS46" s="4">
        <v>819.32683000569796</v>
      </c>
      <c r="DT46" s="4">
        <v>39.125819499999999</v>
      </c>
      <c r="DU46" s="4">
        <v>39.125819499999999</v>
      </c>
      <c r="DV46" s="4">
        <v>43.50484625</v>
      </c>
      <c r="DW46" s="4">
        <v>41.671392750000003</v>
      </c>
      <c r="DX46" s="4">
        <v>39.98266253844011</v>
      </c>
      <c r="DZ46" s="4">
        <v>878.66406259596124</v>
      </c>
      <c r="EA46" s="4">
        <v>39.893848500000004</v>
      </c>
      <c r="EB46" s="4">
        <v>39.893848500000004</v>
      </c>
      <c r="EC46" s="4">
        <v>44.203719</v>
      </c>
      <c r="ED46" s="4">
        <v>42.290342750000001</v>
      </c>
      <c r="EE46" s="4">
        <v>40.312996296874999</v>
      </c>
      <c r="EF46" s="4">
        <v>23.071709999999999</v>
      </c>
      <c r="EG46" s="4">
        <v>17.974792000000001</v>
      </c>
      <c r="EH46" s="4">
        <v>90.272649250000001</v>
      </c>
      <c r="EI46" s="4">
        <v>87.55329725</v>
      </c>
      <c r="EJ46" s="4">
        <v>37.878256</v>
      </c>
      <c r="EK46" s="4">
        <v>41.128460250000003</v>
      </c>
      <c r="EL46" s="4">
        <v>39.5515945</v>
      </c>
      <c r="EM46" s="4">
        <v>44.103323750000001</v>
      </c>
      <c r="EN46" s="4">
        <v>42.174987000000002</v>
      </c>
      <c r="EO46" s="4">
        <v>40.429060051380752</v>
      </c>
      <c r="EP46" s="4">
        <v>3.7717499999999999E-3</v>
      </c>
      <c r="EQ46" s="4">
        <v>67435.382500000007</v>
      </c>
      <c r="ER46" s="4">
        <v>574.81015415803392</v>
      </c>
      <c r="ES46" s="4">
        <v>22.056652749999998</v>
      </c>
      <c r="ET46" s="4">
        <v>673.56699000000003</v>
      </c>
      <c r="EU46" s="4">
        <v>17.399049999999999</v>
      </c>
      <c r="EV46" s="7">
        <v>5740.7322899999999</v>
      </c>
      <c r="EW46" s="7">
        <v>98.845498000000006</v>
      </c>
      <c r="EX46" s="7">
        <v>5740.7322899999999</v>
      </c>
      <c r="EY46" s="7">
        <v>97.217488000000003</v>
      </c>
      <c r="EZ46" s="7">
        <v>1003.5612841155346</v>
      </c>
      <c r="FA46" s="7">
        <v>38.258633000000003</v>
      </c>
      <c r="FB46" s="7">
        <v>967.55129452935785</v>
      </c>
      <c r="FC46" s="7">
        <v>41.315752000000003</v>
      </c>
      <c r="FD46" s="4">
        <v>596.89696008896146</v>
      </c>
      <c r="FE46" s="4">
        <v>38.750295999999999</v>
      </c>
      <c r="FF46" s="4">
        <v>38.750295999999999</v>
      </c>
      <c r="FG46" s="4">
        <v>43.537526624999998</v>
      </c>
      <c r="FH46" s="4">
        <v>41.848509125</v>
      </c>
      <c r="FI46" s="4">
        <v>39.69813810881088</v>
      </c>
      <c r="FK46" s="4">
        <v>819.32683000569796</v>
      </c>
      <c r="FL46" s="4">
        <v>39.863716421874997</v>
      </c>
      <c r="FM46" s="4">
        <v>1022.1175727988049</v>
      </c>
      <c r="FN46" s="4">
        <v>40.439707978504885</v>
      </c>
      <c r="FP46" s="4">
        <v>1097.8822310037276</v>
      </c>
      <c r="FQ46" s="4">
        <v>40.803090648437504</v>
      </c>
      <c r="FR46" s="4">
        <v>1428.6639070050537</v>
      </c>
      <c r="FS46" s="4">
        <v>41.458155153690669</v>
      </c>
    </row>
    <row r="47" spans="1:175">
      <c r="A47" s="271" t="s">
        <v>27</v>
      </c>
      <c r="B47" s="192">
        <f>bdRateROI($CL5:$CL63,CM5:CM63,$DZ5:$DZ63,EA5:EA63,CJ11,CJ6,1, 0, TRUE)</f>
        <v>-0.11512929756891799</v>
      </c>
      <c r="C47" s="192">
        <f t="shared" ref="C47:H47" si="3">bdRateExtend($CL5:$CL63,CN5:CN63,$DZ5:$DZ63,EB5:EB63, "None", FALSE, 0, TRUE)</f>
        <v>-0.18572145551485131</v>
      </c>
      <c r="D47" s="192" t="e">
        <f t="shared" si="3"/>
        <v>#N/A</v>
      </c>
      <c r="E47" s="192" t="e">
        <f t="shared" si="3"/>
        <v>#N/A</v>
      </c>
      <c r="F47" s="192">
        <f t="shared" si="3"/>
        <v>-0.19944380933138262</v>
      </c>
      <c r="G47" s="192" t="e">
        <f t="shared" si="3"/>
        <v>#N/A</v>
      </c>
      <c r="H47" s="192" t="e">
        <f t="shared" si="3"/>
        <v>#N/A</v>
      </c>
      <c r="I47" s="192">
        <f>bdRateExtend($CL5:$CL63,CT5:CT63,$DZ5:$DZ63,EH5:EH63,"None", FALSE,2,TRUE)</f>
        <v>-0.23129866885925654</v>
      </c>
      <c r="J47" s="192">
        <f>bdRateExtend($CL5:$CL63,CU5:CU63,$DZ5:$DZ63,EI5:EI63,"None", FALSE,2,TRUE)</f>
        <v>-0.22059975226242345</v>
      </c>
      <c r="K47" s="192">
        <f t="shared" ref="K47:P47" si="4">bdRateExtend($CL5:$CL63,CV5:CV63,$DZ5:$DZ63,EJ5:EJ63, "None", FALSE, 0, TRUE)</f>
        <v>-0.17600873003845274</v>
      </c>
      <c r="L47" s="192" t="e">
        <f t="shared" si="4"/>
        <v>#N/A</v>
      </c>
      <c r="M47" s="192">
        <f t="shared" si="4"/>
        <v>-0.18580098041270698</v>
      </c>
      <c r="N47" s="192" t="e">
        <f t="shared" si="4"/>
        <v>#N/A</v>
      </c>
      <c r="O47" s="192" t="e">
        <f t="shared" si="4"/>
        <v>#N/A</v>
      </c>
      <c r="P47" s="192">
        <f t="shared" si="4"/>
        <v>-0.20633468590985637</v>
      </c>
      <c r="Q47" s="192">
        <f>bdRateROI($DE5:$DE63,DF5:DF63,$ER5:$ER63,ES5:ES63,CJ11,CJ6,1, 0, TRUE)</f>
        <v>-9.5612801162954786E-2</v>
      </c>
      <c r="R47" s="192">
        <f>bdRateExtend($DE5:$DE63,DF5:DF63,$ER5:$ER63,ES5:ES63, "None", FALSE, 0, TRUE)</f>
        <v>-0.14739532772733632</v>
      </c>
      <c r="S47" s="192">
        <f>bdRateROI($DH5:$DH63,DI5:DI63,$ET5:$ET63,EU5:EU63,CJ11,CJ6,1, 0, TRUE)</f>
        <v>-9.0664745592683116E-2</v>
      </c>
      <c r="T47" s="192">
        <f>bdRateExtend($DH5:$DH63,DI5:DI63,$ET5:$ET63,EU5:EU63, "None", FALSE, 0, TRUE)</f>
        <v>-0.17302046531710646</v>
      </c>
      <c r="U47" s="192">
        <f>bdRateROI($DK5:$DK63,DL5:DL63,$EV5:$EV63,EW5:EW63,$CJ11,$CJ6,1,2,TRUE)</f>
        <v>-8.2805035367142898E-2</v>
      </c>
      <c r="V47" s="192">
        <f>bdRateExtend($DK5:$DK63,DL5:DL63,$EV5:$EV63,EW5:EW63,"None", FALSE,2,TRUE)</f>
        <v>-0.21143259528395397</v>
      </c>
      <c r="W47" s="192">
        <f>bdRateROI(DM5:DM63,DN5:DN63,EX5:EX63,EY5:EY63,$CJ11,$CJ6,1,2,TRUE)</f>
        <v>-0.10667854877608896</v>
      </c>
      <c r="X47" s="192">
        <f>bdRateExtend(DM5:DM63,DN5:DN63,EX5:EX63,EY5:EY63,"None", FALSE,2,TRUE)</f>
        <v>-0.20272938618460512</v>
      </c>
      <c r="Y47" s="192">
        <f>bdRateROI(DO5:DO63,DP5:DP63,EZ5:EZ63,FA5:FA63,$CJ11,$CJ6,1, 0, TRUE)</f>
        <v>-9.6542547824847058E-2</v>
      </c>
      <c r="Z47" s="192">
        <f>bdRateExtend(DO5:DO63,DP5:DP63,EZ5:EZ63,FA5:FA63, "None", FALSE, 0, TRUE)</f>
        <v>-0.17129413644142222</v>
      </c>
      <c r="AA47" s="192">
        <f>bdRateROI(DQ5:DQ63,DR5:DR63,FB5:FB63,FC5:FC63,$CJ11,$CJ6,1, 0, TRUE)</f>
        <v>-0.23772750482202099</v>
      </c>
      <c r="AB47" s="192">
        <f>bdRateExtend(DQ5:DQ63,DR5:DR63,FB5:FB63,FC5:FC63, "None", FALSE, 0, TRUE)</f>
        <v>-0.26354778428223158</v>
      </c>
      <c r="AC47" s="192">
        <f>bdRateROI(DS5:DS63,DT5:DT63,FD5:FD63,FE5:FE63,$CJ11,$CJ6,1, 0, TRUE)</f>
        <v>-0.11315843700261641</v>
      </c>
      <c r="AD47" s="192">
        <f>bdRateExtend(DS5:DS63,DT5:DT63,FD5:FD63,FE5:FE63, "None", FALSE, 0, TRUE)</f>
        <v>-0.18797774125491185</v>
      </c>
      <c r="AE47" s="192">
        <f>bdRateExtend($DS5:$DS63,DU5:DU63,$FD5:$FD63,FF5:FF63, "None", FALSE, 0, TRUE)</f>
        <v>-0.18797774125491185</v>
      </c>
      <c r="AF47" s="192" t="e">
        <f>bdRateExtend($DS5:$DS63,DV5:DV63,$FD5:$FD63,FG5:FG63, "None", FALSE, 0, TRUE)</f>
        <v>#N/A</v>
      </c>
      <c r="AG47" s="192" t="e">
        <f>bdRateExtend($DS5:$DS63,DW5:DW63,$FD5:$FD63,FH5:FH63, "None", FALSE, 0, TRUE)</f>
        <v>#N/A</v>
      </c>
      <c r="AH47" s="192">
        <f>bdRateExtend($DS5:$DS63,DX5:DX63,$FD5:$FD63,FI5:FI63, "None", FALSE, 0, TRUE)</f>
        <v>-0.20759995360464711</v>
      </c>
      <c r="AI47" s="192">
        <f>bdRateROI($FK5:$FK63,FL5:FL63,$FP5:$FP63,FQ5:FQ63,$CJ11,$CJ6,1, 0, TRUE)</f>
        <v>-0.13332018516999389</v>
      </c>
      <c r="AJ47" s="192">
        <f>bdRateExtend($FK5:$FK63,FL5:FL63,$FP5:$FP63,FQ5:FQ63, "None", FALSE, 0, TRUE)</f>
        <v>-0.19989297489277325</v>
      </c>
      <c r="AK47" s="192">
        <f>bdRateROI($FM5:$FM63,FN5:FN63,$FR5:$FR63,FS5:FS63,$CJ11,$CJ6,1, 0, TRUE)</f>
        <v>-0.14941986753517422</v>
      </c>
      <c r="AL47" s="194">
        <f>bdRateExtend($FM5:$FM63,FN5:FN63,$FR5:$FR63,FS5:FS63, "None", FALSE, 0, TRUE)</f>
        <v>-0.20584013281064317</v>
      </c>
      <c r="CL47" s="4">
        <v>935.25649911532025</v>
      </c>
      <c r="CM47" s="4">
        <v>39.734920875</v>
      </c>
      <c r="CN47" s="4">
        <v>39.734920875</v>
      </c>
      <c r="CO47" s="4">
        <v>43.798323750000002</v>
      </c>
      <c r="CP47" s="4">
        <v>41.898078625000004</v>
      </c>
      <c r="CQ47" s="4">
        <v>40.124080914062496</v>
      </c>
      <c r="CR47" s="4">
        <v>22.896312875</v>
      </c>
      <c r="CS47" s="4">
        <v>17.834667624999998</v>
      </c>
      <c r="CT47" s="4">
        <v>89.651839374999994</v>
      </c>
      <c r="CU47" s="4">
        <v>86.919302000000002</v>
      </c>
      <c r="CV47" s="4">
        <v>37.672937875000002</v>
      </c>
      <c r="CW47" s="4">
        <v>40.853351625000002</v>
      </c>
      <c r="CX47" s="4">
        <v>39.399754250000001</v>
      </c>
      <c r="CY47" s="4">
        <v>43.705767874999999</v>
      </c>
      <c r="CZ47" s="4">
        <v>41.786242625</v>
      </c>
      <c r="DA47" s="4">
        <v>40.231877666488224</v>
      </c>
      <c r="DB47" s="4">
        <v>6.2638749999999995E-3</v>
      </c>
      <c r="DC47" s="4">
        <v>9796.348750000001</v>
      </c>
      <c r="DE47" s="4">
        <v>643.69498685667259</v>
      </c>
      <c r="DF47" s="4">
        <v>22.182558874999998</v>
      </c>
      <c r="DH47" s="4">
        <v>819.32683000569796</v>
      </c>
      <c r="DI47" s="4">
        <v>17.540570750000001</v>
      </c>
      <c r="DO47" s="4">
        <v>1218.646796148078</v>
      </c>
      <c r="DP47" s="4">
        <v>38.457877124999996</v>
      </c>
      <c r="DQ47" s="4">
        <v>1157.939363</v>
      </c>
      <c r="DR47" s="4">
        <v>41.208728999999998</v>
      </c>
      <c r="DS47" s="4">
        <v>935.25649911532025</v>
      </c>
      <c r="DT47" s="4">
        <v>39.399754250000001</v>
      </c>
      <c r="DU47" s="4">
        <v>39.399754250000001</v>
      </c>
      <c r="DV47" s="4">
        <v>43.705767874999999</v>
      </c>
      <c r="DW47" s="4">
        <v>41.786242625</v>
      </c>
      <c r="DX47" s="4">
        <v>40.231877666488224</v>
      </c>
      <c r="DZ47" s="4">
        <v>967.55129452935785</v>
      </c>
      <c r="EA47" s="4">
        <v>40.096424249999998</v>
      </c>
      <c r="EB47" s="4">
        <v>40.096424249999998</v>
      </c>
      <c r="EC47" s="4">
        <v>44.39463275</v>
      </c>
      <c r="ED47" s="4">
        <v>42.692239499999999</v>
      </c>
      <c r="EE47" s="4">
        <v>40.527300734375004</v>
      </c>
      <c r="EF47" s="4">
        <v>23.184618</v>
      </c>
      <c r="EG47" s="4">
        <v>18.078643</v>
      </c>
      <c r="EH47" s="4">
        <v>90.500433749999999</v>
      </c>
      <c r="EI47" s="4">
        <v>88.099842500000008</v>
      </c>
      <c r="EJ47" s="4">
        <v>38.021015750000004</v>
      </c>
      <c r="EK47" s="4">
        <v>41.315752000000003</v>
      </c>
      <c r="EL47" s="4">
        <v>39.785094749999999</v>
      </c>
      <c r="EM47" s="4">
        <v>44.304516749999998</v>
      </c>
      <c r="EN47" s="4">
        <v>42.600182499999995</v>
      </c>
      <c r="EO47" s="4">
        <v>40.682647762789983</v>
      </c>
      <c r="EP47" s="4">
        <v>3.0587499999999998E-3</v>
      </c>
      <c r="EQ47" s="4">
        <v>98986.275000000009</v>
      </c>
      <c r="ER47" s="4">
        <v>646.52933802799555</v>
      </c>
      <c r="ES47" s="4">
        <v>22.417928</v>
      </c>
      <c r="ET47" s="4">
        <v>769.31080056368182</v>
      </c>
      <c r="EU47" s="4">
        <v>17.686920999999998</v>
      </c>
      <c r="EV47" s="7">
        <v>10011.301317063631</v>
      </c>
      <c r="EW47" s="7">
        <v>99.433863500000001</v>
      </c>
      <c r="EX47" s="7">
        <v>6555.1880648563274</v>
      </c>
      <c r="EY47" s="7">
        <v>97.494713000000004</v>
      </c>
      <c r="EZ47" s="7">
        <v>1146.211952722979</v>
      </c>
      <c r="FA47" s="7">
        <v>38.639009999999999</v>
      </c>
      <c r="FB47" s="7">
        <v>1097.8822310037276</v>
      </c>
      <c r="FC47" s="7">
        <v>41.517102999999999</v>
      </c>
      <c r="FD47" s="4">
        <v>673.56699000000003</v>
      </c>
      <c r="FE47" s="4">
        <v>39.028562000000001</v>
      </c>
      <c r="FF47" s="4">
        <v>39.028562000000001</v>
      </c>
      <c r="FG47" s="4">
        <v>43.767538000000002</v>
      </c>
      <c r="FH47" s="4">
        <v>41.992209000000003</v>
      </c>
      <c r="FI47" s="4">
        <v>39.960529134714974</v>
      </c>
      <c r="FK47" s="4">
        <v>935.25649911532025</v>
      </c>
      <c r="FL47" s="4">
        <v>40.124080914062496</v>
      </c>
      <c r="FM47" s="4">
        <v>1157.939363</v>
      </c>
      <c r="FN47" s="4">
        <v>40.714963418628649</v>
      </c>
      <c r="FP47" s="4">
        <v>1245.768984</v>
      </c>
      <c r="FQ47" s="4">
        <v>41.078880562500004</v>
      </c>
      <c r="FR47" s="4">
        <v>1638.4101590210569</v>
      </c>
      <c r="FS47" s="4">
        <v>41.699790097233411</v>
      </c>
    </row>
    <row r="48" spans="1:175">
      <c r="A48" s="261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8"/>
      <c r="CL48" s="4">
        <v>1157.939363</v>
      </c>
      <c r="CM48" s="4">
        <v>40.207267999999999</v>
      </c>
      <c r="CN48" s="4">
        <v>40.207267999999999</v>
      </c>
      <c r="CO48" s="4">
        <v>44.227026000000002</v>
      </c>
      <c r="CP48" s="4">
        <v>42.332498000000001</v>
      </c>
      <c r="CQ48" s="4">
        <v>40.59132975</v>
      </c>
      <c r="CR48" s="4">
        <v>23.338533000000002</v>
      </c>
      <c r="CS48" s="4">
        <v>18.168671</v>
      </c>
      <c r="CT48" s="4">
        <v>90.806932000000003</v>
      </c>
      <c r="CU48" s="4">
        <v>88.668166999999997</v>
      </c>
      <c r="CV48" s="4">
        <v>38.167102999999997</v>
      </c>
      <c r="CW48" s="4">
        <v>41.208728999999998</v>
      </c>
      <c r="CX48" s="4">
        <v>39.886781999999997</v>
      </c>
      <c r="CY48" s="4">
        <v>44.135275</v>
      </c>
      <c r="CZ48" s="4">
        <v>42.235047999999999</v>
      </c>
      <c r="DA48" s="4">
        <v>40.714963418628649</v>
      </c>
      <c r="DB48" s="4">
        <v>4.8310000000000002E-3</v>
      </c>
      <c r="DC48" s="4">
        <v>15999.56</v>
      </c>
      <c r="DE48" s="4">
        <v>721.70214339640893</v>
      </c>
      <c r="DF48" s="4">
        <v>22.537432249999998</v>
      </c>
      <c r="DH48" s="4">
        <v>935.25649911532025</v>
      </c>
      <c r="DI48" s="4">
        <v>17.834667624999998</v>
      </c>
      <c r="DO48" s="4">
        <v>1391.0777658967015</v>
      </c>
      <c r="DP48" s="4">
        <v>38.85034675</v>
      </c>
      <c r="DQ48" s="4">
        <v>1327.8161967594872</v>
      </c>
      <c r="DR48" s="4">
        <v>41.387864749999999</v>
      </c>
      <c r="DS48" s="4">
        <v>1022.1175727988049</v>
      </c>
      <c r="DT48" s="4">
        <v>39.593782374999996</v>
      </c>
      <c r="DU48" s="4">
        <v>39.593782374999996</v>
      </c>
      <c r="DV48" s="4">
        <v>43.894468625000002</v>
      </c>
      <c r="DW48" s="4">
        <v>42.073201624999996</v>
      </c>
      <c r="DX48" s="4">
        <v>40.439707978504885</v>
      </c>
      <c r="DZ48" s="4">
        <v>1097.8822310037276</v>
      </c>
      <c r="EA48" s="4">
        <v>40.386140125000004</v>
      </c>
      <c r="EB48" s="4">
        <v>40.386140125000004</v>
      </c>
      <c r="EC48" s="4">
        <v>44.611648875</v>
      </c>
      <c r="ED48" s="4">
        <v>42.83183975</v>
      </c>
      <c r="EE48" s="4">
        <v>40.803090648437504</v>
      </c>
      <c r="EF48" s="4">
        <v>23.602088500000001</v>
      </c>
      <c r="EG48" s="4">
        <v>18.356904</v>
      </c>
      <c r="EH48" s="4">
        <v>91.634720375000001</v>
      </c>
      <c r="EI48" s="4">
        <v>89.256616750000006</v>
      </c>
      <c r="EJ48" s="4">
        <v>38.407937375000003</v>
      </c>
      <c r="EK48" s="4">
        <v>41.517102999999999</v>
      </c>
      <c r="EL48" s="4">
        <v>40.072322374999999</v>
      </c>
      <c r="EM48" s="4">
        <v>44.519458874999998</v>
      </c>
      <c r="EN48" s="4">
        <v>42.737539749999996</v>
      </c>
      <c r="EO48" s="4">
        <v>40.949583986468959</v>
      </c>
      <c r="EP48" s="4">
        <v>2.6318750000000001E-3</v>
      </c>
      <c r="EQ48" s="4">
        <v>106207.61750000001</v>
      </c>
      <c r="ER48" s="4">
        <v>727.19693955857986</v>
      </c>
      <c r="ES48" s="4">
        <v>22.779203250000002</v>
      </c>
      <c r="ET48" s="4">
        <v>878.66406259596124</v>
      </c>
      <c r="EU48" s="4">
        <v>17.974792000000001</v>
      </c>
      <c r="EV48" s="7">
        <v>11529.01821</v>
      </c>
      <c r="EW48" s="7">
        <v>99.642534999999995</v>
      </c>
      <c r="EX48" s="7">
        <v>7548.9569413809086</v>
      </c>
      <c r="EY48" s="7">
        <v>97.813202000000004</v>
      </c>
      <c r="EZ48" s="7">
        <v>1309.1396224226728</v>
      </c>
      <c r="FA48" s="7">
        <v>39.019387000000002</v>
      </c>
      <c r="FB48" s="7">
        <v>1245.768984</v>
      </c>
      <c r="FC48" s="7">
        <v>41.718454000000001</v>
      </c>
      <c r="FD48" s="4">
        <v>769.31080056368182</v>
      </c>
      <c r="FE48" s="4">
        <v>39.290078250000001</v>
      </c>
      <c r="FF48" s="4">
        <v>39.290078250000001</v>
      </c>
      <c r="FG48" s="4">
        <v>43.935430875000002</v>
      </c>
      <c r="FH48" s="4">
        <v>42.083598000000002</v>
      </c>
      <c r="FI48" s="4">
        <v>40.194794593047867</v>
      </c>
      <c r="FK48" s="4">
        <v>1157.939363</v>
      </c>
      <c r="FL48" s="4">
        <v>40.59132975</v>
      </c>
      <c r="FM48" s="4">
        <v>1327.8161967594872</v>
      </c>
      <c r="FN48" s="4">
        <v>40.971470579906523</v>
      </c>
      <c r="FP48" s="4">
        <v>1428.6639070050537</v>
      </c>
      <c r="FQ48" s="4">
        <v>41.3273175234375</v>
      </c>
      <c r="FR48" s="4">
        <v>1878.9498607903952</v>
      </c>
      <c r="FS48" s="4">
        <v>41.941425040776153</v>
      </c>
    </row>
    <row r="49" spans="1:175">
      <c r="A49" s="261" t="s">
        <v>28</v>
      </c>
      <c r="B49" s="177">
        <f>bdRateROI($CL5:$CL63,CM5:CM63,$DZ5:$DZ63,EA5:EA63,CJ10,CJ11,1, 0, TRUE)</f>
        <v>-0.14085366802164734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>
        <f>bdRateROI($DE5:$DE63,DF5:DF63,$ER5:$ER63,ES5:ES63,CJ10,CJ11,1, 0, TRUE)</f>
        <v>-8.6075641863297192E-2</v>
      </c>
      <c r="R49" s="177"/>
      <c r="S49" s="177">
        <f>bdRateROI($DH5:$DH63,DI5:DI63,$ET5:$ET63,EU5:EU63,CJ10,CJ11,1, 0, TRUE)</f>
        <v>-0.13198312460853445</v>
      </c>
      <c r="T49" s="177"/>
      <c r="U49" s="177">
        <f>bdRateROI($DK5:$DK63,DL5:DL63,$EV5:$EV63,EW5:EW63,$CJ$10,$CJ$11,1,2,TRUE)</f>
        <v>-0.14964254111605524</v>
      </c>
      <c r="V49" s="177"/>
      <c r="W49" s="177">
        <f>bdRateROI(DM5:DM63,DN5:DN63,EX5:EX63,EY5:EY63,$CJ$10,$CJ$11,1,2,TRUE)</f>
        <v>-0.14139885988935175</v>
      </c>
      <c r="X49" s="177"/>
      <c r="Y49" s="177">
        <f>bdRateROI(DO5:DO63,DP5:DP63,EZ5:EZ63,FA5:FA63,$CJ$10,$CJ$11,1, 0, TRUE)</f>
        <v>-0.13634126073569519</v>
      </c>
      <c r="Z49" s="177"/>
      <c r="AA49" s="177">
        <f>bdRateROI(DQ5:DQ63,DR5:DR63,FB5:FB63,FC5:FC63,$CJ$10,$CJ$11,1, 0, TRUE)</f>
        <v>-0.22809340965546665</v>
      </c>
      <c r="AB49" s="177"/>
      <c r="AC49" s="177">
        <f>bdRateROI(DS5:DS63,DT5:DT63,FD5:FD63,FE5:FE63,$CJ$10,$CJ$11,1, 0, TRUE)</f>
        <v>-0.1422549233809749</v>
      </c>
      <c r="AD49" s="177"/>
      <c r="AE49" s="177"/>
      <c r="AF49" s="177"/>
      <c r="AG49" s="177"/>
      <c r="AH49" s="177"/>
      <c r="AI49" s="177">
        <f>bdRateROI($FK5:$FK63,FL5:FL63,$FP5:$FP63,FQ5:FQ63,$CJ$10,$CJ$11,1, 0, TRUE)</f>
        <v>-0.15809475470943279</v>
      </c>
      <c r="AJ49" s="177"/>
      <c r="AK49" s="177">
        <f>bdRateROI($FM5:$FM63,FN5:FN63,$FR5:$FR63,FS5:FS63,$CJ$10,$CJ$11,1, 0, TRUE)</f>
        <v>-0.16476189632555216</v>
      </c>
      <c r="AL49" s="178"/>
      <c r="CL49" s="4">
        <v>1327.8161967594872</v>
      </c>
      <c r="CM49" s="4">
        <v>40.488265249999998</v>
      </c>
      <c r="CN49" s="4">
        <v>40.488265249999998</v>
      </c>
      <c r="CO49" s="4">
        <v>44.410848125000001</v>
      </c>
      <c r="CP49" s="4">
        <v>42.449655749999998</v>
      </c>
      <c r="CQ49" s="4">
        <v>40.856013585937504</v>
      </c>
      <c r="CR49" s="4">
        <v>23.824060000000003</v>
      </c>
      <c r="CS49" s="4">
        <v>18.479376625</v>
      </c>
      <c r="CT49" s="4">
        <v>91.631212625000003</v>
      </c>
      <c r="CU49" s="4">
        <v>89.514836375000002</v>
      </c>
      <c r="CV49" s="4">
        <v>38.57358825</v>
      </c>
      <c r="CW49" s="4">
        <v>41.387864749999999</v>
      </c>
      <c r="CX49" s="4">
        <v>40.175086125</v>
      </c>
      <c r="CY49" s="4">
        <v>44.31785825</v>
      </c>
      <c r="CZ49" s="4">
        <v>42.350553124999998</v>
      </c>
      <c r="DA49" s="4">
        <v>40.971470579906523</v>
      </c>
      <c r="DB49" s="4">
        <v>4.4802499999999999E-3</v>
      </c>
      <c r="DC49" s="4">
        <v>17734.30125</v>
      </c>
      <c r="DE49" s="4">
        <v>809.16271591058069</v>
      </c>
      <c r="DF49" s="4">
        <v>22.892305624999999</v>
      </c>
      <c r="DH49" s="4">
        <v>1067.5894979923471</v>
      </c>
      <c r="DI49" s="4">
        <v>18.128764499999999</v>
      </c>
      <c r="DO49" s="4">
        <v>1587.9066493168084</v>
      </c>
      <c r="DP49" s="4">
        <v>39.242816375000004</v>
      </c>
      <c r="DQ49" s="4">
        <v>1522.6150079301051</v>
      </c>
      <c r="DR49" s="4">
        <v>41.567000499999999</v>
      </c>
      <c r="DS49" s="4">
        <v>1157.939363</v>
      </c>
      <c r="DT49" s="4">
        <v>39.886781999999997</v>
      </c>
      <c r="DU49" s="4">
        <v>39.886781999999997</v>
      </c>
      <c r="DV49" s="4">
        <v>44.135275</v>
      </c>
      <c r="DW49" s="4">
        <v>42.235047999999999</v>
      </c>
      <c r="DX49" s="4">
        <v>40.714963418628649</v>
      </c>
      <c r="DZ49" s="4">
        <v>1245.768984</v>
      </c>
      <c r="EA49" s="4">
        <v>40.675856000000003</v>
      </c>
      <c r="EB49" s="4">
        <v>40.675856000000003</v>
      </c>
      <c r="EC49" s="4">
        <v>44.828665000000001</v>
      </c>
      <c r="ED49" s="4">
        <v>42.971440000000001</v>
      </c>
      <c r="EE49" s="4">
        <v>41.078880562500004</v>
      </c>
      <c r="EF49" s="4">
        <v>24.019559000000001</v>
      </c>
      <c r="EG49" s="4">
        <v>18.635165000000001</v>
      </c>
      <c r="EH49" s="4">
        <v>92.769007000000002</v>
      </c>
      <c r="EI49" s="4">
        <v>90.413391000000004</v>
      </c>
      <c r="EJ49" s="4">
        <v>38.794859000000002</v>
      </c>
      <c r="EK49" s="4">
        <v>41.718454000000001</v>
      </c>
      <c r="EL49" s="4">
        <v>40.359549999999999</v>
      </c>
      <c r="EM49" s="4">
        <v>44.734400999999998</v>
      </c>
      <c r="EN49" s="4">
        <v>42.874896999999997</v>
      </c>
      <c r="EO49" s="4">
        <v>41.216520210147934</v>
      </c>
      <c r="EP49" s="4">
        <v>2.2049999999999999E-3</v>
      </c>
      <c r="EQ49" s="4">
        <v>113428.96</v>
      </c>
      <c r="ER49" s="4">
        <v>817.92945470398126</v>
      </c>
      <c r="ES49" s="4">
        <v>23.1404785</v>
      </c>
      <c r="ET49" s="4">
        <v>1003.5612841155346</v>
      </c>
      <c r="EU49" s="4">
        <v>18.262663</v>
      </c>
      <c r="EV49" s="7"/>
      <c r="EW49" s="7"/>
      <c r="EX49" s="7">
        <v>8693.3815382567518</v>
      </c>
      <c r="EY49" s="7">
        <v>98.131691000000004</v>
      </c>
      <c r="EZ49" s="7">
        <v>1495.2265564196114</v>
      </c>
      <c r="FA49" s="7">
        <v>39.399764000000005</v>
      </c>
      <c r="FB49" s="7">
        <v>1428.6639070050537</v>
      </c>
      <c r="FC49" s="7">
        <v>41.882252999999999</v>
      </c>
      <c r="FD49" s="4">
        <v>967.55129452935785</v>
      </c>
      <c r="FE49" s="4">
        <v>39.785094749999999</v>
      </c>
      <c r="FF49" s="4">
        <v>39.785094749999999</v>
      </c>
      <c r="FG49" s="4">
        <v>44.304516749999998</v>
      </c>
      <c r="FH49" s="4">
        <v>42.600182499999995</v>
      </c>
      <c r="FI49" s="4">
        <v>40.682647762789983</v>
      </c>
      <c r="FK49" s="4">
        <v>1327.8161967594872</v>
      </c>
      <c r="FL49" s="4">
        <v>40.856013585937504</v>
      </c>
      <c r="FM49" s="4">
        <v>1522.6150079301051</v>
      </c>
      <c r="FN49" s="4">
        <v>41.22797774118439</v>
      </c>
      <c r="FP49" s="4">
        <v>1638.4101590210569</v>
      </c>
      <c r="FQ49" s="4">
        <v>41.575754484375004</v>
      </c>
      <c r="FR49" s="4">
        <v>2154.8038871253571</v>
      </c>
      <c r="FS49" s="4">
        <v>42.183059984318888</v>
      </c>
    </row>
    <row r="50" spans="1:175">
      <c r="A50" s="261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8"/>
      <c r="CL50" s="4">
        <v>1522.6150079301051</v>
      </c>
      <c r="CM50" s="4">
        <v>40.769262499999996</v>
      </c>
      <c r="CN50" s="4">
        <v>40.769262499999996</v>
      </c>
      <c r="CO50" s="4">
        <v>44.59467025</v>
      </c>
      <c r="CP50" s="4">
        <v>42.566813500000002</v>
      </c>
      <c r="CQ50" s="4">
        <v>41.120697421875001</v>
      </c>
      <c r="CR50" s="4">
        <v>24.309587000000001</v>
      </c>
      <c r="CS50" s="4">
        <v>18.790082250000001</v>
      </c>
      <c r="CT50" s="4">
        <v>92.455493250000004</v>
      </c>
      <c r="CU50" s="4">
        <v>90.361505749999992</v>
      </c>
      <c r="CV50" s="4">
        <v>38.980073499999996</v>
      </c>
      <c r="CW50" s="4">
        <v>41.567000499999999</v>
      </c>
      <c r="CX50" s="4">
        <v>40.463390249999996</v>
      </c>
      <c r="CY50" s="4">
        <v>44.500441500000001</v>
      </c>
      <c r="CZ50" s="4">
        <v>42.466058250000003</v>
      </c>
      <c r="DA50" s="4">
        <v>41.22797774118439</v>
      </c>
      <c r="DB50" s="4">
        <v>4.1295000000000004E-3</v>
      </c>
      <c r="DC50" s="4">
        <v>19469.0425</v>
      </c>
      <c r="DE50" s="4">
        <v>907.22233100000005</v>
      </c>
      <c r="DF50" s="4">
        <v>23.247178999999999</v>
      </c>
      <c r="DH50" s="4">
        <v>1218.646796148078</v>
      </c>
      <c r="DI50" s="4">
        <v>18.422861375</v>
      </c>
      <c r="DO50" s="4">
        <v>1812.5856000000001</v>
      </c>
      <c r="DP50" s="4">
        <v>39.635286000000001</v>
      </c>
      <c r="DQ50" s="4">
        <v>1745.9920040378383</v>
      </c>
      <c r="DR50" s="4">
        <v>41.746136249999999</v>
      </c>
      <c r="DS50" s="4">
        <v>1327.8161967594872</v>
      </c>
      <c r="DT50" s="4">
        <v>40.175086125</v>
      </c>
      <c r="DU50" s="4">
        <v>40.175086125</v>
      </c>
      <c r="DV50" s="4">
        <v>44.31785825</v>
      </c>
      <c r="DW50" s="4">
        <v>42.350553124999998</v>
      </c>
      <c r="DX50" s="4">
        <v>40.971470579906523</v>
      </c>
      <c r="DZ50" s="4">
        <v>1428.6639070050537</v>
      </c>
      <c r="EA50" s="4">
        <v>40.941240750000006</v>
      </c>
      <c r="EB50" s="4">
        <v>40.941240750000006</v>
      </c>
      <c r="EC50" s="4">
        <v>44.990366000000002</v>
      </c>
      <c r="ED50" s="4">
        <v>43.069343875000001</v>
      </c>
      <c r="EE50" s="4">
        <v>41.3273175234375</v>
      </c>
      <c r="EF50" s="4">
        <v>24.498684000000001</v>
      </c>
      <c r="EG50" s="4">
        <v>18.936049499999999</v>
      </c>
      <c r="EH50" s="4">
        <v>93.419526500000003</v>
      </c>
      <c r="EI50" s="4">
        <v>91.139311750000005</v>
      </c>
      <c r="EJ50" s="4">
        <v>39.186257750000003</v>
      </c>
      <c r="EK50" s="4">
        <v>41.882252999999999</v>
      </c>
      <c r="EL50" s="4">
        <v>40.633133999999998</v>
      </c>
      <c r="EM50" s="4">
        <v>44.896022375000001</v>
      </c>
      <c r="EN50" s="4">
        <v>42.972231874999999</v>
      </c>
      <c r="EO50" s="4">
        <v>41.458155153690669</v>
      </c>
      <c r="EP50" s="4">
        <v>2.0197499999999998E-3</v>
      </c>
      <c r="EQ50" s="4">
        <v>134148.76250000001</v>
      </c>
      <c r="ER50" s="4">
        <v>919.98268485350275</v>
      </c>
      <c r="ES50" s="4">
        <v>23.501753749999999</v>
      </c>
      <c r="ET50" s="4">
        <v>1146.211952722979</v>
      </c>
      <c r="EU50" s="4">
        <v>18.550533999999999</v>
      </c>
      <c r="EV50" s="7"/>
      <c r="EW50" s="7"/>
      <c r="EX50" s="7">
        <v>10011.301317063631</v>
      </c>
      <c r="EY50" s="7">
        <v>98.450180000000003</v>
      </c>
      <c r="EZ50" s="7">
        <v>1707.7647156420887</v>
      </c>
      <c r="FA50" s="7">
        <v>39.780141</v>
      </c>
      <c r="FB50" s="7">
        <v>1638.4101590210569</v>
      </c>
      <c r="FC50" s="7">
        <v>42.046052000000003</v>
      </c>
      <c r="FD50" s="4">
        <v>1097.8822310037276</v>
      </c>
      <c r="FE50" s="4">
        <v>40.072322374999999</v>
      </c>
      <c r="FF50" s="4">
        <v>40.072322374999999</v>
      </c>
      <c r="FG50" s="4">
        <v>44.519458874999998</v>
      </c>
      <c r="FH50" s="4">
        <v>42.737539749999996</v>
      </c>
      <c r="FI50" s="4">
        <v>40.949583986468959</v>
      </c>
      <c r="FK50" s="4">
        <v>1522.6150079301051</v>
      </c>
      <c r="FL50" s="4">
        <v>41.120697421875001</v>
      </c>
      <c r="FM50" s="4">
        <v>1745.9920040378383</v>
      </c>
      <c r="FN50" s="4">
        <v>41.484484902462256</v>
      </c>
      <c r="FP50" s="4">
        <v>1878.9498607903952</v>
      </c>
      <c r="FQ50" s="4">
        <v>41.824191445312501</v>
      </c>
      <c r="FR50" s="4">
        <v>2471.1568354556089</v>
      </c>
      <c r="FS50" s="4">
        <v>42.424694927861623</v>
      </c>
    </row>
    <row r="51" spans="1:175">
      <c r="A51" s="261" t="s">
        <v>29</v>
      </c>
      <c r="B51" s="177">
        <f>bdRateROI($CL5:$CL63,CM5:CM63,$DZ5:$DZ63,EA5:EA63,CJ5,CJ10,1, 0, TRUE)</f>
        <v>-0.26348693668628409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>
        <f>bdRateROI($DE5:$DE63,DF5:DF63,$ER5:$ER63,ES5:ES63,CJ5,CJ10,1, 0, TRUE)</f>
        <v>-0.2469262133470459</v>
      </c>
      <c r="R51" s="177"/>
      <c r="S51" s="177">
        <f>bdRateROI($DH5:$DH63,DI5:DI63,$ET5:$ET63,EU5:EU63,CJ5,CJ10,1, 0, TRUE)</f>
        <v>-0.2664629835419825</v>
      </c>
      <c r="T51" s="177"/>
      <c r="U51" s="177">
        <f>bdRateROI($DK5:$DK63,DL5:DL63,$EV5:$EV63,EW5:EW63,$CJ$5,$CJ$10,1,2,TRUE)</f>
        <v>-0.26414954199284735</v>
      </c>
      <c r="V51" s="177"/>
      <c r="W51" s="177">
        <f>bdRateROI(DM5:DM63,DN5:DN63,EX5:EX63,EY5:EY63,$CJ$5,$CJ$10,1,2,TRUE)</f>
        <v>-0.25333980260145461</v>
      </c>
      <c r="X51" s="177"/>
      <c r="Y51" s="177">
        <f>bdRateROI(DO5:DO63,DP5:DP63,EZ5:EZ63,FA5:FA63,$CJ$5,$CJ$10,1, 0, TRUE)</f>
        <v>-0.26450875602220025</v>
      </c>
      <c r="Z51" s="177"/>
      <c r="AA51" s="177">
        <f>bdRateROI(DQ5:DQ63,DR5:DR63,FB5:FB63,FC5:FC63,$CJ$5,$CJ$10,1, 0, TRUE)</f>
        <v>-0.30965117164255229</v>
      </c>
      <c r="AB51" s="177"/>
      <c r="AC51" s="177">
        <f>bdRateROI(DS5:DS63,DT5:DT63,FD5:FD63,FE5:FE63,$CJ$5,$CJ$10,1, 0, TRUE)</f>
        <v>-0.26566921239463792</v>
      </c>
      <c r="AD51" s="177"/>
      <c r="AE51" s="177"/>
      <c r="AF51" s="177"/>
      <c r="AG51" s="177"/>
      <c r="AH51" s="177"/>
      <c r="AI51" s="177">
        <f>bdRateROI($FK5:$FK63,FL5:FL63,$FP5:$FP63,FQ5:FQ63,$CJ$5,$CJ$10,1, 0, TRUE)</f>
        <v>-0.27395277226981696</v>
      </c>
      <c r="AJ51" s="177"/>
      <c r="AK51" s="177">
        <f>bdRateROI($FM5:$FM63,FN5:FN63,$FR5:$FR63,FS5:FS63,$CJ$5,$CJ$10,1, 0, TRUE)</f>
        <v>-0.27612802141255099</v>
      </c>
      <c r="AL51" s="178"/>
      <c r="CL51" s="4">
        <v>1745.9920040378383</v>
      </c>
      <c r="CM51" s="4">
        <v>41.050259750000002</v>
      </c>
      <c r="CN51" s="4">
        <v>41.050259750000002</v>
      </c>
      <c r="CO51" s="4">
        <v>44.778492374999999</v>
      </c>
      <c r="CP51" s="4">
        <v>42.683971249999999</v>
      </c>
      <c r="CQ51" s="4">
        <v>41.385381257812497</v>
      </c>
      <c r="CR51" s="4">
        <v>24.795114000000002</v>
      </c>
      <c r="CS51" s="4">
        <v>19.100787875000002</v>
      </c>
      <c r="CT51" s="4">
        <v>93.279773875000004</v>
      </c>
      <c r="CU51" s="4">
        <v>91.208175124999997</v>
      </c>
      <c r="CV51" s="4">
        <v>39.386558749999999</v>
      </c>
      <c r="CW51" s="4">
        <v>41.746136249999999</v>
      </c>
      <c r="CX51" s="4">
        <v>40.751694375</v>
      </c>
      <c r="CY51" s="4">
        <v>44.683024750000001</v>
      </c>
      <c r="CZ51" s="4">
        <v>42.581563375000002</v>
      </c>
      <c r="DA51" s="4">
        <v>41.484484902462256</v>
      </c>
      <c r="DB51" s="4">
        <v>3.77875E-3</v>
      </c>
      <c r="DC51" s="4">
        <v>21203.783750000002</v>
      </c>
      <c r="DE51" s="4">
        <v>1185.4717719934556</v>
      </c>
      <c r="DF51" s="4">
        <v>24.022957999999999</v>
      </c>
      <c r="DH51" s="4">
        <v>1391.0777658967015</v>
      </c>
      <c r="DI51" s="4">
        <v>18.716958249999998</v>
      </c>
      <c r="DO51" s="4">
        <v>2069.1420429277809</v>
      </c>
      <c r="DP51" s="4">
        <v>40.013285000000003</v>
      </c>
      <c r="DQ51" s="4">
        <v>2002.1397807632845</v>
      </c>
      <c r="DR51" s="4">
        <v>41.925272</v>
      </c>
      <c r="DS51" s="4">
        <v>1522.6150079301051</v>
      </c>
      <c r="DT51" s="4">
        <v>40.463390249999996</v>
      </c>
      <c r="DU51" s="4">
        <v>40.463390249999996</v>
      </c>
      <c r="DV51" s="4">
        <v>44.500441500000001</v>
      </c>
      <c r="DW51" s="4">
        <v>42.466058250000003</v>
      </c>
      <c r="DX51" s="4">
        <v>41.22797774118439</v>
      </c>
      <c r="DZ51" s="4">
        <v>1638.4101590210569</v>
      </c>
      <c r="EA51" s="4">
        <v>41.206625500000001</v>
      </c>
      <c r="EB51" s="4">
        <v>41.206625500000001</v>
      </c>
      <c r="EC51" s="4">
        <v>45.152067000000002</v>
      </c>
      <c r="ED51" s="4">
        <v>43.167247750000001</v>
      </c>
      <c r="EE51" s="4">
        <v>41.575754484375004</v>
      </c>
      <c r="EF51" s="4">
        <v>24.977809000000001</v>
      </c>
      <c r="EG51" s="4">
        <v>19.236934000000002</v>
      </c>
      <c r="EH51" s="4">
        <v>94.070046000000005</v>
      </c>
      <c r="EI51" s="4">
        <v>91.865232500000005</v>
      </c>
      <c r="EJ51" s="4">
        <v>39.577656500000003</v>
      </c>
      <c r="EK51" s="4">
        <v>42.046052000000003</v>
      </c>
      <c r="EL51" s="4">
        <v>40.906717999999998</v>
      </c>
      <c r="EM51" s="4">
        <v>45.057643749999997</v>
      </c>
      <c r="EN51" s="4">
        <v>43.06956675</v>
      </c>
      <c r="EO51" s="4">
        <v>41.699790097233411</v>
      </c>
      <c r="EP51" s="4">
        <v>1.8344999999999998E-3</v>
      </c>
      <c r="EQ51" s="4">
        <v>154868.565</v>
      </c>
      <c r="ER51" s="4">
        <v>1034.7691179999999</v>
      </c>
      <c r="ES51" s="4">
        <v>23.863029000000001</v>
      </c>
      <c r="ET51" s="4">
        <v>1309.1396224226728</v>
      </c>
      <c r="EU51" s="4">
        <v>18.838404999999998</v>
      </c>
      <c r="EV51" s="7"/>
      <c r="EW51" s="7"/>
      <c r="EX51" s="7">
        <v>11529.01821</v>
      </c>
      <c r="EY51" s="7">
        <v>98.768669000000003</v>
      </c>
      <c r="EZ51" s="7">
        <v>1950.513995</v>
      </c>
      <c r="FA51" s="7">
        <v>40.160518000000003</v>
      </c>
      <c r="FB51" s="7">
        <v>1878.9498607903952</v>
      </c>
      <c r="FC51" s="7">
        <v>42.209851</v>
      </c>
      <c r="FD51" s="4">
        <v>1245.768984</v>
      </c>
      <c r="FE51" s="4">
        <v>40.359549999999999</v>
      </c>
      <c r="FF51" s="4">
        <v>40.359549999999999</v>
      </c>
      <c r="FG51" s="4">
        <v>44.734400999999998</v>
      </c>
      <c r="FH51" s="4">
        <v>42.874896999999997</v>
      </c>
      <c r="FI51" s="4">
        <v>41.216520210147934</v>
      </c>
      <c r="FK51" s="4">
        <v>1745.9920040378383</v>
      </c>
      <c r="FL51" s="4">
        <v>41.385381257812497</v>
      </c>
      <c r="FM51" s="4">
        <v>2002.1397807632845</v>
      </c>
      <c r="FN51" s="4">
        <v>41.74099206374013</v>
      </c>
      <c r="FP51" s="4">
        <v>2154.8038871253571</v>
      </c>
      <c r="FQ51" s="4">
        <v>42.072628406250004</v>
      </c>
      <c r="FR51" s="4">
        <v>2833.954468852186</v>
      </c>
      <c r="FS51" s="4">
        <v>42.666329871404365</v>
      </c>
    </row>
    <row r="52" spans="1:175" ht="13" thickBot="1">
      <c r="A52" s="270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5"/>
      <c r="CL52" s="4">
        <v>2002.1397807632845</v>
      </c>
      <c r="CM52" s="4">
        <v>41.331257000000001</v>
      </c>
      <c r="CN52" s="4">
        <v>41.331257000000001</v>
      </c>
      <c r="CO52" s="4">
        <v>44.962314500000005</v>
      </c>
      <c r="CP52" s="4">
        <v>42.801129000000003</v>
      </c>
      <c r="CQ52" s="4">
        <v>41.650065093750001</v>
      </c>
      <c r="CR52" s="4">
        <v>25.280641000000003</v>
      </c>
      <c r="CS52" s="4">
        <v>19.411493499999999</v>
      </c>
      <c r="CT52" s="4">
        <v>94.104054500000004</v>
      </c>
      <c r="CU52" s="4">
        <v>92.054844500000002</v>
      </c>
      <c r="CV52" s="4">
        <v>39.793043999999995</v>
      </c>
      <c r="CW52" s="4">
        <v>41.925272</v>
      </c>
      <c r="CX52" s="4">
        <v>41.039998499999996</v>
      </c>
      <c r="CY52" s="4">
        <v>44.865608000000002</v>
      </c>
      <c r="CZ52" s="4">
        <v>42.6970685</v>
      </c>
      <c r="DA52" s="4">
        <v>41.74099206374013</v>
      </c>
      <c r="DB52" s="4">
        <v>3.4280000000000001E-3</v>
      </c>
      <c r="DC52" s="4">
        <v>22938.525000000001</v>
      </c>
      <c r="DE52" s="4">
        <v>1337.5738726813624</v>
      </c>
      <c r="DF52" s="4">
        <v>24.416888499999999</v>
      </c>
      <c r="DH52" s="4">
        <v>1587.9066493168084</v>
      </c>
      <c r="DI52" s="4">
        <v>19.011055124999999</v>
      </c>
      <c r="DO52" s="4">
        <v>2362.0119203260515</v>
      </c>
      <c r="DP52" s="4">
        <v>40.391283999999999</v>
      </c>
      <c r="DQ52" s="4">
        <v>2295.8660133863823</v>
      </c>
      <c r="DR52" s="4">
        <v>42.10440775</v>
      </c>
      <c r="DS52" s="4">
        <v>1745.9920040378383</v>
      </c>
      <c r="DT52" s="4">
        <v>40.751694375</v>
      </c>
      <c r="DU52" s="4">
        <v>40.751694375</v>
      </c>
      <c r="DV52" s="4">
        <v>44.683024750000001</v>
      </c>
      <c r="DW52" s="4">
        <v>42.581563375000002</v>
      </c>
      <c r="DX52" s="4">
        <v>41.484484902462256</v>
      </c>
      <c r="DZ52" s="4">
        <v>1878.9498607903952</v>
      </c>
      <c r="EA52" s="4">
        <v>41.472010250000004</v>
      </c>
      <c r="EB52" s="4">
        <v>41.472010250000004</v>
      </c>
      <c r="EC52" s="4">
        <v>45.313768000000003</v>
      </c>
      <c r="ED52" s="4">
        <v>43.265151625000001</v>
      </c>
      <c r="EE52" s="4">
        <v>41.824191445312501</v>
      </c>
      <c r="EF52" s="4">
        <v>25.456934</v>
      </c>
      <c r="EG52" s="4">
        <v>19.5378185</v>
      </c>
      <c r="EH52" s="4">
        <v>94.720565500000006</v>
      </c>
      <c r="EI52" s="4">
        <v>92.591153250000005</v>
      </c>
      <c r="EJ52" s="4">
        <v>39.969055250000004</v>
      </c>
      <c r="EK52" s="4">
        <v>42.209851</v>
      </c>
      <c r="EL52" s="4">
        <v>41.180301999999998</v>
      </c>
      <c r="EM52" s="4">
        <v>45.219265125</v>
      </c>
      <c r="EN52" s="4">
        <v>43.166901625000001</v>
      </c>
      <c r="EO52" s="4">
        <v>41.941425040776153</v>
      </c>
      <c r="EP52" s="4">
        <v>1.6492499999999999E-3</v>
      </c>
      <c r="EQ52" s="4">
        <v>175588.36750000002</v>
      </c>
      <c r="ER52" s="4">
        <v>1298.2466522061611</v>
      </c>
      <c r="ES52" s="4">
        <v>24.522402749999998</v>
      </c>
      <c r="ET52" s="4">
        <v>1495.2265564196114</v>
      </c>
      <c r="EU52" s="4">
        <v>19.126275999999997</v>
      </c>
      <c r="EV52" s="7"/>
      <c r="EW52" s="7"/>
      <c r="EX52" s="7"/>
      <c r="EY52" s="7"/>
      <c r="EZ52" s="7">
        <v>2232.2937778326122</v>
      </c>
      <c r="FA52" s="7">
        <v>40.531132875000004</v>
      </c>
      <c r="FB52" s="7">
        <v>2154.8038871253571</v>
      </c>
      <c r="FC52" s="7">
        <v>42.373649999999998</v>
      </c>
      <c r="FD52" s="4">
        <v>1428.6639070050537</v>
      </c>
      <c r="FE52" s="4">
        <v>40.633133999999998</v>
      </c>
      <c r="FF52" s="4">
        <v>40.633133999999998</v>
      </c>
      <c r="FG52" s="4">
        <v>44.896022375000001</v>
      </c>
      <c r="FH52" s="4">
        <v>42.972231874999999</v>
      </c>
      <c r="FI52" s="4">
        <v>41.458155153690669</v>
      </c>
      <c r="FK52" s="4">
        <v>2002.1397807632845</v>
      </c>
      <c r="FL52" s="4">
        <v>41.650065093750001</v>
      </c>
      <c r="FM52" s="4">
        <v>2295.8660133863823</v>
      </c>
      <c r="FN52" s="4">
        <v>41.997499225018004</v>
      </c>
      <c r="FP52" s="4">
        <v>2471.1568354556089</v>
      </c>
      <c r="FQ52" s="4">
        <v>42.321065367187501</v>
      </c>
      <c r="FR52" s="4">
        <v>3250.0154649417627</v>
      </c>
      <c r="FS52" s="4">
        <v>42.907964814947107</v>
      </c>
    </row>
    <row r="53" spans="1:175">
      <c r="CL53" s="4">
        <v>2295.8660133863823</v>
      </c>
      <c r="CM53" s="4">
        <v>41.612254249999999</v>
      </c>
      <c r="CN53" s="4">
        <v>41.612254249999999</v>
      </c>
      <c r="CO53" s="4">
        <v>45.146136625000004</v>
      </c>
      <c r="CP53" s="4">
        <v>42.91828675</v>
      </c>
      <c r="CQ53" s="4">
        <v>41.914748929687505</v>
      </c>
      <c r="CR53" s="4">
        <v>25.766168</v>
      </c>
      <c r="CS53" s="4">
        <v>19.722199124999999</v>
      </c>
      <c r="CT53" s="4">
        <v>94.928335125000004</v>
      </c>
      <c r="CU53" s="4">
        <v>92.901513875000006</v>
      </c>
      <c r="CV53" s="4">
        <v>40.199529249999998</v>
      </c>
      <c r="CW53" s="4">
        <v>42.10440775</v>
      </c>
      <c r="CX53" s="4">
        <v>41.328302624999999</v>
      </c>
      <c r="CY53" s="4">
        <v>45.048191250000002</v>
      </c>
      <c r="CZ53" s="4">
        <v>42.812573624999999</v>
      </c>
      <c r="DA53" s="4">
        <v>41.997499225018004</v>
      </c>
      <c r="DB53" s="4">
        <v>3.0772500000000001E-3</v>
      </c>
      <c r="DC53" s="4">
        <v>24673.266250000001</v>
      </c>
      <c r="DE53" s="4">
        <v>1509.191452</v>
      </c>
      <c r="DF53" s="4">
        <v>24.810818999999999</v>
      </c>
      <c r="DH53" s="4">
        <v>1812.5856000000001</v>
      </c>
      <c r="DI53" s="4">
        <v>19.305152</v>
      </c>
      <c r="DO53" s="4">
        <v>2696.3350973566285</v>
      </c>
      <c r="DP53" s="4">
        <v>40.769283000000001</v>
      </c>
      <c r="DQ53" s="4">
        <v>2632.6836927505606</v>
      </c>
      <c r="DR53" s="4">
        <v>42.2835435</v>
      </c>
      <c r="DS53" s="4">
        <v>2002.1397807632845</v>
      </c>
      <c r="DT53" s="4">
        <v>41.039998499999996</v>
      </c>
      <c r="DU53" s="4">
        <v>41.039998499999996</v>
      </c>
      <c r="DV53" s="4">
        <v>44.865608000000002</v>
      </c>
      <c r="DW53" s="4">
        <v>42.6970685</v>
      </c>
      <c r="DX53" s="4">
        <v>41.74099206374013</v>
      </c>
      <c r="DZ53" s="4">
        <v>2154.8038871253571</v>
      </c>
      <c r="EA53" s="4">
        <v>41.737395000000006</v>
      </c>
      <c r="EB53" s="4">
        <v>41.737395000000006</v>
      </c>
      <c r="EC53" s="4">
        <v>45.475469000000004</v>
      </c>
      <c r="ED53" s="4">
        <v>43.363055500000002</v>
      </c>
      <c r="EE53" s="4">
        <v>42.072628406250004</v>
      </c>
      <c r="EF53" s="4">
        <v>25.936059</v>
      </c>
      <c r="EG53" s="4">
        <v>19.838703000000002</v>
      </c>
      <c r="EH53" s="4">
        <v>95.371084999999994</v>
      </c>
      <c r="EI53" s="4">
        <v>93.317074000000005</v>
      </c>
      <c r="EJ53" s="4">
        <v>40.360454000000004</v>
      </c>
      <c r="EK53" s="4">
        <v>42.373649999999998</v>
      </c>
      <c r="EL53" s="4">
        <v>41.453885999999997</v>
      </c>
      <c r="EM53" s="4">
        <v>45.380886500000003</v>
      </c>
      <c r="EN53" s="4">
        <v>43.264236499999996</v>
      </c>
      <c r="EO53" s="4">
        <v>42.183059984318888</v>
      </c>
      <c r="EP53" s="4">
        <v>1.464E-3</v>
      </c>
      <c r="EQ53" s="4">
        <v>196308.17</v>
      </c>
      <c r="ER53" s="4">
        <v>1468.9258113824656</v>
      </c>
      <c r="ES53" s="4">
        <v>24.914834374999998</v>
      </c>
      <c r="ET53" s="4">
        <v>1707.7647156420887</v>
      </c>
      <c r="EU53" s="4">
        <v>19.414147</v>
      </c>
      <c r="EV53" s="7"/>
      <c r="EW53" s="7"/>
      <c r="EX53" s="7"/>
      <c r="EY53" s="7"/>
      <c r="EZ53" s="7">
        <v>2554.7807005353966</v>
      </c>
      <c r="FA53" s="7">
        <v>40.901747749999998</v>
      </c>
      <c r="FB53" s="7">
        <v>2471.1568354556089</v>
      </c>
      <c r="FC53" s="7">
        <v>42.537449000000002</v>
      </c>
      <c r="FD53" s="4">
        <v>1638.4101590210569</v>
      </c>
      <c r="FE53" s="4">
        <v>40.906717999999998</v>
      </c>
      <c r="FF53" s="4">
        <v>40.906717999999998</v>
      </c>
      <c r="FG53" s="4">
        <v>45.057643749999997</v>
      </c>
      <c r="FH53" s="4">
        <v>43.06956675</v>
      </c>
      <c r="FI53" s="4">
        <v>41.699790097233411</v>
      </c>
      <c r="FK53" s="4">
        <v>2295.8660133863823</v>
      </c>
      <c r="FL53" s="4">
        <v>41.914748929687505</v>
      </c>
      <c r="FM53" s="4">
        <v>2632.6836927505606</v>
      </c>
      <c r="FN53" s="4">
        <v>42.25400638629587</v>
      </c>
      <c r="FP53" s="4">
        <v>2833.954468852186</v>
      </c>
      <c r="FQ53" s="4">
        <v>42.569502328124997</v>
      </c>
      <c r="FR53" s="4">
        <v>3727.1595710000001</v>
      </c>
      <c r="FS53" s="4">
        <v>43.149599758489842</v>
      </c>
    </row>
    <row r="54" spans="1:175">
      <c r="AP54" s="9"/>
      <c r="CL54" s="4">
        <v>2632.6836927505606</v>
      </c>
      <c r="CM54" s="4">
        <v>41.893251500000005</v>
      </c>
      <c r="CN54" s="4">
        <v>41.893251500000005</v>
      </c>
      <c r="CO54" s="4">
        <v>45.329958750000003</v>
      </c>
      <c r="CP54" s="4">
        <v>43.035444499999997</v>
      </c>
      <c r="CQ54" s="4">
        <v>42.179432765625002</v>
      </c>
      <c r="CR54" s="4">
        <v>26.251695000000002</v>
      </c>
      <c r="CS54" s="4">
        <v>20.03290475</v>
      </c>
      <c r="CT54" s="4">
        <v>95.752615750000004</v>
      </c>
      <c r="CU54" s="4">
        <v>93.748183250000011</v>
      </c>
      <c r="CV54" s="4">
        <v>40.606014500000001</v>
      </c>
      <c r="CW54" s="4">
        <v>42.2835435</v>
      </c>
      <c r="CX54" s="4">
        <v>41.616606750000003</v>
      </c>
      <c r="CY54" s="4">
        <v>45.230774500000003</v>
      </c>
      <c r="CZ54" s="4">
        <v>42.928078749999997</v>
      </c>
      <c r="DA54" s="4">
        <v>42.25400638629587</v>
      </c>
      <c r="DB54" s="4">
        <v>2.7264999999999998E-3</v>
      </c>
      <c r="DC54" s="4">
        <v>26408.0075</v>
      </c>
      <c r="DE54" s="4">
        <v>1900.8297823694318</v>
      </c>
      <c r="DF54" s="4">
        <v>25.495209500000001</v>
      </c>
      <c r="DH54" s="4">
        <v>2069.1420429277809</v>
      </c>
      <c r="DI54" s="4">
        <v>19.594979250000002</v>
      </c>
      <c r="DO54" s="4">
        <v>3077.9789444219177</v>
      </c>
      <c r="DP54" s="4">
        <v>41.147282000000004</v>
      </c>
      <c r="DQ54" s="4">
        <v>3018.9145993983834</v>
      </c>
      <c r="DR54" s="4">
        <v>42.462679250000001</v>
      </c>
      <c r="DS54" s="4">
        <v>2295.8660133863823</v>
      </c>
      <c r="DT54" s="4">
        <v>41.328302624999999</v>
      </c>
      <c r="DU54" s="4">
        <v>41.328302624999999</v>
      </c>
      <c r="DV54" s="4">
        <v>45.048191250000002</v>
      </c>
      <c r="DW54" s="4">
        <v>42.812573624999999</v>
      </c>
      <c r="DX54" s="4">
        <v>41.997499225018004</v>
      </c>
      <c r="DZ54" s="4">
        <v>2471.1568354556089</v>
      </c>
      <c r="EA54" s="4">
        <v>42.002779750000002</v>
      </c>
      <c r="EB54" s="4">
        <v>42.002779750000002</v>
      </c>
      <c r="EC54" s="4">
        <v>45.637169999999998</v>
      </c>
      <c r="ED54" s="4">
        <v>43.460959375000002</v>
      </c>
      <c r="EE54" s="4">
        <v>42.321065367187501</v>
      </c>
      <c r="EF54" s="4">
        <v>26.415184</v>
      </c>
      <c r="EG54" s="4">
        <v>20.139587500000001</v>
      </c>
      <c r="EH54" s="4">
        <v>96.021604499999995</v>
      </c>
      <c r="EI54" s="4">
        <v>94.042994750000005</v>
      </c>
      <c r="EJ54" s="4">
        <v>40.751852749999998</v>
      </c>
      <c r="EK54" s="4">
        <v>42.537449000000002</v>
      </c>
      <c r="EL54" s="4">
        <v>41.727470000000004</v>
      </c>
      <c r="EM54" s="4">
        <v>45.542507874999998</v>
      </c>
      <c r="EN54" s="4">
        <v>43.361571374999997</v>
      </c>
      <c r="EO54" s="4">
        <v>42.424694927861623</v>
      </c>
      <c r="EP54" s="4">
        <v>1.2787499999999999E-3</v>
      </c>
      <c r="EQ54" s="4">
        <v>217027.9725</v>
      </c>
      <c r="ER54" s="4">
        <v>1595.9750084974823</v>
      </c>
      <c r="ES54" s="4">
        <v>25.192516999999999</v>
      </c>
      <c r="ET54" s="4">
        <v>1950.513995</v>
      </c>
      <c r="EU54" s="4">
        <v>19.702017999999999</v>
      </c>
      <c r="EV54" s="7"/>
      <c r="EW54" s="7"/>
      <c r="EX54" s="7"/>
      <c r="EY54" s="7"/>
      <c r="EZ54" s="7">
        <v>2923.8554945779824</v>
      </c>
      <c r="FA54" s="7">
        <v>41.272362625</v>
      </c>
      <c r="FB54" s="7">
        <v>2833.954468852186</v>
      </c>
      <c r="FC54" s="7">
        <v>42.701248</v>
      </c>
      <c r="FD54" s="4">
        <v>1878.9498607903952</v>
      </c>
      <c r="FE54" s="4">
        <v>41.180301999999998</v>
      </c>
      <c r="FF54" s="4">
        <v>41.180301999999998</v>
      </c>
      <c r="FG54" s="4">
        <v>45.219265125</v>
      </c>
      <c r="FH54" s="4">
        <v>43.166901625000001</v>
      </c>
      <c r="FI54" s="4">
        <v>41.941425040776153</v>
      </c>
      <c r="FK54" s="4">
        <v>2632.6836927505606</v>
      </c>
      <c r="FL54" s="4">
        <v>42.179432765625002</v>
      </c>
      <c r="FM54" s="4">
        <v>3018.9145993983834</v>
      </c>
      <c r="FN54" s="4">
        <v>42.510513547573737</v>
      </c>
      <c r="FP54" s="4">
        <v>3250.0154649417627</v>
      </c>
      <c r="FQ54" s="4">
        <v>42.817939289062501</v>
      </c>
      <c r="FR54" s="4">
        <v>4292.1983071665582</v>
      </c>
      <c r="FS54" s="4">
        <v>43.348857527941945</v>
      </c>
    </row>
    <row r="55" spans="1:175">
      <c r="AP55" s="9"/>
      <c r="CL55" s="4">
        <v>3018.9145993983834</v>
      </c>
      <c r="CM55" s="4">
        <v>42.174248750000004</v>
      </c>
      <c r="CN55" s="4">
        <v>42.174248750000004</v>
      </c>
      <c r="CO55" s="4">
        <v>45.513780875000002</v>
      </c>
      <c r="CP55" s="4">
        <v>43.152602250000001</v>
      </c>
      <c r="CQ55" s="4">
        <v>42.444116601562499</v>
      </c>
      <c r="CR55" s="4">
        <v>26.737221999999999</v>
      </c>
      <c r="CS55" s="4">
        <v>20.343610375000001</v>
      </c>
      <c r="CT55" s="4">
        <v>96.576896375000004</v>
      </c>
      <c r="CU55" s="4">
        <v>94.594852625000001</v>
      </c>
      <c r="CV55" s="4">
        <v>41.012499749999996</v>
      </c>
      <c r="CW55" s="4">
        <v>42.462679250000001</v>
      </c>
      <c r="CX55" s="4">
        <v>41.904910874999999</v>
      </c>
      <c r="CY55" s="4">
        <v>45.413357750000003</v>
      </c>
      <c r="CZ55" s="4">
        <v>43.043583875000003</v>
      </c>
      <c r="DA55" s="4">
        <v>42.510513547573737</v>
      </c>
      <c r="DB55" s="4">
        <v>2.3757499999999998E-3</v>
      </c>
      <c r="DC55" s="4">
        <v>28142.748750000002</v>
      </c>
      <c r="DE55" s="4">
        <v>2160.6669421857646</v>
      </c>
      <c r="DF55" s="4">
        <v>25.944309624999999</v>
      </c>
      <c r="DH55" s="4">
        <v>2362.0119203260515</v>
      </c>
      <c r="DI55" s="4">
        <v>19.8848065</v>
      </c>
      <c r="DO55" s="4">
        <v>3513.641309491733</v>
      </c>
      <c r="DP55" s="4">
        <v>41.525281</v>
      </c>
      <c r="DQ55" s="4">
        <v>3461.8079579999999</v>
      </c>
      <c r="DR55" s="4">
        <v>42.641815000000001</v>
      </c>
      <c r="DS55" s="4">
        <v>2632.6836927505606</v>
      </c>
      <c r="DT55" s="4">
        <v>41.616606750000003</v>
      </c>
      <c r="DU55" s="4">
        <v>41.616606750000003</v>
      </c>
      <c r="DV55" s="4">
        <v>45.230774500000003</v>
      </c>
      <c r="DW55" s="4">
        <v>42.928078749999997</v>
      </c>
      <c r="DX55" s="4">
        <v>42.25400638629587</v>
      </c>
      <c r="DZ55" s="4">
        <v>2833.954468852186</v>
      </c>
      <c r="EA55" s="4">
        <v>42.268164500000005</v>
      </c>
      <c r="EB55" s="4">
        <v>42.268164500000005</v>
      </c>
      <c r="EC55" s="4">
        <v>45.798870999999998</v>
      </c>
      <c r="ED55" s="4">
        <v>43.558863250000002</v>
      </c>
      <c r="EE55" s="4">
        <v>42.569502328124997</v>
      </c>
      <c r="EF55" s="4">
        <v>26.894309</v>
      </c>
      <c r="EG55" s="4">
        <v>20.440472</v>
      </c>
      <c r="EH55" s="4">
        <v>96.672123999999997</v>
      </c>
      <c r="EI55" s="4">
        <v>94.768915500000006</v>
      </c>
      <c r="EJ55" s="4">
        <v>41.143251499999998</v>
      </c>
      <c r="EK55" s="4">
        <v>42.701248</v>
      </c>
      <c r="EL55" s="4">
        <v>42.001054000000003</v>
      </c>
      <c r="EM55" s="4">
        <v>45.704129250000001</v>
      </c>
      <c r="EN55" s="4">
        <v>43.458906249999998</v>
      </c>
      <c r="EO55" s="4">
        <v>42.666329871404365</v>
      </c>
      <c r="EP55" s="4">
        <v>1.0934999999999999E-3</v>
      </c>
      <c r="EQ55" s="4">
        <v>237747.77500000002</v>
      </c>
      <c r="ER55" s="4">
        <v>1819.3857189908274</v>
      </c>
      <c r="ES55" s="4">
        <v>25.639578</v>
      </c>
      <c r="ET55" s="4">
        <v>2232.2937778326122</v>
      </c>
      <c r="EU55" s="4">
        <v>19.985346499999999</v>
      </c>
      <c r="EV55" s="7"/>
      <c r="EW55" s="7"/>
      <c r="EX55" s="7"/>
      <c r="EY55" s="7"/>
      <c r="EZ55" s="7">
        <v>3346.2484476191262</v>
      </c>
      <c r="FA55" s="7">
        <v>41.642977500000001</v>
      </c>
      <c r="FB55" s="7">
        <v>3250.0154649417627</v>
      </c>
      <c r="FC55" s="7">
        <v>42.865047000000004</v>
      </c>
      <c r="FD55" s="4">
        <v>2154.8038871253571</v>
      </c>
      <c r="FE55" s="4">
        <v>41.453885999999997</v>
      </c>
      <c r="FF55" s="4">
        <v>41.453885999999997</v>
      </c>
      <c r="FG55" s="4">
        <v>45.380886500000003</v>
      </c>
      <c r="FH55" s="4">
        <v>43.264236499999996</v>
      </c>
      <c r="FI55" s="4">
        <v>42.183059984318888</v>
      </c>
      <c r="FK55" s="4">
        <v>3018.9145993983834</v>
      </c>
      <c r="FL55" s="4">
        <v>42.444116601562499</v>
      </c>
      <c r="FM55" s="4">
        <v>3461.8079579999999</v>
      </c>
      <c r="FN55" s="4">
        <v>42.767020708851611</v>
      </c>
      <c r="FP55" s="4">
        <v>3727.1595710000001</v>
      </c>
      <c r="FQ55" s="4">
        <v>43.066376249999998</v>
      </c>
      <c r="FR55" s="4">
        <v>4942.8971196692173</v>
      </c>
      <c r="FS55" s="4">
        <v>43.548115297394048</v>
      </c>
    </row>
    <row r="56" spans="1:17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3461.8079579999999</v>
      </c>
      <c r="CM56" s="4">
        <v>42.455246000000002</v>
      </c>
      <c r="CN56" s="4">
        <v>42.455246000000002</v>
      </c>
      <c r="CO56" s="4">
        <v>45.697603000000001</v>
      </c>
      <c r="CP56" s="4">
        <v>43.269759999999998</v>
      </c>
      <c r="CQ56" s="4">
        <v>42.708800437500003</v>
      </c>
      <c r="CR56" s="4">
        <v>27.222749</v>
      </c>
      <c r="CS56" s="4">
        <v>20.654316000000001</v>
      </c>
      <c r="CT56" s="4">
        <v>97.401177000000004</v>
      </c>
      <c r="CU56" s="4">
        <v>95.441522000000006</v>
      </c>
      <c r="CV56" s="4">
        <v>41.418984999999999</v>
      </c>
      <c r="CW56" s="4">
        <v>42.641815000000001</v>
      </c>
      <c r="CX56" s="4">
        <v>42.193215000000002</v>
      </c>
      <c r="CY56" s="4">
        <v>45.595941000000003</v>
      </c>
      <c r="CZ56" s="4">
        <v>43.159089000000002</v>
      </c>
      <c r="DA56" s="4">
        <v>42.767020708851611</v>
      </c>
      <c r="DB56" s="4">
        <v>2.0249999999999999E-3</v>
      </c>
      <c r="DC56" s="4">
        <v>29877.49</v>
      </c>
      <c r="DE56" s="4">
        <v>2456.0229844647147</v>
      </c>
      <c r="DF56" s="4">
        <v>26.39340975</v>
      </c>
      <c r="DH56" s="4">
        <v>2696.3350973566285</v>
      </c>
      <c r="DI56" s="4">
        <v>20.174633749999998</v>
      </c>
      <c r="DO56" s="4">
        <v>4010.96806530802</v>
      </c>
      <c r="DP56" s="4">
        <v>41.903280000000002</v>
      </c>
      <c r="DQ56" s="4">
        <v>3973.8240676964397</v>
      </c>
      <c r="DR56" s="4">
        <v>42.787309749999999</v>
      </c>
      <c r="DS56" s="4">
        <v>3018.9145993983834</v>
      </c>
      <c r="DT56" s="4">
        <v>41.904910874999999</v>
      </c>
      <c r="DU56" s="4">
        <v>41.904910874999999</v>
      </c>
      <c r="DV56" s="4">
        <v>45.413357750000003</v>
      </c>
      <c r="DW56" s="4">
        <v>43.043583875000003</v>
      </c>
      <c r="DX56" s="4">
        <v>42.510513547573737</v>
      </c>
      <c r="DZ56" s="4">
        <v>3250.0154649417627</v>
      </c>
      <c r="EA56" s="4">
        <v>42.53354925</v>
      </c>
      <c r="EB56" s="4">
        <v>42.53354925</v>
      </c>
      <c r="EC56" s="4">
        <v>45.960571999999999</v>
      </c>
      <c r="ED56" s="4">
        <v>43.656767125000002</v>
      </c>
      <c r="EE56" s="4">
        <v>42.817939289062501</v>
      </c>
      <c r="EF56" s="4">
        <v>27.373434</v>
      </c>
      <c r="EG56" s="4">
        <v>20.741356500000002</v>
      </c>
      <c r="EH56" s="4">
        <v>97.322643499999998</v>
      </c>
      <c r="EI56" s="4">
        <v>95.494836250000006</v>
      </c>
      <c r="EJ56" s="4">
        <v>41.534650249999999</v>
      </c>
      <c r="EK56" s="4">
        <v>42.865047000000004</v>
      </c>
      <c r="EL56" s="4">
        <v>42.274638000000003</v>
      </c>
      <c r="EM56" s="4">
        <v>45.865750624999997</v>
      </c>
      <c r="EN56" s="4">
        <v>43.556241125</v>
      </c>
      <c r="EO56" s="4">
        <v>42.907964814947107</v>
      </c>
      <c r="EP56" s="4">
        <v>9.0824999999999999E-4</v>
      </c>
      <c r="EQ56" s="4">
        <v>258467.57750000001</v>
      </c>
      <c r="ER56" s="4">
        <v>2074.0703186725336</v>
      </c>
      <c r="ES56" s="4">
        <v>26.086638999999998</v>
      </c>
      <c r="ET56" s="4">
        <v>2554.7807005353966</v>
      </c>
      <c r="EU56" s="4">
        <v>20.268674999999998</v>
      </c>
      <c r="EV56" s="7"/>
      <c r="EW56" s="7"/>
      <c r="EX56" s="7"/>
      <c r="EY56" s="7"/>
      <c r="EZ56" s="7">
        <v>3829.6621341095338</v>
      </c>
      <c r="FA56" s="7">
        <v>42.013592375000002</v>
      </c>
      <c r="FB56" s="7">
        <v>3727.1595710000001</v>
      </c>
      <c r="FC56" s="7">
        <v>43.028846000000001</v>
      </c>
      <c r="FD56" s="4">
        <v>2471.1568354556089</v>
      </c>
      <c r="FE56" s="4">
        <v>41.727470000000004</v>
      </c>
      <c r="FF56" s="4">
        <v>41.727470000000004</v>
      </c>
      <c r="FG56" s="4">
        <v>45.542507874999998</v>
      </c>
      <c r="FH56" s="4">
        <v>43.361571374999997</v>
      </c>
      <c r="FI56" s="4">
        <v>42.424694927861623</v>
      </c>
      <c r="FK56" s="4">
        <v>3461.8079579999999</v>
      </c>
      <c r="FL56" s="4">
        <v>42.708800437500003</v>
      </c>
      <c r="FM56" s="4">
        <v>3973.8240676964397</v>
      </c>
      <c r="FN56" s="4">
        <v>42.97639919100525</v>
      </c>
      <c r="FP56" s="4">
        <v>4292.1983071665582</v>
      </c>
      <c r="FQ56" s="4">
        <v>43.2708735</v>
      </c>
      <c r="FR56" s="4">
        <v>5692.2421069968877</v>
      </c>
      <c r="FS56" s="4">
        <v>43.747373066846151</v>
      </c>
    </row>
    <row r="57" spans="1:175">
      <c r="R57" s="1">
        <f>GEOMEAN(R5:R40)</f>
        <v>2.951012808516908E-2</v>
      </c>
      <c r="S57" s="1">
        <f>GEOMEAN(S5:S40)</f>
        <v>3418.9054706692004</v>
      </c>
      <c r="AJ57" s="1">
        <f>GEOMEAN(AJ5:AJ40)</f>
        <v>1.8684812444920446E-2</v>
      </c>
      <c r="AK57" s="1">
        <f>GEOMEAN(AK5:AK40)</f>
        <v>22397.116204815127</v>
      </c>
      <c r="AL57" s="1">
        <f>GEOMEAN(AL5:AL40)</f>
        <v>0.63316609101100052</v>
      </c>
      <c r="AM57" s="1">
        <f>GEOMEAN(AM5:AM40)</f>
        <v>6.5509609426057684</v>
      </c>
      <c r="CL57" s="4">
        <v>3973.8240676964397</v>
      </c>
      <c r="CM57" s="4">
        <v>42.681623999999999</v>
      </c>
      <c r="CN57" s="4">
        <v>42.681623999999999</v>
      </c>
      <c r="CO57" s="4">
        <v>45.842776874999998</v>
      </c>
      <c r="CP57" s="4">
        <v>43.382742624999999</v>
      </c>
      <c r="CQ57" s="4">
        <v>42.923015968750001</v>
      </c>
      <c r="CR57" s="4">
        <v>27.672669124999999</v>
      </c>
      <c r="CS57" s="4">
        <v>20.939937875000002</v>
      </c>
      <c r="CT57" s="4">
        <v>97.666693500000008</v>
      </c>
      <c r="CU57" s="4">
        <v>95.82863875000001</v>
      </c>
      <c r="CV57" s="4">
        <v>41.791369000000003</v>
      </c>
      <c r="CW57" s="4">
        <v>42.787309749999999</v>
      </c>
      <c r="CX57" s="4">
        <v>42.432625250000001</v>
      </c>
      <c r="CY57" s="4">
        <v>45.740721875000006</v>
      </c>
      <c r="CZ57" s="4">
        <v>43.270944249999999</v>
      </c>
      <c r="DA57" s="4">
        <v>42.97639919100525</v>
      </c>
      <c r="DB57" s="4">
        <v>1.9289999999999999E-3</v>
      </c>
      <c r="DC57" s="4">
        <v>30131.625</v>
      </c>
      <c r="DE57" s="4">
        <v>2791.7532232509902</v>
      </c>
      <c r="DF57" s="4">
        <v>26.842509874999998</v>
      </c>
      <c r="DH57" s="4">
        <v>3077.9789444219177</v>
      </c>
      <c r="DI57" s="4">
        <v>20.464461</v>
      </c>
      <c r="DO57" s="4">
        <v>4578.6872944204879</v>
      </c>
      <c r="DP57" s="4">
        <v>42.281278999999998</v>
      </c>
      <c r="DQ57" s="4">
        <v>4561.5695360890677</v>
      </c>
      <c r="DR57" s="4">
        <v>42.932804500000003</v>
      </c>
      <c r="DS57" s="4">
        <v>3461.8079579999999</v>
      </c>
      <c r="DT57" s="4">
        <v>42.193215000000002</v>
      </c>
      <c r="DU57" s="4">
        <v>42.193215000000002</v>
      </c>
      <c r="DV57" s="4">
        <v>45.595941000000003</v>
      </c>
      <c r="DW57" s="4">
        <v>43.159089000000002</v>
      </c>
      <c r="DX57" s="4">
        <v>42.767020708851611</v>
      </c>
      <c r="DZ57" s="4">
        <v>3727.1595710000001</v>
      </c>
      <c r="EA57" s="4">
        <v>42.798934000000003</v>
      </c>
      <c r="EB57" s="4">
        <v>42.798934000000003</v>
      </c>
      <c r="EC57" s="4">
        <v>46.122273</v>
      </c>
      <c r="ED57" s="4">
        <v>43.754671000000002</v>
      </c>
      <c r="EE57" s="4">
        <v>43.066376249999998</v>
      </c>
      <c r="EF57" s="4">
        <v>27.852558999999999</v>
      </c>
      <c r="EG57" s="4">
        <v>21.042241000000001</v>
      </c>
      <c r="EH57" s="4">
        <v>97.973163</v>
      </c>
      <c r="EI57" s="4">
        <v>96.220757000000006</v>
      </c>
      <c r="EJ57" s="4">
        <v>41.926048999999999</v>
      </c>
      <c r="EK57" s="4">
        <v>43.028846000000001</v>
      </c>
      <c r="EL57" s="4">
        <v>42.548222000000003</v>
      </c>
      <c r="EM57" s="4">
        <v>46.027372</v>
      </c>
      <c r="EN57" s="4">
        <v>43.653576000000001</v>
      </c>
      <c r="EO57" s="4">
        <v>43.149599758489842</v>
      </c>
      <c r="EP57" s="4">
        <v>7.2300000000000001E-4</v>
      </c>
      <c r="EQ57" s="4">
        <v>279187.38</v>
      </c>
      <c r="ER57" s="4">
        <v>2364.4066466480103</v>
      </c>
      <c r="ES57" s="4">
        <v>26.5337</v>
      </c>
      <c r="ET57" s="4">
        <v>2923.8554945779824</v>
      </c>
      <c r="EU57" s="4">
        <v>20.552003499999998</v>
      </c>
      <c r="EV57" s="7"/>
      <c r="EW57" s="7"/>
      <c r="EX57" s="7"/>
      <c r="EY57" s="7"/>
      <c r="EZ57" s="7">
        <v>4382.9118760944129</v>
      </c>
      <c r="FA57" s="7">
        <v>42.384207250000003</v>
      </c>
      <c r="FB57" s="7">
        <v>4292.1983071665582</v>
      </c>
      <c r="FC57" s="7">
        <v>43.162692</v>
      </c>
      <c r="FD57" s="4">
        <v>2833.954468852186</v>
      </c>
      <c r="FE57" s="4">
        <v>42.001054000000003</v>
      </c>
      <c r="FF57" s="4">
        <v>42.001054000000003</v>
      </c>
      <c r="FG57" s="4">
        <v>45.704129250000001</v>
      </c>
      <c r="FH57" s="4">
        <v>43.458906249999998</v>
      </c>
      <c r="FI57" s="4">
        <v>42.666329871404365</v>
      </c>
      <c r="FK57" s="4">
        <v>3973.8240676964397</v>
      </c>
      <c r="FL57" s="4">
        <v>42.923015968750001</v>
      </c>
      <c r="FM57" s="4">
        <v>4561.5695360890677</v>
      </c>
      <c r="FN57" s="4">
        <v>43.185777673158881</v>
      </c>
      <c r="FP57" s="4">
        <v>4942.8971196692173</v>
      </c>
      <c r="FQ57" s="4">
        <v>43.475370749999996</v>
      </c>
      <c r="FR57" s="4">
        <v>6555.1880648563274</v>
      </c>
      <c r="FS57" s="4">
        <v>43.946630836298255</v>
      </c>
    </row>
    <row r="58" spans="1:175">
      <c r="R58" s="1">
        <f>SUM(R5:R40)</f>
        <v>3.0988380000000002</v>
      </c>
      <c r="S58" s="1">
        <f>SUM(S5:S40)</f>
        <v>233214.91000000003</v>
      </c>
      <c r="AJ58" s="1">
        <f>SUM(AJ5:AJ40)</f>
        <v>2.5579650000000007</v>
      </c>
      <c r="AK58" s="1">
        <f>SUM(AK5:AK40)</f>
        <v>2085435.0400000007</v>
      </c>
      <c r="AL58" s="1">
        <f>AVERAGE(AL5:AL40)</f>
        <v>0.66130029547862845</v>
      </c>
      <c r="AM58" s="1">
        <f>AVERAGE(AM5:AM40)</f>
        <v>6.9511319202184847</v>
      </c>
      <c r="CL58" s="4">
        <v>4561.5695360890677</v>
      </c>
      <c r="CM58" s="4">
        <v>42.908002000000003</v>
      </c>
      <c r="CN58" s="4">
        <v>42.908002000000003</v>
      </c>
      <c r="CO58" s="4">
        <v>45.987950750000003</v>
      </c>
      <c r="CP58" s="4">
        <v>43.49572525</v>
      </c>
      <c r="CQ58" s="4">
        <v>43.137231499999999</v>
      </c>
      <c r="CR58" s="4">
        <v>28.122589250000001</v>
      </c>
      <c r="CS58" s="4">
        <v>21.225559750000002</v>
      </c>
      <c r="CT58" s="4">
        <v>97.932209999999998</v>
      </c>
      <c r="CU58" s="4">
        <v>96.2157555</v>
      </c>
      <c r="CV58" s="4">
        <v>42.163753</v>
      </c>
      <c r="CW58" s="4">
        <v>42.932804500000003</v>
      </c>
      <c r="CX58" s="4">
        <v>42.6720355</v>
      </c>
      <c r="CY58" s="4">
        <v>45.885502750000001</v>
      </c>
      <c r="CZ58" s="4">
        <v>43.382799500000004</v>
      </c>
      <c r="DA58" s="4">
        <v>43.185777673158881</v>
      </c>
      <c r="DB58" s="4">
        <v>1.833E-3</v>
      </c>
      <c r="DC58" s="4">
        <v>30385.760000000002</v>
      </c>
      <c r="DE58" s="4">
        <v>3173.3766780000001</v>
      </c>
      <c r="DF58" s="4">
        <v>27.291609999999999</v>
      </c>
      <c r="DH58" s="4">
        <v>3513.641309491733</v>
      </c>
      <c r="DI58" s="4">
        <v>20.754288250000002</v>
      </c>
      <c r="DO58" s="4">
        <v>5226.7624669999996</v>
      </c>
      <c r="DP58" s="4">
        <v>42.659278</v>
      </c>
      <c r="DQ58" s="4">
        <v>5236.2450571793433</v>
      </c>
      <c r="DR58" s="4">
        <v>43.078299250000001</v>
      </c>
      <c r="DS58" s="4">
        <v>3973.8240676964397</v>
      </c>
      <c r="DT58" s="4">
        <v>42.432625250000001</v>
      </c>
      <c r="DU58" s="4">
        <v>42.432625250000001</v>
      </c>
      <c r="DV58" s="4">
        <v>45.740721875000006</v>
      </c>
      <c r="DW58" s="4">
        <v>43.270944249999999</v>
      </c>
      <c r="DX58" s="4">
        <v>42.97639919100525</v>
      </c>
      <c r="DZ58" s="4">
        <v>4292.1983071665582</v>
      </c>
      <c r="EA58" s="4">
        <v>43.016403875000002</v>
      </c>
      <c r="EB58" s="4">
        <v>43.016403875000002</v>
      </c>
      <c r="EC58" s="4">
        <v>46.252667875</v>
      </c>
      <c r="ED58" s="4">
        <v>43.851653875000004</v>
      </c>
      <c r="EE58" s="4">
        <v>43.2708735</v>
      </c>
      <c r="EF58" s="4">
        <v>28.299201875000001</v>
      </c>
      <c r="EG58" s="4">
        <v>21.322125</v>
      </c>
      <c r="EH58" s="4">
        <v>98.181834499999994</v>
      </c>
      <c r="EI58" s="4">
        <v>96.539246000000006</v>
      </c>
      <c r="EJ58" s="4">
        <v>42.291759874999997</v>
      </c>
      <c r="EK58" s="4">
        <v>43.162692</v>
      </c>
      <c r="EL58" s="4">
        <v>42.778589625000002</v>
      </c>
      <c r="EM58" s="4">
        <v>46.157871624999999</v>
      </c>
      <c r="EN58" s="4">
        <v>43.749719374999998</v>
      </c>
      <c r="EO58" s="4">
        <v>43.348857527941945</v>
      </c>
      <c r="EP58" s="4">
        <v>6.7712499999999999E-4</v>
      </c>
      <c r="EQ58" s="4">
        <v>314970.26500000001</v>
      </c>
      <c r="ER58" s="4">
        <v>2695.3853687522624</v>
      </c>
      <c r="ES58" s="4">
        <v>26.980761000000001</v>
      </c>
      <c r="ET58" s="4">
        <v>3346.2484476191262</v>
      </c>
      <c r="EU58" s="4">
        <v>20.835332000000001</v>
      </c>
      <c r="EV58" s="7"/>
      <c r="EW58" s="7"/>
      <c r="EX58" s="7"/>
      <c r="EY58" s="7"/>
      <c r="EZ58" s="7">
        <v>5016.0864955979041</v>
      </c>
      <c r="FA58" s="7">
        <v>42.754822124999997</v>
      </c>
      <c r="FB58" s="7">
        <v>4942.8971196692173</v>
      </c>
      <c r="FC58" s="7">
        <v>43.296537999999998</v>
      </c>
      <c r="FD58" s="4">
        <v>3250.0154649417627</v>
      </c>
      <c r="FE58" s="4">
        <v>42.274638000000003</v>
      </c>
      <c r="FF58" s="4">
        <v>42.274638000000003</v>
      </c>
      <c r="FG58" s="4">
        <v>45.865750624999997</v>
      </c>
      <c r="FH58" s="4">
        <v>43.556241125</v>
      </c>
      <c r="FI58" s="4">
        <v>42.907964814947107</v>
      </c>
      <c r="FK58" s="4">
        <v>4561.5695360890677</v>
      </c>
      <c r="FL58" s="4">
        <v>43.137231499999999</v>
      </c>
      <c r="FM58" s="4">
        <v>5236.2450571793433</v>
      </c>
      <c r="FN58" s="4">
        <v>43.39515615531252</v>
      </c>
      <c r="FP58" s="4">
        <v>5692.2421069968877</v>
      </c>
      <c r="FQ58" s="4">
        <v>43.679867999999999</v>
      </c>
      <c r="FR58" s="4">
        <v>7548.9569413809086</v>
      </c>
      <c r="FS58" s="4">
        <v>44.145888605750358</v>
      </c>
    </row>
    <row r="59" spans="1:175">
      <c r="R59" s="1">
        <f>MAX(R5:R40)</f>
        <v>0.34759800000000002</v>
      </c>
      <c r="S59" s="1">
        <f>MAX(S5:S40)</f>
        <v>31910.57</v>
      </c>
      <c r="AJ59" s="1">
        <f>MAX(AJ5:AJ40)</f>
        <v>0.29335499999999998</v>
      </c>
      <c r="AK59" s="1">
        <f>MAX(AK5:AK40)</f>
        <v>565450.46</v>
      </c>
      <c r="AL59" s="1">
        <f>MAX(AL5:AL40)</f>
        <v>0.96628310890863944</v>
      </c>
      <c r="AM59" s="1">
        <f>MAX(AM5:AM40)</f>
        <v>17.719848313583867</v>
      </c>
      <c r="CL59" s="4">
        <v>5236.2450571793433</v>
      </c>
      <c r="CM59" s="4">
        <v>43.13438</v>
      </c>
      <c r="CN59" s="4">
        <v>43.13438</v>
      </c>
      <c r="CO59" s="4">
        <v>46.133124625000001</v>
      </c>
      <c r="CP59" s="4">
        <v>43.608707875</v>
      </c>
      <c r="CQ59" s="4">
        <v>43.351447031250004</v>
      </c>
      <c r="CR59" s="4">
        <v>28.572509374999999</v>
      </c>
      <c r="CS59" s="4">
        <v>21.511181625000003</v>
      </c>
      <c r="CT59" s="4">
        <v>98.197726500000002</v>
      </c>
      <c r="CU59" s="4">
        <v>96.602872250000004</v>
      </c>
      <c r="CV59" s="4">
        <v>42.536136999999997</v>
      </c>
      <c r="CW59" s="4">
        <v>43.078299250000001</v>
      </c>
      <c r="CX59" s="4">
        <v>42.911445749999999</v>
      </c>
      <c r="CY59" s="4">
        <v>46.030283625000003</v>
      </c>
      <c r="CZ59" s="4">
        <v>43.494654750000002</v>
      </c>
      <c r="DA59" s="4">
        <v>43.39515615531252</v>
      </c>
      <c r="DB59" s="4">
        <v>1.7369999999999998E-3</v>
      </c>
      <c r="DC59" s="4">
        <v>30639.895</v>
      </c>
      <c r="DE59" s="4">
        <v>4578.6872944204879</v>
      </c>
      <c r="DF59" s="4">
        <v>28.383628375000001</v>
      </c>
      <c r="DH59" s="4">
        <v>4010.96806530802</v>
      </c>
      <c r="DI59" s="4">
        <v>21.0441155</v>
      </c>
      <c r="DO59" s="4">
        <v>6899.7172073420388</v>
      </c>
      <c r="DP59" s="4">
        <v>43.280905000000004</v>
      </c>
      <c r="DQ59" s="4">
        <v>6010.7079552145951</v>
      </c>
      <c r="DR59" s="4">
        <v>43.223793999999998</v>
      </c>
      <c r="DS59" s="4">
        <v>4561.5695360890677</v>
      </c>
      <c r="DT59" s="4">
        <v>42.6720355</v>
      </c>
      <c r="DU59" s="4">
        <v>42.6720355</v>
      </c>
      <c r="DV59" s="4">
        <v>45.885502750000001</v>
      </c>
      <c r="DW59" s="4">
        <v>43.382799500000004</v>
      </c>
      <c r="DX59" s="4">
        <v>43.185777673158881</v>
      </c>
      <c r="DZ59" s="4">
        <v>4942.8971196692173</v>
      </c>
      <c r="EA59" s="4">
        <v>43.233873750000001</v>
      </c>
      <c r="EB59" s="4">
        <v>43.233873750000001</v>
      </c>
      <c r="EC59" s="4">
        <v>46.383062750000001</v>
      </c>
      <c r="ED59" s="4">
        <v>43.948636750000006</v>
      </c>
      <c r="EE59" s="4">
        <v>43.475370749999996</v>
      </c>
      <c r="EF59" s="4">
        <v>28.74584475</v>
      </c>
      <c r="EG59" s="4">
        <v>21.602009000000002</v>
      </c>
      <c r="EH59" s="4">
        <v>98.390506000000002</v>
      </c>
      <c r="EI59" s="4">
        <v>96.857735000000005</v>
      </c>
      <c r="EJ59" s="4">
        <v>42.657470750000002</v>
      </c>
      <c r="EK59" s="4">
        <v>43.296537999999998</v>
      </c>
      <c r="EL59" s="4">
        <v>43.008957250000002</v>
      </c>
      <c r="EM59" s="4">
        <v>46.288371249999997</v>
      </c>
      <c r="EN59" s="4">
        <v>43.845862750000002</v>
      </c>
      <c r="EO59" s="4">
        <v>43.548115297394048</v>
      </c>
      <c r="EP59" s="4">
        <v>6.3124999999999998E-4</v>
      </c>
      <c r="EQ59" s="4">
        <v>350753.15</v>
      </c>
      <c r="ER59" s="4">
        <v>3072.695763388846</v>
      </c>
      <c r="ES59" s="4">
        <v>27.427821999999999</v>
      </c>
      <c r="ET59" s="4">
        <v>3829.6621341095338</v>
      </c>
      <c r="EU59" s="4">
        <v>21.118660500000001</v>
      </c>
      <c r="EV59" s="7"/>
      <c r="EW59" s="7"/>
      <c r="EX59" s="7"/>
      <c r="EY59" s="7"/>
      <c r="EZ59" s="7">
        <v>5740.7322899999999</v>
      </c>
      <c r="FA59" s="7">
        <v>43.125436999999998</v>
      </c>
      <c r="FB59" s="7">
        <v>5692.2421069968877</v>
      </c>
      <c r="FC59" s="7">
        <v>43.430384000000004</v>
      </c>
      <c r="FD59" s="4">
        <v>3727.1595710000001</v>
      </c>
      <c r="FE59" s="4">
        <v>42.548222000000003</v>
      </c>
      <c r="FF59" s="4">
        <v>42.548222000000003</v>
      </c>
      <c r="FG59" s="4">
        <v>46.027372</v>
      </c>
      <c r="FH59" s="4">
        <v>43.653576000000001</v>
      </c>
      <c r="FI59" s="4">
        <v>43.149599758489842</v>
      </c>
      <c r="FK59" s="4">
        <v>5236.2450571793433</v>
      </c>
      <c r="FL59" s="4">
        <v>43.351447031250004</v>
      </c>
      <c r="FM59" s="4">
        <v>6010.7079552145951</v>
      </c>
      <c r="FN59" s="4">
        <v>43.604534637466159</v>
      </c>
      <c r="FP59" s="4">
        <v>6555.1880648563274</v>
      </c>
      <c r="FQ59" s="4">
        <v>43.884365250000002</v>
      </c>
      <c r="FR59" s="4">
        <v>8693.3815382567518</v>
      </c>
      <c r="FS59" s="4">
        <v>44.345146375202461</v>
      </c>
    </row>
    <row r="60" spans="1:175">
      <c r="R60" s="1">
        <f>MIN(R5:R40)</f>
        <v>1.2570000000000001E-3</v>
      </c>
      <c r="S60" s="1">
        <f>MIN(S5:S40)</f>
        <v>239.34</v>
      </c>
      <c r="AJ60" s="1">
        <f>MIN(AJ5:AJ40)</f>
        <v>3.5599999999999998E-4</v>
      </c>
      <c r="AK60" s="1">
        <f>MIN(AK5:AK40)</f>
        <v>1525.27</v>
      </c>
      <c r="AL60" s="1">
        <f>MIN(AL5:AL40)</f>
        <v>0.28321400159108984</v>
      </c>
      <c r="AM60" s="1">
        <f>MIN(AM5:AM40)</f>
        <v>3.7888220285948107</v>
      </c>
      <c r="CL60" s="4">
        <v>6010.7079552145951</v>
      </c>
      <c r="CM60" s="4">
        <v>43.360758000000004</v>
      </c>
      <c r="CN60" s="4">
        <v>43.360758000000004</v>
      </c>
      <c r="CO60" s="4">
        <v>46.278298500000005</v>
      </c>
      <c r="CP60" s="4">
        <v>43.721690499999994</v>
      </c>
      <c r="CQ60" s="4">
        <v>43.565662562500002</v>
      </c>
      <c r="CR60" s="4">
        <v>29.022429500000001</v>
      </c>
      <c r="CS60" s="4">
        <v>21.796803500000003</v>
      </c>
      <c r="CT60" s="4">
        <v>98.463243000000006</v>
      </c>
      <c r="CU60" s="4">
        <v>96.989989000000008</v>
      </c>
      <c r="CV60" s="4">
        <v>42.908521</v>
      </c>
      <c r="CW60" s="4">
        <v>43.223793999999998</v>
      </c>
      <c r="CX60" s="4">
        <v>43.150856000000005</v>
      </c>
      <c r="CY60" s="4">
        <v>46.175064500000005</v>
      </c>
      <c r="CZ60" s="4">
        <v>43.60651</v>
      </c>
      <c r="DA60" s="4">
        <v>43.604534637466159</v>
      </c>
      <c r="DB60" s="4">
        <v>1.6410000000000001E-3</v>
      </c>
      <c r="DC60" s="4">
        <v>30894.03</v>
      </c>
      <c r="DE60" s="4">
        <v>5226.7624669999996</v>
      </c>
      <c r="DF60" s="4">
        <v>28.846482999999999</v>
      </c>
      <c r="DH60" s="4">
        <v>4578.6872944204879</v>
      </c>
      <c r="DI60" s="4">
        <v>21.333942749999999</v>
      </c>
      <c r="DO60" s="4">
        <v>7920.2147061547239</v>
      </c>
      <c r="DP60" s="4">
        <v>43.653289000000001</v>
      </c>
      <c r="DQ60" s="4">
        <v>6899.7172073420388</v>
      </c>
      <c r="DR60" s="4">
        <v>43.369288750000003</v>
      </c>
      <c r="DS60" s="4">
        <v>5236.2450571793433</v>
      </c>
      <c r="DT60" s="4">
        <v>42.911445749999999</v>
      </c>
      <c r="DU60" s="4">
        <v>42.911445749999999</v>
      </c>
      <c r="DV60" s="4">
        <v>46.030283625000003</v>
      </c>
      <c r="DW60" s="4">
        <v>43.494654750000002</v>
      </c>
      <c r="DX60" s="4">
        <v>43.39515615531252</v>
      </c>
      <c r="DZ60" s="4">
        <v>5692.2421069968877</v>
      </c>
      <c r="EA60" s="4">
        <v>43.451343625</v>
      </c>
      <c r="EB60" s="4">
        <v>43.451343625</v>
      </c>
      <c r="EC60" s="4">
        <v>46.513457625000001</v>
      </c>
      <c r="ED60" s="4">
        <v>44.045619625</v>
      </c>
      <c r="EE60" s="4">
        <v>43.679867999999999</v>
      </c>
      <c r="EF60" s="4">
        <v>29.192487624999998</v>
      </c>
      <c r="EG60" s="4">
        <v>21.881893000000002</v>
      </c>
      <c r="EH60" s="4">
        <v>98.599177499999996</v>
      </c>
      <c r="EI60" s="4">
        <v>97.176224000000005</v>
      </c>
      <c r="EJ60" s="4">
        <v>43.023181624999999</v>
      </c>
      <c r="EK60" s="4">
        <v>43.430384000000004</v>
      </c>
      <c r="EL60" s="4">
        <v>43.239324875000001</v>
      </c>
      <c r="EM60" s="4">
        <v>46.418870874999996</v>
      </c>
      <c r="EN60" s="4">
        <v>43.942006124999999</v>
      </c>
      <c r="EO60" s="4">
        <v>43.747373066846151</v>
      </c>
      <c r="EP60" s="4">
        <v>5.8537499999999996E-4</v>
      </c>
      <c r="EQ60" s="4">
        <v>386536.03499999997</v>
      </c>
      <c r="ER60" s="4">
        <v>3502.8235159999999</v>
      </c>
      <c r="ES60" s="4">
        <v>27.874883000000001</v>
      </c>
      <c r="ET60" s="4">
        <v>4382.9118760944129</v>
      </c>
      <c r="EU60" s="4">
        <v>21.401989</v>
      </c>
      <c r="EV60" s="7"/>
      <c r="EW60" s="7"/>
      <c r="EX60" s="7"/>
      <c r="EY60" s="7"/>
      <c r="EZ60" s="7">
        <v>7548.9569413809086</v>
      </c>
      <c r="FA60" s="7">
        <v>43.754603375000002</v>
      </c>
      <c r="FB60" s="7">
        <v>6555.1880648563274</v>
      </c>
      <c r="FC60" s="7">
        <v>43.564230000000002</v>
      </c>
      <c r="FD60" s="4">
        <v>4292.1983071665582</v>
      </c>
      <c r="FE60" s="4">
        <v>42.778589625000002</v>
      </c>
      <c r="FF60" s="4">
        <v>42.778589625000002</v>
      </c>
      <c r="FG60" s="4">
        <v>46.157871624999999</v>
      </c>
      <c r="FH60" s="4">
        <v>43.749719374999998</v>
      </c>
      <c r="FI60" s="4">
        <v>43.348857527941945</v>
      </c>
      <c r="FK60" s="4">
        <v>6010.7079552145951</v>
      </c>
      <c r="FL60" s="4">
        <v>43.565662562500002</v>
      </c>
      <c r="FM60" s="4">
        <v>6899.7172073420388</v>
      </c>
      <c r="FN60" s="4">
        <v>43.813913119619798</v>
      </c>
      <c r="FP60" s="4">
        <v>7548.9569413809086</v>
      </c>
      <c r="FQ60" s="4">
        <v>44.088862499999998</v>
      </c>
      <c r="FR60" s="4">
        <v>10011.301317063631</v>
      </c>
      <c r="FS60" s="4">
        <v>44.544404144654564</v>
      </c>
    </row>
    <row r="61" spans="1:175">
      <c r="AJ61" s="1">
        <f>AJ57/R57</f>
        <v>0.63316609101100041</v>
      </c>
      <c r="AK61" s="1">
        <f>AK57/S57</f>
        <v>6.5509609426057693</v>
      </c>
      <c r="CL61" s="4">
        <v>6899.7172073420388</v>
      </c>
      <c r="CM61" s="4">
        <v>43.587136000000001</v>
      </c>
      <c r="CN61" s="4">
        <v>43.587136000000001</v>
      </c>
      <c r="CO61" s="4">
        <v>46.423472375000003</v>
      </c>
      <c r="CP61" s="4">
        <v>43.834673124999995</v>
      </c>
      <c r="CQ61" s="4">
        <v>43.77987809375</v>
      </c>
      <c r="CR61" s="4">
        <v>29.472349625</v>
      </c>
      <c r="CS61" s="4">
        <v>22.082425375</v>
      </c>
      <c r="CT61" s="4">
        <v>98.728759499999995</v>
      </c>
      <c r="CU61" s="4">
        <v>97.377105749999998</v>
      </c>
      <c r="CV61" s="4">
        <v>43.280905000000004</v>
      </c>
      <c r="CW61" s="4">
        <v>43.369288750000003</v>
      </c>
      <c r="CX61" s="4">
        <v>43.390266250000003</v>
      </c>
      <c r="CY61" s="4">
        <v>46.319845375</v>
      </c>
      <c r="CZ61" s="4">
        <v>43.718365249999998</v>
      </c>
      <c r="DA61" s="4">
        <v>43.813913119619798</v>
      </c>
      <c r="DB61" s="4">
        <v>1.5449999999999999E-3</v>
      </c>
      <c r="DC61" s="4">
        <v>31148.165000000001</v>
      </c>
      <c r="DE61" s="4">
        <v>7920.2147061547239</v>
      </c>
      <c r="DF61" s="4">
        <v>29.922269749999998</v>
      </c>
      <c r="DH61" s="4">
        <v>5226.7624669999996</v>
      </c>
      <c r="DI61" s="4">
        <v>21.62377</v>
      </c>
      <c r="DO61" s="4">
        <v>9091.6481221633894</v>
      </c>
      <c r="DP61" s="4">
        <v>44.025672999999998</v>
      </c>
      <c r="DQ61" s="4">
        <v>7920.2147061547239</v>
      </c>
      <c r="DR61" s="4">
        <v>43.5147835</v>
      </c>
      <c r="DS61" s="4">
        <v>6010.7079552145951</v>
      </c>
      <c r="DT61" s="4">
        <v>43.150856000000005</v>
      </c>
      <c r="DU61" s="4">
        <v>43.150856000000005</v>
      </c>
      <c r="DV61" s="4">
        <v>46.175064500000005</v>
      </c>
      <c r="DW61" s="4">
        <v>43.60651</v>
      </c>
      <c r="DX61" s="4">
        <v>43.604534637466159</v>
      </c>
      <c r="DZ61" s="4">
        <v>6555.1880648563274</v>
      </c>
      <c r="EA61" s="4">
        <v>43.668813499999999</v>
      </c>
      <c r="EB61" s="4">
        <v>43.668813499999999</v>
      </c>
      <c r="EC61" s="4">
        <v>46.643852500000001</v>
      </c>
      <c r="ED61" s="4">
        <v>44.142602500000002</v>
      </c>
      <c r="EE61" s="4">
        <v>43.884365250000002</v>
      </c>
      <c r="EF61" s="4">
        <v>29.6391305</v>
      </c>
      <c r="EG61" s="4">
        <v>22.161777000000001</v>
      </c>
      <c r="EH61" s="4">
        <v>98.807849000000004</v>
      </c>
      <c r="EI61" s="4">
        <v>97.494713000000004</v>
      </c>
      <c r="EJ61" s="4">
        <v>43.388892499999997</v>
      </c>
      <c r="EK61" s="4">
        <v>43.564230000000002</v>
      </c>
      <c r="EL61" s="4">
        <v>43.469692500000001</v>
      </c>
      <c r="EM61" s="4">
        <v>46.549370499999995</v>
      </c>
      <c r="EN61" s="4">
        <v>44.038149500000003</v>
      </c>
      <c r="EO61" s="4">
        <v>43.946630836298255</v>
      </c>
      <c r="EP61" s="4">
        <v>5.3950000000000005E-4</v>
      </c>
      <c r="EQ61" s="4">
        <v>422318.92</v>
      </c>
      <c r="ER61" s="4">
        <v>4382.9118760944129</v>
      </c>
      <c r="ES61" s="4">
        <v>28.519624499999999</v>
      </c>
      <c r="ET61" s="4">
        <v>5016.0864955979041</v>
      </c>
      <c r="EU61" s="4">
        <v>21.6853175</v>
      </c>
      <c r="EV61" s="7"/>
      <c r="EW61" s="7"/>
      <c r="EX61" s="7"/>
      <c r="EY61" s="7"/>
      <c r="EZ61" s="7">
        <v>8693.3815382567518</v>
      </c>
      <c r="FA61" s="7">
        <v>44.12031425</v>
      </c>
      <c r="FB61" s="7">
        <v>7548.9569413809086</v>
      </c>
      <c r="FC61" s="7">
        <v>43.698076</v>
      </c>
      <c r="FD61" s="4">
        <v>4942.8971196692173</v>
      </c>
      <c r="FE61" s="4">
        <v>43.008957250000002</v>
      </c>
      <c r="FF61" s="4">
        <v>43.008957250000002</v>
      </c>
      <c r="FG61" s="4">
        <v>46.288371249999997</v>
      </c>
      <c r="FH61" s="4">
        <v>43.845862750000002</v>
      </c>
      <c r="FI61" s="4">
        <v>43.548115297394048</v>
      </c>
      <c r="FK61" s="4">
        <v>6899.7172073420388</v>
      </c>
      <c r="FL61" s="4">
        <v>43.77987809375</v>
      </c>
      <c r="FM61" s="4">
        <v>7920.2147061547239</v>
      </c>
      <c r="FN61" s="4">
        <v>44.023291601773437</v>
      </c>
      <c r="FP61" s="4">
        <v>8693.3815382567518</v>
      </c>
      <c r="FQ61" s="4">
        <v>44.29335975</v>
      </c>
      <c r="FR61" s="4">
        <v>11529.01821</v>
      </c>
      <c r="FS61" s="4">
        <v>44.743661914106667</v>
      </c>
    </row>
    <row r="62" spans="1:175">
      <c r="CL62" s="4">
        <v>7920.2147061547239</v>
      </c>
      <c r="CM62" s="4">
        <v>43.813513999999998</v>
      </c>
      <c r="CN62" s="4">
        <v>43.813513999999998</v>
      </c>
      <c r="CO62" s="4">
        <v>46.56864625</v>
      </c>
      <c r="CP62" s="4">
        <v>43.947655749999996</v>
      </c>
      <c r="CQ62" s="4">
        <v>43.994093625000005</v>
      </c>
      <c r="CR62" s="4">
        <v>29.922269749999998</v>
      </c>
      <c r="CS62" s="4">
        <v>22.36804725</v>
      </c>
      <c r="CT62" s="4">
        <v>98.994275999999999</v>
      </c>
      <c r="CU62" s="4">
        <v>97.764222500000002</v>
      </c>
      <c r="CV62" s="4">
        <v>43.653289000000001</v>
      </c>
      <c r="CW62" s="4">
        <v>43.5147835</v>
      </c>
      <c r="CX62" s="4">
        <v>43.629676500000002</v>
      </c>
      <c r="CY62" s="4">
        <v>46.464626250000002</v>
      </c>
      <c r="CZ62" s="4">
        <v>43.830220499999996</v>
      </c>
      <c r="DA62" s="4">
        <v>44.023291601773437</v>
      </c>
      <c r="DB62" s="4">
        <v>1.449E-3</v>
      </c>
      <c r="DC62" s="4">
        <v>31402.3</v>
      </c>
      <c r="DE62" s="4">
        <v>9091.6481221633894</v>
      </c>
      <c r="DF62" s="4">
        <v>30.372189875</v>
      </c>
      <c r="DH62" s="4">
        <v>7920.2147061547239</v>
      </c>
      <c r="DI62" s="4">
        <v>22.36804725</v>
      </c>
      <c r="DO62" s="4">
        <v>10436.341519</v>
      </c>
      <c r="DP62" s="4">
        <v>44.398057000000001</v>
      </c>
      <c r="DQ62" s="4">
        <v>9091.6481221633894</v>
      </c>
      <c r="DR62" s="4">
        <v>43.660278250000005</v>
      </c>
      <c r="DS62" s="4">
        <v>6899.7172073420388</v>
      </c>
      <c r="DT62" s="4">
        <v>43.390266250000003</v>
      </c>
      <c r="DU62" s="4">
        <v>43.390266250000003</v>
      </c>
      <c r="DV62" s="4">
        <v>46.319845375</v>
      </c>
      <c r="DW62" s="4">
        <v>43.718365249999998</v>
      </c>
      <c r="DX62" s="4">
        <v>43.813913119619798</v>
      </c>
      <c r="DZ62" s="4">
        <v>7548.9569413809086</v>
      </c>
      <c r="EA62" s="4">
        <v>43.886283375000005</v>
      </c>
      <c r="EB62" s="4">
        <v>43.886283375000005</v>
      </c>
      <c r="EC62" s="4">
        <v>46.774247375000002</v>
      </c>
      <c r="ED62" s="4">
        <v>44.239585375000004</v>
      </c>
      <c r="EE62" s="4">
        <v>44.088862499999998</v>
      </c>
      <c r="EF62" s="4">
        <v>30.085773375000002</v>
      </c>
      <c r="EG62" s="4">
        <v>22.441661</v>
      </c>
      <c r="EH62" s="4">
        <v>99.016520499999999</v>
      </c>
      <c r="EI62" s="4">
        <v>97.813202000000004</v>
      </c>
      <c r="EJ62" s="4">
        <v>43.754603375000002</v>
      </c>
      <c r="EK62" s="4">
        <v>43.698076</v>
      </c>
      <c r="EL62" s="4">
        <v>43.700060125</v>
      </c>
      <c r="EM62" s="4">
        <v>46.679870125000001</v>
      </c>
      <c r="EN62" s="4">
        <v>44.134292875</v>
      </c>
      <c r="EO62" s="4">
        <v>44.145888605750358</v>
      </c>
      <c r="EP62" s="4">
        <v>4.9362499999999992E-4</v>
      </c>
      <c r="EQ62" s="4">
        <v>458101.80499999999</v>
      </c>
      <c r="ER62" s="4">
        <v>5016.0864955979041</v>
      </c>
      <c r="ES62" s="4">
        <v>28.981939749999999</v>
      </c>
      <c r="ET62" s="4">
        <v>5740.7322899999999</v>
      </c>
      <c r="EU62" s="4">
        <v>21.968646</v>
      </c>
      <c r="EV62" s="7"/>
      <c r="EW62" s="7"/>
      <c r="EX62" s="7"/>
      <c r="EY62" s="7"/>
      <c r="EZ62" s="7">
        <v>10011.301317063631</v>
      </c>
      <c r="FA62" s="7">
        <v>44.486025125000005</v>
      </c>
      <c r="FB62" s="7">
        <v>8693.3815382567518</v>
      </c>
      <c r="FC62" s="7">
        <v>43.831922000000006</v>
      </c>
      <c r="FD62" s="4">
        <v>5692.2421069968877</v>
      </c>
      <c r="FE62" s="4">
        <v>43.239324875000001</v>
      </c>
      <c r="FF62" s="4">
        <v>43.239324875000001</v>
      </c>
      <c r="FG62" s="4">
        <v>46.418870874999996</v>
      </c>
      <c r="FH62" s="4">
        <v>43.942006124999999</v>
      </c>
      <c r="FI62" s="4">
        <v>43.747373066846151</v>
      </c>
      <c r="FK62" s="4">
        <v>7920.2147061547239</v>
      </c>
      <c r="FL62" s="4">
        <v>43.994093625000005</v>
      </c>
      <c r="FM62" s="4">
        <v>9091.6481221633894</v>
      </c>
      <c r="FN62" s="4">
        <v>44.232670083927069</v>
      </c>
      <c r="FP62" s="4">
        <v>10011.301317063631</v>
      </c>
      <c r="FQ62" s="4">
        <v>44.497856999999996</v>
      </c>
    </row>
    <row r="63" spans="1:175">
      <c r="CL63" s="4">
        <v>9091.6481221633894</v>
      </c>
      <c r="CM63" s="4">
        <v>44.039892000000002</v>
      </c>
      <c r="CN63" s="4">
        <v>44.039892000000002</v>
      </c>
      <c r="CO63" s="4">
        <v>46.713820125000005</v>
      </c>
      <c r="CP63" s="4">
        <v>44.060638374999996</v>
      </c>
      <c r="CQ63" s="4">
        <v>44.208309156250003</v>
      </c>
      <c r="CR63" s="4">
        <v>30.372189875</v>
      </c>
      <c r="CS63" s="4">
        <v>22.653669125</v>
      </c>
      <c r="CT63" s="4">
        <v>99.259792499999989</v>
      </c>
      <c r="CU63" s="4">
        <v>98.151339249999992</v>
      </c>
      <c r="CV63" s="4">
        <v>44.025672999999998</v>
      </c>
      <c r="CW63" s="4">
        <v>43.660278250000005</v>
      </c>
      <c r="CX63" s="4">
        <v>43.869086750000001</v>
      </c>
      <c r="CY63" s="4">
        <v>46.609407124999997</v>
      </c>
      <c r="CZ63" s="4">
        <v>43.942075750000001</v>
      </c>
      <c r="DA63" s="4">
        <v>44.232670083927069</v>
      </c>
      <c r="DB63" s="4">
        <v>1.353E-3</v>
      </c>
      <c r="DC63" s="4">
        <v>31656.435000000001</v>
      </c>
      <c r="DE63" s="4">
        <v>10436.341519</v>
      </c>
      <c r="DF63" s="4">
        <v>30.822109999999999</v>
      </c>
      <c r="DH63" s="4">
        <v>9091.6481221633894</v>
      </c>
      <c r="DI63" s="4">
        <v>22.653669125</v>
      </c>
      <c r="DQ63" s="4">
        <v>10436.341519</v>
      </c>
      <c r="DR63" s="4">
        <v>43.805773000000002</v>
      </c>
      <c r="DS63" s="4">
        <v>7920.2147061547239</v>
      </c>
      <c r="DT63" s="4">
        <v>43.629676500000002</v>
      </c>
      <c r="DU63" s="4">
        <v>43.629676500000002</v>
      </c>
      <c r="DV63" s="4">
        <v>46.464626250000002</v>
      </c>
      <c r="DW63" s="4">
        <v>43.830220499999996</v>
      </c>
      <c r="DX63" s="4">
        <v>44.023291601773437</v>
      </c>
      <c r="DZ63" s="4">
        <v>8693.3815382567518</v>
      </c>
      <c r="EA63" s="4">
        <v>44.103753250000004</v>
      </c>
      <c r="EB63" s="4">
        <v>44.103753250000004</v>
      </c>
      <c r="EC63" s="4">
        <v>46.904642250000002</v>
      </c>
      <c r="ED63" s="4">
        <v>44.336568249999999</v>
      </c>
      <c r="EE63" s="4">
        <v>44.29335975</v>
      </c>
      <c r="EF63" s="4">
        <v>30.532416250000001</v>
      </c>
      <c r="EG63" s="4">
        <v>22.721544999999999</v>
      </c>
      <c r="EH63" s="4">
        <v>99.225191999999993</v>
      </c>
      <c r="EI63" s="4">
        <v>98.131691000000004</v>
      </c>
      <c r="EJ63" s="4">
        <v>44.12031425</v>
      </c>
      <c r="EK63" s="4">
        <v>43.831922000000006</v>
      </c>
      <c r="EL63" s="4">
        <v>43.93042775</v>
      </c>
      <c r="EM63" s="4">
        <v>46.81036975</v>
      </c>
      <c r="EN63" s="4">
        <v>44.230436249999997</v>
      </c>
      <c r="EO63" s="4">
        <v>44.345146375202461</v>
      </c>
      <c r="EP63" s="4">
        <v>4.4775000000000001E-4</v>
      </c>
      <c r="EQ63" s="4">
        <v>493884.68999999994</v>
      </c>
      <c r="ER63" s="4">
        <v>5740.7322899999999</v>
      </c>
      <c r="ES63" s="4">
        <v>29.444254999999998</v>
      </c>
      <c r="ET63" s="4">
        <v>7548.9569413809086</v>
      </c>
      <c r="EU63" s="4">
        <v>22.441661</v>
      </c>
      <c r="EV63" s="7"/>
      <c r="EW63" s="7"/>
      <c r="EX63" s="7"/>
      <c r="EY63" s="7"/>
      <c r="EZ63" s="7">
        <v>11529.01821</v>
      </c>
      <c r="FA63" s="7">
        <v>44.851736000000002</v>
      </c>
      <c r="FB63" s="7">
        <v>10011.301317063631</v>
      </c>
      <c r="FC63" s="7">
        <v>43.965768000000004</v>
      </c>
      <c r="FD63" s="4">
        <v>6555.1880648563274</v>
      </c>
      <c r="FE63" s="4">
        <v>43.469692500000001</v>
      </c>
      <c r="FF63" s="4">
        <v>43.469692500000001</v>
      </c>
      <c r="FG63" s="4">
        <v>46.549370499999995</v>
      </c>
      <c r="FH63" s="4">
        <v>44.038149500000003</v>
      </c>
      <c r="FI63" s="4">
        <v>43.946630836298255</v>
      </c>
      <c r="FK63" s="4">
        <v>9091.6481221633894</v>
      </c>
      <c r="FL63" s="4">
        <v>44.208309156250003</v>
      </c>
      <c r="FM63" s="4">
        <v>10436.341519</v>
      </c>
      <c r="FN63" s="4">
        <v>44.442048566080707</v>
      </c>
      <c r="FP63" s="4">
        <v>11529.01821</v>
      </c>
      <c r="FQ63" s="4">
        <v>44.702354249999999</v>
      </c>
    </row>
    <row r="64" spans="1:175">
      <c r="CL64" s="4">
        <v>10436.341519</v>
      </c>
      <c r="CM64" s="4">
        <v>44.266269999999999</v>
      </c>
      <c r="CN64" s="4">
        <v>44.266269999999999</v>
      </c>
      <c r="CO64" s="4">
        <v>46.858994000000003</v>
      </c>
      <c r="CP64" s="4">
        <v>44.173620999999997</v>
      </c>
      <c r="CQ64" s="4">
        <v>44.422524687500001</v>
      </c>
      <c r="CR64" s="4">
        <v>30.822109999999999</v>
      </c>
      <c r="CS64" s="4">
        <v>22.939291000000001</v>
      </c>
      <c r="CT64" s="4">
        <v>99.525308999999993</v>
      </c>
      <c r="CU64" s="4">
        <v>98.538455999999996</v>
      </c>
      <c r="CV64" s="4">
        <v>44.398057000000001</v>
      </c>
      <c r="CW64" s="4">
        <v>43.805773000000002</v>
      </c>
      <c r="CX64" s="4">
        <v>44.108497</v>
      </c>
      <c r="CY64" s="4">
        <v>46.754187999999999</v>
      </c>
      <c r="CZ64" s="4">
        <v>44.053930999999999</v>
      </c>
      <c r="DA64" s="4">
        <v>44.442048566080707</v>
      </c>
      <c r="DB64" s="4">
        <v>1.2570000000000001E-3</v>
      </c>
      <c r="DC64" s="4">
        <v>31910.57</v>
      </c>
      <c r="DH64" s="4">
        <v>10436.341519</v>
      </c>
      <c r="DI64" s="4">
        <v>22.939291000000001</v>
      </c>
      <c r="DS64" s="4">
        <v>9091.6481221633894</v>
      </c>
      <c r="DT64" s="4">
        <v>43.869086750000001</v>
      </c>
      <c r="DU64" s="4">
        <v>43.869086750000001</v>
      </c>
      <c r="DV64" s="4">
        <v>46.609407124999997</v>
      </c>
      <c r="DW64" s="4">
        <v>43.942075750000001</v>
      </c>
      <c r="DX64" s="4">
        <v>44.232670083927069</v>
      </c>
      <c r="DZ64" s="4">
        <v>10011.301317063631</v>
      </c>
      <c r="EA64" s="4">
        <v>44.321223125000003</v>
      </c>
      <c r="EB64" s="4">
        <v>44.321223125000003</v>
      </c>
      <c r="EC64" s="4">
        <v>47.035037125000002</v>
      </c>
      <c r="ED64" s="4">
        <v>44.433551125000001</v>
      </c>
      <c r="EE64" s="4">
        <v>44.497856999999996</v>
      </c>
      <c r="EF64" s="4">
        <v>30.979059124999999</v>
      </c>
      <c r="EG64" s="4">
        <v>23.001429000000002</v>
      </c>
      <c r="EH64" s="4">
        <v>99.433863500000001</v>
      </c>
      <c r="EI64" s="4">
        <v>98.450180000000003</v>
      </c>
      <c r="EJ64" s="4">
        <v>44.486025125000005</v>
      </c>
      <c r="EK64" s="4">
        <v>43.965768000000004</v>
      </c>
      <c r="EL64" s="4">
        <v>44.160795374999999</v>
      </c>
      <c r="EM64" s="4">
        <v>46.940869374999998</v>
      </c>
      <c r="EN64" s="4">
        <v>44.326579625000001</v>
      </c>
      <c r="EO64" s="4">
        <v>44.544404144654564</v>
      </c>
      <c r="EP64" s="4">
        <v>4.01875E-4</v>
      </c>
      <c r="EQ64" s="4">
        <v>529667.57499999995</v>
      </c>
      <c r="ER64" s="4">
        <v>8693.3815382567518</v>
      </c>
      <c r="ES64" s="4">
        <v>30.532416250000001</v>
      </c>
      <c r="ET64" s="4">
        <v>8693.3815382567518</v>
      </c>
      <c r="EU64" s="4">
        <v>22.721544999999999</v>
      </c>
      <c r="EV64" s="7"/>
      <c r="EW64" s="7"/>
      <c r="EX64" s="7"/>
      <c r="EY64" s="7"/>
      <c r="EZ64" s="7"/>
      <c r="FA64" s="7"/>
      <c r="FB64" s="7">
        <v>11529.01821</v>
      </c>
      <c r="FC64" s="7">
        <v>44.099614000000003</v>
      </c>
      <c r="FD64" s="4">
        <v>7548.9569413809086</v>
      </c>
      <c r="FE64" s="4">
        <v>43.700060125</v>
      </c>
      <c r="FF64" s="4">
        <v>43.700060125</v>
      </c>
      <c r="FG64" s="4">
        <v>46.679870125000001</v>
      </c>
      <c r="FH64" s="4">
        <v>44.134292875</v>
      </c>
      <c r="FI64" s="4">
        <v>44.145888605750358</v>
      </c>
      <c r="FK64" s="4">
        <v>10436.341519</v>
      </c>
      <c r="FL64" s="4">
        <v>44.422524687500001</v>
      </c>
    </row>
    <row r="65" spans="123:165">
      <c r="DS65" s="4">
        <v>10436.341519</v>
      </c>
      <c r="DT65" s="4">
        <v>44.108497</v>
      </c>
      <c r="DU65" s="4">
        <v>44.108497</v>
      </c>
      <c r="DV65" s="4">
        <v>46.754187999999999</v>
      </c>
      <c r="DW65" s="4">
        <v>44.053930999999999</v>
      </c>
      <c r="DX65" s="4">
        <v>44.442048566080707</v>
      </c>
      <c r="DZ65" s="4">
        <v>11529.01821</v>
      </c>
      <c r="EA65" s="4">
        <v>44.538693000000002</v>
      </c>
      <c r="EB65" s="4">
        <v>44.538693000000002</v>
      </c>
      <c r="EC65" s="4">
        <v>47.165432000000003</v>
      </c>
      <c r="ED65" s="4">
        <v>44.530534000000003</v>
      </c>
      <c r="EE65" s="4">
        <v>44.702354249999999</v>
      </c>
      <c r="EF65" s="4">
        <v>31.425702000000001</v>
      </c>
      <c r="EG65" s="4">
        <v>23.281313000000001</v>
      </c>
      <c r="EH65" s="4">
        <v>99.642534999999995</v>
      </c>
      <c r="EI65" s="4">
        <v>98.768669000000003</v>
      </c>
      <c r="EJ65" s="4">
        <v>44.851736000000002</v>
      </c>
      <c r="EK65" s="4">
        <v>44.099614000000003</v>
      </c>
      <c r="EL65" s="4">
        <v>44.391162999999999</v>
      </c>
      <c r="EM65" s="4">
        <v>47.071368999999997</v>
      </c>
      <c r="EN65" s="4">
        <v>44.422722999999998</v>
      </c>
      <c r="EO65" s="4">
        <v>44.743661914106667</v>
      </c>
      <c r="EP65" s="4">
        <v>3.5599999999999998E-4</v>
      </c>
      <c r="EQ65" s="4">
        <v>565450.46</v>
      </c>
      <c r="ER65" s="4">
        <v>10011.301317063631</v>
      </c>
      <c r="ES65" s="4">
        <v>30.979059124999999</v>
      </c>
      <c r="ET65" s="4">
        <v>10011.301317063631</v>
      </c>
      <c r="EU65" s="4">
        <v>23.001429000000002</v>
      </c>
      <c r="EV65" s="7"/>
      <c r="EW65" s="7"/>
      <c r="EX65" s="7"/>
      <c r="EY65" s="7"/>
      <c r="EZ65" s="7"/>
      <c r="FA65" s="7"/>
      <c r="FB65" s="7"/>
      <c r="FC65" s="7"/>
      <c r="FD65" s="4">
        <v>8693.3815382567518</v>
      </c>
      <c r="FE65" s="4">
        <v>43.93042775</v>
      </c>
      <c r="FF65" s="4">
        <v>43.93042775</v>
      </c>
      <c r="FG65" s="4">
        <v>46.81036975</v>
      </c>
      <c r="FH65" s="4">
        <v>44.230436249999997</v>
      </c>
      <c r="FI65" s="4">
        <v>44.345146375202461</v>
      </c>
    </row>
    <row r="66" spans="123:165">
      <c r="ER66" s="4">
        <v>11529.01821</v>
      </c>
      <c r="ES66" s="4">
        <v>31.425702000000001</v>
      </c>
      <c r="ET66" s="4">
        <v>11529.01821</v>
      </c>
      <c r="EU66" s="4">
        <v>23.281313000000001</v>
      </c>
      <c r="EV66" s="7"/>
      <c r="EW66" s="7"/>
      <c r="EX66" s="7"/>
      <c r="EY66" s="7"/>
      <c r="EZ66" s="7"/>
      <c r="FA66" s="7"/>
      <c r="FB66" s="7"/>
      <c r="FC66" s="7"/>
      <c r="FD66" s="4">
        <v>10011.301317063631</v>
      </c>
      <c r="FE66" s="4">
        <v>44.160795374999999</v>
      </c>
      <c r="FF66" s="4">
        <v>44.160795374999999</v>
      </c>
      <c r="FG66" s="4">
        <v>46.940869374999998</v>
      </c>
      <c r="FH66" s="4">
        <v>44.326579625000001</v>
      </c>
      <c r="FI66" s="4">
        <v>44.544404144654564</v>
      </c>
    </row>
    <row r="67" spans="123:165">
      <c r="EV67" s="7"/>
      <c r="EW67" s="7"/>
      <c r="EX67" s="7"/>
      <c r="EY67" s="7"/>
      <c r="EZ67" s="7"/>
      <c r="FA67" s="7"/>
      <c r="FB67" s="7"/>
      <c r="FC67" s="7"/>
      <c r="FD67" s="4">
        <v>11529.01821</v>
      </c>
      <c r="FE67" s="4">
        <v>44.391162999999999</v>
      </c>
      <c r="FF67" s="4">
        <v>44.391162999999999</v>
      </c>
      <c r="FG67" s="4">
        <v>47.071368999999997</v>
      </c>
      <c r="FH67" s="4">
        <v>44.422722999999998</v>
      </c>
      <c r="FI67" s="4">
        <v>44.743661914106667</v>
      </c>
    </row>
    <row r="68" spans="123:165">
      <c r="EV68" s="7"/>
      <c r="EW68" s="7"/>
      <c r="EX68" s="7"/>
      <c r="EY68" s="7"/>
      <c r="EZ68" s="7"/>
      <c r="FA68" s="7"/>
      <c r="FB68" s="7"/>
      <c r="FC68" s="7"/>
    </row>
    <row r="69" spans="123:165">
      <c r="EV69" s="7"/>
      <c r="EW69" s="7"/>
      <c r="EX69" s="7"/>
      <c r="EY69" s="7"/>
      <c r="EZ69" s="7"/>
      <c r="FA69" s="7"/>
      <c r="FB69" s="7"/>
      <c r="FC69" s="7"/>
    </row>
    <row r="70" spans="123:165">
      <c r="EV70" s="7"/>
      <c r="EW70" s="7"/>
      <c r="EX70" s="7"/>
      <c r="EY70" s="7"/>
      <c r="EZ70" s="7"/>
      <c r="FA70" s="7"/>
      <c r="FB70" s="7"/>
      <c r="FC70" s="7"/>
    </row>
    <row r="71" spans="123:165">
      <c r="EV71" s="7"/>
      <c r="EW71" s="7"/>
      <c r="EX71" s="7"/>
      <c r="EY71" s="7"/>
      <c r="EZ71" s="7"/>
      <c r="FA71" s="7"/>
      <c r="FB71" s="7"/>
      <c r="FC71" s="7"/>
    </row>
    <row r="72" spans="123:165">
      <c r="EV72" s="7"/>
      <c r="EW72" s="7"/>
      <c r="EX72" s="7"/>
      <c r="EY72" s="7"/>
      <c r="EZ72" s="7"/>
      <c r="FA72" s="7"/>
      <c r="FB72" s="7"/>
      <c r="FC72" s="7"/>
    </row>
    <row r="73" spans="123:165">
      <c r="EV73" s="7"/>
      <c r="EW73" s="7"/>
      <c r="EX73" s="7"/>
      <c r="EY73" s="7"/>
      <c r="EZ73" s="7"/>
      <c r="FA73" s="7"/>
      <c r="FB73" s="7"/>
      <c r="FC73" s="7"/>
    </row>
    <row r="74" spans="123:165">
      <c r="EV74" s="7"/>
      <c r="EW74" s="7"/>
      <c r="EX74" s="7"/>
      <c r="EY74" s="7"/>
      <c r="EZ74" s="7"/>
      <c r="FA74" s="7"/>
      <c r="FB74" s="7"/>
      <c r="FC74" s="7"/>
    </row>
    <row r="75" spans="123:165">
      <c r="EV75" s="7"/>
      <c r="EW75" s="7"/>
      <c r="EX75" s="7"/>
      <c r="EY75" s="7"/>
      <c r="EZ75" s="7"/>
      <c r="FA75" s="7"/>
      <c r="FB75" s="7"/>
      <c r="FC75" s="7"/>
    </row>
    <row r="76" spans="123:165">
      <c r="EV76" s="7"/>
      <c r="EW76" s="7"/>
      <c r="EX76" s="7"/>
      <c r="EY76" s="7"/>
      <c r="EZ76" s="7"/>
      <c r="FA76" s="7"/>
      <c r="FB76" s="7"/>
      <c r="FC76" s="7"/>
    </row>
    <row r="77" spans="123:165">
      <c r="EV77" s="7"/>
      <c r="EW77" s="7"/>
      <c r="EX77" s="7"/>
      <c r="EY77" s="7"/>
      <c r="EZ77" s="7"/>
      <c r="FA77" s="7"/>
      <c r="FB77" s="7"/>
      <c r="FC77" s="7"/>
    </row>
    <row r="78" spans="123:165">
      <c r="EV78" s="7"/>
      <c r="EW78" s="7"/>
      <c r="EX78" s="7"/>
      <c r="EY78" s="7"/>
      <c r="EZ78" s="7"/>
      <c r="FA78" s="7"/>
      <c r="FB78" s="7"/>
      <c r="FC78" s="7"/>
    </row>
    <row r="79" spans="123:165">
      <c r="EV79" s="7"/>
      <c r="EW79" s="7"/>
      <c r="EX79" s="7"/>
      <c r="EY79" s="7"/>
      <c r="EZ79" s="7"/>
      <c r="FA79" s="7"/>
      <c r="FB79" s="7"/>
      <c r="FC79" s="7"/>
    </row>
    <row r="80" spans="123:165">
      <c r="EV80" s="7"/>
      <c r="EW80" s="7"/>
      <c r="EX80" s="7"/>
      <c r="EY80" s="7"/>
      <c r="EZ80" s="7"/>
      <c r="FA80" s="7"/>
      <c r="FB80" s="7"/>
      <c r="FC80" s="7"/>
    </row>
    <row r="81" spans="152:159">
      <c r="EV81" s="7"/>
      <c r="EW81" s="7"/>
      <c r="EX81" s="7"/>
      <c r="EY81" s="7"/>
      <c r="EZ81" s="7"/>
      <c r="FA81" s="7"/>
      <c r="FB81" s="7"/>
      <c r="FC81" s="7"/>
    </row>
    <row r="82" spans="152:159">
      <c r="EV82" s="7"/>
      <c r="EW82" s="7"/>
      <c r="EX82" s="7"/>
      <c r="EY82" s="7"/>
      <c r="EZ82" s="7"/>
      <c r="FA82" s="7"/>
      <c r="FB82" s="7"/>
      <c r="FC82" s="7"/>
    </row>
    <row r="83" spans="152:159">
      <c r="EV83" s="7"/>
      <c r="EW83" s="7"/>
      <c r="EX83" s="7"/>
      <c r="EY83" s="7"/>
      <c r="EZ83" s="7"/>
      <c r="FA83" s="7"/>
      <c r="FB83" s="7"/>
      <c r="FC83" s="7"/>
    </row>
    <row r="84" spans="152:159">
      <c r="EV84" s="7"/>
      <c r="EW84" s="7"/>
      <c r="EX84" s="7"/>
      <c r="EY84" s="7"/>
      <c r="EZ84" s="7"/>
      <c r="FA84" s="7"/>
      <c r="FB84" s="7"/>
      <c r="FC84" s="7"/>
    </row>
    <row r="85" spans="152:159">
      <c r="EV85" s="7"/>
      <c r="EW85" s="7"/>
      <c r="EX85" s="7"/>
      <c r="EY85" s="7"/>
      <c r="EZ85" s="7"/>
      <c r="FA85" s="7"/>
      <c r="FB85" s="7"/>
      <c r="FC85" s="7"/>
    </row>
    <row r="86" spans="152:159">
      <c r="EV86" s="7"/>
      <c r="EW86" s="7"/>
      <c r="EX86" s="7"/>
      <c r="EY86" s="7"/>
      <c r="EZ86" s="7"/>
      <c r="FA86" s="7"/>
      <c r="FB86" s="7"/>
      <c r="FC86" s="7"/>
    </row>
    <row r="87" spans="152:159">
      <c r="EV87" s="7"/>
      <c r="EW87" s="7"/>
      <c r="EX87" s="7"/>
      <c r="EY87" s="7"/>
      <c r="EZ87" s="7"/>
      <c r="FA87" s="7"/>
      <c r="FB87" s="7"/>
      <c r="FC87" s="7"/>
    </row>
    <row r="88" spans="152:159">
      <c r="EV88" s="7"/>
      <c r="EW88" s="7"/>
      <c r="EX88" s="7"/>
      <c r="EY88" s="7"/>
      <c r="EZ88" s="7"/>
      <c r="FA88" s="7"/>
      <c r="FB88" s="7"/>
      <c r="FC88" s="7"/>
    </row>
    <row r="89" spans="152:159">
      <c r="EV89" s="7"/>
      <c r="EW89" s="7"/>
      <c r="EX89" s="7"/>
      <c r="EY89" s="7"/>
      <c r="EZ89" s="7"/>
      <c r="FA89" s="7"/>
      <c r="FB89" s="7"/>
      <c r="FC89" s="7"/>
    </row>
    <row r="90" spans="152:159">
      <c r="EV90" s="7"/>
      <c r="EW90" s="7"/>
      <c r="EX90" s="7"/>
      <c r="EY90" s="7"/>
      <c r="EZ90" s="7"/>
      <c r="FA90" s="7"/>
      <c r="FB90" s="7"/>
      <c r="FC90" s="7"/>
    </row>
    <row r="91" spans="152:159">
      <c r="EV91" s="7"/>
      <c r="EW91" s="7"/>
      <c r="EX91" s="7"/>
      <c r="EY91" s="7"/>
      <c r="EZ91" s="7"/>
      <c r="FA91" s="7"/>
      <c r="FB91" s="7"/>
      <c r="FC91" s="7"/>
    </row>
    <row r="92" spans="152:159">
      <c r="EV92" s="7"/>
      <c r="EW92" s="7"/>
      <c r="EX92" s="7"/>
      <c r="EY92" s="7"/>
      <c r="EZ92" s="7"/>
      <c r="FA92" s="7"/>
      <c r="FB92" s="7"/>
      <c r="FC92" s="7"/>
    </row>
    <row r="93" spans="152:159">
      <c r="EV93" s="7"/>
      <c r="EW93" s="7"/>
      <c r="EX93" s="7"/>
      <c r="EY93" s="7"/>
      <c r="EZ93" s="7"/>
      <c r="FA93" s="7"/>
      <c r="FB93" s="7"/>
      <c r="FC93" s="7"/>
    </row>
    <row r="94" spans="152:159">
      <c r="EV94" s="7"/>
      <c r="EW94" s="7"/>
      <c r="EX94" s="7"/>
      <c r="EY94" s="7"/>
      <c r="EZ94" s="7"/>
      <c r="FA94" s="7"/>
      <c r="FB94" s="7"/>
      <c r="FC94" s="7"/>
    </row>
    <row r="95" spans="152:159">
      <c r="EV95" s="7"/>
      <c r="EW95" s="7"/>
      <c r="EX95" s="7"/>
      <c r="EY95" s="7"/>
      <c r="EZ95" s="7"/>
      <c r="FA95" s="7"/>
      <c r="FB95" s="7"/>
      <c r="FC95" s="7"/>
    </row>
    <row r="96" spans="152:159">
      <c r="EV96" s="7"/>
      <c r="EW96" s="7"/>
      <c r="EX96" s="7"/>
      <c r="EY96" s="7"/>
      <c r="EZ96" s="7"/>
      <c r="FA96" s="7"/>
      <c r="FB96" s="7"/>
      <c r="FC96" s="7"/>
    </row>
    <row r="97" spans="152:159">
      <c r="EV97" s="7"/>
      <c r="EW97" s="7"/>
      <c r="EX97" s="7"/>
      <c r="EY97" s="7"/>
      <c r="EZ97" s="7"/>
      <c r="FA97" s="7"/>
      <c r="FB97" s="7"/>
      <c r="FC97" s="7"/>
    </row>
    <row r="98" spans="152:159">
      <c r="EV98" s="7"/>
      <c r="EW98" s="7"/>
      <c r="EX98" s="7"/>
      <c r="EY98" s="7"/>
      <c r="EZ98" s="7"/>
      <c r="FA98" s="7"/>
      <c r="FB98" s="7"/>
      <c r="FC98" s="7"/>
    </row>
    <row r="99" spans="152:159">
      <c r="EV99" s="7"/>
      <c r="EW99" s="7"/>
      <c r="EX99" s="7"/>
      <c r="EY99" s="7"/>
      <c r="EZ99" s="7"/>
      <c r="FA99" s="7"/>
      <c r="FB99" s="7"/>
      <c r="FC99" s="7"/>
    </row>
    <row r="100" spans="152:159">
      <c r="EV100" s="7"/>
      <c r="EW100" s="7"/>
      <c r="EX100" s="7"/>
      <c r="EY100" s="7"/>
      <c r="EZ100" s="7"/>
      <c r="FA100" s="7"/>
      <c r="FB100" s="7"/>
      <c r="FC100" s="7"/>
    </row>
    <row r="101" spans="152:159">
      <c r="EV101" s="7"/>
      <c r="EW101" s="7"/>
      <c r="EX101" s="7"/>
      <c r="EY101" s="7"/>
      <c r="EZ101" s="7"/>
      <c r="FA101" s="7"/>
      <c r="FB101" s="7"/>
      <c r="FC101" s="7"/>
    </row>
    <row r="102" spans="152:159">
      <c r="EV102" s="7"/>
      <c r="EW102" s="7"/>
      <c r="EX102" s="7"/>
      <c r="EY102" s="7"/>
      <c r="EZ102" s="7"/>
      <c r="FA102" s="7"/>
      <c r="FB102" s="7"/>
      <c r="FC102" s="7"/>
    </row>
    <row r="103" spans="152:159">
      <c r="EV103" s="7"/>
      <c r="EW103" s="7"/>
      <c r="EX103" s="7"/>
      <c r="EY103" s="7"/>
      <c r="EZ103" s="7"/>
      <c r="FA103" s="7"/>
      <c r="FB103" s="7"/>
      <c r="FC103" s="7"/>
    </row>
    <row r="104" spans="152:159">
      <c r="EV104" s="7"/>
      <c r="EW104" s="7"/>
      <c r="EX104" s="7"/>
      <c r="EY104" s="7"/>
      <c r="EZ104" s="7"/>
      <c r="FA104" s="7"/>
      <c r="FB104" s="7"/>
      <c r="FC104" s="7"/>
    </row>
    <row r="105" spans="152:159">
      <c r="EV105" s="7"/>
      <c r="EW105" s="7"/>
      <c r="EX105" s="7"/>
      <c r="EY105" s="7"/>
      <c r="EZ105" s="7"/>
      <c r="FA105" s="7"/>
      <c r="FB105" s="7"/>
      <c r="FC105" s="7"/>
    </row>
    <row r="106" spans="152:159">
      <c r="EV106" s="7"/>
      <c r="EW106" s="7"/>
      <c r="EX106" s="7"/>
      <c r="EY106" s="7"/>
      <c r="EZ106" s="7"/>
      <c r="FA106" s="7"/>
      <c r="FB106" s="7"/>
      <c r="FC106" s="7"/>
    </row>
    <row r="107" spans="152:159">
      <c r="EV107" s="7"/>
      <c r="EW107" s="7"/>
      <c r="EX107" s="7"/>
      <c r="EY107" s="7"/>
      <c r="EZ107" s="7"/>
      <c r="FA107" s="7"/>
      <c r="FB107" s="7"/>
      <c r="FC107" s="7"/>
    </row>
    <row r="108" spans="152:159">
      <c r="EV108" s="7"/>
      <c r="EW108" s="7"/>
      <c r="EX108" s="7"/>
      <c r="EY108" s="7"/>
      <c r="EZ108" s="7"/>
      <c r="FA108" s="7"/>
      <c r="FB108" s="7"/>
      <c r="FC108" s="7"/>
    </row>
    <row r="109" spans="152:159">
      <c r="EV109" s="7"/>
      <c r="EW109" s="7"/>
      <c r="EX109" s="7"/>
      <c r="EY109" s="7"/>
      <c r="EZ109" s="7"/>
      <c r="FA109" s="7"/>
      <c r="FB109" s="7"/>
      <c r="FC109" s="7"/>
    </row>
    <row r="110" spans="152:159">
      <c r="EV110" s="7"/>
      <c r="EW110" s="7"/>
      <c r="EX110" s="7"/>
      <c r="EY110" s="7"/>
      <c r="EZ110" s="7"/>
      <c r="FA110" s="7"/>
      <c r="FB110" s="7"/>
      <c r="FC110" s="7"/>
    </row>
    <row r="111" spans="152:159">
      <c r="EV111" s="7"/>
      <c r="EW111" s="7"/>
      <c r="EX111" s="7"/>
      <c r="EY111" s="7"/>
      <c r="EZ111" s="7"/>
      <c r="FA111" s="7"/>
      <c r="FB111" s="7"/>
      <c r="FC111" s="7"/>
    </row>
    <row r="112" spans="152:159">
      <c r="EV112" s="7"/>
      <c r="EW112" s="7"/>
      <c r="EX112" s="7"/>
      <c r="EY112" s="7"/>
      <c r="EZ112" s="7"/>
      <c r="FA112" s="7"/>
      <c r="FB112" s="7"/>
      <c r="FC112" s="7"/>
    </row>
    <row r="113" spans="152:159">
      <c r="EV113" s="7"/>
      <c r="EW113" s="7"/>
      <c r="EX113" s="7"/>
      <c r="EY113" s="7"/>
      <c r="EZ113" s="7"/>
      <c r="FA113" s="7"/>
      <c r="FB113" s="7"/>
      <c r="FC113" s="7"/>
    </row>
    <row r="114" spans="152:159">
      <c r="EV114" s="7"/>
      <c r="EW114" s="7"/>
      <c r="EX114" s="7"/>
      <c r="EY114" s="7"/>
      <c r="EZ114" s="7"/>
      <c r="FA114" s="7"/>
      <c r="FB114" s="7"/>
      <c r="FC114" s="7"/>
    </row>
    <row r="115" spans="152:159">
      <c r="EV115" s="7"/>
      <c r="EW115" s="7"/>
      <c r="EX115" s="7"/>
      <c r="EY115" s="7"/>
      <c r="EZ115" s="7"/>
      <c r="FA115" s="7"/>
      <c r="FB115" s="7"/>
      <c r="FC115" s="7"/>
    </row>
    <row r="116" spans="152:159">
      <c r="EV116" s="7"/>
      <c r="EW116" s="7"/>
      <c r="EX116" s="7"/>
      <c r="EY116" s="7"/>
      <c r="EZ116" s="7"/>
      <c r="FA116" s="7"/>
      <c r="FB116" s="7"/>
      <c r="FC116" s="7"/>
    </row>
    <row r="117" spans="152:159">
      <c r="EV117" s="7"/>
      <c r="EW117" s="7"/>
      <c r="EX117" s="7"/>
      <c r="EY117" s="7"/>
      <c r="EZ117" s="7"/>
      <c r="FA117" s="7"/>
      <c r="FB117" s="7"/>
      <c r="FC117" s="7"/>
    </row>
    <row r="118" spans="152:159">
      <c r="EV118" s="7"/>
      <c r="EW118" s="7"/>
      <c r="EX118" s="7"/>
      <c r="EY118" s="7"/>
      <c r="EZ118" s="7"/>
      <c r="FA118" s="7"/>
      <c r="FB118" s="7"/>
      <c r="FC118" s="7"/>
    </row>
    <row r="119" spans="152:159">
      <c r="EV119" s="7"/>
      <c r="EW119" s="7"/>
      <c r="EX119" s="7"/>
      <c r="EY119" s="7"/>
      <c r="EZ119" s="7"/>
      <c r="FA119" s="7"/>
      <c r="FB119" s="7"/>
      <c r="FC119" s="7"/>
    </row>
    <row r="120" spans="152:159">
      <c r="EV120" s="7"/>
      <c r="EW120" s="7"/>
      <c r="EX120" s="7"/>
      <c r="EY120" s="7"/>
      <c r="EZ120" s="7"/>
      <c r="FA120" s="7"/>
      <c r="FB120" s="7"/>
      <c r="FC120" s="7"/>
    </row>
    <row r="121" spans="152:159">
      <c r="EV121" s="7"/>
      <c r="EW121" s="7"/>
      <c r="EX121" s="7"/>
      <c r="EY121" s="7"/>
      <c r="EZ121" s="7"/>
      <c r="FA121" s="7"/>
      <c r="FB121" s="7"/>
      <c r="FC121" s="7"/>
    </row>
    <row r="122" spans="152:159">
      <c r="EV122" s="7"/>
      <c r="EW122" s="7"/>
      <c r="EX122" s="7"/>
      <c r="EY122" s="7"/>
      <c r="EZ122" s="7"/>
      <c r="FA122" s="7"/>
      <c r="FB122" s="7"/>
      <c r="FC122" s="7"/>
    </row>
    <row r="123" spans="152:159">
      <c r="EV123" s="7"/>
      <c r="EW123" s="7"/>
      <c r="EX123" s="7"/>
      <c r="EY123" s="7"/>
      <c r="EZ123" s="7"/>
      <c r="FA123" s="7"/>
      <c r="FB123" s="7"/>
      <c r="FC123" s="7"/>
    </row>
    <row r="124" spans="152:159">
      <c r="EV124" s="7"/>
      <c r="EW124" s="7"/>
      <c r="EX124" s="7"/>
      <c r="EY124" s="7"/>
      <c r="EZ124" s="7"/>
      <c r="FA124" s="7"/>
      <c r="FB124" s="7"/>
      <c r="FC124" s="7"/>
    </row>
    <row r="125" spans="152:159">
      <c r="EV125" s="7"/>
      <c r="EW125" s="7"/>
      <c r="EX125" s="7"/>
      <c r="EY125" s="7"/>
      <c r="EZ125" s="7"/>
      <c r="FA125" s="7"/>
      <c r="FB125" s="7"/>
      <c r="FC125" s="7"/>
    </row>
    <row r="126" spans="152:159">
      <c r="EV126" s="7"/>
      <c r="EW126" s="7"/>
      <c r="EX126" s="7"/>
      <c r="EY126" s="7"/>
      <c r="EZ126" s="7"/>
      <c r="FA126" s="7"/>
      <c r="FB126" s="7"/>
      <c r="FC126" s="7"/>
    </row>
    <row r="127" spans="152:159">
      <c r="EV127" s="7"/>
      <c r="EW127" s="7"/>
      <c r="EX127" s="7"/>
      <c r="EY127" s="7"/>
      <c r="EZ127" s="7"/>
      <c r="FA127" s="7"/>
      <c r="FB127" s="7"/>
      <c r="FC127" s="7"/>
    </row>
    <row r="128" spans="152:159">
      <c r="EV128" s="7"/>
      <c r="EW128" s="7"/>
      <c r="EX128" s="7"/>
      <c r="EY128" s="7"/>
      <c r="EZ128" s="7"/>
      <c r="FA128" s="7"/>
      <c r="FB128" s="7"/>
      <c r="FC128" s="7"/>
    </row>
    <row r="129" spans="152:159">
      <c r="EV129" s="7"/>
      <c r="EW129" s="7"/>
      <c r="EX129" s="7"/>
      <c r="EY129" s="7"/>
      <c r="EZ129" s="7"/>
      <c r="FA129" s="7"/>
      <c r="FB129" s="7"/>
      <c r="FC129" s="7"/>
    </row>
    <row r="130" spans="152:159">
      <c r="EV130" s="7"/>
      <c r="EW130" s="7"/>
      <c r="EX130" s="7"/>
      <c r="EY130" s="7"/>
      <c r="EZ130" s="7"/>
      <c r="FA130" s="7"/>
      <c r="FB130" s="7"/>
      <c r="FC130" s="7"/>
    </row>
    <row r="131" spans="152:159">
      <c r="EV131" s="7"/>
      <c r="EW131" s="7"/>
      <c r="EX131" s="7"/>
      <c r="EY131" s="7"/>
      <c r="EZ131" s="7"/>
      <c r="FA131" s="7"/>
      <c r="FB131" s="7"/>
      <c r="FC131" s="7"/>
    </row>
    <row r="132" spans="152:159">
      <c r="EV132" s="7"/>
      <c r="EW132" s="7"/>
      <c r="EX132" s="7"/>
      <c r="EY132" s="7"/>
      <c r="EZ132" s="7"/>
      <c r="FA132" s="7"/>
      <c r="FB132" s="7"/>
      <c r="FC132" s="7"/>
    </row>
    <row r="133" spans="152:159">
      <c r="EV133" s="7"/>
      <c r="EW133" s="7"/>
      <c r="EX133" s="7"/>
      <c r="EY133" s="7"/>
      <c r="EZ133" s="7"/>
      <c r="FA133" s="7"/>
      <c r="FB133" s="7"/>
      <c r="FC133" s="7"/>
    </row>
    <row r="134" spans="152:159">
      <c r="EV134" s="7"/>
      <c r="EW134" s="7"/>
      <c r="EX134" s="7"/>
      <c r="EY134" s="7"/>
      <c r="EZ134" s="7"/>
      <c r="FA134" s="7"/>
      <c r="FB134" s="7"/>
      <c r="FC134" s="7"/>
    </row>
    <row r="135" spans="152:159">
      <c r="EV135" s="7"/>
      <c r="EW135" s="7"/>
      <c r="EX135" s="7"/>
      <c r="EY135" s="7"/>
      <c r="EZ135" s="7"/>
      <c r="FA135" s="7"/>
      <c r="FB135" s="7"/>
      <c r="FC135" s="7"/>
    </row>
    <row r="136" spans="152:159">
      <c r="EV136" s="7"/>
      <c r="EW136" s="7"/>
      <c r="EX136" s="7"/>
      <c r="EY136" s="7"/>
      <c r="EZ136" s="7"/>
      <c r="FA136" s="7"/>
      <c r="FB136" s="7"/>
      <c r="FC136" s="7"/>
    </row>
    <row r="137" spans="152:159">
      <c r="EV137" s="7"/>
      <c r="EW137" s="7"/>
      <c r="EX137" s="7"/>
      <c r="EY137" s="7"/>
      <c r="EZ137" s="7"/>
      <c r="FA137" s="7"/>
      <c r="FB137" s="7"/>
      <c r="FC137" s="7"/>
    </row>
    <row r="138" spans="152:159">
      <c r="EV138" s="7"/>
      <c r="EW138" s="7"/>
      <c r="EX138" s="7"/>
      <c r="EY138" s="7"/>
      <c r="EZ138" s="7"/>
      <c r="FA138" s="7"/>
      <c r="FB138" s="7"/>
      <c r="FC138" s="7"/>
    </row>
    <row r="139" spans="152:159">
      <c r="EV139" s="7"/>
      <c r="EW139" s="7"/>
      <c r="EX139" s="7"/>
      <c r="EY139" s="7"/>
      <c r="EZ139" s="7"/>
      <c r="FA139" s="7"/>
      <c r="FB139" s="7"/>
      <c r="FC139" s="7"/>
    </row>
    <row r="140" spans="152:159">
      <c r="EV140" s="7"/>
      <c r="EW140" s="7"/>
      <c r="EX140" s="7"/>
      <c r="EY140" s="7"/>
      <c r="EZ140" s="7"/>
      <c r="FA140" s="7"/>
      <c r="FB140" s="7"/>
      <c r="FC140" s="7"/>
    </row>
    <row r="141" spans="152:159">
      <c r="EV141" s="7"/>
      <c r="EW141" s="7"/>
      <c r="EX141" s="7"/>
      <c r="EY141" s="7"/>
      <c r="EZ141" s="7"/>
      <c r="FA141" s="7"/>
      <c r="FB141" s="7"/>
      <c r="FC141" s="7"/>
    </row>
    <row r="142" spans="152:159">
      <c r="EV142" s="7"/>
      <c r="EW142" s="7"/>
      <c r="EX142" s="7"/>
      <c r="EY142" s="7"/>
      <c r="EZ142" s="7"/>
      <c r="FA142" s="7"/>
      <c r="FB142" s="7"/>
      <c r="FC142" s="7"/>
    </row>
    <row r="143" spans="152:159">
      <c r="EV143" s="7"/>
      <c r="EW143" s="7"/>
      <c r="EX143" s="7"/>
      <c r="EY143" s="7"/>
      <c r="EZ143" s="7"/>
      <c r="FA143" s="7"/>
      <c r="FB143" s="7"/>
      <c r="FC143" s="7"/>
    </row>
    <row r="144" spans="152:159">
      <c r="EV144" s="7"/>
      <c r="EW144" s="7"/>
      <c r="EX144" s="7"/>
      <c r="EY144" s="7"/>
      <c r="EZ144" s="7"/>
      <c r="FA144" s="7"/>
      <c r="FB144" s="7"/>
      <c r="FC144" s="7"/>
    </row>
    <row r="145" spans="152:159">
      <c r="EV145" s="7"/>
      <c r="EW145" s="7"/>
      <c r="EX145" s="7"/>
      <c r="EY145" s="7"/>
      <c r="EZ145" s="7"/>
      <c r="FA145" s="7"/>
      <c r="FB145" s="7"/>
      <c r="FC145" s="7"/>
    </row>
    <row r="146" spans="152:159">
      <c r="EV146" s="7"/>
      <c r="EW146" s="7"/>
      <c r="EX146" s="7"/>
      <c r="EY146" s="7"/>
      <c r="EZ146" s="7"/>
      <c r="FA146" s="7"/>
      <c r="FB146" s="7"/>
      <c r="FC146" s="7"/>
    </row>
    <row r="147" spans="152:159">
      <c r="EV147" s="7"/>
      <c r="EW147" s="7"/>
      <c r="EX147" s="7"/>
      <c r="EY147" s="7"/>
      <c r="EZ147" s="7"/>
      <c r="FA147" s="7"/>
      <c r="FB147" s="7"/>
      <c r="FC147" s="7"/>
    </row>
    <row r="148" spans="152:159">
      <c r="EV148" s="7"/>
      <c r="EW148" s="7"/>
      <c r="EX148" s="7"/>
      <c r="EY148" s="7"/>
      <c r="EZ148" s="7"/>
      <c r="FA148" s="7"/>
      <c r="FB148" s="7"/>
      <c r="FC148" s="7"/>
    </row>
    <row r="149" spans="152:159">
      <c r="EV149" s="7"/>
      <c r="EW149" s="7"/>
      <c r="EX149" s="7"/>
      <c r="EY149" s="7"/>
      <c r="EZ149" s="7"/>
      <c r="FA149" s="7"/>
      <c r="FB149" s="7"/>
      <c r="FC149" s="7"/>
    </row>
    <row r="150" spans="152:159">
      <c r="EV150" s="7"/>
      <c r="EW150" s="7"/>
      <c r="EX150" s="7"/>
      <c r="EY150" s="7"/>
      <c r="EZ150" s="7"/>
      <c r="FA150" s="7"/>
      <c r="FB150" s="7"/>
      <c r="FC150" s="7"/>
    </row>
    <row r="151" spans="152:159">
      <c r="EV151" s="7"/>
      <c r="EW151" s="7"/>
      <c r="EX151" s="7"/>
      <c r="EY151" s="7"/>
      <c r="EZ151" s="7"/>
      <c r="FA151" s="7"/>
      <c r="FB151" s="7"/>
      <c r="FC151" s="7"/>
    </row>
    <row r="152" spans="152:159">
      <c r="EV152" s="7"/>
      <c r="EW152" s="7"/>
      <c r="EX152" s="7"/>
      <c r="EY152" s="7"/>
      <c r="EZ152" s="7"/>
      <c r="FA152" s="7"/>
      <c r="FB152" s="7"/>
      <c r="FC152" s="7"/>
    </row>
    <row r="153" spans="152:159">
      <c r="EV153" s="7"/>
      <c r="EW153" s="7"/>
      <c r="EX153" s="7"/>
      <c r="EY153" s="7"/>
      <c r="EZ153" s="7"/>
      <c r="FA153" s="7"/>
      <c r="FB153" s="7"/>
      <c r="FC153" s="7"/>
    </row>
    <row r="154" spans="152:159">
      <c r="EV154" s="7"/>
      <c r="EW154" s="7"/>
      <c r="EX154" s="7"/>
      <c r="EY154" s="7"/>
      <c r="EZ154" s="7"/>
      <c r="FA154" s="7"/>
      <c r="FB154" s="7"/>
      <c r="FC154" s="7"/>
    </row>
    <row r="155" spans="152:159">
      <c r="EV155" s="7"/>
      <c r="EW155" s="7"/>
      <c r="EX155" s="7"/>
      <c r="EY155" s="7"/>
      <c r="EZ155" s="7"/>
      <c r="FA155" s="7"/>
      <c r="FB155" s="7"/>
      <c r="FC155" s="7"/>
    </row>
    <row r="156" spans="152:159">
      <c r="EV156" s="7"/>
      <c r="EW156" s="7"/>
      <c r="EX156" s="7"/>
      <c r="EY156" s="7"/>
      <c r="EZ156" s="7"/>
      <c r="FA156" s="7"/>
      <c r="FB156" s="7"/>
      <c r="FC156" s="7"/>
    </row>
    <row r="157" spans="152:159">
      <c r="EV157" s="7"/>
      <c r="EW157" s="7"/>
      <c r="EX157" s="7"/>
      <c r="EY157" s="7"/>
      <c r="EZ157" s="7"/>
      <c r="FA157" s="7"/>
      <c r="FB157" s="7"/>
      <c r="FC157" s="7"/>
    </row>
    <row r="158" spans="152:159">
      <c r="EV158" s="7"/>
      <c r="EW158" s="7"/>
      <c r="EX158" s="7"/>
      <c r="EY158" s="7"/>
      <c r="EZ158" s="7"/>
      <c r="FA158" s="7"/>
      <c r="FB158" s="7"/>
      <c r="FC158" s="7"/>
    </row>
    <row r="159" spans="152:159">
      <c r="EV159" s="7"/>
      <c r="EW159" s="7"/>
      <c r="EX159" s="7"/>
      <c r="EY159" s="7"/>
      <c r="EZ159" s="7"/>
      <c r="FA159" s="7"/>
      <c r="FB159" s="7"/>
      <c r="FC159" s="7"/>
    </row>
    <row r="160" spans="152:159">
      <c r="EV160" s="7"/>
      <c r="EW160" s="7"/>
      <c r="EX160" s="7"/>
      <c r="EY160" s="7"/>
      <c r="EZ160" s="7"/>
      <c r="FA160" s="7"/>
      <c r="FB160" s="7"/>
      <c r="FC160" s="7"/>
    </row>
    <row r="161" spans="152:159">
      <c r="EV161" s="7"/>
      <c r="EW161" s="7"/>
      <c r="EX161" s="7"/>
      <c r="EY161" s="7"/>
      <c r="EZ161" s="7"/>
      <c r="FA161" s="7"/>
      <c r="FB161" s="7"/>
      <c r="FC161" s="7"/>
    </row>
    <row r="162" spans="152:159">
      <c r="EV162" s="7"/>
      <c r="EW162" s="7"/>
      <c r="EX162" s="7"/>
      <c r="EY162" s="7"/>
      <c r="EZ162" s="7"/>
      <c r="FA162" s="7"/>
      <c r="FB162" s="7"/>
      <c r="FC162" s="7"/>
    </row>
    <row r="163" spans="152:159">
      <c r="EV163" s="7"/>
      <c r="EW163" s="7"/>
      <c r="EX163" s="7"/>
      <c r="EY163" s="7"/>
      <c r="EZ163" s="7"/>
      <c r="FA163" s="7"/>
      <c r="FB163" s="7"/>
      <c r="FC163" s="7"/>
    </row>
    <row r="164" spans="152:159">
      <c r="EV164" s="7"/>
      <c r="EW164" s="7"/>
      <c r="EX164" s="7"/>
      <c r="EY164" s="7"/>
      <c r="EZ164" s="7"/>
      <c r="FA164" s="7"/>
      <c r="FB164" s="7"/>
      <c r="FC164" s="7"/>
    </row>
    <row r="165" spans="152:159">
      <c r="EV165" s="7"/>
      <c r="EW165" s="7"/>
      <c r="EX165" s="7"/>
      <c r="EY165" s="7"/>
      <c r="EZ165" s="7"/>
      <c r="FA165" s="7"/>
      <c r="FB165" s="7"/>
      <c r="FC165" s="7"/>
    </row>
    <row r="166" spans="152:159">
      <c r="EV166" s="7"/>
      <c r="EW166" s="7"/>
      <c r="EX166" s="7"/>
      <c r="EY166" s="7"/>
      <c r="EZ166" s="7"/>
      <c r="FA166" s="7"/>
      <c r="FB166" s="7"/>
      <c r="FC166" s="7"/>
    </row>
    <row r="167" spans="152:159">
      <c r="EV167" s="7"/>
      <c r="EW167" s="7"/>
      <c r="EX167" s="7"/>
      <c r="EY167" s="7"/>
      <c r="EZ167" s="7"/>
      <c r="FA167" s="7"/>
      <c r="FB167" s="7"/>
      <c r="FC167" s="7"/>
    </row>
    <row r="168" spans="152:159">
      <c r="EV168" s="7"/>
      <c r="EW168" s="7"/>
      <c r="EX168" s="7"/>
      <c r="EY168" s="7"/>
      <c r="EZ168" s="7"/>
      <c r="FA168" s="7"/>
      <c r="FB168" s="7"/>
      <c r="FC168" s="7"/>
    </row>
    <row r="169" spans="152:159">
      <c r="EV169" s="7"/>
      <c r="EW169" s="7"/>
      <c r="EX169" s="7"/>
      <c r="EY169" s="7"/>
      <c r="EZ169" s="7"/>
      <c r="FA169" s="7"/>
      <c r="FB169" s="7"/>
      <c r="FC169" s="7"/>
    </row>
    <row r="170" spans="152:159">
      <c r="EV170" s="7"/>
      <c r="EW170" s="7"/>
      <c r="EX170" s="7"/>
      <c r="EY170" s="7"/>
      <c r="EZ170" s="7"/>
      <c r="FA170" s="7"/>
      <c r="FB170" s="7"/>
      <c r="FC170" s="7"/>
    </row>
    <row r="171" spans="152:159">
      <c r="EV171" s="7"/>
      <c r="EW171" s="7"/>
      <c r="EX171" s="7"/>
      <c r="EY171" s="7"/>
      <c r="EZ171" s="7"/>
      <c r="FA171" s="7"/>
      <c r="FB171" s="7"/>
      <c r="FC171" s="7"/>
    </row>
    <row r="172" spans="152:159">
      <c r="EV172" s="7"/>
      <c r="EW172" s="7"/>
      <c r="EX172" s="7"/>
      <c r="EY172" s="7"/>
      <c r="EZ172" s="7"/>
      <c r="FA172" s="7"/>
      <c r="FB172" s="7"/>
      <c r="FC172" s="7"/>
    </row>
    <row r="173" spans="152:159">
      <c r="EV173" s="7"/>
      <c r="EW173" s="7"/>
      <c r="EX173" s="7"/>
      <c r="EY173" s="7"/>
      <c r="EZ173" s="7"/>
      <c r="FA173" s="7"/>
      <c r="FB173" s="7"/>
      <c r="FC173" s="7"/>
    </row>
    <row r="174" spans="152:159">
      <c r="EV174" s="7"/>
      <c r="EW174" s="7"/>
      <c r="EX174" s="7"/>
      <c r="EY174" s="7"/>
      <c r="EZ174" s="7"/>
      <c r="FA174" s="7"/>
      <c r="FB174" s="7"/>
      <c r="FC174" s="7"/>
    </row>
    <row r="175" spans="152:159">
      <c r="EV175" s="7"/>
      <c r="EW175" s="7"/>
      <c r="EX175" s="7"/>
      <c r="EY175" s="7"/>
      <c r="EZ175" s="7"/>
      <c r="FA175" s="7"/>
      <c r="FB175" s="7"/>
      <c r="FC175" s="7"/>
    </row>
    <row r="176" spans="152:159">
      <c r="EV176" s="7"/>
      <c r="EW176" s="7"/>
      <c r="EX176" s="7"/>
      <c r="EY176" s="7"/>
      <c r="EZ176" s="7"/>
      <c r="FA176" s="7"/>
      <c r="FB176" s="7"/>
      <c r="FC176" s="7"/>
    </row>
    <row r="177" spans="152:159">
      <c r="EV177" s="7"/>
      <c r="EW177" s="7"/>
      <c r="EX177" s="7"/>
      <c r="EY177" s="7"/>
      <c r="EZ177" s="7"/>
      <c r="FA177" s="7"/>
      <c r="FB177" s="7"/>
      <c r="FC177" s="7"/>
    </row>
    <row r="178" spans="152:159">
      <c r="EV178" s="7"/>
      <c r="EW178" s="7"/>
      <c r="EX178" s="7"/>
      <c r="EY178" s="7"/>
      <c r="EZ178" s="7"/>
      <c r="FA178" s="7"/>
      <c r="FB178" s="7"/>
      <c r="FC178" s="7"/>
    </row>
    <row r="179" spans="152:159">
      <c r="EV179" s="7"/>
      <c r="EW179" s="7"/>
      <c r="EX179" s="7"/>
      <c r="EY179" s="7"/>
      <c r="EZ179" s="7"/>
      <c r="FA179" s="7"/>
      <c r="FB179" s="7"/>
      <c r="FC179" s="7"/>
    </row>
    <row r="180" spans="152:159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1027" priority="653" stopIfTrue="1" operator="greaterThan">
      <formula>0.03</formula>
    </cfRule>
    <cfRule type="cellIs" dxfId="1026" priority="654" stopIfTrue="1" operator="lessThan">
      <formula>-0.03</formula>
    </cfRule>
  </conditionalFormatting>
  <conditionalFormatting sqref="AQ5">
    <cfRule type="cellIs" dxfId="1025" priority="671" stopIfTrue="1" operator="greaterThan">
      <formula>0.03</formula>
    </cfRule>
    <cfRule type="cellIs" dxfId="1024" priority="672" stopIfTrue="1" operator="lessThan">
      <formula>-0.03</formula>
    </cfRule>
  </conditionalFormatting>
  <conditionalFormatting sqref="CH5">
    <cfRule type="cellIs" dxfId="1023" priority="673" stopIfTrue="1" operator="greaterThan">
      <formula>0.03</formula>
    </cfRule>
    <cfRule type="cellIs" dxfId="1022" priority="674" stopIfTrue="1" operator="lessThan">
      <formula>-0.03</formula>
    </cfRule>
  </conditionalFormatting>
  <conditionalFormatting sqref="AQ5:AQ10">
    <cfRule type="cellIs" dxfId="1021" priority="675" stopIfTrue="1" operator="greaterThan">
      <formula>0</formula>
    </cfRule>
    <cfRule type="cellIs" dxfId="1020" priority="676" stopIfTrue="1" operator="lessThan">
      <formula>0</formula>
    </cfRule>
  </conditionalFormatting>
  <conditionalFormatting sqref="AR5:AS5">
    <cfRule type="cellIs" dxfId="1019" priority="667" stopIfTrue="1" operator="greaterThan">
      <formula>0.03</formula>
    </cfRule>
    <cfRule type="cellIs" dxfId="1018" priority="668" stopIfTrue="1" operator="lessThan">
      <formula>-0.03</formula>
    </cfRule>
  </conditionalFormatting>
  <conditionalFormatting sqref="AR5:AS10">
    <cfRule type="cellIs" dxfId="1017" priority="669" stopIfTrue="1" operator="greaterThan">
      <formula>0</formula>
    </cfRule>
    <cfRule type="cellIs" dxfId="1016" priority="670" stopIfTrue="1" operator="lessThan">
      <formula>0</formula>
    </cfRule>
  </conditionalFormatting>
  <conditionalFormatting sqref="AU5">
    <cfRule type="cellIs" dxfId="1015" priority="663" stopIfTrue="1" operator="greaterThan">
      <formula>0.03</formula>
    </cfRule>
    <cfRule type="cellIs" dxfId="1014" priority="664" stopIfTrue="1" operator="lessThan">
      <formula>-0.03</formula>
    </cfRule>
  </conditionalFormatting>
  <conditionalFormatting sqref="AU5:AU10">
    <cfRule type="cellIs" dxfId="1013" priority="665" stopIfTrue="1" operator="greaterThan">
      <formula>0</formula>
    </cfRule>
    <cfRule type="cellIs" dxfId="1012" priority="666" stopIfTrue="1" operator="lessThan">
      <formula>0</formula>
    </cfRule>
  </conditionalFormatting>
  <conditionalFormatting sqref="AW5">
    <cfRule type="cellIs" dxfId="1011" priority="659" stopIfTrue="1" operator="greaterThan">
      <formula>0.03</formula>
    </cfRule>
    <cfRule type="cellIs" dxfId="1010" priority="660" stopIfTrue="1" operator="lessThan">
      <formula>-0.03</formula>
    </cfRule>
  </conditionalFormatting>
  <conditionalFormatting sqref="AW5:AW10">
    <cfRule type="cellIs" dxfId="1009" priority="661" stopIfTrue="1" operator="greaterThan">
      <formula>0</formula>
    </cfRule>
    <cfRule type="cellIs" dxfId="1008" priority="662" stopIfTrue="1" operator="lessThan">
      <formula>0</formula>
    </cfRule>
  </conditionalFormatting>
  <conditionalFormatting sqref="AY5">
    <cfRule type="cellIs" dxfId="1007" priority="655" stopIfTrue="1" operator="greaterThan">
      <formula>0.03</formula>
    </cfRule>
    <cfRule type="cellIs" dxfId="1006" priority="656" stopIfTrue="1" operator="lessThan">
      <formula>-0.03</formula>
    </cfRule>
  </conditionalFormatting>
  <conditionalFormatting sqref="AY5:AY10">
    <cfRule type="cellIs" dxfId="1005" priority="657" stopIfTrue="1" operator="greaterThan">
      <formula>0</formula>
    </cfRule>
    <cfRule type="cellIs" dxfId="1004" priority="658" stopIfTrue="1" operator="lessThan">
      <formula>0</formula>
    </cfRule>
  </conditionalFormatting>
  <conditionalFormatting sqref="AP5:AP6">
    <cfRule type="cellIs" dxfId="1003" priority="677" stopIfTrue="1" operator="greaterThan">
      <formula>0</formula>
    </cfRule>
    <cfRule type="cellIs" dxfId="1002" priority="678" operator="lessThan">
      <formula>0</formula>
    </cfRule>
  </conditionalFormatting>
  <conditionalFormatting sqref="AP7">
    <cfRule type="cellIs" dxfId="1001" priority="649" stopIfTrue="1" operator="greaterThan">
      <formula>0.03</formula>
    </cfRule>
    <cfRule type="cellIs" dxfId="1000" priority="650" stopIfTrue="1" operator="lessThan">
      <formula>-0.03</formula>
    </cfRule>
  </conditionalFormatting>
  <conditionalFormatting sqref="AP7:AP8">
    <cfRule type="cellIs" dxfId="999" priority="651" stopIfTrue="1" operator="greaterThan">
      <formula>0</formula>
    </cfRule>
    <cfRule type="cellIs" dxfId="998" priority="652" operator="lessThan">
      <formula>0</formula>
    </cfRule>
  </conditionalFormatting>
  <conditionalFormatting sqref="AP9">
    <cfRule type="cellIs" dxfId="997" priority="645" stopIfTrue="1" operator="greaterThan">
      <formula>0.03</formula>
    </cfRule>
    <cfRule type="cellIs" dxfId="996" priority="646" stopIfTrue="1" operator="lessThan">
      <formula>-0.03</formula>
    </cfRule>
  </conditionalFormatting>
  <conditionalFormatting sqref="AP9:AP10">
    <cfRule type="cellIs" dxfId="995" priority="647" stopIfTrue="1" operator="greaterThan">
      <formula>0</formula>
    </cfRule>
    <cfRule type="cellIs" dxfId="994" priority="648" operator="lessThan">
      <formula>0</formula>
    </cfRule>
  </conditionalFormatting>
  <conditionalFormatting sqref="AT5">
    <cfRule type="cellIs" dxfId="993" priority="641" stopIfTrue="1" operator="greaterThan">
      <formula>0.03</formula>
    </cfRule>
    <cfRule type="cellIs" dxfId="992" priority="642" stopIfTrue="1" operator="lessThan">
      <formula>-0.03</formula>
    </cfRule>
  </conditionalFormatting>
  <conditionalFormatting sqref="AT5:AT6">
    <cfRule type="cellIs" dxfId="991" priority="643" stopIfTrue="1" operator="greaterThan">
      <formula>0</formula>
    </cfRule>
    <cfRule type="cellIs" dxfId="990" priority="644" operator="lessThan">
      <formula>0</formula>
    </cfRule>
  </conditionalFormatting>
  <conditionalFormatting sqref="AT7">
    <cfRule type="cellIs" dxfId="989" priority="637" stopIfTrue="1" operator="greaterThan">
      <formula>0.03</formula>
    </cfRule>
    <cfRule type="cellIs" dxfId="988" priority="638" stopIfTrue="1" operator="lessThan">
      <formula>-0.03</formula>
    </cfRule>
  </conditionalFormatting>
  <conditionalFormatting sqref="AT7:AT8">
    <cfRule type="cellIs" dxfId="987" priority="639" stopIfTrue="1" operator="greaterThan">
      <formula>0</formula>
    </cfRule>
    <cfRule type="cellIs" dxfId="986" priority="640" operator="lessThan">
      <formula>0</formula>
    </cfRule>
  </conditionalFormatting>
  <conditionalFormatting sqref="AT9">
    <cfRule type="cellIs" dxfId="985" priority="633" stopIfTrue="1" operator="greaterThan">
      <formula>0.03</formula>
    </cfRule>
    <cfRule type="cellIs" dxfId="984" priority="634" stopIfTrue="1" operator="lessThan">
      <formula>-0.03</formula>
    </cfRule>
  </conditionalFormatting>
  <conditionalFormatting sqref="AT9:AT10">
    <cfRule type="cellIs" dxfId="983" priority="635" stopIfTrue="1" operator="greaterThan">
      <formula>0</formula>
    </cfRule>
    <cfRule type="cellIs" dxfId="982" priority="636" operator="lessThan">
      <formula>0</formula>
    </cfRule>
  </conditionalFormatting>
  <conditionalFormatting sqref="AV5">
    <cfRule type="cellIs" dxfId="981" priority="629" stopIfTrue="1" operator="greaterThan">
      <formula>0.03</formula>
    </cfRule>
    <cfRule type="cellIs" dxfId="980" priority="630" stopIfTrue="1" operator="lessThan">
      <formula>-0.03</formula>
    </cfRule>
  </conditionalFormatting>
  <conditionalFormatting sqref="AV5:AV6">
    <cfRule type="cellIs" dxfId="979" priority="631" stopIfTrue="1" operator="greaterThan">
      <formula>0</formula>
    </cfRule>
    <cfRule type="cellIs" dxfId="978" priority="632" operator="lessThan">
      <formula>0</formula>
    </cfRule>
  </conditionalFormatting>
  <conditionalFormatting sqref="AV7">
    <cfRule type="cellIs" dxfId="977" priority="625" stopIfTrue="1" operator="greaterThan">
      <formula>0.03</formula>
    </cfRule>
    <cfRule type="cellIs" dxfId="976" priority="626" stopIfTrue="1" operator="lessThan">
      <formula>-0.03</formula>
    </cfRule>
  </conditionalFormatting>
  <conditionalFormatting sqref="AV7:AV8">
    <cfRule type="cellIs" dxfId="975" priority="627" stopIfTrue="1" operator="greaterThan">
      <formula>0</formula>
    </cfRule>
    <cfRule type="cellIs" dxfId="974" priority="628" operator="lessThan">
      <formula>0</formula>
    </cfRule>
  </conditionalFormatting>
  <conditionalFormatting sqref="AV9">
    <cfRule type="cellIs" dxfId="973" priority="621" stopIfTrue="1" operator="greaterThan">
      <formula>0.03</formula>
    </cfRule>
    <cfRule type="cellIs" dxfId="972" priority="622" stopIfTrue="1" operator="lessThan">
      <formula>-0.03</formula>
    </cfRule>
  </conditionalFormatting>
  <conditionalFormatting sqref="AV9:AV10">
    <cfRule type="cellIs" dxfId="971" priority="623" stopIfTrue="1" operator="greaterThan">
      <formula>0</formula>
    </cfRule>
    <cfRule type="cellIs" dxfId="970" priority="624" operator="lessThan">
      <formula>0</formula>
    </cfRule>
  </conditionalFormatting>
  <conditionalFormatting sqref="AX5">
    <cfRule type="cellIs" dxfId="969" priority="617" stopIfTrue="1" operator="greaterThan">
      <formula>0.03</formula>
    </cfRule>
    <cfRule type="cellIs" dxfId="968" priority="618" stopIfTrue="1" operator="lessThan">
      <formula>-0.03</formula>
    </cfRule>
  </conditionalFormatting>
  <conditionalFormatting sqref="AX5:AX6">
    <cfRule type="cellIs" dxfId="967" priority="619" stopIfTrue="1" operator="greaterThan">
      <formula>0</formula>
    </cfRule>
    <cfRule type="cellIs" dxfId="966" priority="620" operator="lessThan">
      <formula>0</formula>
    </cfRule>
  </conditionalFormatting>
  <conditionalFormatting sqref="AX7">
    <cfRule type="cellIs" dxfId="965" priority="613" stopIfTrue="1" operator="greaterThan">
      <formula>0.03</formula>
    </cfRule>
    <cfRule type="cellIs" dxfId="964" priority="614" stopIfTrue="1" operator="lessThan">
      <formula>-0.03</formula>
    </cfRule>
  </conditionalFormatting>
  <conditionalFormatting sqref="AX7:AX8">
    <cfRule type="cellIs" dxfId="963" priority="615" stopIfTrue="1" operator="greaterThan">
      <formula>0</formula>
    </cfRule>
    <cfRule type="cellIs" dxfId="962" priority="616" operator="lessThan">
      <formula>0</formula>
    </cfRule>
  </conditionalFormatting>
  <conditionalFormatting sqref="AX9">
    <cfRule type="cellIs" dxfId="961" priority="609" stopIfTrue="1" operator="greaterThan">
      <formula>0.03</formula>
    </cfRule>
    <cfRule type="cellIs" dxfId="960" priority="610" stopIfTrue="1" operator="lessThan">
      <formula>-0.03</formula>
    </cfRule>
  </conditionalFormatting>
  <conditionalFormatting sqref="AX9:AX10">
    <cfRule type="cellIs" dxfId="959" priority="611" stopIfTrue="1" operator="greaterThan">
      <formula>0</formula>
    </cfRule>
    <cfRule type="cellIs" dxfId="958" priority="612" operator="lessThan">
      <formula>0</formula>
    </cfRule>
  </conditionalFormatting>
  <conditionalFormatting sqref="AP11">
    <cfRule type="cellIs" dxfId="957" priority="585" stopIfTrue="1" operator="greaterThan">
      <formula>0.03</formula>
    </cfRule>
    <cfRule type="cellIs" dxfId="956" priority="586" stopIfTrue="1" operator="lessThan">
      <formula>-0.03</formula>
    </cfRule>
  </conditionalFormatting>
  <conditionalFormatting sqref="AQ11">
    <cfRule type="cellIs" dxfId="955" priority="603" stopIfTrue="1" operator="greaterThan">
      <formula>0.03</formula>
    </cfRule>
    <cfRule type="cellIs" dxfId="954" priority="604" stopIfTrue="1" operator="lessThan">
      <formula>-0.03</formula>
    </cfRule>
  </conditionalFormatting>
  <conditionalFormatting sqref="AQ11:AQ16">
    <cfRule type="cellIs" dxfId="953" priority="605" stopIfTrue="1" operator="greaterThan">
      <formula>0</formula>
    </cfRule>
    <cfRule type="cellIs" dxfId="952" priority="606" stopIfTrue="1" operator="lessThan">
      <formula>0</formula>
    </cfRule>
  </conditionalFormatting>
  <conditionalFormatting sqref="AR11:AS11">
    <cfRule type="cellIs" dxfId="951" priority="599" stopIfTrue="1" operator="greaterThan">
      <formula>0.03</formula>
    </cfRule>
    <cfRule type="cellIs" dxfId="950" priority="600" stopIfTrue="1" operator="lessThan">
      <formula>-0.03</formula>
    </cfRule>
  </conditionalFormatting>
  <conditionalFormatting sqref="AR11:AS16">
    <cfRule type="cellIs" dxfId="949" priority="601" stopIfTrue="1" operator="greaterThan">
      <formula>0</formula>
    </cfRule>
    <cfRule type="cellIs" dxfId="948" priority="602" stopIfTrue="1" operator="lessThan">
      <formula>0</formula>
    </cfRule>
  </conditionalFormatting>
  <conditionalFormatting sqref="AU11">
    <cfRule type="cellIs" dxfId="947" priority="595" stopIfTrue="1" operator="greaterThan">
      <formula>0.03</formula>
    </cfRule>
    <cfRule type="cellIs" dxfId="946" priority="596" stopIfTrue="1" operator="lessThan">
      <formula>-0.03</formula>
    </cfRule>
  </conditionalFormatting>
  <conditionalFormatting sqref="AU11:AU16">
    <cfRule type="cellIs" dxfId="945" priority="597" stopIfTrue="1" operator="greaterThan">
      <formula>0</formula>
    </cfRule>
    <cfRule type="cellIs" dxfId="944" priority="598" stopIfTrue="1" operator="lessThan">
      <formula>0</formula>
    </cfRule>
  </conditionalFormatting>
  <conditionalFormatting sqref="AW11">
    <cfRule type="cellIs" dxfId="943" priority="591" stopIfTrue="1" operator="greaterThan">
      <formula>0.03</formula>
    </cfRule>
    <cfRule type="cellIs" dxfId="942" priority="592" stopIfTrue="1" operator="lessThan">
      <formula>-0.03</formula>
    </cfRule>
  </conditionalFormatting>
  <conditionalFormatting sqref="AW11:AW16">
    <cfRule type="cellIs" dxfId="941" priority="593" stopIfTrue="1" operator="greaterThan">
      <formula>0</formula>
    </cfRule>
    <cfRule type="cellIs" dxfId="940" priority="594" stopIfTrue="1" operator="lessThan">
      <formula>0</formula>
    </cfRule>
  </conditionalFormatting>
  <conditionalFormatting sqref="AY11">
    <cfRule type="cellIs" dxfId="939" priority="587" stopIfTrue="1" operator="greaterThan">
      <formula>0.03</formula>
    </cfRule>
    <cfRule type="cellIs" dxfId="938" priority="588" stopIfTrue="1" operator="lessThan">
      <formula>-0.03</formula>
    </cfRule>
  </conditionalFormatting>
  <conditionalFormatting sqref="AY11:AY16">
    <cfRule type="cellIs" dxfId="937" priority="589" stopIfTrue="1" operator="greaterThan">
      <formula>0</formula>
    </cfRule>
    <cfRule type="cellIs" dxfId="936" priority="590" stopIfTrue="1" operator="lessThan">
      <formula>0</formula>
    </cfRule>
  </conditionalFormatting>
  <conditionalFormatting sqref="AP11:AP12">
    <cfRule type="cellIs" dxfId="935" priority="607" stopIfTrue="1" operator="greaterThan">
      <formula>0</formula>
    </cfRule>
    <cfRule type="cellIs" dxfId="934" priority="608" operator="lessThan">
      <formula>0</formula>
    </cfRule>
  </conditionalFormatting>
  <conditionalFormatting sqref="AP13">
    <cfRule type="cellIs" dxfId="933" priority="581" stopIfTrue="1" operator="greaterThan">
      <formula>0.03</formula>
    </cfRule>
    <cfRule type="cellIs" dxfId="932" priority="582" stopIfTrue="1" operator="lessThan">
      <formula>-0.03</formula>
    </cfRule>
  </conditionalFormatting>
  <conditionalFormatting sqref="AP13:AP14">
    <cfRule type="cellIs" dxfId="931" priority="583" stopIfTrue="1" operator="greaterThan">
      <formula>0</formula>
    </cfRule>
    <cfRule type="cellIs" dxfId="930" priority="584" operator="lessThan">
      <formula>0</formula>
    </cfRule>
  </conditionalFormatting>
  <conditionalFormatting sqref="AP15">
    <cfRule type="cellIs" dxfId="929" priority="577" stopIfTrue="1" operator="greaterThan">
      <formula>0.03</formula>
    </cfRule>
    <cfRule type="cellIs" dxfId="928" priority="578" stopIfTrue="1" operator="lessThan">
      <formula>-0.03</formula>
    </cfRule>
  </conditionalFormatting>
  <conditionalFormatting sqref="AP15:AP16">
    <cfRule type="cellIs" dxfId="927" priority="579" stopIfTrue="1" operator="greaterThan">
      <formula>0</formula>
    </cfRule>
    <cfRule type="cellIs" dxfId="926" priority="580" operator="lessThan">
      <formula>0</formula>
    </cfRule>
  </conditionalFormatting>
  <conditionalFormatting sqref="AT11">
    <cfRule type="cellIs" dxfId="925" priority="573" stopIfTrue="1" operator="greaterThan">
      <formula>0.03</formula>
    </cfRule>
    <cfRule type="cellIs" dxfId="924" priority="574" stopIfTrue="1" operator="lessThan">
      <formula>-0.03</formula>
    </cfRule>
  </conditionalFormatting>
  <conditionalFormatting sqref="AT11:AT12">
    <cfRule type="cellIs" dxfId="923" priority="575" stopIfTrue="1" operator="greaterThan">
      <formula>0</formula>
    </cfRule>
    <cfRule type="cellIs" dxfId="922" priority="576" operator="lessThan">
      <formula>0</formula>
    </cfRule>
  </conditionalFormatting>
  <conditionalFormatting sqref="AT13">
    <cfRule type="cellIs" dxfId="921" priority="569" stopIfTrue="1" operator="greaterThan">
      <formula>0.03</formula>
    </cfRule>
    <cfRule type="cellIs" dxfId="920" priority="570" stopIfTrue="1" operator="lessThan">
      <formula>-0.03</formula>
    </cfRule>
  </conditionalFormatting>
  <conditionalFormatting sqref="AT13:AT14">
    <cfRule type="cellIs" dxfId="919" priority="571" stopIfTrue="1" operator="greaterThan">
      <formula>0</formula>
    </cfRule>
    <cfRule type="cellIs" dxfId="918" priority="572" operator="lessThan">
      <formula>0</formula>
    </cfRule>
  </conditionalFormatting>
  <conditionalFormatting sqref="AT15">
    <cfRule type="cellIs" dxfId="917" priority="565" stopIfTrue="1" operator="greaterThan">
      <formula>0.03</formula>
    </cfRule>
    <cfRule type="cellIs" dxfId="916" priority="566" stopIfTrue="1" operator="lessThan">
      <formula>-0.03</formula>
    </cfRule>
  </conditionalFormatting>
  <conditionalFormatting sqref="AT15:AT16">
    <cfRule type="cellIs" dxfId="915" priority="567" stopIfTrue="1" operator="greaterThan">
      <formula>0</formula>
    </cfRule>
    <cfRule type="cellIs" dxfId="914" priority="568" operator="lessThan">
      <formula>0</formula>
    </cfRule>
  </conditionalFormatting>
  <conditionalFormatting sqref="AV11">
    <cfRule type="cellIs" dxfId="913" priority="561" stopIfTrue="1" operator="greaterThan">
      <formula>0.03</formula>
    </cfRule>
    <cfRule type="cellIs" dxfId="912" priority="562" stopIfTrue="1" operator="lessThan">
      <formula>-0.03</formula>
    </cfRule>
  </conditionalFormatting>
  <conditionalFormatting sqref="AV11:AV12">
    <cfRule type="cellIs" dxfId="911" priority="563" stopIfTrue="1" operator="greaterThan">
      <formula>0</formula>
    </cfRule>
    <cfRule type="cellIs" dxfId="910" priority="564" operator="lessThan">
      <formula>0</formula>
    </cfRule>
  </conditionalFormatting>
  <conditionalFormatting sqref="AV13">
    <cfRule type="cellIs" dxfId="909" priority="557" stopIfTrue="1" operator="greaterThan">
      <formula>0.03</formula>
    </cfRule>
    <cfRule type="cellIs" dxfId="908" priority="558" stopIfTrue="1" operator="lessThan">
      <formula>-0.03</formula>
    </cfRule>
  </conditionalFormatting>
  <conditionalFormatting sqref="AV13:AV14">
    <cfRule type="cellIs" dxfId="907" priority="559" stopIfTrue="1" operator="greaterThan">
      <formula>0</formula>
    </cfRule>
    <cfRule type="cellIs" dxfId="906" priority="560" operator="lessThan">
      <formula>0</formula>
    </cfRule>
  </conditionalFormatting>
  <conditionalFormatting sqref="AV15">
    <cfRule type="cellIs" dxfId="905" priority="553" stopIfTrue="1" operator="greaterThan">
      <formula>0.03</formula>
    </cfRule>
    <cfRule type="cellIs" dxfId="904" priority="554" stopIfTrue="1" operator="lessThan">
      <formula>-0.03</formula>
    </cfRule>
  </conditionalFormatting>
  <conditionalFormatting sqref="AV15:AV16">
    <cfRule type="cellIs" dxfId="903" priority="555" stopIfTrue="1" operator="greaterThan">
      <formula>0</formula>
    </cfRule>
    <cfRule type="cellIs" dxfId="902" priority="556" operator="lessThan">
      <formula>0</formula>
    </cfRule>
  </conditionalFormatting>
  <conditionalFormatting sqref="AP17 AP23 AP29 AP35">
    <cfRule type="cellIs" dxfId="901" priority="533" stopIfTrue="1" operator="greaterThan">
      <formula>0.03</formula>
    </cfRule>
    <cfRule type="cellIs" dxfId="900" priority="534" stopIfTrue="1" operator="lessThan">
      <formula>-0.03</formula>
    </cfRule>
  </conditionalFormatting>
  <conditionalFormatting sqref="AQ17 AQ23 AQ29 AQ35">
    <cfRule type="cellIs" dxfId="899" priority="547" stopIfTrue="1" operator="greaterThan">
      <formula>0.03</formula>
    </cfRule>
    <cfRule type="cellIs" dxfId="898" priority="548" stopIfTrue="1" operator="lessThan">
      <formula>-0.03</formula>
    </cfRule>
  </conditionalFormatting>
  <conditionalFormatting sqref="AQ17:AQ40">
    <cfRule type="cellIs" dxfId="897" priority="549" stopIfTrue="1" operator="greaterThan">
      <formula>0</formula>
    </cfRule>
    <cfRule type="cellIs" dxfId="896" priority="550" stopIfTrue="1" operator="lessThan">
      <formula>0</formula>
    </cfRule>
  </conditionalFormatting>
  <conditionalFormatting sqref="AR17:AS17 AR23:AS23 AR29:AS29 AR35:AS35">
    <cfRule type="cellIs" dxfId="895" priority="543" stopIfTrue="1" operator="greaterThan">
      <formula>0.03</formula>
    </cfRule>
    <cfRule type="cellIs" dxfId="894" priority="544" stopIfTrue="1" operator="lessThan">
      <formula>-0.03</formula>
    </cfRule>
  </conditionalFormatting>
  <conditionalFormatting sqref="AR17:AS40">
    <cfRule type="cellIs" dxfId="893" priority="545" stopIfTrue="1" operator="greaterThan">
      <formula>0</formula>
    </cfRule>
    <cfRule type="cellIs" dxfId="892" priority="546" stopIfTrue="1" operator="lessThan">
      <formula>0</formula>
    </cfRule>
  </conditionalFormatting>
  <conditionalFormatting sqref="AU17 AU23 AU29 AU35">
    <cfRule type="cellIs" dxfId="891" priority="539" stopIfTrue="1" operator="greaterThan">
      <formula>0.03</formula>
    </cfRule>
    <cfRule type="cellIs" dxfId="890" priority="540" stopIfTrue="1" operator="lessThan">
      <formula>-0.03</formula>
    </cfRule>
  </conditionalFormatting>
  <conditionalFormatting sqref="AU17:AU40">
    <cfRule type="cellIs" dxfId="889" priority="541" stopIfTrue="1" operator="greaterThan">
      <formula>0</formula>
    </cfRule>
    <cfRule type="cellIs" dxfId="888" priority="542" stopIfTrue="1" operator="lessThan">
      <formula>0</formula>
    </cfRule>
  </conditionalFormatting>
  <conditionalFormatting sqref="AW17 AW23 AW29 AW35">
    <cfRule type="cellIs" dxfId="887" priority="535" stopIfTrue="1" operator="greaterThan">
      <formula>0.03</formula>
    </cfRule>
    <cfRule type="cellIs" dxfId="886" priority="536" stopIfTrue="1" operator="lessThan">
      <formula>-0.03</formula>
    </cfRule>
  </conditionalFormatting>
  <conditionalFormatting sqref="AW17:AW40">
    <cfRule type="cellIs" dxfId="885" priority="537" stopIfTrue="1" operator="greaterThan">
      <formula>0</formula>
    </cfRule>
    <cfRule type="cellIs" dxfId="884" priority="538" stopIfTrue="1" operator="lessThan">
      <formula>0</formula>
    </cfRule>
  </conditionalFormatting>
  <conditionalFormatting sqref="AP17:AP18 AP23:AP24 AP29:AP30 AP35:AP36">
    <cfRule type="cellIs" dxfId="883" priority="551" stopIfTrue="1" operator="greaterThan">
      <formula>0</formula>
    </cfRule>
    <cfRule type="cellIs" dxfId="882" priority="552" operator="lessThan">
      <formula>0</formula>
    </cfRule>
  </conditionalFormatting>
  <conditionalFormatting sqref="AP19 AP25 AP31 AP37">
    <cfRule type="cellIs" dxfId="881" priority="529" stopIfTrue="1" operator="greaterThan">
      <formula>0.03</formula>
    </cfRule>
    <cfRule type="cellIs" dxfId="880" priority="530" stopIfTrue="1" operator="lessThan">
      <formula>-0.03</formula>
    </cfRule>
  </conditionalFormatting>
  <conditionalFormatting sqref="AP19:AP20 AP25:AP26 AP31:AP32 AP37:AP38">
    <cfRule type="cellIs" dxfId="879" priority="531" stopIfTrue="1" operator="greaterThan">
      <formula>0</formula>
    </cfRule>
    <cfRule type="cellIs" dxfId="878" priority="532" operator="lessThan">
      <formula>0</formula>
    </cfRule>
  </conditionalFormatting>
  <conditionalFormatting sqref="AP21 AP27 AP33 AP39">
    <cfRule type="cellIs" dxfId="877" priority="525" stopIfTrue="1" operator="greaterThan">
      <formula>0.03</formula>
    </cfRule>
    <cfRule type="cellIs" dxfId="876" priority="526" stopIfTrue="1" operator="lessThan">
      <formula>-0.03</formula>
    </cfRule>
  </conditionalFormatting>
  <conditionalFormatting sqref="AP21:AP22 AP27:AP28 AP33:AP34 AP39:AP40">
    <cfRule type="cellIs" dxfId="875" priority="527" stopIfTrue="1" operator="greaterThan">
      <formula>0</formula>
    </cfRule>
    <cfRule type="cellIs" dxfId="874" priority="528" operator="lessThan">
      <formula>0</formula>
    </cfRule>
  </conditionalFormatting>
  <conditionalFormatting sqref="AT17 AT23 AT29 AT35">
    <cfRule type="cellIs" dxfId="873" priority="521" stopIfTrue="1" operator="greaterThan">
      <formula>0.03</formula>
    </cfRule>
    <cfRule type="cellIs" dxfId="872" priority="522" stopIfTrue="1" operator="lessThan">
      <formula>-0.03</formula>
    </cfRule>
  </conditionalFormatting>
  <conditionalFormatting sqref="AT17:AT18 AT23:AT24 AT29:AT30 AT35:AT36">
    <cfRule type="cellIs" dxfId="871" priority="523" stopIfTrue="1" operator="greaterThan">
      <formula>0</formula>
    </cfRule>
    <cfRule type="cellIs" dxfId="870" priority="524" operator="lessThan">
      <formula>0</formula>
    </cfRule>
  </conditionalFormatting>
  <conditionalFormatting sqref="AT19 AT25 AT31 AT37">
    <cfRule type="cellIs" dxfId="869" priority="517" stopIfTrue="1" operator="greaterThan">
      <formula>0.03</formula>
    </cfRule>
    <cfRule type="cellIs" dxfId="868" priority="518" stopIfTrue="1" operator="lessThan">
      <formula>-0.03</formula>
    </cfRule>
  </conditionalFormatting>
  <conditionalFormatting sqref="AT19:AT20 AT25:AT26 AT31:AT32 AT37:AT38">
    <cfRule type="cellIs" dxfId="867" priority="519" stopIfTrue="1" operator="greaterThan">
      <formula>0</formula>
    </cfRule>
    <cfRule type="cellIs" dxfId="866" priority="520" operator="lessThan">
      <formula>0</formula>
    </cfRule>
  </conditionalFormatting>
  <conditionalFormatting sqref="AT21 AT27 AT33 AT39">
    <cfRule type="cellIs" dxfId="865" priority="513" stopIfTrue="1" operator="greaterThan">
      <formula>0.03</formula>
    </cfRule>
    <cfRule type="cellIs" dxfId="864" priority="514" stopIfTrue="1" operator="lessThan">
      <formula>-0.03</formula>
    </cfRule>
  </conditionalFormatting>
  <conditionalFormatting sqref="AT21:AT22 AT27:AT28 AT33:AT34 AT39:AT40">
    <cfRule type="cellIs" dxfId="863" priority="515" stopIfTrue="1" operator="greaterThan">
      <formula>0</formula>
    </cfRule>
    <cfRule type="cellIs" dxfId="862" priority="516" operator="lessThan">
      <formula>0</formula>
    </cfRule>
  </conditionalFormatting>
  <conditionalFormatting sqref="AV17 AV23 AV29 AV35">
    <cfRule type="cellIs" dxfId="861" priority="509" stopIfTrue="1" operator="greaterThan">
      <formula>0.03</formula>
    </cfRule>
    <cfRule type="cellIs" dxfId="860" priority="510" stopIfTrue="1" operator="lessThan">
      <formula>-0.03</formula>
    </cfRule>
  </conditionalFormatting>
  <conditionalFormatting sqref="AV17:AV18 AV23:AV24 AV29:AV30 AV35:AV36">
    <cfRule type="cellIs" dxfId="859" priority="511" stopIfTrue="1" operator="greaterThan">
      <formula>0</formula>
    </cfRule>
    <cfRule type="cellIs" dxfId="858" priority="512" operator="lessThan">
      <formula>0</formula>
    </cfRule>
  </conditionalFormatting>
  <conditionalFormatting sqref="AV19 AV25 AV31 AV37">
    <cfRule type="cellIs" dxfId="857" priority="505" stopIfTrue="1" operator="greaterThan">
      <formula>0.03</formula>
    </cfRule>
    <cfRule type="cellIs" dxfId="856" priority="506" stopIfTrue="1" operator="lessThan">
      <formula>-0.03</formula>
    </cfRule>
  </conditionalFormatting>
  <conditionalFormatting sqref="AV19:AV20 AV25:AV26 AV31:AV32 AV37:AV38">
    <cfRule type="cellIs" dxfId="855" priority="507" stopIfTrue="1" operator="greaterThan">
      <formula>0</formula>
    </cfRule>
    <cfRule type="cellIs" dxfId="854" priority="508" operator="lessThan">
      <formula>0</formula>
    </cfRule>
  </conditionalFormatting>
  <conditionalFormatting sqref="AV21 AV27 AV33 AV39">
    <cfRule type="cellIs" dxfId="853" priority="501" stopIfTrue="1" operator="greaterThan">
      <formula>0.03</formula>
    </cfRule>
    <cfRule type="cellIs" dxfId="852" priority="502" stopIfTrue="1" operator="lessThan">
      <formula>-0.03</formula>
    </cfRule>
  </conditionalFormatting>
  <conditionalFormatting sqref="AV21:AV22 AV27:AV28 AV33:AV34 AV39:AV40">
    <cfRule type="cellIs" dxfId="851" priority="503" stopIfTrue="1" operator="greaterThan">
      <formula>0</formula>
    </cfRule>
    <cfRule type="cellIs" dxfId="850" priority="504" operator="lessThan">
      <formula>0</formula>
    </cfRule>
  </conditionalFormatting>
  <conditionalFormatting sqref="BA11">
    <cfRule type="cellIs" dxfId="849" priority="333" stopIfTrue="1" operator="greaterThan">
      <formula>0.03</formula>
    </cfRule>
    <cfRule type="cellIs" dxfId="848" priority="334" stopIfTrue="1" operator="lessThan">
      <formula>-0.03</formula>
    </cfRule>
  </conditionalFormatting>
  <conditionalFormatting sqref="BA11:BA16">
    <cfRule type="cellIs" dxfId="847" priority="335" stopIfTrue="1" operator="greaterThan">
      <formula>0</formula>
    </cfRule>
    <cfRule type="cellIs" dxfId="846" priority="336" stopIfTrue="1" operator="lessThan">
      <formula>0</formula>
    </cfRule>
  </conditionalFormatting>
  <conditionalFormatting sqref="AZ11">
    <cfRule type="cellIs" dxfId="845" priority="329" stopIfTrue="1" operator="greaterThan">
      <formula>0.03</formula>
    </cfRule>
    <cfRule type="cellIs" dxfId="844" priority="330" stopIfTrue="1" operator="lessThan">
      <formula>-0.03</formula>
    </cfRule>
  </conditionalFormatting>
  <conditionalFormatting sqref="AZ11:AZ12">
    <cfRule type="cellIs" dxfId="843" priority="331" stopIfTrue="1" operator="greaterThan">
      <formula>0</formula>
    </cfRule>
    <cfRule type="cellIs" dxfId="842" priority="332" operator="lessThan">
      <formula>0</formula>
    </cfRule>
  </conditionalFormatting>
  <conditionalFormatting sqref="AZ13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AZ13:AZ14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AZ15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AZ15:AZ16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BA5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BA5:BA10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AZ5">
    <cfRule type="cellIs" dxfId="829" priority="313" stopIfTrue="1" operator="greaterThan">
      <formula>0.03</formula>
    </cfRule>
    <cfRule type="cellIs" dxfId="828" priority="314" stopIfTrue="1" operator="lessThan">
      <formula>-0.03</formula>
    </cfRule>
  </conditionalFormatting>
  <conditionalFormatting sqref="AZ5:AZ6">
    <cfRule type="cellIs" dxfId="827" priority="315" stopIfTrue="1" operator="greaterThan">
      <formula>0</formula>
    </cfRule>
    <cfRule type="cellIs" dxfId="826" priority="316" operator="lessThan">
      <formula>0</formula>
    </cfRule>
  </conditionalFormatting>
  <conditionalFormatting sqref="AZ7">
    <cfRule type="cellIs" dxfId="825" priority="309" stopIfTrue="1" operator="greaterThan">
      <formula>0.03</formula>
    </cfRule>
    <cfRule type="cellIs" dxfId="824" priority="310" stopIfTrue="1" operator="lessThan">
      <formula>-0.03</formula>
    </cfRule>
  </conditionalFormatting>
  <conditionalFormatting sqref="AZ7:AZ8">
    <cfRule type="cellIs" dxfId="823" priority="311" stopIfTrue="1" operator="greaterThan">
      <formula>0</formula>
    </cfRule>
    <cfRule type="cellIs" dxfId="822" priority="312" operator="lessThan">
      <formula>0</formula>
    </cfRule>
  </conditionalFormatting>
  <conditionalFormatting sqref="AZ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AZ9:AZ1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BA17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BA17:BA22">
    <cfRule type="cellIs" dxfId="815" priority="303" stopIfTrue="1" operator="greaterThan">
      <formula>0</formula>
    </cfRule>
    <cfRule type="cellIs" dxfId="814" priority="304" stopIfTrue="1" operator="lessThan">
      <formula>0</formula>
    </cfRule>
  </conditionalFormatting>
  <conditionalFormatting sqref="AZ17">
    <cfRule type="cellIs" dxfId="813" priority="297" stopIfTrue="1" operator="greaterThan">
      <formula>0.03</formula>
    </cfRule>
    <cfRule type="cellIs" dxfId="812" priority="298" stopIfTrue="1" operator="lessThan">
      <formula>-0.03</formula>
    </cfRule>
  </conditionalFormatting>
  <conditionalFormatting sqref="AZ17:AZ18">
    <cfRule type="cellIs" dxfId="811" priority="299" stopIfTrue="1" operator="greaterThan">
      <formula>0</formula>
    </cfRule>
    <cfRule type="cellIs" dxfId="810" priority="300" operator="lessThan">
      <formula>0</formula>
    </cfRule>
  </conditionalFormatting>
  <conditionalFormatting sqref="AZ19">
    <cfRule type="cellIs" dxfId="809" priority="293" stopIfTrue="1" operator="greaterThan">
      <formula>0.03</formula>
    </cfRule>
    <cfRule type="cellIs" dxfId="808" priority="294" stopIfTrue="1" operator="lessThan">
      <formula>-0.03</formula>
    </cfRule>
  </conditionalFormatting>
  <conditionalFormatting sqref="AZ19:AZ20">
    <cfRule type="cellIs" dxfId="807" priority="295" stopIfTrue="1" operator="greaterThan">
      <formula>0</formula>
    </cfRule>
    <cfRule type="cellIs" dxfId="806" priority="296" operator="lessThan">
      <formula>0</formula>
    </cfRule>
  </conditionalFormatting>
  <conditionalFormatting sqref="AZ21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AZ21:AZ22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BA29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BA29:BA34">
    <cfRule type="cellIs" dxfId="799" priority="287" stopIfTrue="1" operator="greaterThan">
      <formula>0</formula>
    </cfRule>
    <cfRule type="cellIs" dxfId="798" priority="288" stopIfTrue="1" operator="lessThan">
      <formula>0</formula>
    </cfRule>
  </conditionalFormatting>
  <conditionalFormatting sqref="AZ29">
    <cfRule type="cellIs" dxfId="797" priority="281" stopIfTrue="1" operator="greaterThan">
      <formula>0.03</formula>
    </cfRule>
    <cfRule type="cellIs" dxfId="796" priority="282" stopIfTrue="1" operator="lessThan">
      <formula>-0.03</formula>
    </cfRule>
  </conditionalFormatting>
  <conditionalFormatting sqref="AZ29:AZ30">
    <cfRule type="cellIs" dxfId="795" priority="283" stopIfTrue="1" operator="greaterThan">
      <formula>0</formula>
    </cfRule>
    <cfRule type="cellIs" dxfId="794" priority="284" operator="lessThan">
      <formula>0</formula>
    </cfRule>
  </conditionalFormatting>
  <conditionalFormatting sqref="AZ31">
    <cfRule type="cellIs" dxfId="793" priority="277" stopIfTrue="1" operator="greaterThan">
      <formula>0.03</formula>
    </cfRule>
    <cfRule type="cellIs" dxfId="792" priority="278" stopIfTrue="1" operator="lessThan">
      <formula>-0.03</formula>
    </cfRule>
  </conditionalFormatting>
  <conditionalFormatting sqref="AZ31:AZ32">
    <cfRule type="cellIs" dxfId="791" priority="279" stopIfTrue="1" operator="greaterThan">
      <formula>0</formula>
    </cfRule>
    <cfRule type="cellIs" dxfId="790" priority="280" operator="lessThan">
      <formula>0</formula>
    </cfRule>
  </conditionalFormatting>
  <conditionalFormatting sqref="AZ33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AZ33:AZ34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BA23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BA23:BA28">
    <cfRule type="cellIs" dxfId="783" priority="271" stopIfTrue="1" operator="greaterThan">
      <formula>0</formula>
    </cfRule>
    <cfRule type="cellIs" dxfId="782" priority="272" stopIfTrue="1" operator="lessThan">
      <formula>0</formula>
    </cfRule>
  </conditionalFormatting>
  <conditionalFormatting sqref="AZ23">
    <cfRule type="cellIs" dxfId="781" priority="265" stopIfTrue="1" operator="greaterThan">
      <formula>0.03</formula>
    </cfRule>
    <cfRule type="cellIs" dxfId="780" priority="266" stopIfTrue="1" operator="lessThan">
      <formula>-0.03</formula>
    </cfRule>
  </conditionalFormatting>
  <conditionalFormatting sqref="AZ23:AZ24">
    <cfRule type="cellIs" dxfId="779" priority="267" stopIfTrue="1" operator="greaterThan">
      <formula>0</formula>
    </cfRule>
    <cfRule type="cellIs" dxfId="778" priority="268" operator="lessThan">
      <formula>0</formula>
    </cfRule>
  </conditionalFormatting>
  <conditionalFormatting sqref="AZ25">
    <cfRule type="cellIs" dxfId="777" priority="261" stopIfTrue="1" operator="greaterThan">
      <formula>0.03</formula>
    </cfRule>
    <cfRule type="cellIs" dxfId="776" priority="262" stopIfTrue="1" operator="lessThan">
      <formula>-0.03</formula>
    </cfRule>
  </conditionalFormatting>
  <conditionalFormatting sqref="AZ25:AZ26">
    <cfRule type="cellIs" dxfId="775" priority="263" stopIfTrue="1" operator="greaterThan">
      <formula>0</formula>
    </cfRule>
    <cfRule type="cellIs" dxfId="774" priority="264" operator="lessThan">
      <formula>0</formula>
    </cfRule>
  </conditionalFormatting>
  <conditionalFormatting sqref="AZ27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AZ27:AZ28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BA35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BA35:BA40">
    <cfRule type="cellIs" dxfId="767" priority="255" stopIfTrue="1" operator="greaterThan">
      <formula>0</formula>
    </cfRule>
    <cfRule type="cellIs" dxfId="766" priority="256" stopIfTrue="1" operator="lessThan">
      <formula>0</formula>
    </cfRule>
  </conditionalFormatting>
  <conditionalFormatting sqref="AZ35">
    <cfRule type="cellIs" dxfId="765" priority="249" stopIfTrue="1" operator="greaterThan">
      <formula>0.03</formula>
    </cfRule>
    <cfRule type="cellIs" dxfId="764" priority="250" stopIfTrue="1" operator="lessThan">
      <formula>-0.03</formula>
    </cfRule>
  </conditionalFormatting>
  <conditionalFormatting sqref="AZ35:AZ36">
    <cfRule type="cellIs" dxfId="763" priority="251" stopIfTrue="1" operator="greaterThan">
      <formula>0</formula>
    </cfRule>
    <cfRule type="cellIs" dxfId="762" priority="252" operator="lessThan">
      <formula>0</formula>
    </cfRule>
  </conditionalFormatting>
  <conditionalFormatting sqref="AZ37">
    <cfRule type="cellIs" dxfId="761" priority="245" stopIfTrue="1" operator="greaterThan">
      <formula>0.03</formula>
    </cfRule>
    <cfRule type="cellIs" dxfId="760" priority="246" stopIfTrue="1" operator="lessThan">
      <formula>-0.03</formula>
    </cfRule>
  </conditionalFormatting>
  <conditionalFormatting sqref="AZ37:AZ38">
    <cfRule type="cellIs" dxfId="759" priority="247" stopIfTrue="1" operator="greaterThan">
      <formula>0</formula>
    </cfRule>
    <cfRule type="cellIs" dxfId="758" priority="248" operator="lessThan">
      <formula>0</formula>
    </cfRule>
  </conditionalFormatting>
  <conditionalFormatting sqref="AZ3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AZ39:AZ4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AX1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AX11:AX1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X13">
    <cfRule type="cellIs" dxfId="749" priority="233" stopIfTrue="1" operator="greaterThan">
      <formula>0.03</formula>
    </cfRule>
    <cfRule type="cellIs" dxfId="748" priority="234" stopIfTrue="1" operator="lessThan">
      <formula>-0.03</formula>
    </cfRule>
  </conditionalFormatting>
  <conditionalFormatting sqref="AX13:AX14">
    <cfRule type="cellIs" dxfId="747" priority="235" stopIfTrue="1" operator="greaterThan">
      <formula>0</formula>
    </cfRule>
    <cfRule type="cellIs" dxfId="746" priority="236" operator="lessThan">
      <formula>0</formula>
    </cfRule>
  </conditionalFormatting>
  <conditionalFormatting sqref="AX15">
    <cfRule type="cellIs" dxfId="745" priority="229" stopIfTrue="1" operator="greaterThan">
      <formula>0.03</formula>
    </cfRule>
    <cfRule type="cellIs" dxfId="744" priority="230" stopIfTrue="1" operator="lessThan">
      <formula>-0.03</formula>
    </cfRule>
  </conditionalFormatting>
  <conditionalFormatting sqref="AX15:AX16">
    <cfRule type="cellIs" dxfId="743" priority="231" stopIfTrue="1" operator="greaterThan">
      <formula>0</formula>
    </cfRule>
    <cfRule type="cellIs" dxfId="742" priority="232" operator="lessThan">
      <formula>0</formula>
    </cfRule>
  </conditionalFormatting>
  <conditionalFormatting sqref="AY17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Y17:AY22">
    <cfRule type="cellIs" dxfId="739" priority="227" stopIfTrue="1" operator="greaterThan">
      <formula>0</formula>
    </cfRule>
    <cfRule type="cellIs" dxfId="738" priority="228" stopIfTrue="1" operator="lessThan">
      <formula>0</formula>
    </cfRule>
  </conditionalFormatting>
  <conditionalFormatting sqref="AX17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X17:AX18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X19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X19:AX20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X21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X21:AX22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Y23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Y23:AY28">
    <cfRule type="cellIs" dxfId="723" priority="211" stopIfTrue="1" operator="greaterThan">
      <formula>0</formula>
    </cfRule>
    <cfRule type="cellIs" dxfId="722" priority="212" stopIfTrue="1" operator="lessThan">
      <formula>0</formula>
    </cfRule>
  </conditionalFormatting>
  <conditionalFormatting sqref="AX23">
    <cfRule type="cellIs" dxfId="721" priority="205" stopIfTrue="1" operator="greaterThan">
      <formula>0.03</formula>
    </cfRule>
    <cfRule type="cellIs" dxfId="720" priority="206" stopIfTrue="1" operator="lessThan">
      <formula>-0.03</formula>
    </cfRule>
  </conditionalFormatting>
  <conditionalFormatting sqref="AX23:AX24">
    <cfRule type="cellIs" dxfId="719" priority="207" stopIfTrue="1" operator="greaterThan">
      <formula>0</formula>
    </cfRule>
    <cfRule type="cellIs" dxfId="718" priority="208" operator="lessThan">
      <formula>0</formula>
    </cfRule>
  </conditionalFormatting>
  <conditionalFormatting sqref="AX25">
    <cfRule type="cellIs" dxfId="717" priority="201" stopIfTrue="1" operator="greaterThan">
      <formula>0.03</formula>
    </cfRule>
    <cfRule type="cellIs" dxfId="716" priority="202" stopIfTrue="1" operator="lessThan">
      <formula>-0.03</formula>
    </cfRule>
  </conditionalFormatting>
  <conditionalFormatting sqref="AX25:AX26">
    <cfRule type="cellIs" dxfId="715" priority="203" stopIfTrue="1" operator="greaterThan">
      <formula>0</formula>
    </cfRule>
    <cfRule type="cellIs" dxfId="714" priority="204" operator="lessThan">
      <formula>0</formula>
    </cfRule>
  </conditionalFormatting>
  <conditionalFormatting sqref="AX27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X27:AX28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Y29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Y29:AY34">
    <cfRule type="cellIs" dxfId="707" priority="195" stopIfTrue="1" operator="greaterThan">
      <formula>0</formula>
    </cfRule>
    <cfRule type="cellIs" dxfId="706" priority="196" stopIfTrue="1" operator="lessThan">
      <formula>0</formula>
    </cfRule>
  </conditionalFormatting>
  <conditionalFormatting sqref="AX29">
    <cfRule type="cellIs" dxfId="705" priority="189" stopIfTrue="1" operator="greaterThan">
      <formula>0.03</formula>
    </cfRule>
    <cfRule type="cellIs" dxfId="704" priority="190" stopIfTrue="1" operator="lessThan">
      <formula>-0.03</formula>
    </cfRule>
  </conditionalFormatting>
  <conditionalFormatting sqref="AX29:AX30">
    <cfRule type="cellIs" dxfId="703" priority="191" stopIfTrue="1" operator="greaterThan">
      <formula>0</formula>
    </cfRule>
    <cfRule type="cellIs" dxfId="702" priority="192" operator="lessThan">
      <formula>0</formula>
    </cfRule>
  </conditionalFormatting>
  <conditionalFormatting sqref="AX31">
    <cfRule type="cellIs" dxfId="701" priority="185" stopIfTrue="1" operator="greaterThan">
      <formula>0.03</formula>
    </cfRule>
    <cfRule type="cellIs" dxfId="700" priority="186" stopIfTrue="1" operator="lessThan">
      <formula>-0.03</formula>
    </cfRule>
  </conditionalFormatting>
  <conditionalFormatting sqref="AX31:AX32">
    <cfRule type="cellIs" dxfId="699" priority="187" stopIfTrue="1" operator="greaterThan">
      <formula>0</formula>
    </cfRule>
    <cfRule type="cellIs" dxfId="698" priority="188" operator="lessThan">
      <formula>0</formula>
    </cfRule>
  </conditionalFormatting>
  <conditionalFormatting sqref="AX33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X33:AX34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Y35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Y35:AY40">
    <cfRule type="cellIs" dxfId="691" priority="179" stopIfTrue="1" operator="greaterThan">
      <formula>0</formula>
    </cfRule>
    <cfRule type="cellIs" dxfId="690" priority="180" stopIfTrue="1" operator="lessThan">
      <formula>0</formula>
    </cfRule>
  </conditionalFormatting>
  <conditionalFormatting sqref="AX35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X35:AX36">
    <cfRule type="cellIs" dxfId="687" priority="175" stopIfTrue="1" operator="greaterThan">
      <formula>0</formula>
    </cfRule>
    <cfRule type="cellIs" dxfId="686" priority="176" operator="lessThan">
      <formula>0</formula>
    </cfRule>
  </conditionalFormatting>
  <conditionalFormatting sqref="AX37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AX37:AX38">
    <cfRule type="cellIs" dxfId="683" priority="171" stopIfTrue="1" operator="greaterThan">
      <formula>0</formula>
    </cfRule>
    <cfRule type="cellIs" dxfId="682" priority="172" operator="lessThan">
      <formula>0</formula>
    </cfRule>
  </conditionalFormatting>
  <conditionalFormatting sqref="AX39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X39:AX40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B47">
    <cfRule type="cellIs" dxfId="677" priority="157" stopIfTrue="1" operator="greaterThan">
      <formula>0.03</formula>
    </cfRule>
    <cfRule type="cellIs" dxfId="676" priority="158" stopIfTrue="1" operator="lessThan">
      <formula>-0.03</formula>
    </cfRule>
  </conditionalFormatting>
  <conditionalFormatting sqref="C47">
    <cfRule type="cellIs" dxfId="675" priority="159" stopIfTrue="1" operator="greaterThan">
      <formula>0.03</formula>
    </cfRule>
    <cfRule type="cellIs" dxfId="674" priority="160" stopIfTrue="1" operator="lessThan">
      <formula>-0.03</formula>
    </cfRule>
  </conditionalFormatting>
  <conditionalFormatting sqref="C47:C52">
    <cfRule type="cellIs" dxfId="673" priority="161" stopIfTrue="1" operator="greaterThan">
      <formula>0</formula>
    </cfRule>
    <cfRule type="cellIs" dxfId="672" priority="162" stopIfTrue="1" operator="lessThan">
      <formula>0</formula>
    </cfRule>
  </conditionalFormatting>
  <conditionalFormatting sqref="B47:B48">
    <cfRule type="cellIs" dxfId="671" priority="163" stopIfTrue="1" operator="greaterThan">
      <formula>0</formula>
    </cfRule>
    <cfRule type="cellIs" dxfId="670" priority="164" operator="lessThan">
      <formula>0</formula>
    </cfRule>
  </conditionalFormatting>
  <conditionalFormatting sqref="B49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49:B50">
    <cfRule type="cellIs" dxfId="667" priority="155" stopIfTrue="1" operator="greaterThan">
      <formula>0</formula>
    </cfRule>
    <cfRule type="cellIs" dxfId="666" priority="156" operator="lessThan">
      <formula>0</formula>
    </cfRule>
  </conditionalFormatting>
  <conditionalFormatting sqref="B51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B51:B52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D47:P4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D47:P52">
    <cfRule type="cellIs" dxfId="659" priority="147" stopIfTrue="1" operator="greaterThan">
      <formula>0</formula>
    </cfRule>
    <cfRule type="cellIs" dxfId="658" priority="148" stopIfTrue="1" operator="lessThan">
      <formula>0</formula>
    </cfRule>
  </conditionalFormatting>
  <conditionalFormatting sqref="Q47">
    <cfRule type="cellIs" dxfId="657" priority="137" stopIfTrue="1" operator="greaterThan">
      <formula>0.03</formula>
    </cfRule>
    <cfRule type="cellIs" dxfId="656" priority="138" stopIfTrue="1" operator="lessThan">
      <formula>-0.03</formula>
    </cfRule>
  </conditionalFormatting>
  <conditionalFormatting sqref="R47">
    <cfRule type="cellIs" dxfId="655" priority="139" stopIfTrue="1" operator="greaterThan">
      <formula>0.03</formula>
    </cfRule>
    <cfRule type="cellIs" dxfId="654" priority="140" stopIfTrue="1" operator="lessThan">
      <formula>-0.03</formula>
    </cfRule>
  </conditionalFormatting>
  <conditionalFormatting sqref="R47:R52">
    <cfRule type="cellIs" dxfId="653" priority="141" stopIfTrue="1" operator="greaterThan">
      <formula>0</formula>
    </cfRule>
    <cfRule type="cellIs" dxfId="652" priority="142" stopIfTrue="1" operator="lessThan">
      <formula>0</formula>
    </cfRule>
  </conditionalFormatting>
  <conditionalFormatting sqref="Q47:Q48">
    <cfRule type="cellIs" dxfId="651" priority="143" stopIfTrue="1" operator="greaterThan">
      <formula>0</formula>
    </cfRule>
    <cfRule type="cellIs" dxfId="650" priority="144" operator="lessThan">
      <formula>0</formula>
    </cfRule>
  </conditionalFormatting>
  <conditionalFormatting sqref="Q49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Q49:Q50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Q51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Q51:Q52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S47">
    <cfRule type="cellIs" dxfId="641" priority="121" stopIfTrue="1" operator="greaterThan">
      <formula>0.03</formula>
    </cfRule>
    <cfRule type="cellIs" dxfId="640" priority="122" stopIfTrue="1" operator="lessThan">
      <formula>-0.03</formula>
    </cfRule>
  </conditionalFormatting>
  <conditionalFormatting sqref="T47">
    <cfRule type="cellIs" dxfId="639" priority="123" stopIfTrue="1" operator="greaterThan">
      <formula>0.03</formula>
    </cfRule>
    <cfRule type="cellIs" dxfId="638" priority="124" stopIfTrue="1" operator="lessThan">
      <formula>-0.03</formula>
    </cfRule>
  </conditionalFormatting>
  <conditionalFormatting sqref="T47:T52">
    <cfRule type="cellIs" dxfId="637" priority="125" stopIfTrue="1" operator="greaterThan">
      <formula>0</formula>
    </cfRule>
    <cfRule type="cellIs" dxfId="636" priority="126" stopIfTrue="1" operator="lessThan">
      <formula>0</formula>
    </cfRule>
  </conditionalFormatting>
  <conditionalFormatting sqref="S47:S48">
    <cfRule type="cellIs" dxfId="635" priority="127" stopIfTrue="1" operator="greaterThan">
      <formula>0</formula>
    </cfRule>
    <cfRule type="cellIs" dxfId="634" priority="128" operator="lessThan">
      <formula>0</formula>
    </cfRule>
  </conditionalFormatting>
  <conditionalFormatting sqref="S4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S49:S5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S5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S51:S5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U47">
    <cfRule type="cellIs" dxfId="625" priority="105" stopIfTrue="1" operator="greaterThan">
      <formula>0.03</formula>
    </cfRule>
    <cfRule type="cellIs" dxfId="624" priority="106" stopIfTrue="1" operator="lessThan">
      <formula>-0.03</formula>
    </cfRule>
  </conditionalFormatting>
  <conditionalFormatting sqref="V47">
    <cfRule type="cellIs" dxfId="623" priority="107" stopIfTrue="1" operator="greaterThan">
      <formula>0.03</formula>
    </cfRule>
    <cfRule type="cellIs" dxfId="622" priority="108" stopIfTrue="1" operator="lessThan">
      <formula>-0.03</formula>
    </cfRule>
  </conditionalFormatting>
  <conditionalFormatting sqref="V47:V52">
    <cfRule type="cellIs" dxfId="621" priority="109" stopIfTrue="1" operator="greaterThan">
      <formula>0</formula>
    </cfRule>
    <cfRule type="cellIs" dxfId="620" priority="110" stopIfTrue="1" operator="lessThan">
      <formula>0</formula>
    </cfRule>
  </conditionalFormatting>
  <conditionalFormatting sqref="U47:U48">
    <cfRule type="cellIs" dxfId="619" priority="111" stopIfTrue="1" operator="greaterThan">
      <formula>0</formula>
    </cfRule>
    <cfRule type="cellIs" dxfId="618" priority="112" operator="lessThan">
      <formula>0</formula>
    </cfRule>
  </conditionalFormatting>
  <conditionalFormatting sqref="U49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U49:U50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U51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U51:U52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W47">
    <cfRule type="cellIs" dxfId="609" priority="89" stopIfTrue="1" operator="greaterThan">
      <formula>0.03</formula>
    </cfRule>
    <cfRule type="cellIs" dxfId="608" priority="90" stopIfTrue="1" operator="lessThan">
      <formula>-0.03</formula>
    </cfRule>
  </conditionalFormatting>
  <conditionalFormatting sqref="X47">
    <cfRule type="cellIs" dxfId="607" priority="91" stopIfTrue="1" operator="greaterThan">
      <formula>0.03</formula>
    </cfRule>
    <cfRule type="cellIs" dxfId="606" priority="92" stopIfTrue="1" operator="lessThan">
      <formula>-0.03</formula>
    </cfRule>
  </conditionalFormatting>
  <conditionalFormatting sqref="X47:X52">
    <cfRule type="cellIs" dxfId="605" priority="93" stopIfTrue="1" operator="greaterThan">
      <formula>0</formula>
    </cfRule>
    <cfRule type="cellIs" dxfId="604" priority="94" stopIfTrue="1" operator="lessThan">
      <formula>0</formula>
    </cfRule>
  </conditionalFormatting>
  <conditionalFormatting sqref="W47:W48">
    <cfRule type="cellIs" dxfId="603" priority="95" stopIfTrue="1" operator="greaterThan">
      <formula>0</formula>
    </cfRule>
    <cfRule type="cellIs" dxfId="602" priority="96" operator="lessThan">
      <formula>0</formula>
    </cfRule>
  </conditionalFormatting>
  <conditionalFormatting sqref="W49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W49:W50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W51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W51:W52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Y47">
    <cfRule type="cellIs" dxfId="593" priority="73" stopIfTrue="1" operator="greaterThan">
      <formula>0.03</formula>
    </cfRule>
    <cfRule type="cellIs" dxfId="592" priority="74" stopIfTrue="1" operator="lessThan">
      <formula>-0.03</formula>
    </cfRule>
  </conditionalFormatting>
  <conditionalFormatting sqref="Z47">
    <cfRule type="cellIs" dxfId="591" priority="75" stopIfTrue="1" operator="greaterThan">
      <formula>0.03</formula>
    </cfRule>
    <cfRule type="cellIs" dxfId="590" priority="76" stopIfTrue="1" operator="lessThan">
      <formula>-0.03</formula>
    </cfRule>
  </conditionalFormatting>
  <conditionalFormatting sqref="Z47:Z52">
    <cfRule type="cellIs" dxfId="589" priority="77" stopIfTrue="1" operator="greaterThan">
      <formula>0</formula>
    </cfRule>
    <cfRule type="cellIs" dxfId="588" priority="78" stopIfTrue="1" operator="lessThan">
      <formula>0</formula>
    </cfRule>
  </conditionalFormatting>
  <conditionalFormatting sqref="Y47:Y48">
    <cfRule type="cellIs" dxfId="587" priority="79" stopIfTrue="1" operator="greaterThan">
      <formula>0</formula>
    </cfRule>
    <cfRule type="cellIs" dxfId="586" priority="80" operator="lessThan">
      <formula>0</formula>
    </cfRule>
  </conditionalFormatting>
  <conditionalFormatting sqref="Y49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Y49:Y50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Y51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Y51:Y52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A47">
    <cfRule type="cellIs" dxfId="577" priority="57" stopIfTrue="1" operator="greaterThan">
      <formula>0.03</formula>
    </cfRule>
    <cfRule type="cellIs" dxfId="576" priority="58" stopIfTrue="1" operator="lessThan">
      <formula>-0.03</formula>
    </cfRule>
  </conditionalFormatting>
  <conditionalFormatting sqref="AB47">
    <cfRule type="cellIs" dxfId="575" priority="59" stopIfTrue="1" operator="greaterThan">
      <formula>0.03</formula>
    </cfRule>
    <cfRule type="cellIs" dxfId="574" priority="60" stopIfTrue="1" operator="lessThan">
      <formula>-0.03</formula>
    </cfRule>
  </conditionalFormatting>
  <conditionalFormatting sqref="AB47:AB52">
    <cfRule type="cellIs" dxfId="573" priority="61" stopIfTrue="1" operator="greaterThan">
      <formula>0</formula>
    </cfRule>
    <cfRule type="cellIs" dxfId="572" priority="62" stopIfTrue="1" operator="lessThan">
      <formula>0</formula>
    </cfRule>
  </conditionalFormatting>
  <conditionalFormatting sqref="AA47:AA48">
    <cfRule type="cellIs" dxfId="571" priority="63" stopIfTrue="1" operator="greaterThan">
      <formula>0</formula>
    </cfRule>
    <cfRule type="cellIs" dxfId="570" priority="64" operator="lessThan">
      <formula>0</formula>
    </cfRule>
  </conditionalFormatting>
  <conditionalFormatting sqref="AA4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A49:AA5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A5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A51:AA5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C47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C47:AC48">
    <cfRule type="cellIs" dxfId="559" priority="47" stopIfTrue="1" operator="greaterThan">
      <formula>0</formula>
    </cfRule>
    <cfRule type="cellIs" dxfId="558" priority="48" operator="lessThan">
      <formula>0</formula>
    </cfRule>
  </conditionalFormatting>
  <conditionalFormatting sqref="AC49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C49:AC50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C51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C51:AC52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I47">
    <cfRule type="cellIs" dxfId="549" priority="29" stopIfTrue="1" operator="greaterThan">
      <formula>0.03</formula>
    </cfRule>
    <cfRule type="cellIs" dxfId="548" priority="30" stopIfTrue="1" operator="lessThan">
      <formula>-0.03</formula>
    </cfRule>
  </conditionalFormatting>
  <conditionalFormatting sqref="AJ47">
    <cfRule type="cellIs" dxfId="547" priority="31" stopIfTrue="1" operator="greaterThan">
      <formula>0.03</formula>
    </cfRule>
    <cfRule type="cellIs" dxfId="546" priority="32" stopIfTrue="1" operator="lessThan">
      <formula>-0.03</formula>
    </cfRule>
  </conditionalFormatting>
  <conditionalFormatting sqref="AJ47:AJ52">
    <cfRule type="cellIs" dxfId="545" priority="33" stopIfTrue="1" operator="greaterThan">
      <formula>0</formula>
    </cfRule>
    <cfRule type="cellIs" dxfId="544" priority="34" stopIfTrue="1" operator="lessThan">
      <formula>0</formula>
    </cfRule>
  </conditionalFormatting>
  <conditionalFormatting sqref="AI47:AI48">
    <cfRule type="cellIs" dxfId="543" priority="35" stopIfTrue="1" operator="greaterThan">
      <formula>0</formula>
    </cfRule>
    <cfRule type="cellIs" dxfId="542" priority="36" operator="lessThan">
      <formula>0</formula>
    </cfRule>
  </conditionalFormatting>
  <conditionalFormatting sqref="AI4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I49:AI5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I5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I51:AI5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K47">
    <cfRule type="cellIs" dxfId="533" priority="13" stopIfTrue="1" operator="greaterThan">
      <formula>0.03</formula>
    </cfRule>
    <cfRule type="cellIs" dxfId="532" priority="14" stopIfTrue="1" operator="lessThan">
      <formula>-0.03</formula>
    </cfRule>
  </conditionalFormatting>
  <conditionalFormatting sqref="AL47">
    <cfRule type="cellIs" dxfId="531" priority="15" stopIfTrue="1" operator="greaterThan">
      <formula>0.03</formula>
    </cfRule>
    <cfRule type="cellIs" dxfId="530" priority="16" stopIfTrue="1" operator="lessThan">
      <formula>-0.03</formula>
    </cfRule>
  </conditionalFormatting>
  <conditionalFormatting sqref="AL47:AL52">
    <cfRule type="cellIs" dxfId="529" priority="17" stopIfTrue="1" operator="greaterThan">
      <formula>0</formula>
    </cfRule>
    <cfRule type="cellIs" dxfId="528" priority="18" stopIfTrue="1" operator="lessThan">
      <formula>0</formula>
    </cfRule>
  </conditionalFormatting>
  <conditionalFormatting sqref="AK47:AK48">
    <cfRule type="cellIs" dxfId="527" priority="19" stopIfTrue="1" operator="greaterThan">
      <formula>0</formula>
    </cfRule>
    <cfRule type="cellIs" dxfId="526" priority="20" operator="lessThan">
      <formula>0</formula>
    </cfRule>
  </conditionalFormatting>
  <conditionalFormatting sqref="AK49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K49:AK50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K51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K51:AK52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D47:AH47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D47:AH52">
    <cfRule type="cellIs" dxfId="515" priority="3" stopIfTrue="1" operator="greaterThan">
      <formula>0</formula>
    </cfRule>
    <cfRule type="cellIs" dxfId="514" priority="4" stopIfTrue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03A5-C51F-884A-BD35-B1A06359EC5D}">
  <sheetPr codeName="Sheet29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"/>
    <col min="3" max="6" width="12.33203125" style="144" bestFit="1" customWidth="1"/>
    <col min="7" max="7" width="12.1640625" style="144" customWidth="1"/>
    <col min="8" max="8" width="12.33203125" style="144" bestFit="1" customWidth="1"/>
    <col min="9" max="9" width="12.1640625" style="144" customWidth="1"/>
    <col min="10" max="11" width="11.83203125" style="144" bestFit="1" customWidth="1"/>
    <col min="12" max="17" width="11.6640625" style="144" customWidth="1"/>
    <col min="18" max="18" width="12.6640625" style="144" bestFit="1" customWidth="1"/>
    <col min="19" max="19" width="12.33203125" style="144" bestFit="1" customWidth="1"/>
    <col min="20" max="20" width="13" style="1" customWidth="1"/>
    <col min="21" max="21" width="14.6640625" style="133" bestFit="1" customWidth="1"/>
    <col min="22" max="24" width="12.6640625" style="133" bestFit="1" customWidth="1"/>
    <col min="25" max="25" width="12.1640625" style="133" customWidth="1"/>
    <col min="26" max="26" width="12.6640625" style="133" bestFit="1" customWidth="1"/>
    <col min="27" max="27" width="12.1640625" style="133" customWidth="1"/>
    <col min="28" max="29" width="12.1640625" style="133" bestFit="1" customWidth="1"/>
    <col min="30" max="35" width="11.6640625" style="133" customWidth="1"/>
    <col min="36" max="36" width="15.6640625" style="133" bestFit="1" customWidth="1"/>
    <col min="37" max="37" width="12.6640625" style="133" bestFit="1" customWidth="1"/>
    <col min="38" max="39" width="12.1640625" style="133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11.5" style="12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4" width="25" style="4" bestFit="1" customWidth="1" outlineLevel="1"/>
    <col min="85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90" width="10.6640625" style="165" bestFit="1" customWidth="1" outlineLevel="1"/>
    <col min="91" max="96" width="7.6640625" style="165" bestFit="1" customWidth="1" outlineLevel="1"/>
    <col min="97" max="97" width="8.33203125" style="165" bestFit="1" customWidth="1" outlineLevel="1"/>
    <col min="98" max="99" width="7.6640625" style="165" bestFit="1" customWidth="1" outlineLevel="1"/>
    <col min="100" max="100" width="9.83203125" style="165" bestFit="1" customWidth="1" outlineLevel="1"/>
    <col min="101" max="105" width="7.6640625" style="165" bestFit="1" customWidth="1" outlineLevel="1"/>
    <col min="106" max="106" width="10.6640625" style="165" bestFit="1" customWidth="1" outlineLevel="1"/>
    <col min="107" max="107" width="8.33203125" style="165" bestFit="1" customWidth="1" outlineLevel="1"/>
    <col min="108" max="108" width="1" style="165" customWidth="1" outlineLevel="1"/>
    <col min="109" max="109" width="10.6640625" style="165" bestFit="1" customWidth="1" outlineLevel="1"/>
    <col min="110" max="110" width="7.6640625" style="165" bestFit="1" customWidth="1" outlineLevel="1"/>
    <col min="111" max="111" width="0.83203125" style="165" customWidth="1" outlineLevel="1"/>
    <col min="112" max="112" width="10.6640625" style="165" bestFit="1" customWidth="1" outlineLevel="1"/>
    <col min="113" max="113" width="8.33203125" style="165" bestFit="1" customWidth="1" outlineLevel="1"/>
    <col min="114" max="114" width="0.83203125" style="165" customWidth="1"/>
    <col min="115" max="115" width="10.6640625" style="165" bestFit="1" customWidth="1"/>
    <col min="116" max="116" width="7.6640625" style="165" bestFit="1" customWidth="1"/>
    <col min="117" max="117" width="10.6640625" style="165" bestFit="1" customWidth="1"/>
    <col min="118" max="118" width="7.6640625" style="165" bestFit="1" customWidth="1"/>
    <col min="119" max="119" width="10.6640625" style="165" bestFit="1" customWidth="1"/>
    <col min="120" max="120" width="9.83203125" style="165" bestFit="1" customWidth="1"/>
    <col min="121" max="121" width="10.6640625" style="165" bestFit="1" customWidth="1"/>
    <col min="122" max="122" width="7.6640625" style="165" bestFit="1" customWidth="1"/>
    <col min="123" max="123" width="10.6640625" style="165" bestFit="1" customWidth="1"/>
    <col min="124" max="128" width="7.6640625" style="165" bestFit="1" customWidth="1"/>
    <col min="129" max="129" width="1.33203125" style="133" customWidth="1"/>
    <col min="130" max="130" width="10.6640625" style="165" bestFit="1" customWidth="1"/>
    <col min="131" max="131" width="8" style="165" bestFit="1" customWidth="1"/>
    <col min="132" max="136" width="7.6640625" style="165" bestFit="1" customWidth="1"/>
    <col min="137" max="137" width="8.33203125" style="165" bestFit="1" customWidth="1"/>
    <col min="138" max="139" width="7.6640625" style="165" bestFit="1" customWidth="1"/>
    <col min="140" max="140" width="9.83203125" style="165" bestFit="1" customWidth="1"/>
    <col min="141" max="145" width="7.6640625" style="165" bestFit="1" customWidth="1"/>
    <col min="146" max="146" width="14.6640625" style="165" bestFit="1" customWidth="1"/>
    <col min="147" max="147" width="8.33203125" style="165" bestFit="1" customWidth="1"/>
    <col min="148" max="148" width="10.6640625" style="165" bestFit="1" customWidth="1"/>
    <col min="149" max="149" width="7.6640625" style="165" bestFit="1" customWidth="1"/>
    <col min="150" max="150" width="10.6640625" style="165" bestFit="1" customWidth="1"/>
    <col min="151" max="151" width="7.6640625" style="165" bestFit="1" customWidth="1"/>
    <col min="152" max="152" width="10.6640625" style="165" bestFit="1" customWidth="1"/>
    <col min="153" max="153" width="7.6640625" style="165" bestFit="1" customWidth="1"/>
    <col min="154" max="154" width="10.6640625" style="165" bestFit="1" customWidth="1"/>
    <col min="155" max="155" width="7.6640625" style="165" bestFit="1" customWidth="1"/>
    <col min="156" max="156" width="10.6640625" style="165" bestFit="1" customWidth="1"/>
    <col min="157" max="157" width="7.6640625" style="165" bestFit="1" customWidth="1"/>
    <col min="158" max="158" width="10.6640625" style="165" bestFit="1" customWidth="1"/>
    <col min="159" max="159" width="7.6640625" style="165" bestFit="1" customWidth="1"/>
    <col min="160" max="160" width="10.6640625" style="165" bestFit="1" customWidth="1"/>
    <col min="161" max="165" width="7.6640625" style="165" bestFit="1" customWidth="1"/>
    <col min="166" max="166" width="12.1640625" style="165" customWidth="1"/>
    <col min="167" max="167" width="10.6640625" style="165" bestFit="1" customWidth="1"/>
    <col min="168" max="168" width="7.6640625" style="165" bestFit="1" customWidth="1"/>
    <col min="169" max="169" width="10.6640625" style="165" bestFit="1" customWidth="1"/>
    <col min="170" max="170" width="7.6640625" style="165" bestFit="1" customWidth="1"/>
    <col min="171" max="171" width="12.1640625" style="165" customWidth="1"/>
    <col min="172" max="172" width="10.6640625" style="165" bestFit="1" customWidth="1"/>
    <col min="173" max="173" width="9.83203125" style="165" bestFit="1" customWidth="1"/>
    <col min="174" max="174" width="10.6640625" style="165" bestFit="1" customWidth="1"/>
    <col min="175" max="175" width="9.83203125" style="165" bestFit="1" customWidth="1"/>
    <col min="176" max="16384" width="10.83203125" style="1"/>
  </cols>
  <sheetData>
    <row r="1" spans="1:175" ht="13">
      <c r="C1" s="307" t="s">
        <v>10</v>
      </c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2"/>
      <c r="U1" s="288" t="s">
        <v>11</v>
      </c>
      <c r="V1" s="288"/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135"/>
      <c r="AM1" s="135"/>
      <c r="AN1" s="2"/>
      <c r="AO1" s="267" t="s">
        <v>21</v>
      </c>
      <c r="AP1" s="268"/>
      <c r="AQ1" s="268"/>
      <c r="AR1" s="268"/>
      <c r="AS1" s="268"/>
      <c r="AT1" s="268"/>
      <c r="AU1" s="268"/>
      <c r="AV1" s="268"/>
      <c r="AW1" s="268"/>
      <c r="AX1" s="268"/>
      <c r="AY1" s="268"/>
      <c r="CH1" s="19"/>
      <c r="CK1" s="18"/>
      <c r="CL1" s="306" t="s">
        <v>12</v>
      </c>
      <c r="CM1" s="306"/>
      <c r="CN1" s="306"/>
      <c r="CO1" s="306"/>
      <c r="CP1" s="306"/>
      <c r="CQ1" s="306"/>
      <c r="CR1" s="306"/>
      <c r="CS1" s="306"/>
      <c r="CT1" s="306"/>
      <c r="CU1" s="306"/>
      <c r="CV1" s="306"/>
      <c r="CW1" s="306"/>
      <c r="CX1" s="306"/>
      <c r="CY1" s="306"/>
      <c r="CZ1" s="306"/>
      <c r="DA1" s="306"/>
      <c r="DB1" s="306"/>
      <c r="DC1" s="306"/>
      <c r="DD1" s="306"/>
      <c r="DE1" s="306"/>
      <c r="DF1" s="306"/>
      <c r="DG1" s="306"/>
      <c r="DH1" s="306"/>
      <c r="DI1" s="306"/>
      <c r="DJ1" s="306"/>
      <c r="DK1" s="306"/>
      <c r="DL1" s="306"/>
      <c r="DM1" s="163"/>
      <c r="DN1" s="163"/>
      <c r="DO1" s="163"/>
      <c r="DP1" s="163"/>
      <c r="DQ1" s="163"/>
      <c r="DR1" s="163"/>
      <c r="DS1" s="163"/>
      <c r="DT1" s="163"/>
      <c r="DU1" s="163"/>
      <c r="DV1" s="163"/>
      <c r="DW1" s="163"/>
      <c r="DX1" s="163"/>
      <c r="DY1" s="153"/>
      <c r="DZ1" s="306" t="s">
        <v>48</v>
      </c>
      <c r="EA1" s="306"/>
      <c r="EB1" s="306"/>
      <c r="EC1" s="306"/>
      <c r="ED1" s="306"/>
      <c r="EE1" s="306"/>
      <c r="EF1" s="306"/>
      <c r="EG1" s="306"/>
      <c r="EH1" s="306"/>
      <c r="EI1" s="306"/>
      <c r="EJ1" s="306"/>
      <c r="EK1" s="306"/>
      <c r="EL1" s="306"/>
      <c r="EM1" s="306"/>
      <c r="EN1" s="306"/>
      <c r="EO1" s="306"/>
      <c r="EP1" s="306"/>
      <c r="EQ1" s="306"/>
      <c r="ER1" s="306"/>
      <c r="ES1" s="306"/>
      <c r="ET1" s="306"/>
      <c r="EU1" s="306"/>
      <c r="EV1" s="306"/>
      <c r="EW1" s="306"/>
      <c r="EX1" s="133"/>
      <c r="EY1" s="133"/>
      <c r="EZ1" s="133"/>
      <c r="FA1" s="133"/>
      <c r="FB1" s="133"/>
      <c r="FC1" s="133"/>
      <c r="FD1" s="163"/>
      <c r="FE1" s="163"/>
      <c r="FF1" s="163"/>
      <c r="FG1" s="163"/>
      <c r="FH1" s="163"/>
      <c r="FI1" s="164"/>
      <c r="FK1" s="166"/>
      <c r="FL1" s="163"/>
      <c r="FM1" s="163"/>
      <c r="FN1" s="164"/>
      <c r="FP1" s="133"/>
      <c r="FQ1" s="133"/>
      <c r="FR1" s="133"/>
      <c r="FS1" s="133"/>
    </row>
    <row r="2" spans="1:175" ht="13"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2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135"/>
      <c r="AM2" s="135"/>
      <c r="AN2" s="2"/>
      <c r="AO2" s="269" t="s">
        <v>13</v>
      </c>
      <c r="AP2" s="266"/>
      <c r="AQ2" s="266"/>
      <c r="AR2" s="266"/>
      <c r="AS2" s="266"/>
      <c r="AT2" s="266" t="s">
        <v>1</v>
      </c>
      <c r="AU2" s="266"/>
      <c r="AV2" s="266" t="s">
        <v>22</v>
      </c>
      <c r="AW2" s="266"/>
      <c r="AX2" s="266" t="s">
        <v>0</v>
      </c>
      <c r="AY2" s="266"/>
      <c r="CH2" s="20"/>
      <c r="CI2" s="20"/>
      <c r="CJ2" s="20"/>
      <c r="CK2" s="18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63"/>
      <c r="DE2" s="306" t="s">
        <v>14</v>
      </c>
      <c r="DF2" s="306"/>
      <c r="DG2" s="163"/>
      <c r="DH2" s="306" t="s">
        <v>30</v>
      </c>
      <c r="DI2" s="306"/>
      <c r="DJ2" s="163"/>
      <c r="DK2" s="306" t="s">
        <v>15</v>
      </c>
      <c r="DL2" s="306"/>
      <c r="DM2" s="306" t="s">
        <v>43</v>
      </c>
      <c r="DN2" s="306"/>
      <c r="DO2" s="306" t="s">
        <v>40</v>
      </c>
      <c r="DP2" s="306"/>
      <c r="DQ2" s="306" t="s">
        <v>44</v>
      </c>
      <c r="DR2" s="306"/>
      <c r="DS2" s="303" t="s">
        <v>45</v>
      </c>
      <c r="DT2" s="304"/>
      <c r="DU2" s="304"/>
      <c r="DV2" s="304"/>
      <c r="DW2" s="304"/>
      <c r="DX2" s="305"/>
      <c r="DY2" s="153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306" t="s">
        <v>14</v>
      </c>
      <c r="ES2" s="306"/>
      <c r="ET2" s="306" t="s">
        <v>30</v>
      </c>
      <c r="EU2" s="306"/>
      <c r="EV2" s="306" t="s">
        <v>15</v>
      </c>
      <c r="EW2" s="306"/>
      <c r="EX2" s="306" t="s">
        <v>46</v>
      </c>
      <c r="EY2" s="306"/>
      <c r="EZ2" s="306" t="s">
        <v>47</v>
      </c>
      <c r="FA2" s="306"/>
      <c r="FB2" s="306" t="s">
        <v>41</v>
      </c>
      <c r="FC2" s="306"/>
      <c r="FD2" s="303" t="s">
        <v>45</v>
      </c>
      <c r="FE2" s="304"/>
      <c r="FF2" s="304"/>
      <c r="FG2" s="304"/>
      <c r="FH2" s="304"/>
      <c r="FI2" s="305"/>
      <c r="FK2" s="306" t="s">
        <v>106</v>
      </c>
      <c r="FL2" s="306"/>
      <c r="FM2" s="306" t="s">
        <v>107</v>
      </c>
      <c r="FN2" s="306"/>
      <c r="FP2" s="306" t="s">
        <v>105</v>
      </c>
      <c r="FQ2" s="306"/>
      <c r="FR2" s="306" t="s">
        <v>108</v>
      </c>
      <c r="FS2" s="306"/>
    </row>
    <row r="3" spans="1:175" ht="13">
      <c r="C3" s="139"/>
      <c r="D3" s="307" t="s">
        <v>13</v>
      </c>
      <c r="E3" s="307"/>
      <c r="F3" s="307"/>
      <c r="G3" s="307"/>
      <c r="H3" s="139"/>
      <c r="I3" s="139"/>
      <c r="J3" s="139"/>
      <c r="K3" s="139"/>
      <c r="L3" s="139"/>
      <c r="M3" s="139"/>
      <c r="N3" s="307" t="s">
        <v>42</v>
      </c>
      <c r="O3" s="307"/>
      <c r="P3" s="307"/>
      <c r="Q3" s="307"/>
      <c r="R3" s="139"/>
      <c r="S3" s="139"/>
      <c r="T3" s="2"/>
      <c r="U3" s="135"/>
      <c r="V3" s="288" t="s">
        <v>13</v>
      </c>
      <c r="W3" s="288"/>
      <c r="X3" s="288"/>
      <c r="Y3" s="288"/>
      <c r="Z3" s="135"/>
      <c r="AA3" s="135"/>
      <c r="AB3" s="135"/>
      <c r="AC3" s="135"/>
      <c r="AD3" s="135"/>
      <c r="AE3" s="135"/>
      <c r="AF3" s="308" t="s">
        <v>42</v>
      </c>
      <c r="AG3" s="308"/>
      <c r="AH3" s="308"/>
      <c r="AI3" s="308"/>
      <c r="AJ3" s="135"/>
      <c r="AK3" s="135"/>
      <c r="AL3" s="135"/>
      <c r="AM3" s="135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163"/>
      <c r="CM3" s="163"/>
      <c r="CN3" s="303" t="s">
        <v>13</v>
      </c>
      <c r="CO3" s="304"/>
      <c r="CP3" s="304"/>
      <c r="CQ3" s="305"/>
      <c r="CR3" s="163"/>
      <c r="CS3" s="163"/>
      <c r="CT3" s="163"/>
      <c r="CU3" s="163"/>
      <c r="CV3" s="163"/>
      <c r="CW3" s="163"/>
      <c r="CX3" s="303" t="s">
        <v>42</v>
      </c>
      <c r="CY3" s="304"/>
      <c r="CZ3" s="304"/>
      <c r="DA3" s="305"/>
      <c r="DB3" s="163"/>
      <c r="DC3" s="163"/>
      <c r="DD3" s="163"/>
      <c r="DE3" s="163"/>
      <c r="DF3" s="163"/>
      <c r="DG3" s="163"/>
      <c r="DH3" s="163"/>
      <c r="DI3" s="163"/>
      <c r="DJ3" s="163"/>
      <c r="DK3" s="163"/>
      <c r="DL3" s="163"/>
      <c r="DM3" s="163"/>
      <c r="DN3" s="163"/>
      <c r="DO3" s="163"/>
      <c r="DP3" s="163"/>
      <c r="DQ3" s="163"/>
      <c r="DR3" s="163"/>
      <c r="DS3" s="163"/>
      <c r="DT3" s="163"/>
      <c r="DU3" s="163"/>
      <c r="DV3" s="163"/>
      <c r="DW3" s="163"/>
      <c r="DX3" s="163"/>
      <c r="DY3" s="153"/>
      <c r="DZ3" s="163"/>
      <c r="EA3" s="163"/>
      <c r="EB3" s="303" t="s">
        <v>13</v>
      </c>
      <c r="EC3" s="304"/>
      <c r="ED3" s="304"/>
      <c r="EE3" s="305"/>
      <c r="EF3" s="163"/>
      <c r="EG3" s="163"/>
      <c r="EH3" s="163"/>
      <c r="EI3" s="163"/>
      <c r="EJ3" s="163"/>
      <c r="EK3" s="163"/>
      <c r="EL3" s="303" t="s">
        <v>42</v>
      </c>
      <c r="EM3" s="304"/>
      <c r="EN3" s="304"/>
      <c r="EO3" s="305"/>
      <c r="EP3" s="163"/>
      <c r="EQ3" s="163"/>
      <c r="ER3" s="163"/>
      <c r="ES3" s="163"/>
      <c r="ET3" s="163"/>
      <c r="EU3" s="163"/>
      <c r="EV3" s="163"/>
      <c r="EW3" s="163"/>
      <c r="EX3" s="163"/>
      <c r="EY3" s="163"/>
      <c r="EZ3" s="163"/>
      <c r="FA3" s="163"/>
      <c r="FB3" s="163"/>
      <c r="FC3" s="163"/>
      <c r="FD3" s="163"/>
      <c r="FE3" s="163"/>
      <c r="FF3" s="163"/>
      <c r="FG3" s="163"/>
      <c r="FH3" s="163"/>
      <c r="FI3" s="164"/>
      <c r="FK3" s="166"/>
      <c r="FL3" s="163"/>
      <c r="FM3" s="163"/>
      <c r="FN3" s="164"/>
      <c r="FP3" s="166"/>
      <c r="FQ3" s="163"/>
      <c r="FR3" s="166"/>
      <c r="FS3" s="163"/>
    </row>
    <row r="4" spans="1:175" ht="13" thickBot="1">
      <c r="B4" s="1" t="s">
        <v>6</v>
      </c>
      <c r="C4" s="140" t="s">
        <v>3</v>
      </c>
      <c r="D4" s="140" t="s">
        <v>24</v>
      </c>
      <c r="E4" s="140" t="s">
        <v>25</v>
      </c>
      <c r="F4" s="140" t="s">
        <v>26</v>
      </c>
      <c r="G4" s="140" t="s">
        <v>38</v>
      </c>
      <c r="H4" s="140" t="s">
        <v>5</v>
      </c>
      <c r="I4" s="140" t="s">
        <v>22</v>
      </c>
      <c r="J4" s="140" t="s">
        <v>0</v>
      </c>
      <c r="K4" s="140" t="s">
        <v>39</v>
      </c>
      <c r="L4" s="140" t="s">
        <v>40</v>
      </c>
      <c r="M4" s="140" t="s">
        <v>41</v>
      </c>
      <c r="N4" s="140" t="s">
        <v>24</v>
      </c>
      <c r="O4" s="140" t="s">
        <v>25</v>
      </c>
      <c r="P4" s="140" t="s">
        <v>26</v>
      </c>
      <c r="Q4" s="140" t="s">
        <v>38</v>
      </c>
      <c r="R4" s="140" t="s">
        <v>4</v>
      </c>
      <c r="S4" s="140" t="s">
        <v>7</v>
      </c>
      <c r="T4" s="2"/>
      <c r="U4" s="136" t="s">
        <v>3</v>
      </c>
      <c r="V4" s="136" t="s">
        <v>24</v>
      </c>
      <c r="W4" s="136" t="s">
        <v>25</v>
      </c>
      <c r="X4" s="136" t="s">
        <v>26</v>
      </c>
      <c r="Y4" s="136" t="s">
        <v>38</v>
      </c>
      <c r="Z4" s="136" t="s">
        <v>5</v>
      </c>
      <c r="AA4" s="136" t="s">
        <v>22</v>
      </c>
      <c r="AB4" s="136" t="s">
        <v>0</v>
      </c>
      <c r="AC4" s="136" t="s">
        <v>39</v>
      </c>
      <c r="AD4" s="136" t="s">
        <v>40</v>
      </c>
      <c r="AE4" s="136" t="s">
        <v>41</v>
      </c>
      <c r="AF4" s="147" t="s">
        <v>24</v>
      </c>
      <c r="AG4" s="147" t="s">
        <v>25</v>
      </c>
      <c r="AH4" s="147" t="s">
        <v>26</v>
      </c>
      <c r="AI4" s="147" t="s">
        <v>38</v>
      </c>
      <c r="AJ4" s="136" t="s">
        <v>4</v>
      </c>
      <c r="AK4" s="136" t="s">
        <v>7</v>
      </c>
      <c r="AL4" s="136" t="s">
        <v>77</v>
      </c>
      <c r="AM4" s="136" t="s">
        <v>78</v>
      </c>
      <c r="AN4" s="2"/>
      <c r="AO4" s="278" t="s">
        <v>23</v>
      </c>
      <c r="AP4" s="279"/>
      <c r="AQ4" s="117" t="s">
        <v>24</v>
      </c>
      <c r="AR4" s="117" t="s">
        <v>25</v>
      </c>
      <c r="AS4" s="117" t="s">
        <v>26</v>
      </c>
      <c r="AT4" s="117" t="s">
        <v>23</v>
      </c>
      <c r="AU4" s="117" t="s">
        <v>24</v>
      </c>
      <c r="AV4" s="117" t="s">
        <v>23</v>
      </c>
      <c r="AW4" s="117" t="s">
        <v>24</v>
      </c>
      <c r="AX4" s="117" t="s">
        <v>23</v>
      </c>
      <c r="AY4" s="117" t="s">
        <v>24</v>
      </c>
      <c r="CH4" s="21"/>
      <c r="CK4" s="18"/>
      <c r="CL4" s="163" t="str">
        <f>C4</f>
        <v>Bit-rate</v>
      </c>
      <c r="CM4" s="163" t="str">
        <f>D4</f>
        <v>Y</v>
      </c>
      <c r="CN4" s="163" t="str">
        <f t="shared" ref="CN4:DC4" si="0">D4</f>
        <v>Y</v>
      </c>
      <c r="CO4" s="163" t="str">
        <f t="shared" si="0"/>
        <v>U</v>
      </c>
      <c r="CP4" s="163" t="str">
        <f t="shared" si="0"/>
        <v>V</v>
      </c>
      <c r="CQ4" s="163" t="str">
        <f t="shared" si="0"/>
        <v>YUV</v>
      </c>
      <c r="CR4" s="163" t="str">
        <f t="shared" si="0"/>
        <v>SSIM_Y</v>
      </c>
      <c r="CS4" s="163" t="str">
        <f t="shared" si="0"/>
        <v>MS-SSIM</v>
      </c>
      <c r="CT4" s="163" t="str">
        <f t="shared" si="0"/>
        <v>VMAF</v>
      </c>
      <c r="CU4" s="163" t="str">
        <f t="shared" si="0"/>
        <v>nVMAF</v>
      </c>
      <c r="CV4" s="163" t="str">
        <f t="shared" si="0"/>
        <v>PSNR-HVS</v>
      </c>
      <c r="CW4" s="163" t="str">
        <f t="shared" si="0"/>
        <v>DE-2K</v>
      </c>
      <c r="CX4" s="163" t="str">
        <f t="shared" si="0"/>
        <v>Y</v>
      </c>
      <c r="CY4" s="163" t="str">
        <f t="shared" si="0"/>
        <v>U</v>
      </c>
      <c r="CZ4" s="163" t="str">
        <f t="shared" si="0"/>
        <v>V</v>
      </c>
      <c r="DA4" s="163" t="str">
        <f t="shared" si="0"/>
        <v>YUV</v>
      </c>
      <c r="DB4" s="163" t="str">
        <f t="shared" si="0"/>
        <v>Enc-Time</v>
      </c>
      <c r="DC4" s="163" t="str">
        <f t="shared" si="0"/>
        <v>Dec-Time</v>
      </c>
      <c r="DD4" s="163"/>
      <c r="DE4" s="163" t="s">
        <v>3</v>
      </c>
      <c r="DF4" s="163" t="str">
        <f>Z4</f>
        <v>SSIM_Y</v>
      </c>
      <c r="DG4" s="163"/>
      <c r="DH4" s="163" t="s">
        <v>3</v>
      </c>
      <c r="DI4" s="163" t="str">
        <f>I4</f>
        <v>MS-SSIM</v>
      </c>
      <c r="DJ4" s="163"/>
      <c r="DK4" s="163" t="s">
        <v>3</v>
      </c>
      <c r="DL4" s="163" t="str">
        <f>J4</f>
        <v>VMAF</v>
      </c>
      <c r="DM4" s="163" t="s">
        <v>3</v>
      </c>
      <c r="DN4" s="163" t="str">
        <f>K4</f>
        <v>nVMAF</v>
      </c>
      <c r="DO4" s="163" t="s">
        <v>3</v>
      </c>
      <c r="DP4" s="163" t="str">
        <f>L4</f>
        <v>PSNR-HVS</v>
      </c>
      <c r="DQ4" s="163" t="s">
        <v>3</v>
      </c>
      <c r="DR4" s="163" t="str">
        <f>M4</f>
        <v>DE-2K</v>
      </c>
      <c r="DS4" s="163" t="s">
        <v>3</v>
      </c>
      <c r="DT4" s="163" t="str">
        <f>N4</f>
        <v>Y</v>
      </c>
      <c r="DU4" s="163" t="str">
        <f>N4</f>
        <v>Y</v>
      </c>
      <c r="DV4" s="163" t="str">
        <f>O4</f>
        <v>U</v>
      </c>
      <c r="DW4" s="163" t="str">
        <f>P4</f>
        <v>V</v>
      </c>
      <c r="DX4" s="163" t="str">
        <f>Q4</f>
        <v>YUV</v>
      </c>
      <c r="DY4" s="153"/>
      <c r="DZ4" s="163" t="s">
        <v>3</v>
      </c>
      <c r="EA4" s="163" t="s">
        <v>2</v>
      </c>
      <c r="EB4" s="163" t="str">
        <f t="shared" ref="EB4:EQ4" si="1">V4</f>
        <v>Y</v>
      </c>
      <c r="EC4" s="163" t="str">
        <f t="shared" si="1"/>
        <v>U</v>
      </c>
      <c r="ED4" s="163" t="str">
        <f t="shared" si="1"/>
        <v>V</v>
      </c>
      <c r="EE4" s="163" t="str">
        <f t="shared" si="1"/>
        <v>YUV</v>
      </c>
      <c r="EF4" s="163" t="str">
        <f t="shared" si="1"/>
        <v>SSIM_Y</v>
      </c>
      <c r="EG4" s="163" t="str">
        <f t="shared" si="1"/>
        <v>MS-SSIM</v>
      </c>
      <c r="EH4" s="163" t="str">
        <f t="shared" si="1"/>
        <v>VMAF</v>
      </c>
      <c r="EI4" s="163" t="str">
        <f t="shared" si="1"/>
        <v>nVMAF</v>
      </c>
      <c r="EJ4" s="163" t="str">
        <f t="shared" si="1"/>
        <v>PSNR-HVS</v>
      </c>
      <c r="EK4" s="163" t="str">
        <f t="shared" si="1"/>
        <v>DE-2K</v>
      </c>
      <c r="EL4" s="163" t="str">
        <f t="shared" si="1"/>
        <v>Y</v>
      </c>
      <c r="EM4" s="163" t="str">
        <f t="shared" si="1"/>
        <v>U</v>
      </c>
      <c r="EN4" s="163" t="str">
        <f t="shared" si="1"/>
        <v>V</v>
      </c>
      <c r="EO4" s="163" t="str">
        <f t="shared" si="1"/>
        <v>YUV</v>
      </c>
      <c r="EP4" s="163" t="str">
        <f t="shared" si="1"/>
        <v>Enc-Time</v>
      </c>
      <c r="EQ4" s="163" t="str">
        <f t="shared" si="1"/>
        <v>Dec-Time</v>
      </c>
      <c r="ER4" s="163" t="s">
        <v>3</v>
      </c>
      <c r="ES4" s="163" t="s">
        <v>1</v>
      </c>
      <c r="ET4" s="163" t="s">
        <v>3</v>
      </c>
      <c r="EU4" s="163" t="s">
        <v>1</v>
      </c>
      <c r="EV4" s="163" t="s">
        <v>3</v>
      </c>
      <c r="EW4" s="163" t="s">
        <v>0</v>
      </c>
      <c r="EX4" s="163" t="s">
        <v>3</v>
      </c>
      <c r="EY4" s="163" t="s">
        <v>39</v>
      </c>
      <c r="EZ4" s="163" t="s">
        <v>3</v>
      </c>
      <c r="FA4" s="163" t="s">
        <v>39</v>
      </c>
      <c r="FB4" s="163" t="s">
        <v>3</v>
      </c>
      <c r="FC4" s="163" t="s">
        <v>39</v>
      </c>
      <c r="FD4" s="163" t="s">
        <v>3</v>
      </c>
      <c r="FE4" s="163" t="s">
        <v>24</v>
      </c>
      <c r="FF4" s="163" t="s">
        <v>24</v>
      </c>
      <c r="FG4" s="163" t="s">
        <v>25</v>
      </c>
      <c r="FH4" s="163" t="s">
        <v>26</v>
      </c>
      <c r="FI4" s="164" t="s">
        <v>38</v>
      </c>
      <c r="FK4" s="166" t="s">
        <v>3</v>
      </c>
      <c r="FL4" s="163">
        <f>BH4</f>
        <v>0</v>
      </c>
      <c r="FM4" s="163" t="s">
        <v>3</v>
      </c>
      <c r="FN4" s="164">
        <f>BJ4</f>
        <v>0</v>
      </c>
      <c r="FP4" s="166" t="s">
        <v>3</v>
      </c>
      <c r="FQ4" s="163" t="s">
        <v>104</v>
      </c>
      <c r="FR4" s="166" t="s">
        <v>3</v>
      </c>
      <c r="FS4" s="163" t="s">
        <v>104</v>
      </c>
    </row>
    <row r="5" spans="1:175">
      <c r="A5" s="249" t="s">
        <v>17</v>
      </c>
      <c r="B5" s="38">
        <v>110</v>
      </c>
      <c r="C5" s="141">
        <f>Anchor!L254</f>
        <v>27344.817643999999</v>
      </c>
      <c r="D5" s="141">
        <f>Anchor!M254</f>
        <v>43.267963999999999</v>
      </c>
      <c r="E5" s="141">
        <f>Anchor!N254</f>
        <v>48.988376000000002</v>
      </c>
      <c r="F5" s="141">
        <f>Anchor!O254</f>
        <v>50.39602</v>
      </c>
      <c r="G5" s="142">
        <f>('Summary (Full)'!$B$34*D5+'Summary (Full)'!$B$35*E5+'Summary (Full)'!$B$36*F5)/'Summary (Full)'!$B$37</f>
        <v>44.070993250000001</v>
      </c>
      <c r="H5" s="141">
        <f>Anchor!P254</f>
        <v>30.932411999999999</v>
      </c>
      <c r="I5" s="141">
        <f>Anchor!Q254</f>
        <v>22.901562999999999</v>
      </c>
      <c r="J5" s="141">
        <f>Anchor!R254</f>
        <v>94.711962999999997</v>
      </c>
      <c r="K5" s="141">
        <f>Anchor!S254</f>
        <v>92.902797000000007</v>
      </c>
      <c r="L5" s="141">
        <f>Anchor!T254</f>
        <v>44.572715000000002</v>
      </c>
      <c r="M5" s="141">
        <f>Anchor!U254</f>
        <v>44.271728000000003</v>
      </c>
      <c r="N5" s="141">
        <f>Anchor!V254</f>
        <v>43.168719000000003</v>
      </c>
      <c r="O5" s="141">
        <f>Anchor!W254</f>
        <v>48.962564</v>
      </c>
      <c r="P5" s="141">
        <f>Anchor!X254</f>
        <v>50.329085999999997</v>
      </c>
      <c r="Q5" s="143">
        <f>10*LOG10(1/(('Summary (Full)'!$B$41/10^(N5/10)+'Summary (Full)'!$B$42/10^(O5/10)+'Summary (Full)'!$B$43/10^(P5/10))/'Summary (Full)'!$B$44))</f>
        <v>44.461079138957558</v>
      </c>
      <c r="R5" s="141">
        <f>Anchor!Y254</f>
        <v>1.3195E-2</v>
      </c>
      <c r="S5" s="141">
        <f>Anchor!Z254</f>
        <v>28466.15</v>
      </c>
      <c r="U5" s="130">
        <f>Test!L254</f>
        <v>29243.062169000001</v>
      </c>
      <c r="V5" s="130">
        <f>Test!M254</f>
        <v>43.587848000000001</v>
      </c>
      <c r="W5" s="130">
        <f>Test!N254</f>
        <v>49.586297999999999</v>
      </c>
      <c r="X5" s="130">
        <f>Test!O254</f>
        <v>51.314473999999997</v>
      </c>
      <c r="Y5" s="130">
        <f>('Summary (Full)'!$B$34*V5+'Summary (Full)'!$B$35*W5+'Summary (Full)'!$B$36*X5)/'Summary (Full)'!$B$37</f>
        <v>44.445665250000005</v>
      </c>
      <c r="Z5" s="130">
        <f>Test!P254</f>
        <v>31.595555000000001</v>
      </c>
      <c r="AA5" s="130">
        <f>Test!Q254</f>
        <v>23.283837999999999</v>
      </c>
      <c r="AB5" s="130">
        <f>Test!R254</f>
        <v>95.161000000000001</v>
      </c>
      <c r="AC5" s="130">
        <f>Test!S254</f>
        <v>93.372598999999994</v>
      </c>
      <c r="AD5" s="130">
        <f>Test!T254</f>
        <v>45.191636000000003</v>
      </c>
      <c r="AE5" s="130">
        <f>Test!U254</f>
        <v>44.693860000000001</v>
      </c>
      <c r="AF5" s="130">
        <f>Test!V254</f>
        <v>43.489697</v>
      </c>
      <c r="AG5" s="130">
        <f>Test!W254</f>
        <v>49.559691999999998</v>
      </c>
      <c r="AH5" s="130">
        <f>Test!X254</f>
        <v>51.234972999999997</v>
      </c>
      <c r="AI5" s="130">
        <f>10*LOG10(1/(('Summary (Full)'!$B$41/10^(AF5/10)+'Summary (Full)'!$B$42/10^(AG5/10)+'Summary (Full)'!$B$43/10^(AH5/10))/'Summary (Full)'!$B$44))</f>
        <v>44.821670468788604</v>
      </c>
      <c r="AJ5" s="156">
        <f>Test!Y254</f>
        <v>8.0999999999999996E-3</v>
      </c>
      <c r="AK5" s="153">
        <f>Test!Z254</f>
        <v>529570.46</v>
      </c>
      <c r="AL5" s="153">
        <f>AJ5/R5</f>
        <v>0.61386888973095866</v>
      </c>
      <c r="AM5" s="153">
        <f>AK5/S5</f>
        <v>18.603515403382612</v>
      </c>
      <c r="AO5" s="271" t="s">
        <v>27</v>
      </c>
      <c r="AP5" s="192" cm="1">
        <f t="array" ref="AP5">bdRateExtend($C5:$C8,D5:D8,$U5:$U8,V5:V8)</f>
        <v>-0.14763782685207971</v>
      </c>
      <c r="AQ5" s="192" cm="1">
        <f t="array" ref="AQ5">bdRateExtend($C5:$C10,D5:D10,$U5:$U10,V5:V10)</f>
        <v>-0.17205461927706389</v>
      </c>
      <c r="AR5" s="192" cm="1">
        <f t="array" ref="AR5">bdRateExtend($C5:$C10,E5:E10,$U5:$U10,W5:W10)</f>
        <v>-0.37201292139691322</v>
      </c>
      <c r="AS5" s="192" cm="1">
        <f t="array" ref="AS5">bdRateExtend($C5:$C10,F5:F10,$U5:$U10,X5:X10)</f>
        <v>-0.4084948013162859</v>
      </c>
      <c r="AT5" s="192" cm="1">
        <f t="array" ref="AT5">bdRateExtend($C5:$C8,H5:H8,$U5:$U8,Z5:Z8)</f>
        <v>-0.13574258799647287</v>
      </c>
      <c r="AU5" s="192" cm="1">
        <f t="array" ref="AU5">bdRateExtend($C5:$C10,H5:H10,$U5:$U10,Z5:Z10)</f>
        <v>-0.15257939418549571</v>
      </c>
      <c r="AV5" s="192" cm="1">
        <f t="array" ref="AV5">bdRateExtend($C5:$C8,I5:I8,$U5:$U8,AA5:AA8)</f>
        <v>-0.13011755779053369</v>
      </c>
      <c r="AW5" s="192" cm="1">
        <f t="array" ref="AW5">bdRateExtend($C5:$C10,I5:I10,$U5:$U10,AA5:AA10)</f>
        <v>-0.14802763279096942</v>
      </c>
      <c r="AX5" s="192" cm="1">
        <f t="array" ref="AX5">bdRateExtend($C5:$C8,J5:J8,$U5:$U8,AB5:AB8,"None", FALSE,1)</f>
        <v>-0.13931509211051241</v>
      </c>
      <c r="AY5" s="194" cm="1">
        <f t="array" ref="AY5">bdRateExtend($C5:$C10,J5:J10,$U5:$U10,AB5:AB10,"None", FALSE,1)</f>
        <v>-0.16773114205394268</v>
      </c>
      <c r="AZ5" s="251" cm="1">
        <f t="array" ref="AZ5">testVMAFRange($C5:$C8,J5:J8,$U5:$U8,AB5:AB8)</f>
        <v>0</v>
      </c>
      <c r="BA5" s="170" cm="1">
        <f t="array" ref="BA5">testVMAFRange($C5:$C10,J5:J10,$U5:$U10,AB5:AB10)</f>
        <v>0</v>
      </c>
      <c r="CH5" s="5"/>
      <c r="CI5" s="11" t="s">
        <v>31</v>
      </c>
      <c r="CJ5" s="10" cm="1">
        <f t="array" ref="CJ5">MIN(IF(CL1:CL201&gt;0,CL1:CL201))</f>
        <v>24.883424000000002</v>
      </c>
      <c r="CK5" s="5"/>
      <c r="CL5" s="165" cm="1">
        <f t="array" ref="CL5:DC66">ConvexHullInterpolate(C5:C40,D5:D40,TRUE,6,'Summary (Full)'!B30,D5:S40)</f>
        <v>24.883424000000002</v>
      </c>
      <c r="CM5" s="165">
        <v>25.590516999999998</v>
      </c>
      <c r="CN5" s="165">
        <v>25.590516999999998</v>
      </c>
      <c r="CO5" s="165">
        <v>34.831632999999997</v>
      </c>
      <c r="CP5" s="165">
        <v>35.973723999999997</v>
      </c>
      <c r="CQ5" s="165">
        <v>26.817037187499999</v>
      </c>
      <c r="CR5" s="165">
        <v>6.1459020000000004</v>
      </c>
      <c r="CS5" s="165">
        <v>5.7236719999999996</v>
      </c>
      <c r="CT5" s="165">
        <v>1.012427</v>
      </c>
      <c r="CU5" s="165">
        <v>0.75901399999999997</v>
      </c>
      <c r="CV5" s="165">
        <v>21.517123999999999</v>
      </c>
      <c r="CW5" s="165">
        <v>28.149809999999999</v>
      </c>
      <c r="CX5" s="165">
        <v>25.512861999999998</v>
      </c>
      <c r="CY5" s="165">
        <v>34.826245</v>
      </c>
      <c r="CZ5" s="165">
        <v>35.889068000000002</v>
      </c>
      <c r="DA5" s="165">
        <v>27.052760260214349</v>
      </c>
      <c r="DB5" s="165">
        <v>0.18029500000000001</v>
      </c>
      <c r="DC5" s="165">
        <v>150.72</v>
      </c>
      <c r="DE5" s="165" cm="1">
        <f t="array" ref="DE5:DF60">ConvexHullInterpolate(C5:C40,H5:H40,TRUE,6,'Summary (Full)'!B30)</f>
        <v>24.883424000000002</v>
      </c>
      <c r="DF5" s="165">
        <v>6.1459020000000004</v>
      </c>
      <c r="DH5" s="165" cm="1">
        <f t="array" ref="DH5:DI68">ConvexHullInterpolate($C5:$C40,I5:I40,TRUE,6,'Summary (Full)'!B30)</f>
        <v>24.883424000000002</v>
      </c>
      <c r="DI5" s="165">
        <v>5.7236719999999996</v>
      </c>
      <c r="DK5" s="165" cm="1">
        <f t="array" ref="DK5:DL57">ConvexHullInterpolate($C5:$C40,J5:J40,TRUE,6,'Summary (Full)'!B30)</f>
        <v>24.883424000000002</v>
      </c>
      <c r="DL5" s="165">
        <v>1.012427</v>
      </c>
      <c r="DM5" s="165" cm="1">
        <f t="array" ref="DM5:DN55">ConvexHullInterpolate($C5:$C40,K5:K40,TRUE,6,'Summary (Full)'!B30)</f>
        <v>24.883424000000002</v>
      </c>
      <c r="DN5" s="165">
        <v>0.75901399999999997</v>
      </c>
      <c r="DO5" s="165" cm="1">
        <f t="array" ref="DO5:DP66">ConvexHullInterpolate($C5:$C40,L5:L40,TRUE,6,'Summary (Full)'!B30)</f>
        <v>24.883424000000002</v>
      </c>
      <c r="DP5" s="165">
        <v>21.517123999999999</v>
      </c>
      <c r="DQ5" s="165" cm="1">
        <f t="array" ref="DQ5:DR67">ConvexHullInterpolate($C5:$C40,M5:M40,TRUE,6,'Summary (Full)'!B30)</f>
        <v>24.883424000000002</v>
      </c>
      <c r="DR5" s="165">
        <v>28.149809999999999</v>
      </c>
      <c r="DS5" s="165" cm="1">
        <f t="array" ref="DS5:DX65">ConvexHullInterpolate($C5:$C40,N5:N40,TRUE,6,'Summary (Full)'!B30, N5:Q40)</f>
        <v>24.883424000000002</v>
      </c>
      <c r="DT5" s="165">
        <v>25.512861999999998</v>
      </c>
      <c r="DU5" s="165">
        <v>25.512861999999998</v>
      </c>
      <c r="DV5" s="165">
        <v>34.826245</v>
      </c>
      <c r="DW5" s="165">
        <v>35.889068000000002</v>
      </c>
      <c r="DX5" s="165">
        <v>27.052760260214349</v>
      </c>
      <c r="DZ5" s="165" cm="1">
        <f t="array" ref="DZ5:EQ66">ConvexHullInterpolate(U5:U40,V5:V40,TRUE,6,'Summary (Full)'!B30,V5:AK40)</f>
        <v>21.600553000000001</v>
      </c>
      <c r="EA5" s="165">
        <v>26.120557999999999</v>
      </c>
      <c r="EB5" s="165">
        <v>26.120557999999999</v>
      </c>
      <c r="EC5" s="165">
        <v>35.270868</v>
      </c>
      <c r="ED5" s="165">
        <v>36.717267</v>
      </c>
      <c r="EE5" s="165">
        <v>27.3547466875</v>
      </c>
      <c r="EF5" s="165">
        <v>6.6055390000000003</v>
      </c>
      <c r="EG5" s="165">
        <v>6.0346510000000002</v>
      </c>
      <c r="EH5" s="165">
        <v>3.330632</v>
      </c>
      <c r="EI5" s="165">
        <v>2.9979840000000002</v>
      </c>
      <c r="EJ5" s="165">
        <v>22.028715999999999</v>
      </c>
      <c r="EK5" s="165">
        <v>28.675059000000001</v>
      </c>
      <c r="EL5" s="165">
        <v>26.038298999999999</v>
      </c>
      <c r="EM5" s="165">
        <v>35.263106999999998</v>
      </c>
      <c r="EN5" s="165">
        <v>36.567790000000002</v>
      </c>
      <c r="EO5" s="165">
        <v>27.578988581559276</v>
      </c>
      <c r="EP5" s="165">
        <v>0.15670799999999999</v>
      </c>
      <c r="EQ5" s="165">
        <v>1112.4000000000001</v>
      </c>
      <c r="ER5" s="165" cm="1">
        <f t="array" ref="ER5:ES58">ConvexHullInterpolate($U5:$U40,Z5:Z40,TRUE,6,'Summary (Full)'!B30)</f>
        <v>21.600553000000001</v>
      </c>
      <c r="ES5" s="165">
        <v>6.6055390000000003</v>
      </c>
      <c r="ET5" s="165" cm="1">
        <f t="array" ref="ET5:EU68">ConvexHullInterpolate($U5:$U40,AA5:AA40,TRUE,6,'Summary (Full)'!B30)</f>
        <v>21.600553000000001</v>
      </c>
      <c r="EU5" s="165">
        <v>6.0346510000000002</v>
      </c>
      <c r="EV5" s="167" cm="1">
        <f t="array" ref="EV5:EW54">ConvexHullInterpolate($U5:$U40,AB5:AB40,TRUE,6,'Summary (Full)'!B30)</f>
        <v>21.600553000000001</v>
      </c>
      <c r="EW5" s="167">
        <v>3.330632</v>
      </c>
      <c r="EX5" s="167" cm="1">
        <f t="array" ref="EX5:EY54">ConvexHullInterpolate($U5:$U40,AC5:AC40,TRUE,6,'Summary (Full)'!B30)</f>
        <v>21.600553000000001</v>
      </c>
      <c r="EY5" s="167">
        <v>2.9979840000000002</v>
      </c>
      <c r="EZ5" s="167" cm="1">
        <f t="array" ref="EZ5:FA67">ConvexHullInterpolate($U5:$U40,AD5:AD40,TRUE,6,'Summary (Full)'!B30)</f>
        <v>21.600553000000001</v>
      </c>
      <c r="FA5" s="167">
        <v>22.028715999999999</v>
      </c>
      <c r="FB5" s="167" cm="1">
        <f t="array" ref="FB5:FC65">ConvexHullInterpolate($U5:$U40,AE5:AE40,TRUE,6,'Summary (Full)'!B30)</f>
        <v>21.600553000000001</v>
      </c>
      <c r="FC5" s="167">
        <v>28.675059000000001</v>
      </c>
      <c r="FD5" s="165" cm="1">
        <f t="array" ref="FD5:FI66">ConvexHullInterpolate($U5:$U40,AF5:AF40,TRUE,6,'Summary (Full)'!B30, AF5:AI40)</f>
        <v>21.600553000000001</v>
      </c>
      <c r="FE5" s="165">
        <v>26.038298999999999</v>
      </c>
      <c r="FF5" s="165">
        <v>26.038298999999999</v>
      </c>
      <c r="FG5" s="165">
        <v>35.263106999999998</v>
      </c>
      <c r="FH5" s="165">
        <v>36.567790000000002</v>
      </c>
      <c r="FI5" s="165">
        <v>27.578988581559276</v>
      </c>
      <c r="FK5" s="165" cm="1">
        <f t="array" ref="FK5:FL65">ConvexHullInterpolate($C5:$C40,G5:G40,TRUE,6,'Summary (Full)'!B30)</f>
        <v>24.883424000000002</v>
      </c>
      <c r="FL5" s="165">
        <v>26.817037187499999</v>
      </c>
      <c r="FM5" s="165" cm="1">
        <f t="array" ref="FM5:FN66">ConvexHullInterpolate($C5:$C40,Q5:Q40,TRUE,6,'Summary (Full)'!B30)</f>
        <v>24.883424000000002</v>
      </c>
      <c r="FN5" s="165">
        <v>27.052760260214349</v>
      </c>
      <c r="FP5" s="165" cm="1">
        <f t="array" ref="FP5:FQ69">ConvexHullInterpolate($U5:$U40,Y5:Y40,TRUE,6,'Summary (Full)'!B30)</f>
        <v>21.600553000000001</v>
      </c>
      <c r="FQ5" s="165">
        <v>27.3547466875</v>
      </c>
      <c r="FR5" s="165" cm="1">
        <f t="array" ref="FR5:FS65">ConvexHullInterpolate($U5:$U40,AI5:AI40,TRUE,6,'Summary (Full)'!B30)</f>
        <v>21.600553000000001</v>
      </c>
      <c r="FS5" s="165">
        <v>27.578988581559276</v>
      </c>
    </row>
    <row r="6" spans="1:175">
      <c r="A6" s="249"/>
      <c r="B6" s="38">
        <v>135</v>
      </c>
      <c r="C6" s="141">
        <f>Anchor!L255</f>
        <v>10153.584262</v>
      </c>
      <c r="D6" s="141">
        <f>Anchor!M255</f>
        <v>41.260472</v>
      </c>
      <c r="E6" s="141">
        <f>Anchor!N255</f>
        <v>47.021259000000001</v>
      </c>
      <c r="F6" s="141">
        <f>Anchor!O255</f>
        <v>48.401896000000001</v>
      </c>
      <c r="G6" s="142">
        <f>('Summary (Full)'!$B$34*D6+'Summary (Full)'!$B$35*E6+'Summary (Full)'!$B$36*F6)/'Summary (Full)'!$B$37</f>
        <v>42.066860187499998</v>
      </c>
      <c r="H6" s="141">
        <f>Anchor!P255</f>
        <v>27.189910000000001</v>
      </c>
      <c r="I6" s="141">
        <f>Anchor!Q255</f>
        <v>20.376795999999999</v>
      </c>
      <c r="J6" s="141">
        <f>Anchor!R255</f>
        <v>91.324264999999997</v>
      </c>
      <c r="K6" s="141">
        <f>Anchor!S255</f>
        <v>89.199501999999995</v>
      </c>
      <c r="L6" s="141">
        <f>Anchor!T255</f>
        <v>40.829445</v>
      </c>
      <c r="M6" s="141">
        <f>Anchor!U255</f>
        <v>42.466129000000002</v>
      </c>
      <c r="N6" s="141">
        <f>Anchor!V255</f>
        <v>41.197192999999999</v>
      </c>
      <c r="O6" s="141">
        <f>Anchor!W255</f>
        <v>47.008862999999998</v>
      </c>
      <c r="P6" s="141">
        <f>Anchor!X255</f>
        <v>48.370314999999998</v>
      </c>
      <c r="Q6" s="143">
        <f>10*LOG10(1/(('Summary (Full)'!$B$41/10^(N6/10)+'Summary (Full)'!$B$42/10^(O6/10)+'Summary (Full)'!$B$43/10^(P6/10))/'Summary (Full)'!$B$44))</f>
        <v>42.491154661782396</v>
      </c>
      <c r="R6" s="141">
        <f>Anchor!Y255</f>
        <v>1.0973E-2</v>
      </c>
      <c r="S6" s="141">
        <f>Anchor!Z255</f>
        <v>24916.42</v>
      </c>
      <c r="U6" s="130">
        <f>Test!L255</f>
        <v>10677.032506</v>
      </c>
      <c r="V6" s="130">
        <f>Test!M255</f>
        <v>41.655403999999997</v>
      </c>
      <c r="W6" s="130">
        <f>Test!N255</f>
        <v>47.903933000000002</v>
      </c>
      <c r="X6" s="130">
        <f>Test!O255</f>
        <v>49.577924000000003</v>
      </c>
      <c r="Y6" s="130">
        <f>('Summary (Full)'!$B$34*V6+'Summary (Full)'!$B$35*W6+'Summary (Full)'!$B$36*X6)/'Summary (Full)'!$B$37</f>
        <v>42.541094562500007</v>
      </c>
      <c r="Z6" s="130">
        <f>Test!P255</f>
        <v>27.882565</v>
      </c>
      <c r="AA6" s="130">
        <f>Test!Q255</f>
        <v>20.821403</v>
      </c>
      <c r="AB6" s="130">
        <f>Test!R255</f>
        <v>92.131838000000002</v>
      </c>
      <c r="AC6" s="130">
        <f>Test!S255</f>
        <v>90.068444</v>
      </c>
      <c r="AD6" s="130">
        <f>Test!T255</f>
        <v>41.514997000000001</v>
      </c>
      <c r="AE6" s="130">
        <f>Test!U255</f>
        <v>43.064675000000001</v>
      </c>
      <c r="AF6" s="130">
        <f>Test!V255</f>
        <v>41.588355999999997</v>
      </c>
      <c r="AG6" s="130">
        <f>Test!W255</f>
        <v>47.892743000000003</v>
      </c>
      <c r="AH6" s="130">
        <f>Test!X255</f>
        <v>49.532538000000002</v>
      </c>
      <c r="AI6" s="130">
        <f>10*LOG10(1/(('Summary (Full)'!$B$41/10^(AF6/10)+'Summary (Full)'!$B$42/10^(AG6/10)+'Summary (Full)'!$B$43/10^(AH6/10))/'Summary (Full)'!$B$44))</f>
        <v>42.94055080786741</v>
      </c>
      <c r="AJ6" s="156">
        <f>Test!Y255</f>
        <v>6.9499999999999996E-3</v>
      </c>
      <c r="AK6" s="153">
        <f>Test!Z255</f>
        <v>285480.14</v>
      </c>
      <c r="AL6" s="153">
        <f t="shared" ref="AL6:AM40" si="2">AJ6/R6</f>
        <v>0.6333728242048664</v>
      </c>
      <c r="AM6" s="153">
        <f t="shared" si="2"/>
        <v>11.457510348597433</v>
      </c>
      <c r="AO6" s="261"/>
      <c r="AP6" s="177"/>
      <c r="AQ6" s="177"/>
      <c r="AR6" s="177"/>
      <c r="AS6" s="177"/>
      <c r="AT6" s="177"/>
      <c r="AU6" s="177"/>
      <c r="AV6" s="177"/>
      <c r="AW6" s="177"/>
      <c r="AX6" s="177"/>
      <c r="AY6" s="178"/>
      <c r="AZ6" s="252"/>
      <c r="BA6" s="171"/>
      <c r="CH6" s="5"/>
      <c r="CI6" s="11" t="s">
        <v>32</v>
      </c>
      <c r="CJ6" s="10">
        <f>MAX(CL1:CL201)</f>
        <v>27344.817643999999</v>
      </c>
      <c r="CK6" s="5"/>
      <c r="CL6" s="165">
        <v>27.007517778985882</v>
      </c>
      <c r="CM6" s="165">
        <v>25.846691999999997</v>
      </c>
      <c r="CN6" s="165">
        <v>25.846691999999997</v>
      </c>
      <c r="CO6" s="165">
        <v>35.034528499999993</v>
      </c>
      <c r="CP6" s="165">
        <v>36.199435625</v>
      </c>
      <c r="CQ6" s="165">
        <v>27.067978257812499</v>
      </c>
      <c r="CR6" s="165">
        <v>6.4051403750000002</v>
      </c>
      <c r="CS6" s="165">
        <v>5.8866158749999995</v>
      </c>
      <c r="CT6" s="165">
        <v>2.0179256250000002</v>
      </c>
      <c r="CU6" s="165">
        <v>1.7119289999999996</v>
      </c>
      <c r="CV6" s="165">
        <v>21.760066124999998</v>
      </c>
      <c r="CW6" s="165">
        <v>28.398224249999998</v>
      </c>
      <c r="CX6" s="165">
        <v>25.768963499999998</v>
      </c>
      <c r="CY6" s="165">
        <v>35.029226000000001</v>
      </c>
      <c r="CZ6" s="165">
        <v>36.110046625000003</v>
      </c>
      <c r="DA6" s="165">
        <v>27.306523203494564</v>
      </c>
      <c r="DB6" s="165">
        <v>0.168946875</v>
      </c>
      <c r="DC6" s="165">
        <v>160.07749999999999</v>
      </c>
      <c r="DE6" s="165">
        <v>27.007517778985882</v>
      </c>
      <c r="DF6" s="165">
        <v>6.4051403750000002</v>
      </c>
      <c r="DH6" s="165">
        <v>27.007517778985882</v>
      </c>
      <c r="DI6" s="165">
        <v>5.8866158749999995</v>
      </c>
      <c r="DK6" s="165">
        <v>37.328825000000002</v>
      </c>
      <c r="DL6" s="165">
        <v>8.7185430000000004</v>
      </c>
      <c r="DM6" s="165">
        <v>37.328825000000002</v>
      </c>
      <c r="DN6" s="165">
        <v>8.0284069999999996</v>
      </c>
      <c r="DO6" s="165">
        <v>27.007517778985882</v>
      </c>
      <c r="DP6" s="165">
        <v>21.760066124999998</v>
      </c>
      <c r="DQ6" s="165">
        <v>27.007517778985882</v>
      </c>
      <c r="DR6" s="165">
        <v>28.398224249999998</v>
      </c>
      <c r="DS6" s="165">
        <v>27.007517778985882</v>
      </c>
      <c r="DT6" s="165">
        <v>25.768963499999998</v>
      </c>
      <c r="DU6" s="165">
        <v>25.768963499999998</v>
      </c>
      <c r="DV6" s="165">
        <v>35.029226000000001</v>
      </c>
      <c r="DW6" s="165">
        <v>36.110046625000003</v>
      </c>
      <c r="DX6" s="165">
        <v>27.306523203494564</v>
      </c>
      <c r="DZ6" s="165">
        <v>23.8401500838125</v>
      </c>
      <c r="EA6" s="165">
        <v>26.363653624999998</v>
      </c>
      <c r="EB6" s="165">
        <v>26.363653624999998</v>
      </c>
      <c r="EC6" s="165">
        <v>35.480521000000003</v>
      </c>
      <c r="ED6" s="165">
        <v>36.977091874999999</v>
      </c>
      <c r="EE6" s="165">
        <v>27.5967977265625</v>
      </c>
      <c r="EF6" s="165">
        <v>6.8798103749999999</v>
      </c>
      <c r="EG6" s="165">
        <v>6.2005121250000004</v>
      </c>
      <c r="EH6" s="165">
        <v>4.2974198749999992</v>
      </c>
      <c r="EI6" s="165">
        <v>3.8998167500000003</v>
      </c>
      <c r="EJ6" s="165">
        <v>22.262414124999999</v>
      </c>
      <c r="EK6" s="165">
        <v>28.93011525</v>
      </c>
      <c r="EL6" s="165">
        <v>26.28092925</v>
      </c>
      <c r="EM6" s="165">
        <v>35.473049124999996</v>
      </c>
      <c r="EN6" s="165">
        <v>36.8396635</v>
      </c>
      <c r="EO6" s="165">
        <v>27.821260719950541</v>
      </c>
      <c r="EP6" s="165">
        <v>0.14630387499999997</v>
      </c>
      <c r="EQ6" s="165">
        <v>1214.3787500000001</v>
      </c>
      <c r="ER6" s="165">
        <v>23.8401500838125</v>
      </c>
      <c r="ES6" s="165">
        <v>6.8798103749999999</v>
      </c>
      <c r="ET6" s="165">
        <v>23.8401500838125</v>
      </c>
      <c r="EU6" s="165">
        <v>6.2005121250000004</v>
      </c>
      <c r="EV6" s="167">
        <v>34.134481000000001</v>
      </c>
      <c r="EW6" s="167">
        <v>12.050810999999999</v>
      </c>
      <c r="EX6" s="167">
        <v>34.134481000000001</v>
      </c>
      <c r="EY6" s="167">
        <v>11.186646</v>
      </c>
      <c r="EZ6" s="167">
        <v>23.8401500838125</v>
      </c>
      <c r="FA6" s="167">
        <v>22.262414124999999</v>
      </c>
      <c r="FB6" s="167">
        <v>23.8401500838125</v>
      </c>
      <c r="FC6" s="167">
        <v>28.93011525</v>
      </c>
      <c r="FD6" s="165">
        <v>23.8401500838125</v>
      </c>
      <c r="FE6" s="165">
        <v>26.28092925</v>
      </c>
      <c r="FF6" s="165">
        <v>26.28092925</v>
      </c>
      <c r="FG6" s="165">
        <v>35.473049124999996</v>
      </c>
      <c r="FH6" s="165">
        <v>36.8396635</v>
      </c>
      <c r="FI6" s="165">
        <v>27.821260719950541</v>
      </c>
      <c r="FK6" s="165">
        <v>27.007517778985882</v>
      </c>
      <c r="FL6" s="165">
        <v>27.067978257812499</v>
      </c>
      <c r="FM6" s="165">
        <v>27.007517778985882</v>
      </c>
      <c r="FN6" s="165">
        <v>27.306523203494564</v>
      </c>
      <c r="FP6" s="165">
        <v>23.8401500838125</v>
      </c>
      <c r="FQ6" s="165">
        <v>27.5967977265625</v>
      </c>
      <c r="FR6" s="165">
        <v>23.8401500838125</v>
      </c>
      <c r="FS6" s="165">
        <v>27.821260719950541</v>
      </c>
    </row>
    <row r="7" spans="1:175">
      <c r="A7" s="249"/>
      <c r="B7" s="38">
        <v>160</v>
      </c>
      <c r="C7" s="141">
        <f>Anchor!L256</f>
        <v>3818.1744410000001</v>
      </c>
      <c r="D7" s="141">
        <f>Anchor!M256</f>
        <v>38.93244</v>
      </c>
      <c r="E7" s="141">
        <f>Anchor!N256</f>
        <v>44.657325</v>
      </c>
      <c r="F7" s="141">
        <f>Anchor!O256</f>
        <v>46.099634000000002</v>
      </c>
      <c r="G7" s="142">
        <f>('Summary (Full)'!$B$34*D7+'Summary (Full)'!$B$35*E7+'Summary (Full)'!$B$36*F7)/'Summary (Full)'!$B$37</f>
        <v>39.738194937500005</v>
      </c>
      <c r="H7" s="141">
        <f>Anchor!P256</f>
        <v>23.18336</v>
      </c>
      <c r="I7" s="141">
        <f>Anchor!Q256</f>
        <v>17.595205</v>
      </c>
      <c r="J7" s="141">
        <f>Anchor!R256</f>
        <v>84.849352999999994</v>
      </c>
      <c r="K7" s="141">
        <f>Anchor!S256</f>
        <v>82.263413999999997</v>
      </c>
      <c r="L7" s="141">
        <f>Anchor!T256</f>
        <v>37.035147000000002</v>
      </c>
      <c r="M7" s="141">
        <f>Anchor!U256</f>
        <v>40.252862</v>
      </c>
      <c r="N7" s="141">
        <f>Anchor!V256</f>
        <v>38.881715</v>
      </c>
      <c r="O7" s="141">
        <f>Anchor!W256</f>
        <v>44.649903999999999</v>
      </c>
      <c r="P7" s="141">
        <f>Anchor!X256</f>
        <v>46.071638999999998</v>
      </c>
      <c r="Q7" s="143">
        <f>10*LOG10(1/(('Summary (Full)'!$B$41/10^(N7/10)+'Summary (Full)'!$B$42/10^(O7/10)+'Summary (Full)'!$B$43/10^(P7/10))/'Summary (Full)'!$B$44))</f>
        <v>40.173825245325119</v>
      </c>
      <c r="R7" s="141">
        <f>Anchor!Y256</f>
        <v>1.0451999999999999E-2</v>
      </c>
      <c r="S7" s="141">
        <f>Anchor!Z256</f>
        <v>14134.36</v>
      </c>
      <c r="U7" s="130">
        <f>Test!L256</f>
        <v>3966.8737420000002</v>
      </c>
      <c r="V7" s="130">
        <f>Test!M256</f>
        <v>39.468885</v>
      </c>
      <c r="W7" s="130">
        <f>Test!N256</f>
        <v>45.834994000000002</v>
      </c>
      <c r="X7" s="130">
        <f>Test!O256</f>
        <v>47.468223000000002</v>
      </c>
      <c r="Y7" s="130">
        <f>('Summary (Full)'!$B$34*V7+'Summary (Full)'!$B$35*W7+'Summary (Full)'!$B$36*X7)/'Summary (Full)'!$B$37</f>
        <v>40.366725437500001</v>
      </c>
      <c r="Z7" s="130">
        <f>Test!P256</f>
        <v>23.991413999999999</v>
      </c>
      <c r="AA7" s="130">
        <f>Test!Q256</f>
        <v>18.161359000000001</v>
      </c>
      <c r="AB7" s="130">
        <f>Test!R256</f>
        <v>86.358098999999996</v>
      </c>
      <c r="AC7" s="130">
        <f>Test!S256</f>
        <v>84.000702000000004</v>
      </c>
      <c r="AD7" s="130">
        <f>Test!T256</f>
        <v>37.846836000000003</v>
      </c>
      <c r="AE7" s="130">
        <f>Test!U256</f>
        <v>41.087882</v>
      </c>
      <c r="AF7" s="130">
        <f>Test!V256</f>
        <v>39.408259000000001</v>
      </c>
      <c r="AG7" s="130">
        <f>Test!W256</f>
        <v>45.828944999999997</v>
      </c>
      <c r="AH7" s="130">
        <f>Test!X256</f>
        <v>47.444262000000002</v>
      </c>
      <c r="AI7" s="130">
        <f>10*LOG10(1/(('Summary (Full)'!$B$41/10^(AF7/10)+'Summary (Full)'!$B$42/10^(AG7/10)+'Summary (Full)'!$B$43/10^(AH7/10))/'Summary (Full)'!$B$44))</f>
        <v>40.769898183178064</v>
      </c>
      <c r="AJ7" s="156">
        <f>Test!Y256</f>
        <v>6.28E-3</v>
      </c>
      <c r="AK7" s="153">
        <f>Test!Z256</f>
        <v>118740.47</v>
      </c>
      <c r="AL7" s="153">
        <f t="shared" si="2"/>
        <v>0.60084194412552627</v>
      </c>
      <c r="AM7" s="153">
        <f t="shared" si="2"/>
        <v>8.4008380994965464</v>
      </c>
      <c r="AO7" s="261" t="s">
        <v>28</v>
      </c>
      <c r="AP7" s="177" cm="1">
        <f t="array" ref="AP7">bdRateExtend($C6:$C9,D6:D9,$U6:$U9,V6:V9)</f>
        <v>-0.17415176299519641</v>
      </c>
      <c r="AQ7" s="177"/>
      <c r="AR7" s="177"/>
      <c r="AS7" s="177"/>
      <c r="AT7" s="177" cm="1">
        <f t="array" ref="AT7">bdRateExtend($C6:$C9,H6:H9,$U6:$U9,Z6:Z9)</f>
        <v>-0.15510039743668802</v>
      </c>
      <c r="AU7" s="177"/>
      <c r="AV7" s="177" cm="1">
        <f t="array" ref="AV7">bdRateExtend($C6:$C9,I6:I9,$U6:$U9,AA6:AA9)</f>
        <v>-0.15289743453776661</v>
      </c>
      <c r="AW7" s="177"/>
      <c r="AX7" s="177" cm="1">
        <f t="array" ref="AX7">bdRateExtend($C6:$C9,J6:J9,$U6:$U9,AB6:AB9,"None", FALSE,1)</f>
        <v>-0.15883274708252415</v>
      </c>
      <c r="AY7" s="178"/>
      <c r="AZ7" s="252" cm="1">
        <f t="array" ref="AZ7">testVMAFRange($C6:$C9,J6:J9,$U6:$U9,AB6:AB9)</f>
        <v>0</v>
      </c>
      <c r="BA7" s="171"/>
      <c r="CH7" s="5"/>
      <c r="CI7" s="11" t="s">
        <v>33</v>
      </c>
      <c r="CJ7" s="10">
        <f>CJ6-CJ5</f>
        <v>27319.934219999999</v>
      </c>
      <c r="CK7" s="5"/>
      <c r="CL7" s="165">
        <v>29.312928019160022</v>
      </c>
      <c r="CM7" s="165">
        <v>26.102867</v>
      </c>
      <c r="CN7" s="165">
        <v>26.102867</v>
      </c>
      <c r="CO7" s="165">
        <v>35.237423999999997</v>
      </c>
      <c r="CP7" s="165">
        <v>36.425147249999995</v>
      </c>
      <c r="CQ7" s="165">
        <v>27.318919328124998</v>
      </c>
      <c r="CR7" s="165">
        <v>6.66437875</v>
      </c>
      <c r="CS7" s="165">
        <v>6.0495597500000002</v>
      </c>
      <c r="CT7" s="165">
        <v>3.0234242500000006</v>
      </c>
      <c r="CU7" s="165">
        <v>2.6648439999999995</v>
      </c>
      <c r="CV7" s="165">
        <v>22.003008250000001</v>
      </c>
      <c r="CW7" s="165">
        <v>28.646638499999998</v>
      </c>
      <c r="CX7" s="165">
        <v>26.025064999999998</v>
      </c>
      <c r="CY7" s="165">
        <v>35.232207000000002</v>
      </c>
      <c r="CZ7" s="165">
        <v>36.331025250000003</v>
      </c>
      <c r="DA7" s="165">
        <v>27.560286146774775</v>
      </c>
      <c r="DB7" s="165">
        <v>0.15759875000000001</v>
      </c>
      <c r="DC7" s="165">
        <v>169.435</v>
      </c>
      <c r="DE7" s="165">
        <v>29.312928019160022</v>
      </c>
      <c r="DF7" s="165">
        <v>6.66437875</v>
      </c>
      <c r="DH7" s="165">
        <v>29.312928019160022</v>
      </c>
      <c r="DI7" s="165">
        <v>6.0495597500000002</v>
      </c>
      <c r="DK7" s="165">
        <v>49.836931999999997</v>
      </c>
      <c r="DL7" s="165">
        <v>15.537929999999999</v>
      </c>
      <c r="DM7" s="165">
        <v>49.836931999999997</v>
      </c>
      <c r="DN7" s="165">
        <v>14.476902000000001</v>
      </c>
      <c r="DO7" s="165">
        <v>29.312928019160022</v>
      </c>
      <c r="DP7" s="165">
        <v>22.003008250000001</v>
      </c>
      <c r="DQ7" s="165">
        <v>29.312928019160022</v>
      </c>
      <c r="DR7" s="165">
        <v>28.646638499999998</v>
      </c>
      <c r="DS7" s="165">
        <v>29.312928019160022</v>
      </c>
      <c r="DT7" s="165">
        <v>26.025064999999998</v>
      </c>
      <c r="DU7" s="165">
        <v>26.025064999999998</v>
      </c>
      <c r="DV7" s="165">
        <v>35.232207000000002</v>
      </c>
      <c r="DW7" s="165">
        <v>36.331025250000003</v>
      </c>
      <c r="DX7" s="165">
        <v>27.560286146774775</v>
      </c>
      <c r="DZ7" s="165">
        <v>26.31195395871141</v>
      </c>
      <c r="EA7" s="165">
        <v>26.60674925</v>
      </c>
      <c r="EB7" s="165">
        <v>26.60674925</v>
      </c>
      <c r="EC7" s="165">
        <v>35.690173999999999</v>
      </c>
      <c r="ED7" s="165">
        <v>37.236916749999999</v>
      </c>
      <c r="EE7" s="165">
        <v>27.838848765625002</v>
      </c>
      <c r="EF7" s="165">
        <v>7.1540817499999996</v>
      </c>
      <c r="EG7" s="165">
        <v>6.3663732500000005</v>
      </c>
      <c r="EH7" s="165">
        <v>5.2642077499999997</v>
      </c>
      <c r="EI7" s="165">
        <v>4.8016494999999999</v>
      </c>
      <c r="EJ7" s="165">
        <v>22.496112249999999</v>
      </c>
      <c r="EK7" s="165">
        <v>29.185171500000003</v>
      </c>
      <c r="EL7" s="165">
        <v>26.523559499999998</v>
      </c>
      <c r="EM7" s="165">
        <v>35.682991250000001</v>
      </c>
      <c r="EN7" s="165">
        <v>37.111536999999998</v>
      </c>
      <c r="EO7" s="165">
        <v>28.063532858341809</v>
      </c>
      <c r="EP7" s="165">
        <v>0.13589974999999999</v>
      </c>
      <c r="EQ7" s="165">
        <v>1316.3575000000001</v>
      </c>
      <c r="ER7" s="165">
        <v>26.31195395871141</v>
      </c>
      <c r="ES7" s="165">
        <v>7.1540817499999996</v>
      </c>
      <c r="ET7" s="165">
        <v>26.31195395871141</v>
      </c>
      <c r="EU7" s="165">
        <v>6.3663732500000005</v>
      </c>
      <c r="EV7" s="167">
        <v>47.443019</v>
      </c>
      <c r="EW7" s="167">
        <v>17.781824</v>
      </c>
      <c r="EX7" s="167">
        <v>47.443019</v>
      </c>
      <c r="EY7" s="167">
        <v>16.847595999999999</v>
      </c>
      <c r="EZ7" s="167">
        <v>26.31195395871141</v>
      </c>
      <c r="FA7" s="167">
        <v>22.496112249999999</v>
      </c>
      <c r="FB7" s="167">
        <v>26.31195395871141</v>
      </c>
      <c r="FC7" s="167">
        <v>29.185171500000003</v>
      </c>
      <c r="FD7" s="165">
        <v>26.31195395871141</v>
      </c>
      <c r="FE7" s="165">
        <v>26.523559499999998</v>
      </c>
      <c r="FF7" s="165">
        <v>26.523559499999998</v>
      </c>
      <c r="FG7" s="165">
        <v>35.682991250000001</v>
      </c>
      <c r="FH7" s="165">
        <v>37.111536999999998</v>
      </c>
      <c r="FI7" s="165">
        <v>28.063532858341809</v>
      </c>
      <c r="FK7" s="165">
        <v>29.312928019160022</v>
      </c>
      <c r="FL7" s="165">
        <v>27.318919328124998</v>
      </c>
      <c r="FM7" s="165">
        <v>29.312928019160022</v>
      </c>
      <c r="FN7" s="165">
        <v>27.560286146774775</v>
      </c>
      <c r="FP7" s="165">
        <v>26.31195395871141</v>
      </c>
      <c r="FQ7" s="165">
        <v>27.838848765625002</v>
      </c>
      <c r="FR7" s="165">
        <v>26.31195395871141</v>
      </c>
      <c r="FS7" s="165">
        <v>28.063532858341809</v>
      </c>
    </row>
    <row r="8" spans="1:175">
      <c r="A8" s="249"/>
      <c r="B8" s="38">
        <v>185</v>
      </c>
      <c r="C8" s="141">
        <f>Anchor!L257</f>
        <v>1495.200184</v>
      </c>
      <c r="D8" s="141">
        <f>Anchor!M257</f>
        <v>36.448504999999997</v>
      </c>
      <c r="E8" s="141">
        <f>Anchor!N257</f>
        <v>42.272975000000002</v>
      </c>
      <c r="F8" s="141">
        <f>Anchor!O257</f>
        <v>43.721505000000001</v>
      </c>
      <c r="G8" s="142">
        <f>('Summary (Full)'!$B$34*D8+'Summary (Full)'!$B$35*E8+'Summary (Full)'!$B$36*F8)/'Summary (Full)'!$B$37</f>
        <v>37.267096874999993</v>
      </c>
      <c r="H8" s="141">
        <f>Anchor!P257</f>
        <v>19.417036</v>
      </c>
      <c r="I8" s="141">
        <f>Anchor!Q257</f>
        <v>14.848478</v>
      </c>
      <c r="J8" s="141">
        <f>Anchor!R257</f>
        <v>74.303160000000005</v>
      </c>
      <c r="K8" s="141">
        <f>Anchor!S257</f>
        <v>71.318158999999994</v>
      </c>
      <c r="L8" s="141">
        <f>Anchor!T257</f>
        <v>33.558661000000001</v>
      </c>
      <c r="M8" s="141">
        <f>Anchor!U257</f>
        <v>37.843653000000003</v>
      </c>
      <c r="N8" s="141">
        <f>Anchor!V257</f>
        <v>36.400897000000001</v>
      </c>
      <c r="O8" s="141">
        <f>Anchor!W257</f>
        <v>42.266182999999998</v>
      </c>
      <c r="P8" s="141">
        <f>Anchor!X257</f>
        <v>43.665264000000001</v>
      </c>
      <c r="Q8" s="143">
        <f>10*LOG10(1/(('Summary (Full)'!$B$41/10^(N8/10)+'Summary (Full)'!$B$42/10^(O8/10)+'Summary (Full)'!$B$43/10^(P8/10))/'Summary (Full)'!$B$44))</f>
        <v>37.701889406712489</v>
      </c>
      <c r="R8" s="141">
        <f>Anchor!Y257</f>
        <v>1.6254000000000001E-2</v>
      </c>
      <c r="S8" s="141">
        <f>Anchor!Z257</f>
        <v>8137.09</v>
      </c>
      <c r="U8" s="130">
        <f>Test!L257</f>
        <v>1540.5517560000001</v>
      </c>
      <c r="V8" s="130">
        <f>Test!M257</f>
        <v>37.080551999999997</v>
      </c>
      <c r="W8" s="130">
        <f>Test!N257</f>
        <v>43.636138000000003</v>
      </c>
      <c r="X8" s="130">
        <f>Test!O257</f>
        <v>45.207402000000002</v>
      </c>
      <c r="Y8" s="130">
        <f>('Summary (Full)'!$B$34*V8+'Summary (Full)'!$B$35*W8+'Summary (Full)'!$B$36*X8)/'Summary (Full)'!$B$37</f>
        <v>37.998204249999993</v>
      </c>
      <c r="Z8" s="130">
        <f>Test!P257</f>
        <v>20.252175999999999</v>
      </c>
      <c r="AA8" s="130">
        <f>Test!Q257</f>
        <v>15.456149</v>
      </c>
      <c r="AB8" s="130">
        <f>Test!R257</f>
        <v>77.045040999999998</v>
      </c>
      <c r="AC8" s="130">
        <f>Test!S257</f>
        <v>74.434381000000002</v>
      </c>
      <c r="AD8" s="130">
        <f>Test!T257</f>
        <v>34.410297999999997</v>
      </c>
      <c r="AE8" s="130">
        <f>Test!U257</f>
        <v>38.843969999999999</v>
      </c>
      <c r="AF8" s="130">
        <f>Test!V257</f>
        <v>37.017232999999997</v>
      </c>
      <c r="AG8" s="130">
        <f>Test!W257</f>
        <v>43.631796999999999</v>
      </c>
      <c r="AH8" s="130">
        <f>Test!X257</f>
        <v>45.193334999999998</v>
      </c>
      <c r="AI8" s="130">
        <f>10*LOG10(1/(('Summary (Full)'!$B$41/10^(AF8/10)+'Summary (Full)'!$B$42/10^(AG8/10)+'Summary (Full)'!$B$43/10^(AH8/10))/'Summary (Full)'!$B$44))</f>
        <v>38.393697576195798</v>
      </c>
      <c r="AJ8" s="156">
        <f>Test!Y257</f>
        <v>8.2299999999999995E-3</v>
      </c>
      <c r="AK8" s="153">
        <f>Test!Z257</f>
        <v>53713.19</v>
      </c>
      <c r="AL8" s="153">
        <f t="shared" si="2"/>
        <v>0.50633690168573886</v>
      </c>
      <c r="AM8" s="153">
        <f t="shared" si="2"/>
        <v>6.6010318185002257</v>
      </c>
      <c r="AO8" s="261"/>
      <c r="AP8" s="177"/>
      <c r="AQ8" s="177"/>
      <c r="AR8" s="177"/>
      <c r="AS8" s="177"/>
      <c r="AT8" s="177"/>
      <c r="AU8" s="177"/>
      <c r="AV8" s="177"/>
      <c r="AW8" s="177"/>
      <c r="AX8" s="177"/>
      <c r="AY8" s="178"/>
      <c r="AZ8" s="252"/>
      <c r="BA8" s="171"/>
      <c r="CH8" s="5"/>
      <c r="CI8" s="11" t="s">
        <v>34</v>
      </c>
      <c r="CJ8" s="10">
        <f>CJ7^(3/4)</f>
        <v>2125.0039271798792</v>
      </c>
      <c r="CK8" s="5"/>
      <c r="CL8" s="165">
        <v>31.815132219408287</v>
      </c>
      <c r="CM8" s="165">
        <v>26.359041999999999</v>
      </c>
      <c r="CN8" s="165">
        <v>26.359041999999999</v>
      </c>
      <c r="CO8" s="165">
        <v>35.440319500000001</v>
      </c>
      <c r="CP8" s="165">
        <v>36.650858874999997</v>
      </c>
      <c r="CQ8" s="165">
        <v>27.569860398437498</v>
      </c>
      <c r="CR8" s="165">
        <v>6.9236171249999998</v>
      </c>
      <c r="CS8" s="165">
        <v>6.2125036250000001</v>
      </c>
      <c r="CT8" s="165">
        <v>4.028922875000001</v>
      </c>
      <c r="CU8" s="165">
        <v>3.6177589999999995</v>
      </c>
      <c r="CV8" s="165">
        <v>22.245950375</v>
      </c>
      <c r="CW8" s="165">
        <v>28.895052749999998</v>
      </c>
      <c r="CX8" s="165">
        <v>26.281166499999998</v>
      </c>
      <c r="CY8" s="165">
        <v>35.435188000000004</v>
      </c>
      <c r="CZ8" s="165">
        <v>36.552003875000004</v>
      </c>
      <c r="DA8" s="165">
        <v>27.81404909005499</v>
      </c>
      <c r="DB8" s="165">
        <v>0.14625062500000002</v>
      </c>
      <c r="DC8" s="165">
        <v>178.79250000000002</v>
      </c>
      <c r="DE8" s="165">
        <v>31.815132219408287</v>
      </c>
      <c r="DF8" s="165">
        <v>6.9236171249999998</v>
      </c>
      <c r="DH8" s="165">
        <v>31.815132219408287</v>
      </c>
      <c r="DI8" s="165">
        <v>6.2125036250000001</v>
      </c>
      <c r="DK8" s="165">
        <v>55.456458711787036</v>
      </c>
      <c r="DL8" s="165">
        <v>17.315721249999999</v>
      </c>
      <c r="DM8" s="165">
        <v>55.456458711787036</v>
      </c>
      <c r="DN8" s="165">
        <v>16.190736749999999</v>
      </c>
      <c r="DO8" s="165">
        <v>31.815132219408287</v>
      </c>
      <c r="DP8" s="165">
        <v>22.245950375</v>
      </c>
      <c r="DQ8" s="165">
        <v>31.815132219408287</v>
      </c>
      <c r="DR8" s="165">
        <v>28.895052749999998</v>
      </c>
      <c r="DS8" s="165">
        <v>31.815132219408287</v>
      </c>
      <c r="DT8" s="165">
        <v>26.281166499999998</v>
      </c>
      <c r="DU8" s="165">
        <v>26.281166499999998</v>
      </c>
      <c r="DV8" s="165">
        <v>35.435188000000004</v>
      </c>
      <c r="DW8" s="165">
        <v>36.552003875000004</v>
      </c>
      <c r="DX8" s="165">
        <v>27.81404909005499</v>
      </c>
      <c r="DZ8" s="165">
        <v>29.040040381097864</v>
      </c>
      <c r="EA8" s="165">
        <v>26.849844874999999</v>
      </c>
      <c r="EB8" s="165">
        <v>26.849844874999999</v>
      </c>
      <c r="EC8" s="165">
        <v>35.899827000000002</v>
      </c>
      <c r="ED8" s="165">
        <v>37.496741624999999</v>
      </c>
      <c r="EE8" s="165">
        <v>28.080899804687501</v>
      </c>
      <c r="EF8" s="165">
        <v>7.4283531250000001</v>
      </c>
      <c r="EG8" s="165">
        <v>6.5322343749999998</v>
      </c>
      <c r="EH8" s="165">
        <v>6.2309956250000003</v>
      </c>
      <c r="EI8" s="165">
        <v>5.7034822500000004</v>
      </c>
      <c r="EJ8" s="165">
        <v>22.729810375</v>
      </c>
      <c r="EK8" s="165">
        <v>29.440227750000002</v>
      </c>
      <c r="EL8" s="165">
        <v>26.766189749999999</v>
      </c>
      <c r="EM8" s="165">
        <v>35.892933374999998</v>
      </c>
      <c r="EN8" s="165">
        <v>37.383410500000004</v>
      </c>
      <c r="EO8" s="165">
        <v>28.305804996733073</v>
      </c>
      <c r="EP8" s="165">
        <v>0.125495625</v>
      </c>
      <c r="EQ8" s="165">
        <v>1418.3362500000001</v>
      </c>
      <c r="ER8" s="165">
        <v>29.040040381097864</v>
      </c>
      <c r="ES8" s="165">
        <v>7.4283531250000001</v>
      </c>
      <c r="ET8" s="165">
        <v>29.040040381097864</v>
      </c>
      <c r="EU8" s="165">
        <v>6.5322343749999998</v>
      </c>
      <c r="EV8" s="167">
        <v>53.328968563099657</v>
      </c>
      <c r="EW8" s="167">
        <v>19.636352875</v>
      </c>
      <c r="EX8" s="167">
        <v>53.328968563099657</v>
      </c>
      <c r="EY8" s="167">
        <v>18.616288749999999</v>
      </c>
      <c r="EZ8" s="167">
        <v>29.040040381097864</v>
      </c>
      <c r="FA8" s="167">
        <v>22.729810375</v>
      </c>
      <c r="FB8" s="167">
        <v>29.040040381097864</v>
      </c>
      <c r="FC8" s="167">
        <v>29.440227750000002</v>
      </c>
      <c r="FD8" s="165">
        <v>29.040040381097864</v>
      </c>
      <c r="FE8" s="165">
        <v>26.766189749999999</v>
      </c>
      <c r="FF8" s="165">
        <v>26.766189749999999</v>
      </c>
      <c r="FG8" s="165">
        <v>35.892933374999998</v>
      </c>
      <c r="FH8" s="165">
        <v>37.383410500000004</v>
      </c>
      <c r="FI8" s="165">
        <v>28.305804996733073</v>
      </c>
      <c r="FK8" s="165">
        <v>31.815132219408287</v>
      </c>
      <c r="FL8" s="165">
        <v>27.569860398437498</v>
      </c>
      <c r="FM8" s="165">
        <v>31.815132219408287</v>
      </c>
      <c r="FN8" s="165">
        <v>27.81404909005499</v>
      </c>
      <c r="FP8" s="165">
        <v>29.040040381097864</v>
      </c>
      <c r="FQ8" s="165">
        <v>28.080899804687501</v>
      </c>
      <c r="FR8" s="165">
        <v>29.040040381097864</v>
      </c>
      <c r="FS8" s="165">
        <v>28.305804996733073</v>
      </c>
    </row>
    <row r="9" spans="1:175">
      <c r="A9" s="249"/>
      <c r="B9" s="38">
        <v>210</v>
      </c>
      <c r="C9" s="141">
        <f>Anchor!L258</f>
        <v>560.98731999999995</v>
      </c>
      <c r="D9" s="141">
        <f>Anchor!M258</f>
        <v>33.764097</v>
      </c>
      <c r="E9" s="141">
        <f>Anchor!N258</f>
        <v>39.829107999999998</v>
      </c>
      <c r="F9" s="141">
        <f>Anchor!O258</f>
        <v>41.338954999999999</v>
      </c>
      <c r="G9" s="142">
        <f>('Summary (Full)'!$B$34*D9+'Summary (Full)'!$B$35*E9+'Summary (Full)'!$B$36*F9)/'Summary (Full)'!$B$37</f>
        <v>34.616588812499998</v>
      </c>
      <c r="H9" s="141">
        <f>Anchor!P258</f>
        <v>15.615883999999999</v>
      </c>
      <c r="I9" s="141">
        <f>Anchor!Q258</f>
        <v>12.099591</v>
      </c>
      <c r="J9" s="141">
        <f>Anchor!R258</f>
        <v>58.560589</v>
      </c>
      <c r="K9" s="141">
        <f>Anchor!S258</f>
        <v>55.414512999999999</v>
      </c>
      <c r="L9" s="141">
        <f>Anchor!T258</f>
        <v>30.188008</v>
      </c>
      <c r="M9" s="141">
        <f>Anchor!U258</f>
        <v>35.276648999999999</v>
      </c>
      <c r="N9" s="141">
        <f>Anchor!V258</f>
        <v>33.709178000000001</v>
      </c>
      <c r="O9" s="141">
        <f>Anchor!W258</f>
        <v>39.824491999999999</v>
      </c>
      <c r="P9" s="141">
        <f>Anchor!X258</f>
        <v>41.265934000000001</v>
      </c>
      <c r="Q9" s="143">
        <f>10*LOG10(1/(('Summary (Full)'!$B$41/10^(N9/10)+'Summary (Full)'!$B$42/10^(O9/10)+'Summary (Full)'!$B$43/10^(P9/10))/'Summary (Full)'!$B$44))</f>
        <v>35.036344059461143</v>
      </c>
      <c r="R9" s="141">
        <f>Anchor!Y258</f>
        <v>2.4680000000000001E-2</v>
      </c>
      <c r="S9" s="141">
        <f>Anchor!Z258</f>
        <v>4618.16</v>
      </c>
      <c r="U9" s="130">
        <f>Test!L258</f>
        <v>586.39084000000003</v>
      </c>
      <c r="V9" s="130">
        <f>Test!M258</f>
        <v>34.487788999999999</v>
      </c>
      <c r="W9" s="130">
        <f>Test!N258</f>
        <v>41.219738999999997</v>
      </c>
      <c r="X9" s="130">
        <f>Test!O258</f>
        <v>42.829619999999998</v>
      </c>
      <c r="Y9" s="130">
        <f>('Summary (Full)'!$B$34*V9+'Summary (Full)'!$B$35*W9+'Summary (Full)'!$B$36*X9)/'Summary (Full)'!$B$37</f>
        <v>35.429900312499996</v>
      </c>
      <c r="Z9" s="130">
        <f>Test!P258</f>
        <v>16.504615000000001</v>
      </c>
      <c r="AA9" s="130">
        <f>Test!Q258</f>
        <v>12.717276999999999</v>
      </c>
      <c r="AB9" s="130">
        <f>Test!R258</f>
        <v>62.759717999999999</v>
      </c>
      <c r="AC9" s="130">
        <f>Test!S258</f>
        <v>60.103298000000002</v>
      </c>
      <c r="AD9" s="130">
        <f>Test!T258</f>
        <v>31.073585999999999</v>
      </c>
      <c r="AE9" s="130">
        <f>Test!U258</f>
        <v>36.337158000000002</v>
      </c>
      <c r="AF9" s="130">
        <f>Test!V258</f>
        <v>34.415289999999999</v>
      </c>
      <c r="AG9" s="130">
        <f>Test!W258</f>
        <v>41.214925999999998</v>
      </c>
      <c r="AH9" s="130">
        <f>Test!X258</f>
        <v>42.816107000000002</v>
      </c>
      <c r="AI9" s="130">
        <f>10*LOG10(1/(('Summary (Full)'!$B$41/10^(AF9/10)+'Summary (Full)'!$B$42/10^(AG9/10)+'Summary (Full)'!$B$43/10^(AH9/10))/'Summary (Full)'!$B$44))</f>
        <v>35.808453015624629</v>
      </c>
      <c r="AJ9" s="156">
        <f>Test!Y258</f>
        <v>1.0248E-2</v>
      </c>
      <c r="AK9" s="153">
        <f>Test!Z258</f>
        <v>27505.72</v>
      </c>
      <c r="AL9" s="153">
        <f t="shared" si="2"/>
        <v>0.41523500810372771</v>
      </c>
      <c r="AM9" s="153">
        <f t="shared" si="2"/>
        <v>5.9559911306667592</v>
      </c>
      <c r="AO9" s="261" t="s">
        <v>29</v>
      </c>
      <c r="AP9" s="177" cm="1">
        <f t="array" ref="AP9">bdRateExtend($C7:$C10,D7:D10,$U7:$U10,V7:V10)</f>
        <v>-0.19403141601822727</v>
      </c>
      <c r="AQ9" s="177"/>
      <c r="AR9" s="177"/>
      <c r="AS9" s="177"/>
      <c r="AT9" s="177" cm="1">
        <f t="array" ref="AT9">bdRateExtend($C7:$C10,H7:H10,$U7:$U10,Z7:Z10)</f>
        <v>-0.17172458344628017</v>
      </c>
      <c r="AU9" s="177"/>
      <c r="AV9" s="177" cm="1">
        <f t="array" ref="AV9">bdRateExtend($C7:$C10,I7:I10,$U7:$U10,AA7:AA10)</f>
        <v>-0.16867158911217406</v>
      </c>
      <c r="AW9" s="177"/>
      <c r="AX9" s="177" cm="1">
        <f t="array" ref="AX9">bdRateExtend($C7:$C10,J7:J10,$U7:$U10,AB7:AB10,"None", FALSE,1)</f>
        <v>-0.17785476490670304</v>
      </c>
      <c r="AY9" s="178"/>
      <c r="AZ9" s="252" cm="1">
        <f t="array" ref="AZ9">testVMAFRange($C7:$C10,J7:J10,$U7:$U10,AB7:AB10)</f>
        <v>0</v>
      </c>
      <c r="BA9" s="171"/>
      <c r="CH9" s="5"/>
      <c r="CI9" s="11" t="s">
        <v>35</v>
      </c>
      <c r="CJ9" s="10">
        <f>CJ7^(1/2)</f>
        <v>165.28742910457527</v>
      </c>
      <c r="CK9" s="5"/>
      <c r="CL9" s="165">
        <v>34.530929065728898</v>
      </c>
      <c r="CM9" s="165">
        <v>26.615217000000001</v>
      </c>
      <c r="CN9" s="165">
        <v>26.615217000000001</v>
      </c>
      <c r="CO9" s="165">
        <v>35.643214999999998</v>
      </c>
      <c r="CP9" s="165">
        <v>36.8765705</v>
      </c>
      <c r="CQ9" s="165">
        <v>27.820801468749998</v>
      </c>
      <c r="CR9" s="165">
        <v>7.1828555000000005</v>
      </c>
      <c r="CS9" s="165">
        <v>6.3754474999999999</v>
      </c>
      <c r="CT9" s="165">
        <v>5.0344215000000005</v>
      </c>
      <c r="CU9" s="165">
        <v>4.5706740000000003</v>
      </c>
      <c r="CV9" s="165">
        <v>22.488892499999999</v>
      </c>
      <c r="CW9" s="165">
        <v>29.143467000000001</v>
      </c>
      <c r="CX9" s="165">
        <v>26.537267999999997</v>
      </c>
      <c r="CY9" s="165">
        <v>35.638169000000005</v>
      </c>
      <c r="CZ9" s="165">
        <v>36.772982499999998</v>
      </c>
      <c r="DA9" s="165">
        <v>28.067812033335201</v>
      </c>
      <c r="DB9" s="165">
        <v>0.13490250000000001</v>
      </c>
      <c r="DC9" s="165">
        <v>188.15</v>
      </c>
      <c r="DE9" s="165">
        <v>34.530929065728898</v>
      </c>
      <c r="DF9" s="165">
        <v>7.1828555000000005</v>
      </c>
      <c r="DH9" s="165">
        <v>34.530929065728898</v>
      </c>
      <c r="DI9" s="165">
        <v>6.3754474999999999</v>
      </c>
      <c r="DK9" s="165">
        <v>61.70963358764017</v>
      </c>
      <c r="DL9" s="165">
        <v>19.093512499999999</v>
      </c>
      <c r="DM9" s="165">
        <v>61.70963358764017</v>
      </c>
      <c r="DN9" s="165">
        <v>17.904571500000003</v>
      </c>
      <c r="DO9" s="165">
        <v>34.530929065728898</v>
      </c>
      <c r="DP9" s="165">
        <v>22.488892499999999</v>
      </c>
      <c r="DQ9" s="165">
        <v>34.530929065728898</v>
      </c>
      <c r="DR9" s="165">
        <v>29.143467000000001</v>
      </c>
      <c r="DS9" s="165">
        <v>34.530929065728898</v>
      </c>
      <c r="DT9" s="165">
        <v>26.537267999999997</v>
      </c>
      <c r="DU9" s="165">
        <v>26.537267999999997</v>
      </c>
      <c r="DV9" s="165">
        <v>35.638169000000005</v>
      </c>
      <c r="DW9" s="165">
        <v>36.772982499999998</v>
      </c>
      <c r="DX9" s="165">
        <v>28.067812033335201</v>
      </c>
      <c r="DZ9" s="165">
        <v>34.134481000000001</v>
      </c>
      <c r="EA9" s="165">
        <v>27.290196000000002</v>
      </c>
      <c r="EB9" s="165">
        <v>27.290196000000002</v>
      </c>
      <c r="EC9" s="165">
        <v>35.832183999999998</v>
      </c>
      <c r="ED9" s="165">
        <v>37.323445</v>
      </c>
      <c r="EE9" s="165">
        <v>28.451148312499999</v>
      </c>
      <c r="EF9" s="165">
        <v>7.729222</v>
      </c>
      <c r="EG9" s="165">
        <v>6.7815260000000004</v>
      </c>
      <c r="EH9" s="165">
        <v>12.050810999999999</v>
      </c>
      <c r="EI9" s="165">
        <v>11.186646</v>
      </c>
      <c r="EJ9" s="165">
        <v>23.164373000000001</v>
      </c>
      <c r="EK9" s="165">
        <v>29.759653</v>
      </c>
      <c r="EL9" s="165">
        <v>27.213998</v>
      </c>
      <c r="EM9" s="165">
        <v>35.824590999999998</v>
      </c>
      <c r="EN9" s="165">
        <v>37.231869000000003</v>
      </c>
      <c r="EO9" s="165">
        <v>28.724627091595597</v>
      </c>
      <c r="EP9" s="165">
        <v>0.105368</v>
      </c>
      <c r="EQ9" s="165">
        <v>2040.59</v>
      </c>
      <c r="ER9" s="165">
        <v>32.050981339475364</v>
      </c>
      <c r="ES9" s="165">
        <v>7.7026244999999998</v>
      </c>
      <c r="ET9" s="165">
        <v>32.050981339475364</v>
      </c>
      <c r="EU9" s="165">
        <v>6.6980955</v>
      </c>
      <c r="EV9" s="167">
        <v>80.769692000000006</v>
      </c>
      <c r="EW9" s="167">
        <v>27.393024</v>
      </c>
      <c r="EX9" s="167">
        <v>59.94514994933337</v>
      </c>
      <c r="EY9" s="167">
        <v>20.384981499999999</v>
      </c>
      <c r="EZ9" s="167">
        <v>34.134481000000001</v>
      </c>
      <c r="FA9" s="167">
        <v>23.164373000000001</v>
      </c>
      <c r="FB9" s="167">
        <v>32.050981339475364</v>
      </c>
      <c r="FC9" s="167">
        <v>29.695284000000001</v>
      </c>
      <c r="FD9" s="165">
        <v>34.134481000000001</v>
      </c>
      <c r="FE9" s="165">
        <v>27.213998</v>
      </c>
      <c r="FF9" s="165">
        <v>27.213998</v>
      </c>
      <c r="FG9" s="165">
        <v>35.824590999999998</v>
      </c>
      <c r="FH9" s="165">
        <v>37.231869000000003</v>
      </c>
      <c r="FI9" s="165">
        <v>28.724627091595597</v>
      </c>
      <c r="FK9" s="165">
        <v>34.530929065728898</v>
      </c>
      <c r="FL9" s="165">
        <v>27.820801468749998</v>
      </c>
      <c r="FM9" s="165">
        <v>34.530929065728898</v>
      </c>
      <c r="FN9" s="165">
        <v>28.067812033335201</v>
      </c>
      <c r="FP9" s="165">
        <v>32.050981339475364</v>
      </c>
      <c r="FQ9" s="165">
        <v>28.32295084375</v>
      </c>
      <c r="FR9" s="165">
        <v>34.134481000000001</v>
      </c>
      <c r="FS9" s="165">
        <v>28.724627091595597</v>
      </c>
    </row>
    <row r="10" spans="1:175" ht="13" thickBot="1">
      <c r="A10" s="249"/>
      <c r="B10" s="38">
        <v>235</v>
      </c>
      <c r="C10" s="141">
        <f>Anchor!L259</f>
        <v>213.648505</v>
      </c>
      <c r="D10" s="141">
        <f>Anchor!M259</f>
        <v>31.060988999999999</v>
      </c>
      <c r="E10" s="141">
        <f>Anchor!N259</f>
        <v>37.536644000000003</v>
      </c>
      <c r="F10" s="141">
        <f>Anchor!O259</f>
        <v>38.685499999999998</v>
      </c>
      <c r="G10" s="142">
        <f>('Summary (Full)'!$B$34*D10+'Summary (Full)'!$B$35*E10+'Summary (Full)'!$B$36*F10)/'Summary (Full)'!$B$37</f>
        <v>31.942249374999999</v>
      </c>
      <c r="H10" s="141">
        <f>Anchor!P259</f>
        <v>12.057432</v>
      </c>
      <c r="I10" s="141">
        <f>Anchor!Q259</f>
        <v>9.6420209999999997</v>
      </c>
      <c r="J10" s="141">
        <f>Anchor!R259</f>
        <v>39.287205999999998</v>
      </c>
      <c r="K10" s="141">
        <f>Anchor!S259</f>
        <v>36.778326</v>
      </c>
      <c r="L10" s="141">
        <f>Anchor!T259</f>
        <v>27.088956</v>
      </c>
      <c r="M10" s="141">
        <f>Anchor!U259</f>
        <v>32.574468000000003</v>
      </c>
      <c r="N10" s="141">
        <f>Anchor!V259</f>
        <v>31.002179000000002</v>
      </c>
      <c r="O10" s="141">
        <f>Anchor!W259</f>
        <v>37.522613999999997</v>
      </c>
      <c r="P10" s="141">
        <f>Anchor!X259</f>
        <v>38.582963999999997</v>
      </c>
      <c r="Q10" s="143">
        <f>10*LOG10(1/(('Summary (Full)'!$B$41/10^(N10/10)+'Summary (Full)'!$B$42/10^(O10/10)+'Summary (Full)'!$B$43/10^(P10/10))/'Summary (Full)'!$B$44))</f>
        <v>32.351759577265085</v>
      </c>
      <c r="R10" s="141">
        <f>Anchor!Y259</f>
        <v>2.7979E-2</v>
      </c>
      <c r="S10" s="141">
        <f>Anchor!Z259</f>
        <v>2684.66</v>
      </c>
      <c r="U10" s="130">
        <f>Test!L259</f>
        <v>214.423115</v>
      </c>
      <c r="V10" s="130">
        <f>Test!M259</f>
        <v>31.793619</v>
      </c>
      <c r="W10" s="130">
        <f>Test!N259</f>
        <v>38.732790000000001</v>
      </c>
      <c r="X10" s="130">
        <f>Test!O259</f>
        <v>39.816741999999998</v>
      </c>
      <c r="Y10" s="130">
        <f>('Summary (Full)'!$B$34*V10+'Summary (Full)'!$B$35*W10+'Summary (Full)'!$B$36*X10)/'Summary (Full)'!$B$37</f>
        <v>32.728762375000002</v>
      </c>
      <c r="Z10" s="130">
        <f>Test!P259</f>
        <v>12.883737999999999</v>
      </c>
      <c r="AA10" s="130">
        <f>Test!Q259</f>
        <v>10.193186000000001</v>
      </c>
      <c r="AB10" s="130">
        <f>Test!R259</f>
        <v>44.399355</v>
      </c>
      <c r="AC10" s="130">
        <f>Test!S259</f>
        <v>42.098294000000003</v>
      </c>
      <c r="AD10" s="130">
        <f>Test!T259</f>
        <v>27.909396999999998</v>
      </c>
      <c r="AE10" s="130">
        <f>Test!U259</f>
        <v>33.612993000000003</v>
      </c>
      <c r="AF10" s="130">
        <f>Test!V259</f>
        <v>31.712392999999999</v>
      </c>
      <c r="AG10" s="130">
        <f>Test!W259</f>
        <v>38.722771000000002</v>
      </c>
      <c r="AH10" s="130">
        <f>Test!X259</f>
        <v>39.751722999999998</v>
      </c>
      <c r="AI10" s="130">
        <f>10*LOG10(1/(('Summary (Full)'!$B$41/10^(AF10/10)+'Summary (Full)'!$B$42/10^(AG10/10)+'Summary (Full)'!$B$43/10^(AH10/10))/'Summary (Full)'!$B$44))</f>
        <v>33.102916608544376</v>
      </c>
      <c r="AJ10" s="156">
        <f>Test!Y259</f>
        <v>1.2175999999999999E-2</v>
      </c>
      <c r="AK10" s="153">
        <f>Test!Z259</f>
        <v>11300.87</v>
      </c>
      <c r="AL10" s="153">
        <f t="shared" si="2"/>
        <v>0.43518353050502162</v>
      </c>
      <c r="AM10" s="153">
        <f t="shared" si="2"/>
        <v>4.2094231671794571</v>
      </c>
      <c r="AO10" s="270"/>
      <c r="AP10" s="193"/>
      <c r="AQ10" s="193"/>
      <c r="AR10" s="193"/>
      <c r="AS10" s="193"/>
      <c r="AT10" s="193"/>
      <c r="AU10" s="193"/>
      <c r="AV10" s="193"/>
      <c r="AW10" s="193"/>
      <c r="AX10" s="193"/>
      <c r="AY10" s="195"/>
      <c r="AZ10" s="253"/>
      <c r="BA10" s="221"/>
      <c r="CH10" s="5"/>
      <c r="CI10" s="11" t="s">
        <v>36</v>
      </c>
      <c r="CJ10" s="10">
        <f>CJ5+CJ9</f>
        <v>190.17085310457526</v>
      </c>
      <c r="CK10" s="5"/>
      <c r="CL10" s="165">
        <v>37.478551210137852</v>
      </c>
      <c r="CM10" s="165">
        <v>26.871392</v>
      </c>
      <c r="CN10" s="165">
        <v>26.871392</v>
      </c>
      <c r="CO10" s="165">
        <v>35.846110499999995</v>
      </c>
      <c r="CP10" s="165">
        <v>37.102282125000002</v>
      </c>
      <c r="CQ10" s="165">
        <v>28.071742539062502</v>
      </c>
      <c r="CR10" s="165">
        <v>7.4420938750000003</v>
      </c>
      <c r="CS10" s="165">
        <v>6.5383913749999998</v>
      </c>
      <c r="CT10" s="165">
        <v>6.0399201250000001</v>
      </c>
      <c r="CU10" s="165">
        <v>5.5235889999999994</v>
      </c>
      <c r="CV10" s="165">
        <v>22.731834625000001</v>
      </c>
      <c r="CW10" s="165">
        <v>29.391881250000001</v>
      </c>
      <c r="CX10" s="165">
        <v>26.793369500000001</v>
      </c>
      <c r="CY10" s="165">
        <v>35.841149999999999</v>
      </c>
      <c r="CZ10" s="165">
        <v>36.993961124999998</v>
      </c>
      <c r="DA10" s="165">
        <v>28.321574976615416</v>
      </c>
      <c r="DB10" s="165">
        <v>0.12355437500000001</v>
      </c>
      <c r="DC10" s="165">
        <v>197.50749999999999</v>
      </c>
      <c r="DE10" s="165">
        <v>37.478551210137852</v>
      </c>
      <c r="DF10" s="165">
        <v>7.4420938750000003</v>
      </c>
      <c r="DH10" s="165">
        <v>37.478551210137852</v>
      </c>
      <c r="DI10" s="165">
        <v>6.5383913749999998</v>
      </c>
      <c r="DK10" s="165">
        <v>68.667905704397612</v>
      </c>
      <c r="DL10" s="165">
        <v>20.871303749999999</v>
      </c>
      <c r="DM10" s="165">
        <v>68.667905704397612</v>
      </c>
      <c r="DN10" s="165">
        <v>19.61840625</v>
      </c>
      <c r="DO10" s="165">
        <v>37.478551210137852</v>
      </c>
      <c r="DP10" s="165">
        <v>22.731834625000001</v>
      </c>
      <c r="DQ10" s="165">
        <v>37.478551210137852</v>
      </c>
      <c r="DR10" s="165">
        <v>29.391881250000001</v>
      </c>
      <c r="DS10" s="165">
        <v>37.478551210137852</v>
      </c>
      <c r="DT10" s="165">
        <v>26.793369500000001</v>
      </c>
      <c r="DU10" s="165">
        <v>26.793369500000001</v>
      </c>
      <c r="DV10" s="165">
        <v>35.841149999999999</v>
      </c>
      <c r="DW10" s="165">
        <v>36.993961124999998</v>
      </c>
      <c r="DX10" s="165">
        <v>28.321574976615416</v>
      </c>
      <c r="DZ10" s="165">
        <v>38.147486949752725</v>
      </c>
      <c r="EA10" s="165">
        <v>27.565199250000003</v>
      </c>
      <c r="EB10" s="165">
        <v>27.565199250000003</v>
      </c>
      <c r="EC10" s="165">
        <v>36.095821000000001</v>
      </c>
      <c r="ED10" s="165">
        <v>37.624035374999998</v>
      </c>
      <c r="EE10" s="165">
        <v>28.727040367187499</v>
      </c>
      <c r="EF10" s="165">
        <v>8.0540976250000007</v>
      </c>
      <c r="EG10" s="165">
        <v>6.983174</v>
      </c>
      <c r="EH10" s="165">
        <v>13.434553375</v>
      </c>
      <c r="EI10" s="165">
        <v>12.513782750000001</v>
      </c>
      <c r="EJ10" s="165">
        <v>23.44957625</v>
      </c>
      <c r="EK10" s="165">
        <v>30.046872999999998</v>
      </c>
      <c r="EL10" s="165">
        <v>27.48764225</v>
      </c>
      <c r="EM10" s="165">
        <v>36.088211999999999</v>
      </c>
      <c r="EN10" s="165">
        <v>37.540367500000002</v>
      </c>
      <c r="EO10" s="165">
        <v>28.998736220895658</v>
      </c>
      <c r="EP10" s="165">
        <v>9.7600999999999993E-2</v>
      </c>
      <c r="EQ10" s="165">
        <v>2222.7937499999998</v>
      </c>
      <c r="ER10" s="165">
        <v>35.374103869774373</v>
      </c>
      <c r="ES10" s="165">
        <v>7.9768958749999994</v>
      </c>
      <c r="ET10" s="165">
        <v>35.374103869774373</v>
      </c>
      <c r="EU10" s="165">
        <v>6.8639566250000001</v>
      </c>
      <c r="EV10" s="167">
        <v>91.389544830583176</v>
      </c>
      <c r="EW10" s="167">
        <v>29.690873875000001</v>
      </c>
      <c r="EX10" s="167">
        <v>80.769692000000006</v>
      </c>
      <c r="EY10" s="167">
        <v>25.94462</v>
      </c>
      <c r="EZ10" s="167">
        <v>38.147486949752725</v>
      </c>
      <c r="FA10" s="167">
        <v>23.44957625</v>
      </c>
      <c r="FB10" s="167">
        <v>35.374103869774373</v>
      </c>
      <c r="FC10" s="167">
        <v>29.95034025</v>
      </c>
      <c r="FD10" s="165">
        <v>38.147486949752725</v>
      </c>
      <c r="FE10" s="165">
        <v>27.48764225</v>
      </c>
      <c r="FF10" s="165">
        <v>27.48764225</v>
      </c>
      <c r="FG10" s="165">
        <v>36.088211999999999</v>
      </c>
      <c r="FH10" s="165">
        <v>37.540367500000002</v>
      </c>
      <c r="FI10" s="165">
        <v>28.998736220895658</v>
      </c>
      <c r="FK10" s="165">
        <v>37.478551210137852</v>
      </c>
      <c r="FL10" s="165">
        <v>28.071742539062502</v>
      </c>
      <c r="FM10" s="165">
        <v>37.478551210137852</v>
      </c>
      <c r="FN10" s="165">
        <v>28.321574976615416</v>
      </c>
      <c r="FP10" s="165">
        <v>35.374103869774373</v>
      </c>
      <c r="FQ10" s="165">
        <v>28.565001882812499</v>
      </c>
      <c r="FR10" s="165">
        <v>38.147486949752725</v>
      </c>
      <c r="FS10" s="165">
        <v>28.998736220895658</v>
      </c>
    </row>
    <row r="11" spans="1:175">
      <c r="A11" s="249" t="s">
        <v>18</v>
      </c>
      <c r="B11" s="38">
        <v>110</v>
      </c>
      <c r="C11" s="141">
        <f>Anchor!L260</f>
        <v>14417.823407</v>
      </c>
      <c r="D11" s="141">
        <f>Anchor!M260</f>
        <v>41.683396000000002</v>
      </c>
      <c r="E11" s="141">
        <f>Anchor!N260</f>
        <v>47.683183</v>
      </c>
      <c r="F11" s="141">
        <f>Anchor!O260</f>
        <v>49.168458000000001</v>
      </c>
      <c r="G11" s="142">
        <f>('Summary (Full)'!$B$34*D11+'Summary (Full)'!$B$35*E11+'Summary (Full)'!$B$36*F11)/'Summary (Full)'!$B$37</f>
        <v>42.526199062499998</v>
      </c>
      <c r="H11" s="141">
        <f>Anchor!P260</f>
        <v>28.798366000000001</v>
      </c>
      <c r="I11" s="141">
        <f>Anchor!Q260</f>
        <v>21.368929999999999</v>
      </c>
      <c r="J11" s="141">
        <f>Anchor!R260</f>
        <v>92.416092000000006</v>
      </c>
      <c r="K11" s="141">
        <f>Anchor!S260</f>
        <v>90.265336000000005</v>
      </c>
      <c r="L11" s="141">
        <f>Anchor!T260</f>
        <v>42.331685999999998</v>
      </c>
      <c r="M11" s="141">
        <f>Anchor!U260</f>
        <v>42.984158999999998</v>
      </c>
      <c r="N11" s="141">
        <f>Anchor!V260</f>
        <v>41.617776999999997</v>
      </c>
      <c r="O11" s="141">
        <f>Anchor!W260</f>
        <v>47.66836</v>
      </c>
      <c r="P11" s="141">
        <f>Anchor!X260</f>
        <v>49.134327999999996</v>
      </c>
      <c r="Q11" s="143">
        <f>10*LOG10(1/(('Summary (Full)'!$B$41/10^(N11/10)+'Summary (Full)'!$B$42/10^(O11/10)+'Summary (Full)'!$B$43/10^(P11/10))/'Summary (Full)'!$B$44))</f>
        <v>42.939733269861158</v>
      </c>
      <c r="R11" s="141">
        <f>Anchor!Y260</f>
        <v>1.4265E-2</v>
      </c>
      <c r="S11" s="141">
        <f>Anchor!Z260</f>
        <v>11867.41</v>
      </c>
      <c r="U11" s="130">
        <f>Test!L260</f>
        <v>15280.425421</v>
      </c>
      <c r="V11" s="130">
        <f>Test!M260</f>
        <v>41.983016999999997</v>
      </c>
      <c r="W11" s="130">
        <f>Test!N260</f>
        <v>48.234504999999999</v>
      </c>
      <c r="X11" s="130">
        <f>Test!O260</f>
        <v>50.020226999999998</v>
      </c>
      <c r="Y11" s="130">
        <f>('Summary (Full)'!$B$34*V11+'Summary (Full)'!$B$35*W11+'Summary (Full)'!$B$36*X11)/'Summary (Full)'!$B$37</f>
        <v>42.876060624999994</v>
      </c>
      <c r="Z11" s="130">
        <f>Test!P260</f>
        <v>29.476277</v>
      </c>
      <c r="AA11" s="130">
        <f>Test!Q260</f>
        <v>21.775364</v>
      </c>
      <c r="AB11" s="130">
        <f>Test!R260</f>
        <v>92.996904999999998</v>
      </c>
      <c r="AC11" s="130">
        <f>Test!S260</f>
        <v>90.891666000000001</v>
      </c>
      <c r="AD11" s="130">
        <f>Test!T260</f>
        <v>42.976087999999997</v>
      </c>
      <c r="AE11" s="130">
        <f>Test!U260</f>
        <v>43.382860999999998</v>
      </c>
      <c r="AF11" s="130">
        <f>Test!V260</f>
        <v>41.917631</v>
      </c>
      <c r="AG11" s="130">
        <f>Test!W260</f>
        <v>48.220840000000003</v>
      </c>
      <c r="AH11" s="130">
        <f>Test!X260</f>
        <v>49.958908999999998</v>
      </c>
      <c r="AI11" s="130">
        <f>10*LOG10(1/(('Summary (Full)'!$B$41/10^(AF11/10)+'Summary (Full)'!$B$42/10^(AG11/10)+'Summary (Full)'!$B$43/10^(AH11/10))/'Summary (Full)'!$B$44))</f>
        <v>43.273271957063031</v>
      </c>
      <c r="AJ11" s="156">
        <f>Test!Y260</f>
        <v>1.0305E-2</v>
      </c>
      <c r="AK11" s="153">
        <f>Test!Z260</f>
        <v>153933.70000000001</v>
      </c>
      <c r="AL11" s="153">
        <f t="shared" si="2"/>
        <v>0.72239747634069396</v>
      </c>
      <c r="AM11" s="153">
        <f t="shared" si="2"/>
        <v>12.971128493917377</v>
      </c>
      <c r="AO11" s="271" t="s">
        <v>27</v>
      </c>
      <c r="AP11" s="192" cm="1">
        <f t="array" ref="AP11">bdRateExtend($C11:$C14,D11:D14,$U11:$U14,V11:V14)</f>
        <v>-0.15060709113917758</v>
      </c>
      <c r="AQ11" s="192" cm="1">
        <f t="array" ref="AQ11">bdRateExtend($C11:$C16,D11:D16,$U11:$U16,V11:V16)</f>
        <v>-0.16843980424866767</v>
      </c>
      <c r="AR11" s="192" cm="1">
        <f t="array" ref="AR11">bdRateExtend($C11:$C16,E11:E16,$U11:$U16,W11:W16)</f>
        <v>-0.40012237466468337</v>
      </c>
      <c r="AS11" s="192" cm="1">
        <f t="array" ref="AS11">bdRateExtend($C11:$C16,F11:F16,$U11:$U16,X11:X16)</f>
        <v>-0.42317220377821008</v>
      </c>
      <c r="AT11" s="192" cm="1">
        <f t="array" ref="AT11">bdRateExtend($C11:$C14,H11:H14,$U11:$U14,Z11:Z14)</f>
        <v>-0.13650076808794021</v>
      </c>
      <c r="AU11" s="192" cm="1">
        <f t="array" ref="AU11">bdRateExtend($C11:$C16,H11:H16,$U11:$U16,Z11:Z16)</f>
        <v>-0.14985042034237472</v>
      </c>
      <c r="AV11" s="192" cm="1">
        <f t="array" ref="AV11">bdRateExtend($C11:$C14,I11:I14,$U11:$U14,AA11:AA14)</f>
        <v>-0.1338341836326018</v>
      </c>
      <c r="AW11" s="192" cm="1">
        <f t="array" ref="AW11">bdRateExtend($C11:$C16,I11:I16,$U11:$U16,AA11:AA16)</f>
        <v>-0.14817148100660893</v>
      </c>
      <c r="AX11" s="192" cm="1">
        <f t="array" ref="AX11">bdRateExtend($C11:$C14,J11:J14,$U11:$U14,AB11:AB14,"None", FALSE,1)</f>
        <v>-0.14982631142994396</v>
      </c>
      <c r="AY11" s="194" cm="1">
        <f t="array" ref="AY11">bdRateExtend($C11:$C16,J11:J16,$U11:$U16,AB11:AB16,"None", FALSE,TRUE)</f>
        <v>-0.16307579493066704</v>
      </c>
      <c r="AZ11" s="251" cm="1">
        <f t="array" ref="AZ11">testVMAFRange($C11:$C14,J11:J14,$U11:$U14,AB11:AB14)</f>
        <v>0</v>
      </c>
      <c r="BA11" s="170" cm="1">
        <f t="array" ref="BA11">testVMAFRange($C11:$C16,J11:J16,$U11:$U16,AB11:AB16)</f>
        <v>0</v>
      </c>
      <c r="CI11" s="11" t="s">
        <v>37</v>
      </c>
      <c r="CJ11" s="10">
        <f>CJ5+CJ8</f>
        <v>2149.8873511798793</v>
      </c>
      <c r="CK11" s="5"/>
      <c r="CL11" s="165">
        <v>40.67778767658465</v>
      </c>
      <c r="CM11" s="165">
        <v>27.127566999999999</v>
      </c>
      <c r="CN11" s="165">
        <v>27.127566999999999</v>
      </c>
      <c r="CO11" s="165">
        <v>36.049005999999999</v>
      </c>
      <c r="CP11" s="165">
        <v>37.327993750000005</v>
      </c>
      <c r="CQ11" s="165">
        <v>28.322683609375002</v>
      </c>
      <c r="CR11" s="165">
        <v>7.7013322500000001</v>
      </c>
      <c r="CS11" s="165">
        <v>6.7013352499999996</v>
      </c>
      <c r="CT11" s="165">
        <v>7.0454187500000005</v>
      </c>
      <c r="CU11" s="165">
        <v>6.4765040000000003</v>
      </c>
      <c r="CV11" s="165">
        <v>22.97477675</v>
      </c>
      <c r="CW11" s="165">
        <v>29.640295500000001</v>
      </c>
      <c r="CX11" s="165">
        <v>27.049471</v>
      </c>
      <c r="CY11" s="165">
        <v>36.044131</v>
      </c>
      <c r="CZ11" s="165">
        <v>37.214939749999999</v>
      </c>
      <c r="DA11" s="165">
        <v>28.575337919895631</v>
      </c>
      <c r="DB11" s="165">
        <v>0.11220625000000001</v>
      </c>
      <c r="DC11" s="165">
        <v>206.86500000000001</v>
      </c>
      <c r="DE11" s="165">
        <v>40.67778767658465</v>
      </c>
      <c r="DF11" s="165">
        <v>7.7013322500000001</v>
      </c>
      <c r="DH11" s="165">
        <v>40.67778767658465</v>
      </c>
      <c r="DI11" s="165">
        <v>6.7013352499999996</v>
      </c>
      <c r="DK11" s="165">
        <v>81.721356</v>
      </c>
      <c r="DL11" s="165">
        <v>23.893840999999998</v>
      </c>
      <c r="DM11" s="165">
        <v>76.410780613879083</v>
      </c>
      <c r="DN11" s="165">
        <v>21.332241</v>
      </c>
      <c r="DO11" s="165">
        <v>40.67778767658465</v>
      </c>
      <c r="DP11" s="165">
        <v>22.97477675</v>
      </c>
      <c r="DQ11" s="165">
        <v>40.67778767658465</v>
      </c>
      <c r="DR11" s="165">
        <v>29.640295500000001</v>
      </c>
      <c r="DS11" s="165">
        <v>40.67778767658465</v>
      </c>
      <c r="DT11" s="165">
        <v>27.049471</v>
      </c>
      <c r="DU11" s="165">
        <v>27.049471</v>
      </c>
      <c r="DV11" s="165">
        <v>36.044131</v>
      </c>
      <c r="DW11" s="165">
        <v>37.214939749999999</v>
      </c>
      <c r="DX11" s="165">
        <v>28.575337919895631</v>
      </c>
      <c r="DZ11" s="165">
        <v>47.443019</v>
      </c>
      <c r="EA11" s="165">
        <v>28.177159</v>
      </c>
      <c r="EB11" s="165">
        <v>28.177159</v>
      </c>
      <c r="EC11" s="165">
        <v>36.542355000000001</v>
      </c>
      <c r="ED11" s="165">
        <v>37.830066000000002</v>
      </c>
      <c r="EE11" s="165">
        <v>29.303290437499999</v>
      </c>
      <c r="EF11" s="165">
        <v>8.6123170000000009</v>
      </c>
      <c r="EG11" s="165">
        <v>7.3653079999999997</v>
      </c>
      <c r="EH11" s="165">
        <v>17.781824</v>
      </c>
      <c r="EI11" s="165">
        <v>16.847595999999999</v>
      </c>
      <c r="EJ11" s="165">
        <v>24.073542</v>
      </c>
      <c r="EK11" s="165">
        <v>30.562850000000001</v>
      </c>
      <c r="EL11" s="165">
        <v>28.086065000000001</v>
      </c>
      <c r="EM11" s="165">
        <v>36.534059999999997</v>
      </c>
      <c r="EN11" s="165">
        <v>37.765514000000003</v>
      </c>
      <c r="EO11" s="165">
        <v>29.583059228819167</v>
      </c>
      <c r="EP11" s="165">
        <v>6.9250999999999993E-2</v>
      </c>
      <c r="EQ11" s="165">
        <v>2909.24</v>
      </c>
      <c r="ER11" s="165">
        <v>39.04177570526987</v>
      </c>
      <c r="ES11" s="165">
        <v>8.25116725</v>
      </c>
      <c r="ET11" s="165">
        <v>39.04177570526987</v>
      </c>
      <c r="EU11" s="165">
        <v>7.0298177499999994</v>
      </c>
      <c r="EV11" s="167">
        <v>103.4057292720785</v>
      </c>
      <c r="EW11" s="167">
        <v>31.988723750000002</v>
      </c>
      <c r="EX11" s="167">
        <v>91.389544830583176</v>
      </c>
      <c r="EY11" s="167">
        <v>28.141411874999999</v>
      </c>
      <c r="EZ11" s="167">
        <v>47.443019</v>
      </c>
      <c r="FA11" s="167">
        <v>24.073542</v>
      </c>
      <c r="FB11" s="167">
        <v>39.04177570526987</v>
      </c>
      <c r="FC11" s="167">
        <v>30.205396499999999</v>
      </c>
      <c r="FD11" s="165">
        <v>47.443019</v>
      </c>
      <c r="FE11" s="165">
        <v>28.086065000000001</v>
      </c>
      <c r="FF11" s="165">
        <v>28.086065000000001</v>
      </c>
      <c r="FG11" s="165">
        <v>36.534059999999997</v>
      </c>
      <c r="FH11" s="165">
        <v>37.765514000000003</v>
      </c>
      <c r="FI11" s="165">
        <v>29.583059228819167</v>
      </c>
      <c r="FK11" s="165">
        <v>40.67778767658465</v>
      </c>
      <c r="FL11" s="165">
        <v>28.322683609375002</v>
      </c>
      <c r="FM11" s="165">
        <v>40.67778767658465</v>
      </c>
      <c r="FN11" s="165">
        <v>28.575337919895631</v>
      </c>
      <c r="FP11" s="165">
        <v>39.04177570526987</v>
      </c>
      <c r="FQ11" s="165">
        <v>28.807052921874998</v>
      </c>
      <c r="FR11" s="165">
        <v>47.443019</v>
      </c>
      <c r="FS11" s="165">
        <v>29.583059228819167</v>
      </c>
    </row>
    <row r="12" spans="1:175">
      <c r="A12" s="249"/>
      <c r="B12" s="38">
        <v>135</v>
      </c>
      <c r="C12" s="141">
        <f>Anchor!L261</f>
        <v>5679.0348110000004</v>
      </c>
      <c r="D12" s="141">
        <f>Anchor!M261</f>
        <v>39.802410000000002</v>
      </c>
      <c r="E12" s="141">
        <f>Anchor!N261</f>
        <v>45.701999000000001</v>
      </c>
      <c r="F12" s="141">
        <f>Anchor!O261</f>
        <v>47.180835999999999</v>
      </c>
      <c r="G12" s="142">
        <f>('Summary (Full)'!$B$34*D12+'Summary (Full)'!$B$35*E12+'Summary (Full)'!$B$36*F12)/'Summary (Full)'!$B$37</f>
        <v>40.632285937500001</v>
      </c>
      <c r="H12" s="141">
        <f>Anchor!P261</f>
        <v>25.060302</v>
      </c>
      <c r="I12" s="141">
        <f>Anchor!Q261</f>
        <v>18.833673000000001</v>
      </c>
      <c r="J12" s="141">
        <f>Anchor!R261</f>
        <v>87.619265999999996</v>
      </c>
      <c r="K12" s="141">
        <f>Anchor!S261</f>
        <v>85.258246999999997</v>
      </c>
      <c r="L12" s="141">
        <f>Anchor!T261</f>
        <v>38.706367</v>
      </c>
      <c r="M12" s="141">
        <f>Anchor!U261</f>
        <v>41.184843999999998</v>
      </c>
      <c r="N12" s="141">
        <f>Anchor!V261</f>
        <v>39.74738</v>
      </c>
      <c r="O12" s="141">
        <f>Anchor!W261</f>
        <v>45.693705999999999</v>
      </c>
      <c r="P12" s="141">
        <f>Anchor!X261</f>
        <v>47.157879000000001</v>
      </c>
      <c r="Q12" s="143">
        <f>10*LOG10(1/(('Summary (Full)'!$B$41/10^(N12/10)+'Summary (Full)'!$B$42/10^(O12/10)+'Summary (Full)'!$B$43/10^(P12/10))/'Summary (Full)'!$B$44))</f>
        <v>41.059130811433768</v>
      </c>
      <c r="R12" s="141">
        <f>Anchor!Y261</f>
        <v>1.2803999999999999E-2</v>
      </c>
      <c r="S12" s="141">
        <f>Anchor!Z261</f>
        <v>11905.69</v>
      </c>
      <c r="U12" s="130">
        <f>Test!L261</f>
        <v>5928.9203100000004</v>
      </c>
      <c r="V12" s="130">
        <f>Test!M261</f>
        <v>40.206429999999997</v>
      </c>
      <c r="W12" s="130">
        <f>Test!N261</f>
        <v>46.625357000000001</v>
      </c>
      <c r="X12" s="130">
        <f>Test!O261</f>
        <v>48.351236</v>
      </c>
      <c r="Y12" s="130">
        <f>('Summary (Full)'!$B$34*V12+'Summary (Full)'!$B$35*W12+'Summary (Full)'!$B$36*X12)/'Summary (Full)'!$B$37</f>
        <v>41.116663312499995</v>
      </c>
      <c r="Z12" s="130">
        <f>Test!P261</f>
        <v>25.764257000000001</v>
      </c>
      <c r="AA12" s="130">
        <f>Test!Q261</f>
        <v>19.310858</v>
      </c>
      <c r="AB12" s="130">
        <f>Test!R261</f>
        <v>88.771709999999999</v>
      </c>
      <c r="AC12" s="130">
        <f>Test!S261</f>
        <v>86.439453</v>
      </c>
      <c r="AD12" s="130">
        <f>Test!T261</f>
        <v>39.405763</v>
      </c>
      <c r="AE12" s="130">
        <f>Test!U261</f>
        <v>41.835915999999997</v>
      </c>
      <c r="AF12" s="130">
        <f>Test!V261</f>
        <v>40.146853</v>
      </c>
      <c r="AG12" s="130">
        <f>Test!W261</f>
        <v>46.618820999999997</v>
      </c>
      <c r="AH12" s="130">
        <f>Test!X261</f>
        <v>48.311863000000002</v>
      </c>
      <c r="AI12" s="130">
        <f>10*LOG10(1/(('Summary (Full)'!$B$41/10^(AF12/10)+'Summary (Full)'!$B$42/10^(AG12/10)+'Summary (Full)'!$B$43/10^(AH12/10))/'Summary (Full)'!$B$44))</f>
        <v>41.515704868218748</v>
      </c>
      <c r="AJ12" s="156">
        <f>Test!Y261</f>
        <v>8.2199999999999999E-3</v>
      </c>
      <c r="AK12" s="153">
        <f>Test!Z261</f>
        <v>109529.95</v>
      </c>
      <c r="AL12" s="153">
        <f t="shared" si="2"/>
        <v>0.64198687910028118</v>
      </c>
      <c r="AM12" s="153">
        <f t="shared" si="2"/>
        <v>9.1997985837024139</v>
      </c>
      <c r="AO12" s="261"/>
      <c r="AP12" s="177"/>
      <c r="AQ12" s="177"/>
      <c r="AR12" s="177"/>
      <c r="AS12" s="177"/>
      <c r="AT12" s="177"/>
      <c r="AU12" s="177"/>
      <c r="AV12" s="177"/>
      <c r="AW12" s="177"/>
      <c r="AX12" s="177"/>
      <c r="AY12" s="178"/>
      <c r="AZ12" s="252"/>
      <c r="BA12" s="171"/>
      <c r="CK12" s="5"/>
      <c r="CL12" s="165">
        <v>44.150116715656715</v>
      </c>
      <c r="CM12" s="165">
        <v>27.383742000000002</v>
      </c>
      <c r="CN12" s="165">
        <v>27.383742000000002</v>
      </c>
      <c r="CO12" s="165">
        <v>36.251901500000002</v>
      </c>
      <c r="CP12" s="165">
        <v>37.553705375</v>
      </c>
      <c r="CQ12" s="165">
        <v>28.573624679687502</v>
      </c>
      <c r="CR12" s="165">
        <v>7.9605706249999999</v>
      </c>
      <c r="CS12" s="165">
        <v>6.8642791250000004</v>
      </c>
      <c r="CT12" s="165">
        <v>8.0509173750000009</v>
      </c>
      <c r="CU12" s="165">
        <v>7.4294190000000002</v>
      </c>
      <c r="CV12" s="165">
        <v>23.217718875000003</v>
      </c>
      <c r="CW12" s="165">
        <v>29.88870975</v>
      </c>
      <c r="CX12" s="165">
        <v>27.3055725</v>
      </c>
      <c r="CY12" s="165">
        <v>36.247112000000001</v>
      </c>
      <c r="CZ12" s="165">
        <v>37.435918375</v>
      </c>
      <c r="DA12" s="165">
        <v>28.829100863175842</v>
      </c>
      <c r="DB12" s="165">
        <v>0.10085812500000001</v>
      </c>
      <c r="DC12" s="165">
        <v>216.22250000000003</v>
      </c>
      <c r="DE12" s="165">
        <v>44.150116715656715</v>
      </c>
      <c r="DF12" s="165">
        <v>7.9605706249999999</v>
      </c>
      <c r="DH12" s="165">
        <v>44.150116715656715</v>
      </c>
      <c r="DI12" s="165">
        <v>6.8642791250000004</v>
      </c>
      <c r="DK12" s="165">
        <v>91.731358765845414</v>
      </c>
      <c r="DL12" s="165">
        <v>26.083226249999999</v>
      </c>
      <c r="DM12" s="165">
        <v>91.731358765845414</v>
      </c>
      <c r="DN12" s="165">
        <v>24.406020999999999</v>
      </c>
      <c r="DO12" s="165">
        <v>44.150116715656715</v>
      </c>
      <c r="DP12" s="165">
        <v>23.217718875000003</v>
      </c>
      <c r="DQ12" s="165">
        <v>44.150116715656715</v>
      </c>
      <c r="DR12" s="165">
        <v>29.88870975</v>
      </c>
      <c r="DS12" s="165">
        <v>44.150116715656715</v>
      </c>
      <c r="DT12" s="165">
        <v>27.3055725</v>
      </c>
      <c r="DU12" s="165">
        <v>27.3055725</v>
      </c>
      <c r="DV12" s="165">
        <v>36.247112000000001</v>
      </c>
      <c r="DW12" s="165">
        <v>37.435918375</v>
      </c>
      <c r="DX12" s="165">
        <v>28.829100863175842</v>
      </c>
      <c r="DZ12" s="165">
        <v>53.328968563099657</v>
      </c>
      <c r="EA12" s="165">
        <v>28.468843249999999</v>
      </c>
      <c r="EB12" s="165">
        <v>28.468843249999999</v>
      </c>
      <c r="EC12" s="165">
        <v>36.816149000000003</v>
      </c>
      <c r="ED12" s="165">
        <v>38.142952625</v>
      </c>
      <c r="EE12" s="165">
        <v>29.595181695312501</v>
      </c>
      <c r="EF12" s="165">
        <v>8.9619808750000018</v>
      </c>
      <c r="EG12" s="165">
        <v>7.5882381250000002</v>
      </c>
      <c r="EH12" s="165">
        <v>19.636352875</v>
      </c>
      <c r="EI12" s="165">
        <v>18.616288749999999</v>
      </c>
      <c r="EJ12" s="165">
        <v>24.386964750000001</v>
      </c>
      <c r="EK12" s="165">
        <v>30.864403125000003</v>
      </c>
      <c r="EL12" s="165">
        <v>28.378281375</v>
      </c>
      <c r="EM12" s="165">
        <v>36.808519374999996</v>
      </c>
      <c r="EN12" s="165">
        <v>38.083498250000005</v>
      </c>
      <c r="EO12" s="165">
        <v>29.875305937396917</v>
      </c>
      <c r="EP12" s="165">
        <v>6.488374999999999E-2</v>
      </c>
      <c r="EQ12" s="165">
        <v>3216.7124999999996</v>
      </c>
      <c r="ER12" s="165">
        <v>43.089720543366582</v>
      </c>
      <c r="ES12" s="165">
        <v>8.5254386249999996</v>
      </c>
      <c r="ET12" s="165">
        <v>42.632280261755099</v>
      </c>
      <c r="EU12" s="165">
        <v>7.1848220000000005</v>
      </c>
      <c r="EV12" s="167">
        <v>117.00183939106472</v>
      </c>
      <c r="EW12" s="167">
        <v>34.286573625000003</v>
      </c>
      <c r="EX12" s="167">
        <v>103.4057292720785</v>
      </c>
      <c r="EY12" s="167">
        <v>30.338203749999998</v>
      </c>
      <c r="EZ12" s="167">
        <v>53.328968563099657</v>
      </c>
      <c r="FA12" s="167">
        <v>24.386964750000001</v>
      </c>
      <c r="FB12" s="167">
        <v>43.089720543366582</v>
      </c>
      <c r="FC12" s="167">
        <v>30.460452750000002</v>
      </c>
      <c r="FD12" s="165">
        <v>53.328968563099657</v>
      </c>
      <c r="FE12" s="165">
        <v>28.378281375</v>
      </c>
      <c r="FF12" s="165">
        <v>28.378281375</v>
      </c>
      <c r="FG12" s="165">
        <v>36.808519374999996</v>
      </c>
      <c r="FH12" s="165">
        <v>38.083498250000005</v>
      </c>
      <c r="FI12" s="165">
        <v>29.875305937396917</v>
      </c>
      <c r="FK12" s="165">
        <v>44.150116715656715</v>
      </c>
      <c r="FL12" s="165">
        <v>28.573624679687502</v>
      </c>
      <c r="FM12" s="165">
        <v>44.150116715656715</v>
      </c>
      <c r="FN12" s="165">
        <v>28.829100863175842</v>
      </c>
      <c r="FP12" s="165">
        <v>43.089720543366582</v>
      </c>
      <c r="FQ12" s="165">
        <v>29.049103960937501</v>
      </c>
      <c r="FR12" s="165">
        <v>53.328968563099657</v>
      </c>
      <c r="FS12" s="165">
        <v>29.875305937396917</v>
      </c>
    </row>
    <row r="13" spans="1:175">
      <c r="A13" s="249"/>
      <c r="B13" s="38">
        <v>160</v>
      </c>
      <c r="C13" s="141">
        <f>Anchor!L262</f>
        <v>2194.495966</v>
      </c>
      <c r="D13" s="141">
        <f>Anchor!M262</f>
        <v>37.513202</v>
      </c>
      <c r="E13" s="141">
        <f>Anchor!N262</f>
        <v>43.371813000000003</v>
      </c>
      <c r="F13" s="141">
        <f>Anchor!O262</f>
        <v>44.905942000000003</v>
      </c>
      <c r="G13" s="142">
        <f>('Summary (Full)'!$B$34*D13+'Summary (Full)'!$B$35*E13+'Summary (Full)'!$B$36*F13)/'Summary (Full)'!$B$37</f>
        <v>38.3414114375</v>
      </c>
      <c r="H13" s="141">
        <f>Anchor!P262</f>
        <v>21.139576000000002</v>
      </c>
      <c r="I13" s="141">
        <f>Anchor!Q262</f>
        <v>16.083124000000002</v>
      </c>
      <c r="J13" s="141">
        <f>Anchor!R262</f>
        <v>79.067426999999995</v>
      </c>
      <c r="K13" s="141">
        <f>Anchor!S262</f>
        <v>76.369681</v>
      </c>
      <c r="L13" s="141">
        <f>Anchor!T262</f>
        <v>35.117913999999999</v>
      </c>
      <c r="M13" s="141">
        <f>Anchor!U262</f>
        <v>38.960624000000003</v>
      </c>
      <c r="N13" s="141">
        <f>Anchor!V262</f>
        <v>37.463980999999997</v>
      </c>
      <c r="O13" s="141">
        <f>Anchor!W262</f>
        <v>43.365639000000002</v>
      </c>
      <c r="P13" s="141">
        <f>Anchor!X262</f>
        <v>44.870091000000002</v>
      </c>
      <c r="Q13" s="143">
        <f>10*LOG10(1/(('Summary (Full)'!$B$41/10^(N13/10)+'Summary (Full)'!$B$42/10^(O13/10)+'Summary (Full)'!$B$43/10^(P13/10))/'Summary (Full)'!$B$44))</f>
        <v>38.772978893620774</v>
      </c>
      <c r="R13" s="141">
        <f>Anchor!Y262</f>
        <v>1.5528999999999999E-2</v>
      </c>
      <c r="S13" s="141">
        <f>Anchor!Z262</f>
        <v>7238.3</v>
      </c>
      <c r="U13" s="130">
        <f>Test!L262</f>
        <v>2279.9797130000002</v>
      </c>
      <c r="V13" s="130">
        <f>Test!M262</f>
        <v>38.052041000000003</v>
      </c>
      <c r="W13" s="130">
        <f>Test!N262</f>
        <v>44.630206999999999</v>
      </c>
      <c r="X13" s="130">
        <f>Test!O262</f>
        <v>46.310671999999997</v>
      </c>
      <c r="Y13" s="130">
        <f>('Summary (Full)'!$B$34*V13+'Summary (Full)'!$B$35*W13+'Summary (Full)'!$B$36*X13)/'Summary (Full)'!$B$37</f>
        <v>38.979340812499998</v>
      </c>
      <c r="Z13" s="130">
        <f>Test!P262</f>
        <v>21.949424</v>
      </c>
      <c r="AA13" s="130">
        <f>Test!Q262</f>
        <v>16.655099</v>
      </c>
      <c r="AB13" s="130">
        <f>Test!R262</f>
        <v>81.242474000000001</v>
      </c>
      <c r="AC13" s="130">
        <f>Test!S262</f>
        <v>78.713328000000004</v>
      </c>
      <c r="AD13" s="130">
        <f>Test!T262</f>
        <v>35.915913000000003</v>
      </c>
      <c r="AE13" s="130">
        <f>Test!U262</f>
        <v>39.846615999999997</v>
      </c>
      <c r="AF13" s="130">
        <f>Test!V262</f>
        <v>37.991300000000003</v>
      </c>
      <c r="AG13" s="130">
        <f>Test!W262</f>
        <v>44.625362000000003</v>
      </c>
      <c r="AH13" s="130">
        <f>Test!X262</f>
        <v>46.284768999999997</v>
      </c>
      <c r="AI13" s="130">
        <f>10*LOG10(1/(('Summary (Full)'!$B$41/10^(AF13/10)+'Summary (Full)'!$B$42/10^(AG13/10)+'Summary (Full)'!$B$43/10^(AH13/10))/'Summary (Full)'!$B$44))</f>
        <v>39.37277060560276</v>
      </c>
      <c r="AJ13" s="156">
        <f>Test!Y262</f>
        <v>8.6409999999999994E-3</v>
      </c>
      <c r="AK13" s="153">
        <f>Test!Z262</f>
        <v>55284.47</v>
      </c>
      <c r="AL13" s="153">
        <f t="shared" si="2"/>
        <v>0.55644278446776996</v>
      </c>
      <c r="AM13" s="153">
        <f t="shared" si="2"/>
        <v>7.6377699183509939</v>
      </c>
      <c r="AO13" s="261" t="s">
        <v>28</v>
      </c>
      <c r="AP13" s="177" cm="1">
        <f t="array" ref="AP13">bdRateExtend($C12:$C15,D12:D15,$U12:$U15,V12:V15)</f>
        <v>-0.16952499218324057</v>
      </c>
      <c r="AQ13" s="177"/>
      <c r="AR13" s="177"/>
      <c r="AS13" s="177"/>
      <c r="AT13" s="177" cm="1">
        <f t="array" ref="AT13">bdRateExtend($C12:$C15,H12:H15,$U12:$U15,Z12:Z15)</f>
        <v>-0.1516620831966683</v>
      </c>
      <c r="AU13" s="177"/>
      <c r="AV13" s="177" cm="1">
        <f t="array" ref="AV13">bdRateExtend($C12:$C15,I12:I15,$U12:$U15,AA12:AA15)</f>
        <v>-0.15067524773149921</v>
      </c>
      <c r="AW13" s="177"/>
      <c r="AX13" s="177" cm="1">
        <f t="array" ref="AX13">bdRateExtend($C12:$C15,J12:J15,$U12:$U15,AB12:AB15,"None", FALSE,1)</f>
        <v>-0.16475965618655497</v>
      </c>
      <c r="AY13" s="178"/>
      <c r="AZ13" s="252" cm="1">
        <f t="array" ref="AZ13">testVMAFRange($C12:$C15,J12:J15,$U12:$U15,AB12:AB15)</f>
        <v>0</v>
      </c>
      <c r="BA13" s="171"/>
      <c r="CK13" s="5"/>
      <c r="CL13" s="165">
        <v>47.918849999999999</v>
      </c>
      <c r="CM13" s="165">
        <v>27.639917000000001</v>
      </c>
      <c r="CN13" s="165">
        <v>27.639917000000001</v>
      </c>
      <c r="CO13" s="165">
        <v>36.454796999999999</v>
      </c>
      <c r="CP13" s="165">
        <v>37.779417000000002</v>
      </c>
      <c r="CQ13" s="165">
        <v>28.824565750000001</v>
      </c>
      <c r="CR13" s="165">
        <v>8.2198089999999997</v>
      </c>
      <c r="CS13" s="165">
        <v>7.0272230000000002</v>
      </c>
      <c r="CT13" s="165">
        <v>9.0564160000000005</v>
      </c>
      <c r="CU13" s="165">
        <v>8.3823340000000002</v>
      </c>
      <c r="CV13" s="165">
        <v>23.460661000000002</v>
      </c>
      <c r="CW13" s="165">
        <v>30.137124</v>
      </c>
      <c r="CX13" s="165">
        <v>27.561674</v>
      </c>
      <c r="CY13" s="165">
        <v>36.450093000000003</v>
      </c>
      <c r="CZ13" s="165">
        <v>37.656897000000001</v>
      </c>
      <c r="DA13" s="165">
        <v>29.082863806456057</v>
      </c>
      <c r="DB13" s="165">
        <v>8.9510000000000006E-2</v>
      </c>
      <c r="DC13" s="165">
        <v>225.58</v>
      </c>
      <c r="DE13" s="165">
        <v>47.918849999999999</v>
      </c>
      <c r="DF13" s="165">
        <v>8.2198089999999997</v>
      </c>
      <c r="DH13" s="165">
        <v>47.918849999999999</v>
      </c>
      <c r="DI13" s="165">
        <v>7.0272230000000002</v>
      </c>
      <c r="DK13" s="165">
        <v>102.96748111996862</v>
      </c>
      <c r="DL13" s="165">
        <v>28.2726115</v>
      </c>
      <c r="DM13" s="165">
        <v>102.96748111996862</v>
      </c>
      <c r="DN13" s="165">
        <v>26.519971999999999</v>
      </c>
      <c r="DO13" s="165">
        <v>47.918849999999999</v>
      </c>
      <c r="DP13" s="165">
        <v>23.460661000000002</v>
      </c>
      <c r="DQ13" s="165">
        <v>47.918849999999999</v>
      </c>
      <c r="DR13" s="165">
        <v>30.137124</v>
      </c>
      <c r="DS13" s="165">
        <v>47.918849999999999</v>
      </c>
      <c r="DT13" s="165">
        <v>27.561674</v>
      </c>
      <c r="DU13" s="165">
        <v>27.561674</v>
      </c>
      <c r="DV13" s="165">
        <v>36.450093000000003</v>
      </c>
      <c r="DW13" s="165">
        <v>37.656897000000001</v>
      </c>
      <c r="DX13" s="165">
        <v>29.082863806456057</v>
      </c>
      <c r="DZ13" s="165">
        <v>59.94514994933337</v>
      </c>
      <c r="EA13" s="165">
        <v>28.760527499999998</v>
      </c>
      <c r="EB13" s="165">
        <v>28.760527499999998</v>
      </c>
      <c r="EC13" s="165">
        <v>37.089942999999998</v>
      </c>
      <c r="ED13" s="165">
        <v>38.455839250000004</v>
      </c>
      <c r="EE13" s="165">
        <v>29.887072953124999</v>
      </c>
      <c r="EF13" s="165">
        <v>9.311644750000001</v>
      </c>
      <c r="EG13" s="165">
        <v>7.8111682499999997</v>
      </c>
      <c r="EH13" s="165">
        <v>21.49088175</v>
      </c>
      <c r="EI13" s="165">
        <v>20.384981499999999</v>
      </c>
      <c r="EJ13" s="165">
        <v>24.700387499999998</v>
      </c>
      <c r="EK13" s="165">
        <v>31.165956250000001</v>
      </c>
      <c r="EL13" s="165">
        <v>28.670497750000003</v>
      </c>
      <c r="EM13" s="165">
        <v>37.082978749999995</v>
      </c>
      <c r="EN13" s="165">
        <v>38.4014825</v>
      </c>
      <c r="EO13" s="165">
        <v>30.167552645974666</v>
      </c>
      <c r="EP13" s="165">
        <v>6.0516499999999994E-2</v>
      </c>
      <c r="EQ13" s="165">
        <v>3524.1849999999999</v>
      </c>
      <c r="ER13" s="165">
        <v>53.103509751406733</v>
      </c>
      <c r="ES13" s="165">
        <v>9.1447776249999997</v>
      </c>
      <c r="ET13" s="165">
        <v>47.644326419478986</v>
      </c>
      <c r="EU13" s="165">
        <v>7.3864700000000001</v>
      </c>
      <c r="EV13" s="167">
        <v>132.38560877872857</v>
      </c>
      <c r="EW13" s="167">
        <v>36.5844235</v>
      </c>
      <c r="EX13" s="167">
        <v>117.00183939106472</v>
      </c>
      <c r="EY13" s="167">
        <v>32.534995625000001</v>
      </c>
      <c r="EZ13" s="167">
        <v>59.94514994933337</v>
      </c>
      <c r="FA13" s="167">
        <v>24.700387499999998</v>
      </c>
      <c r="FB13" s="167">
        <v>47.557366000000002</v>
      </c>
      <c r="FC13" s="167">
        <v>30.715509000000001</v>
      </c>
      <c r="FD13" s="165">
        <v>59.94514994933337</v>
      </c>
      <c r="FE13" s="165">
        <v>28.670497750000003</v>
      </c>
      <c r="FF13" s="165">
        <v>28.670497750000003</v>
      </c>
      <c r="FG13" s="165">
        <v>37.082978749999995</v>
      </c>
      <c r="FH13" s="165">
        <v>38.4014825</v>
      </c>
      <c r="FI13" s="165">
        <v>30.167552645974666</v>
      </c>
      <c r="FK13" s="165">
        <v>47.918849999999999</v>
      </c>
      <c r="FL13" s="165">
        <v>28.824565750000001</v>
      </c>
      <c r="FM13" s="165">
        <v>47.918849999999999</v>
      </c>
      <c r="FN13" s="165">
        <v>29.082863806456057</v>
      </c>
      <c r="FP13" s="165">
        <v>47.443019</v>
      </c>
      <c r="FQ13" s="165">
        <v>29.303290437499999</v>
      </c>
      <c r="FR13" s="165">
        <v>59.94514994933337</v>
      </c>
      <c r="FS13" s="165">
        <v>30.167552645974666</v>
      </c>
    </row>
    <row r="14" spans="1:175">
      <c r="A14" s="249"/>
      <c r="B14" s="38">
        <v>185</v>
      </c>
      <c r="C14" s="141">
        <f>Anchor!L263</f>
        <v>842.07115999999996</v>
      </c>
      <c r="D14" s="141">
        <f>Anchor!M263</f>
        <v>35.009905000000003</v>
      </c>
      <c r="E14" s="141">
        <f>Anchor!N263</f>
        <v>41.094669000000003</v>
      </c>
      <c r="F14" s="141">
        <f>Anchor!O263</f>
        <v>42.665559999999999</v>
      </c>
      <c r="G14" s="142">
        <f>('Summary (Full)'!$B$34*D14+'Summary (Full)'!$B$35*E14+'Summary (Full)'!$B$36*F14)/'Summary (Full)'!$B$37</f>
        <v>35.868681187500002</v>
      </c>
      <c r="H14" s="141">
        <f>Anchor!P263</f>
        <v>17.406773999999999</v>
      </c>
      <c r="I14" s="141">
        <f>Anchor!Q263</f>
        <v>13.350329</v>
      </c>
      <c r="J14" s="141">
        <f>Anchor!R263</f>
        <v>65.971911000000006</v>
      </c>
      <c r="K14" s="141">
        <f>Anchor!S263</f>
        <v>63.111958999999999</v>
      </c>
      <c r="L14" s="141">
        <f>Anchor!T263</f>
        <v>31.749690999999999</v>
      </c>
      <c r="M14" s="141">
        <f>Anchor!U263</f>
        <v>36.582942000000003</v>
      </c>
      <c r="N14" s="141">
        <f>Anchor!V263</f>
        <v>34.957515000000001</v>
      </c>
      <c r="O14" s="141">
        <f>Anchor!W263</f>
        <v>41.089435000000002</v>
      </c>
      <c r="P14" s="141">
        <f>Anchor!X263</f>
        <v>42.599691999999997</v>
      </c>
      <c r="Q14" s="143">
        <f>10*LOG10(1/(('Summary (Full)'!$B$41/10^(N14/10)+'Summary (Full)'!$B$42/10^(O14/10)+'Summary (Full)'!$B$43/10^(P14/10))/'Summary (Full)'!$B$44))</f>
        <v>36.288959224360056</v>
      </c>
      <c r="R14" s="141">
        <f>Anchor!Y263</f>
        <v>2.0895E-2</v>
      </c>
      <c r="S14" s="141">
        <f>Anchor!Z263</f>
        <v>4098.46</v>
      </c>
      <c r="U14" s="130">
        <f>Test!L263</f>
        <v>886.11327100000005</v>
      </c>
      <c r="V14" s="130">
        <f>Test!M263</f>
        <v>35.659191999999997</v>
      </c>
      <c r="W14" s="130">
        <f>Test!N263</f>
        <v>42.550103</v>
      </c>
      <c r="X14" s="130">
        <f>Test!O263</f>
        <v>44.198208000000001</v>
      </c>
      <c r="Y14" s="130">
        <f>('Summary (Full)'!$B$34*V14+'Summary (Full)'!$B$35*W14+'Summary (Full)'!$B$36*X14)/'Summary (Full)'!$B$37</f>
        <v>36.623562437499999</v>
      </c>
      <c r="Z14" s="130">
        <f>Test!P263</f>
        <v>18.254003000000001</v>
      </c>
      <c r="AA14" s="130">
        <f>Test!Q263</f>
        <v>13.965401999999999</v>
      </c>
      <c r="AB14" s="130">
        <f>Test!R263</f>
        <v>69.669291999999999</v>
      </c>
      <c r="AC14" s="130">
        <f>Test!S263</f>
        <v>67.016807</v>
      </c>
      <c r="AD14" s="130">
        <f>Test!T263</f>
        <v>32.606318999999999</v>
      </c>
      <c r="AE14" s="130">
        <f>Test!U263</f>
        <v>37.615622999999999</v>
      </c>
      <c r="AF14" s="130">
        <f>Test!V263</f>
        <v>35.591757999999999</v>
      </c>
      <c r="AG14" s="130">
        <f>Test!W263</f>
        <v>42.545571000000002</v>
      </c>
      <c r="AH14" s="130">
        <f>Test!X263</f>
        <v>44.181677999999998</v>
      </c>
      <c r="AI14" s="130">
        <f>10*LOG10(1/(('Summary (Full)'!$B$41/10^(AF14/10)+'Summary (Full)'!$B$42/10^(AG14/10)+'Summary (Full)'!$B$43/10^(AH14/10))/'Summary (Full)'!$B$44))</f>
        <v>36.998354503047615</v>
      </c>
      <c r="AJ14" s="156">
        <f>Test!Y263</f>
        <v>1.1591000000000001E-2</v>
      </c>
      <c r="AK14" s="153">
        <f>Test!Z263</f>
        <v>26284.16</v>
      </c>
      <c r="AL14" s="153">
        <f t="shared" si="2"/>
        <v>0.55472601100741803</v>
      </c>
      <c r="AM14" s="153">
        <f t="shared" si="2"/>
        <v>6.4131795845268709</v>
      </c>
      <c r="AO14" s="261"/>
      <c r="AP14" s="177"/>
      <c r="AQ14" s="177"/>
      <c r="AR14" s="177"/>
      <c r="AS14" s="177"/>
      <c r="AT14" s="177"/>
      <c r="AU14" s="177"/>
      <c r="AV14" s="177"/>
      <c r="AW14" s="177"/>
      <c r="AX14" s="177"/>
      <c r="AY14" s="178"/>
      <c r="AZ14" s="252"/>
      <c r="BA14" s="171"/>
      <c r="CK14" s="5"/>
      <c r="CL14" s="165">
        <v>53.13951059791551</v>
      </c>
      <c r="CM14" s="165">
        <v>27.862084250000002</v>
      </c>
      <c r="CN14" s="165">
        <v>27.862084250000002</v>
      </c>
      <c r="CO14" s="165">
        <v>36.650123499999999</v>
      </c>
      <c r="CP14" s="165">
        <v>38.007733875</v>
      </c>
      <c r="CQ14" s="165">
        <v>29.045439804687501</v>
      </c>
      <c r="CR14" s="165">
        <v>8.5596896250000007</v>
      </c>
      <c r="CS14" s="165">
        <v>7.214588</v>
      </c>
      <c r="CT14" s="165">
        <v>10.067544000000002</v>
      </c>
      <c r="CU14" s="165">
        <v>9.328178874999999</v>
      </c>
      <c r="CV14" s="165">
        <v>23.680406875000003</v>
      </c>
      <c r="CW14" s="165">
        <v>30.375731375000001</v>
      </c>
      <c r="CX14" s="165">
        <v>27.783533500000001</v>
      </c>
      <c r="CY14" s="165">
        <v>36.645153499999999</v>
      </c>
      <c r="CZ14" s="165">
        <v>37.886800749999999</v>
      </c>
      <c r="DA14" s="165">
        <v>29.304069031720342</v>
      </c>
      <c r="DB14" s="165">
        <v>8.4436875000000008E-2</v>
      </c>
      <c r="DC14" s="165">
        <v>244.745</v>
      </c>
      <c r="DE14" s="165">
        <v>53.13951059791551</v>
      </c>
      <c r="DF14" s="165">
        <v>8.5596896250000007</v>
      </c>
      <c r="DH14" s="165">
        <v>53.13951059791551</v>
      </c>
      <c r="DI14" s="165">
        <v>7.214588</v>
      </c>
      <c r="DK14" s="165">
        <v>115.57990975861003</v>
      </c>
      <c r="DL14" s="165">
        <v>30.461996749999997</v>
      </c>
      <c r="DM14" s="165">
        <v>115.57990975861003</v>
      </c>
      <c r="DN14" s="165">
        <v>28.633922999999996</v>
      </c>
      <c r="DO14" s="165">
        <v>61.70963358764017</v>
      </c>
      <c r="DP14" s="165">
        <v>24.1277765</v>
      </c>
      <c r="DQ14" s="165">
        <v>53.13951059791551</v>
      </c>
      <c r="DR14" s="165">
        <v>30.375731375000001</v>
      </c>
      <c r="DS14" s="165">
        <v>53.13951059791551</v>
      </c>
      <c r="DT14" s="165">
        <v>27.783533500000001</v>
      </c>
      <c r="DU14" s="165">
        <v>27.783533500000001</v>
      </c>
      <c r="DV14" s="165">
        <v>36.645153499999999</v>
      </c>
      <c r="DW14" s="165">
        <v>37.886800749999999</v>
      </c>
      <c r="DX14" s="165">
        <v>29.304069031720342</v>
      </c>
      <c r="DZ14" s="165">
        <v>67.382158314130365</v>
      </c>
      <c r="EA14" s="165">
        <v>29.052211749999998</v>
      </c>
      <c r="EB14" s="165">
        <v>29.052211749999998</v>
      </c>
      <c r="EC14" s="165">
        <v>37.363737</v>
      </c>
      <c r="ED14" s="165">
        <v>38.768725875000001</v>
      </c>
      <c r="EE14" s="165">
        <v>30.178964210937501</v>
      </c>
      <c r="EF14" s="165">
        <v>9.6613086250000002</v>
      </c>
      <c r="EG14" s="165">
        <v>8.0340983749999992</v>
      </c>
      <c r="EH14" s="165">
        <v>23.345410625</v>
      </c>
      <c r="EI14" s="165">
        <v>22.153674250000002</v>
      </c>
      <c r="EJ14" s="165">
        <v>25.013810249999999</v>
      </c>
      <c r="EK14" s="165">
        <v>31.467509375000002</v>
      </c>
      <c r="EL14" s="165">
        <v>28.962714125000002</v>
      </c>
      <c r="EM14" s="165">
        <v>37.357438124999994</v>
      </c>
      <c r="EN14" s="165">
        <v>38.719466750000002</v>
      </c>
      <c r="EO14" s="165">
        <v>30.459799354552413</v>
      </c>
      <c r="EP14" s="165">
        <v>5.6149249999999998E-2</v>
      </c>
      <c r="EQ14" s="165">
        <v>3831.6575000000003</v>
      </c>
      <c r="ER14" s="165">
        <v>59.296445221918937</v>
      </c>
      <c r="ES14" s="165">
        <v>9.4898452499999983</v>
      </c>
      <c r="ET14" s="165">
        <v>53.245611682709715</v>
      </c>
      <c r="EU14" s="165">
        <v>7.5881179999999997</v>
      </c>
      <c r="EV14" s="167">
        <v>149.79208449139125</v>
      </c>
      <c r="EW14" s="167">
        <v>38.882273375000004</v>
      </c>
      <c r="EX14" s="167">
        <v>132.38560877872857</v>
      </c>
      <c r="EY14" s="167">
        <v>34.731787499999996</v>
      </c>
      <c r="EZ14" s="167">
        <v>67.382158314130365</v>
      </c>
      <c r="FA14" s="167">
        <v>25.013810249999999</v>
      </c>
      <c r="FB14" s="167">
        <v>53.103509751406733</v>
      </c>
      <c r="FC14" s="167">
        <v>30.959580750000001</v>
      </c>
      <c r="FD14" s="165">
        <v>67.382158314130365</v>
      </c>
      <c r="FE14" s="165">
        <v>28.962714125000002</v>
      </c>
      <c r="FF14" s="165">
        <v>28.962714125000002</v>
      </c>
      <c r="FG14" s="165">
        <v>37.357438124999994</v>
      </c>
      <c r="FH14" s="165">
        <v>38.719466750000002</v>
      </c>
      <c r="FI14" s="165">
        <v>30.459799354552413</v>
      </c>
      <c r="FK14" s="165">
        <v>53.13951059791551</v>
      </c>
      <c r="FL14" s="165">
        <v>29.045439804687501</v>
      </c>
      <c r="FM14" s="165">
        <v>53.13951059791551</v>
      </c>
      <c r="FN14" s="165">
        <v>29.304069031720342</v>
      </c>
      <c r="FP14" s="165">
        <v>53.328968563099657</v>
      </c>
      <c r="FQ14" s="165">
        <v>29.595181695312501</v>
      </c>
      <c r="FR14" s="165">
        <v>67.382158314130365</v>
      </c>
      <c r="FS14" s="165">
        <v>30.459799354552413</v>
      </c>
    </row>
    <row r="15" spans="1:175">
      <c r="A15" s="249"/>
      <c r="B15" s="38">
        <v>210</v>
      </c>
      <c r="C15" s="141">
        <f>Anchor!L264</f>
        <v>310.19810999999999</v>
      </c>
      <c r="D15" s="141">
        <f>Anchor!M264</f>
        <v>32.364043000000002</v>
      </c>
      <c r="E15" s="141">
        <f>Anchor!N264</f>
        <v>38.902647999999999</v>
      </c>
      <c r="F15" s="141">
        <f>Anchor!O264</f>
        <v>40.478503000000003</v>
      </c>
      <c r="G15" s="142">
        <f>('Summary (Full)'!$B$34*D15+'Summary (Full)'!$B$35*E15+'Summary (Full)'!$B$36*F15)/'Summary (Full)'!$B$37</f>
        <v>33.2798595625</v>
      </c>
      <c r="H15" s="141">
        <f>Anchor!P264</f>
        <v>13.704393</v>
      </c>
      <c r="I15" s="141">
        <f>Anchor!Q264</f>
        <v>10.743715</v>
      </c>
      <c r="J15" s="141">
        <f>Anchor!R264</f>
        <v>48.765574000000001</v>
      </c>
      <c r="K15" s="141">
        <f>Anchor!S264</f>
        <v>46.120195000000002</v>
      </c>
      <c r="L15" s="141">
        <f>Anchor!T264</f>
        <v>28.570398999999998</v>
      </c>
      <c r="M15" s="141">
        <f>Anchor!U264</f>
        <v>34.078457</v>
      </c>
      <c r="N15" s="141">
        <f>Anchor!V264</f>
        <v>32.299407000000002</v>
      </c>
      <c r="O15" s="141">
        <f>Anchor!W264</f>
        <v>38.897761000000003</v>
      </c>
      <c r="P15" s="141">
        <f>Anchor!X264</f>
        <v>40.383831000000001</v>
      </c>
      <c r="Q15" s="143">
        <f>10*LOG10(1/(('Summary (Full)'!$B$41/10^(N15/10)+'Summary (Full)'!$B$42/10^(O15/10)+'Summary (Full)'!$B$43/10^(P15/10))/'Summary (Full)'!$B$44))</f>
        <v>33.671836598447619</v>
      </c>
      <c r="R15" s="141">
        <f>Anchor!Y264</f>
        <v>2.5041999999999998E-2</v>
      </c>
      <c r="S15" s="141">
        <f>Anchor!Z264</f>
        <v>2382.4699999999998</v>
      </c>
      <c r="U15" s="130">
        <f>Test!L264</f>
        <v>328.34242699999999</v>
      </c>
      <c r="V15" s="130">
        <f>Test!M264</f>
        <v>33.047888</v>
      </c>
      <c r="W15" s="130">
        <f>Test!N264</f>
        <v>40.354774999999997</v>
      </c>
      <c r="X15" s="130">
        <f>Test!O264</f>
        <v>41.949379</v>
      </c>
      <c r="Y15" s="130">
        <f>('Summary (Full)'!$B$34*V15+'Summary (Full)'!$B$35*W15+'Summary (Full)'!$B$36*X15)/'Summary (Full)'!$B$37</f>
        <v>34.060911625000003</v>
      </c>
      <c r="Z15" s="130">
        <f>Test!P264</f>
        <v>14.551758</v>
      </c>
      <c r="AA15" s="130">
        <f>Test!Q264</f>
        <v>11.327532</v>
      </c>
      <c r="AB15" s="130">
        <f>Test!R264</f>
        <v>52.910649999999997</v>
      </c>
      <c r="AC15" s="130">
        <f>Test!S264</f>
        <v>50.519221999999999</v>
      </c>
      <c r="AD15" s="130">
        <f>Test!T264</f>
        <v>29.385852</v>
      </c>
      <c r="AE15" s="130">
        <f>Test!U264</f>
        <v>35.174883999999999</v>
      </c>
      <c r="AF15" s="130">
        <f>Test!V264</f>
        <v>32.970007000000003</v>
      </c>
      <c r="AG15" s="130">
        <f>Test!W264</f>
        <v>40.349412000000001</v>
      </c>
      <c r="AH15" s="130">
        <f>Test!X264</f>
        <v>41.932704000000001</v>
      </c>
      <c r="AI15" s="130">
        <f>10*LOG10(1/(('Summary (Full)'!$B$41/10^(AF15/10)+'Summary (Full)'!$B$42/10^(AG15/10)+'Summary (Full)'!$B$43/10^(AH15/10))/'Summary (Full)'!$B$44))</f>
        <v>34.406934630644457</v>
      </c>
      <c r="AJ15" s="156">
        <f>Test!Y264</f>
        <v>1.4200000000000001E-2</v>
      </c>
      <c r="AK15" s="153">
        <f>Test!Z264</f>
        <v>14449.93</v>
      </c>
      <c r="AL15" s="153">
        <f t="shared" si="2"/>
        <v>0.56704736043447013</v>
      </c>
      <c r="AM15" s="153">
        <f t="shared" si="2"/>
        <v>6.0651047022627784</v>
      </c>
      <c r="AO15" s="261" t="s">
        <v>29</v>
      </c>
      <c r="AP15" s="177" cm="1">
        <f t="array" ref="AP15">bdRateExtend($C13:$C16,D13:D16,$U13:$U16,V13:V16)</f>
        <v>-0.18449349788724267</v>
      </c>
      <c r="AQ15" s="177"/>
      <c r="AR15" s="177"/>
      <c r="AS15" s="177"/>
      <c r="AT15" s="177" cm="1">
        <f t="array" ref="AT15">bdRateExtend($C13:$C16,H13:H16,$U13:$U16,Z13:Z16)</f>
        <v>-0.16546811770926051</v>
      </c>
      <c r="AU15" s="177"/>
      <c r="AV15" s="177" cm="1">
        <f t="array" ref="AV15">bdRateExtend($C13:$C16,I13:I16,$U13:$U16,AA13:AA16)</f>
        <v>-0.16480354318500678</v>
      </c>
      <c r="AW15" s="177"/>
      <c r="AX15" s="177" cm="1">
        <f t="array" ref="AX15">bdRateExtend($C13:$C16,J13:J16,$U13:$U16,AB13:AB16,"None", FALSE,1)</f>
        <v>-0.17164118216065516</v>
      </c>
      <c r="AY15" s="178"/>
      <c r="AZ15" s="252" cm="1">
        <f t="array" ref="AZ15">testVMAFRange($C13:$C16,J13:J16,$U13:$U16,AB13:AB16)</f>
        <v>0</v>
      </c>
      <c r="BA15" s="171"/>
      <c r="CK15" s="5"/>
      <c r="CL15" s="165">
        <v>68.667905704397612</v>
      </c>
      <c r="CM15" s="165">
        <v>28.510194375000001</v>
      </c>
      <c r="CN15" s="165">
        <v>28.510194375000001</v>
      </c>
      <c r="CO15" s="165">
        <v>36.539847375000001</v>
      </c>
      <c r="CP15" s="165">
        <v>37.939808749999997</v>
      </c>
      <c r="CQ15" s="165">
        <v>29.601398585937503</v>
      </c>
      <c r="CR15" s="165">
        <v>9.0583819999999999</v>
      </c>
      <c r="CS15" s="165">
        <v>7.6611205</v>
      </c>
      <c r="CT15" s="165">
        <v>20.871303749999999</v>
      </c>
      <c r="CU15" s="165">
        <v>19.61840625</v>
      </c>
      <c r="CV15" s="165">
        <v>24.433532249999999</v>
      </c>
      <c r="CW15" s="165">
        <v>30.718438499999998</v>
      </c>
      <c r="CX15" s="165">
        <v>28.434065624999999</v>
      </c>
      <c r="CY15" s="165">
        <v>36.534259750000004</v>
      </c>
      <c r="CZ15" s="165">
        <v>37.844656499999999</v>
      </c>
      <c r="DA15" s="165">
        <v>29.911485522273182</v>
      </c>
      <c r="DB15" s="165">
        <v>5.8435625000000005E-2</v>
      </c>
      <c r="DC15" s="165">
        <v>595.16</v>
      </c>
      <c r="DE15" s="165">
        <v>58.92895147913557</v>
      </c>
      <c r="DF15" s="165">
        <v>8.89957025</v>
      </c>
      <c r="DH15" s="165">
        <v>58.92895147913557</v>
      </c>
      <c r="DI15" s="165">
        <v>7.4019529999999998</v>
      </c>
      <c r="DK15" s="165">
        <v>129.73722766165409</v>
      </c>
      <c r="DL15" s="165">
        <v>32.651381999999998</v>
      </c>
      <c r="DM15" s="165">
        <v>129.73722766165409</v>
      </c>
      <c r="DN15" s="165">
        <v>30.747873999999996</v>
      </c>
      <c r="DO15" s="165">
        <v>68.667905704397612</v>
      </c>
      <c r="DP15" s="165">
        <v>24.433532249999999</v>
      </c>
      <c r="DQ15" s="165">
        <v>58.92895147913557</v>
      </c>
      <c r="DR15" s="165">
        <v>30.614338750000002</v>
      </c>
      <c r="DS15" s="165">
        <v>68.667905704397612</v>
      </c>
      <c r="DT15" s="165">
        <v>28.434065624999999</v>
      </c>
      <c r="DU15" s="165">
        <v>28.434065624999999</v>
      </c>
      <c r="DV15" s="165">
        <v>36.534259750000004</v>
      </c>
      <c r="DW15" s="165">
        <v>37.844656499999999</v>
      </c>
      <c r="DX15" s="165">
        <v>29.911485522273182</v>
      </c>
      <c r="DZ15" s="165">
        <v>75.741828369903345</v>
      </c>
      <c r="EA15" s="165">
        <v>29.343896000000001</v>
      </c>
      <c r="EB15" s="165">
        <v>29.343896000000001</v>
      </c>
      <c r="EC15" s="165">
        <v>37.637530999999996</v>
      </c>
      <c r="ED15" s="165">
        <v>39.081612500000006</v>
      </c>
      <c r="EE15" s="165">
        <v>30.470855468750003</v>
      </c>
      <c r="EF15" s="165">
        <v>10.010972500000001</v>
      </c>
      <c r="EG15" s="165">
        <v>8.2570285000000005</v>
      </c>
      <c r="EH15" s="165">
        <v>25.199939499999999</v>
      </c>
      <c r="EI15" s="165">
        <v>23.922367000000001</v>
      </c>
      <c r="EJ15" s="165">
        <v>25.327233</v>
      </c>
      <c r="EK15" s="165">
        <v>31.769062500000004</v>
      </c>
      <c r="EL15" s="165">
        <v>29.2549305</v>
      </c>
      <c r="EM15" s="165">
        <v>37.631897499999994</v>
      </c>
      <c r="EN15" s="165">
        <v>39.037451000000004</v>
      </c>
      <c r="EO15" s="165">
        <v>30.752046063130162</v>
      </c>
      <c r="EP15" s="165">
        <v>5.1781999999999995E-2</v>
      </c>
      <c r="EQ15" s="165">
        <v>4139.13</v>
      </c>
      <c r="ER15" s="165">
        <v>66.211601312527009</v>
      </c>
      <c r="ES15" s="165">
        <v>9.8349128749999988</v>
      </c>
      <c r="ET15" s="165">
        <v>59.94514994933337</v>
      </c>
      <c r="EU15" s="165">
        <v>7.8111682499999997</v>
      </c>
      <c r="EV15" s="167">
        <v>169.48721831070625</v>
      </c>
      <c r="EW15" s="167">
        <v>41.180123250000001</v>
      </c>
      <c r="EX15" s="167">
        <v>149.79208449139125</v>
      </c>
      <c r="EY15" s="167">
        <v>36.928579374999998</v>
      </c>
      <c r="EZ15" s="167">
        <v>75.741828369903345</v>
      </c>
      <c r="FA15" s="167">
        <v>25.327233</v>
      </c>
      <c r="FB15" s="167">
        <v>59.296445221918937</v>
      </c>
      <c r="FC15" s="167">
        <v>31.2036525</v>
      </c>
      <c r="FD15" s="165">
        <v>75.741828369903345</v>
      </c>
      <c r="FE15" s="165">
        <v>29.2549305</v>
      </c>
      <c r="FF15" s="165">
        <v>29.2549305</v>
      </c>
      <c r="FG15" s="165">
        <v>37.631897499999994</v>
      </c>
      <c r="FH15" s="165">
        <v>39.037451000000004</v>
      </c>
      <c r="FI15" s="165">
        <v>30.752046063130162</v>
      </c>
      <c r="FK15" s="165">
        <v>58.92895147913557</v>
      </c>
      <c r="FL15" s="165">
        <v>29.266313859375</v>
      </c>
      <c r="FM15" s="165">
        <v>68.667905704397612</v>
      </c>
      <c r="FN15" s="165">
        <v>29.911485522273182</v>
      </c>
      <c r="FP15" s="165">
        <v>59.94514994933337</v>
      </c>
      <c r="FQ15" s="165">
        <v>29.887072953124999</v>
      </c>
      <c r="FR15" s="165">
        <v>75.741828369903345</v>
      </c>
      <c r="FS15" s="165">
        <v>30.752046063130162</v>
      </c>
    </row>
    <row r="16" spans="1:175" ht="13" thickBot="1">
      <c r="A16" s="249"/>
      <c r="B16" s="38">
        <v>235</v>
      </c>
      <c r="C16" s="141">
        <f>Anchor!L265</f>
        <v>121.45516000000001</v>
      </c>
      <c r="D16" s="141">
        <f>Anchor!M265</f>
        <v>29.750399000000002</v>
      </c>
      <c r="E16" s="141">
        <f>Anchor!N265</f>
        <v>36.927905000000003</v>
      </c>
      <c r="F16" s="141">
        <f>Anchor!O265</f>
        <v>38.039501999999999</v>
      </c>
      <c r="G16" s="142">
        <f>('Summary (Full)'!$B$34*D16+'Summary (Full)'!$B$35*E16+'Summary (Full)'!$B$36*F16)/'Summary (Full)'!$B$37</f>
        <v>30.717062062499998</v>
      </c>
      <c r="H16" s="141">
        <f>Anchor!P265</f>
        <v>10.439356999999999</v>
      </c>
      <c r="I16" s="141">
        <f>Anchor!Q265</f>
        <v>8.5657359999999994</v>
      </c>
      <c r="J16" s="141">
        <f>Anchor!R265</f>
        <v>29.883140999999998</v>
      </c>
      <c r="K16" s="141">
        <f>Anchor!S265</f>
        <v>27.888507000000001</v>
      </c>
      <c r="L16" s="141">
        <f>Anchor!T265</f>
        <v>25.683526000000001</v>
      </c>
      <c r="M16" s="141">
        <f>Anchor!U265</f>
        <v>31.563610000000001</v>
      </c>
      <c r="N16" s="141">
        <f>Anchor!V265</f>
        <v>29.683558000000001</v>
      </c>
      <c r="O16" s="141">
        <f>Anchor!W265</f>
        <v>36.916912000000004</v>
      </c>
      <c r="P16" s="141">
        <f>Anchor!X265</f>
        <v>37.893304000000001</v>
      </c>
      <c r="Q16" s="143">
        <f>10*LOG10(1/(('Summary (Full)'!$B$41/10^(N16/10)+'Summary (Full)'!$B$42/10^(O16/10)+'Summary (Full)'!$B$43/10^(P16/10))/'Summary (Full)'!$B$44))</f>
        <v>31.090068016141203</v>
      </c>
      <c r="R16" s="141">
        <f>Anchor!Y265</f>
        <v>4.2960999999999999E-2</v>
      </c>
      <c r="S16" s="141">
        <f>Anchor!Z265</f>
        <v>1368.21</v>
      </c>
      <c r="U16" s="130">
        <f>Test!L265</f>
        <v>118.828863</v>
      </c>
      <c r="V16" s="130">
        <f>Test!M265</f>
        <v>30.426102</v>
      </c>
      <c r="W16" s="130">
        <f>Test!N265</f>
        <v>37.955244999999998</v>
      </c>
      <c r="X16" s="130">
        <f>Test!O265</f>
        <v>39.136068000000002</v>
      </c>
      <c r="Y16" s="130">
        <f>('Summary (Full)'!$B$34*V16+'Summary (Full)'!$B$35*W16+'Summary (Full)'!$B$36*X16)/'Summary (Full)'!$B$37</f>
        <v>31.441046312499999</v>
      </c>
      <c r="Z16" s="130">
        <f>Test!P265</f>
        <v>11.167199</v>
      </c>
      <c r="AA16" s="130">
        <f>Test!Q265</f>
        <v>9.0433830000000004</v>
      </c>
      <c r="AB16" s="130">
        <f>Test!R265</f>
        <v>34.554212999999997</v>
      </c>
      <c r="AC16" s="130">
        <f>Test!S265</f>
        <v>32.610517999999999</v>
      </c>
      <c r="AD16" s="130">
        <f>Test!T265</f>
        <v>26.426566000000001</v>
      </c>
      <c r="AE16" s="130">
        <f>Test!U265</f>
        <v>32.560924999999997</v>
      </c>
      <c r="AF16" s="130">
        <f>Test!V265</f>
        <v>30.340751999999998</v>
      </c>
      <c r="AG16" s="130">
        <f>Test!W265</f>
        <v>37.945090999999998</v>
      </c>
      <c r="AH16" s="130">
        <f>Test!X265</f>
        <v>39.069077</v>
      </c>
      <c r="AI16" s="130">
        <f>10*LOG10(1/(('Summary (Full)'!$B$41/10^(AF16/10)+'Summary (Full)'!$B$42/10^(AG16/10)+'Summary (Full)'!$B$43/10^(AH16/10))/'Summary (Full)'!$B$44))</f>
        <v>31.779884713441142</v>
      </c>
      <c r="AJ16" s="156">
        <f>Test!Y265</f>
        <v>2.0464E-2</v>
      </c>
      <c r="AK16" s="153">
        <f>Test!Z265</f>
        <v>6204.04</v>
      </c>
      <c r="AL16" s="153">
        <f t="shared" si="2"/>
        <v>0.47633900514420058</v>
      </c>
      <c r="AM16" s="153">
        <f t="shared" si="2"/>
        <v>4.5344208856827528</v>
      </c>
      <c r="AO16" s="270"/>
      <c r="AP16" s="193"/>
      <c r="AQ16" s="193"/>
      <c r="AR16" s="193"/>
      <c r="AS16" s="193"/>
      <c r="AT16" s="193"/>
      <c r="AU16" s="193"/>
      <c r="AV16" s="193"/>
      <c r="AW16" s="193"/>
      <c r="AX16" s="193"/>
      <c r="AY16" s="195"/>
      <c r="AZ16" s="253"/>
      <c r="BA16" s="221"/>
      <c r="CK16" s="5"/>
      <c r="CL16" s="165">
        <v>76.410780613879083</v>
      </c>
      <c r="CM16" s="165">
        <v>28.803286499999999</v>
      </c>
      <c r="CN16" s="165">
        <v>28.803286499999999</v>
      </c>
      <c r="CO16" s="165">
        <v>36.758940499999994</v>
      </c>
      <c r="CP16" s="165">
        <v>38.18439</v>
      </c>
      <c r="CQ16" s="165">
        <v>29.886833843750001</v>
      </c>
      <c r="CR16" s="165">
        <v>9.3933289999999996</v>
      </c>
      <c r="CS16" s="165">
        <v>7.8745690000000002</v>
      </c>
      <c r="CT16" s="165">
        <v>22.649094999999999</v>
      </c>
      <c r="CU16" s="165">
        <v>21.332241</v>
      </c>
      <c r="CV16" s="165">
        <v>24.739288000000002</v>
      </c>
      <c r="CW16" s="165">
        <v>31.006081999999999</v>
      </c>
      <c r="CX16" s="165">
        <v>28.726830499999998</v>
      </c>
      <c r="CY16" s="165">
        <v>36.753638000000002</v>
      </c>
      <c r="CZ16" s="165">
        <v>38.091302999999996</v>
      </c>
      <c r="DA16" s="165">
        <v>30.200294023729583</v>
      </c>
      <c r="DB16" s="165">
        <v>5.5724500000000003E-2</v>
      </c>
      <c r="DC16" s="165">
        <v>634.26</v>
      </c>
      <c r="DE16" s="165">
        <v>65.349140090999114</v>
      </c>
      <c r="DF16" s="165">
        <v>9.2394508749999993</v>
      </c>
      <c r="DH16" s="165">
        <v>65.349140090999114</v>
      </c>
      <c r="DI16" s="165">
        <v>7.5893179999999996</v>
      </c>
      <c r="DK16" s="165">
        <v>145.62866744302863</v>
      </c>
      <c r="DL16" s="165">
        <v>34.840767249999999</v>
      </c>
      <c r="DM16" s="165">
        <v>145.62866744302863</v>
      </c>
      <c r="DN16" s="165">
        <v>32.861824999999996</v>
      </c>
      <c r="DO16" s="165">
        <v>76.410780613879083</v>
      </c>
      <c r="DP16" s="165">
        <v>24.739288000000002</v>
      </c>
      <c r="DQ16" s="165">
        <v>65.349140090999114</v>
      </c>
      <c r="DR16" s="165">
        <v>30.852946124999999</v>
      </c>
      <c r="DS16" s="165">
        <v>76.410780613879083</v>
      </c>
      <c r="DT16" s="165">
        <v>28.726830499999998</v>
      </c>
      <c r="DU16" s="165">
        <v>28.726830499999998</v>
      </c>
      <c r="DV16" s="165">
        <v>36.753638000000002</v>
      </c>
      <c r="DW16" s="165">
        <v>38.091302999999996</v>
      </c>
      <c r="DX16" s="165">
        <v>30.200294023729583</v>
      </c>
      <c r="DZ16" s="165">
        <v>85.138628805436397</v>
      </c>
      <c r="EA16" s="165">
        <v>29.63558025</v>
      </c>
      <c r="EB16" s="165">
        <v>29.63558025</v>
      </c>
      <c r="EC16" s="165">
        <v>37.911324999999998</v>
      </c>
      <c r="ED16" s="165">
        <v>39.394499125000003</v>
      </c>
      <c r="EE16" s="165">
        <v>30.762746726562501</v>
      </c>
      <c r="EF16" s="165">
        <v>10.360636375</v>
      </c>
      <c r="EG16" s="165">
        <v>8.4799586250000001</v>
      </c>
      <c r="EH16" s="165">
        <v>27.054468374999999</v>
      </c>
      <c r="EI16" s="165">
        <v>25.691059750000001</v>
      </c>
      <c r="EJ16" s="165">
        <v>25.640655750000001</v>
      </c>
      <c r="EK16" s="165">
        <v>32.070615625000002</v>
      </c>
      <c r="EL16" s="165">
        <v>29.547146874999999</v>
      </c>
      <c r="EM16" s="165">
        <v>37.906356875</v>
      </c>
      <c r="EN16" s="165">
        <v>39.355435249999999</v>
      </c>
      <c r="EO16" s="165">
        <v>31.044292771707912</v>
      </c>
      <c r="EP16" s="165">
        <v>4.7414749999999999E-2</v>
      </c>
      <c r="EQ16" s="165">
        <v>4446.6025</v>
      </c>
      <c r="ER16" s="165">
        <v>73.933203448568463</v>
      </c>
      <c r="ES16" s="165">
        <v>10.179980499999999</v>
      </c>
      <c r="ET16" s="165">
        <v>67.382158314130365</v>
      </c>
      <c r="EU16" s="165">
        <v>8.0340983749999992</v>
      </c>
      <c r="EV16" s="167">
        <v>191.77193019402782</v>
      </c>
      <c r="EW16" s="167">
        <v>43.477973125000005</v>
      </c>
      <c r="EX16" s="167">
        <v>169.48721831070625</v>
      </c>
      <c r="EY16" s="167">
        <v>39.125371250000001</v>
      </c>
      <c r="EZ16" s="167">
        <v>85.138628805436397</v>
      </c>
      <c r="FA16" s="167">
        <v>25.640655750000001</v>
      </c>
      <c r="FB16" s="167">
        <v>66.501138246861387</v>
      </c>
      <c r="FC16" s="167">
        <v>31.482972999999998</v>
      </c>
      <c r="FD16" s="165">
        <v>85.138628805436397</v>
      </c>
      <c r="FE16" s="165">
        <v>29.547146874999999</v>
      </c>
      <c r="FF16" s="165">
        <v>29.547146874999999</v>
      </c>
      <c r="FG16" s="165">
        <v>37.906356875</v>
      </c>
      <c r="FH16" s="165">
        <v>39.355435249999999</v>
      </c>
      <c r="FI16" s="165">
        <v>31.044292771707912</v>
      </c>
      <c r="FK16" s="165">
        <v>81.330361999999994</v>
      </c>
      <c r="FL16" s="165">
        <v>30.082569500000002</v>
      </c>
      <c r="FM16" s="165">
        <v>73.78645696634689</v>
      </c>
      <c r="FN16" s="165">
        <v>30.103007125825275</v>
      </c>
      <c r="FP16" s="165">
        <v>67.382158314130365</v>
      </c>
      <c r="FQ16" s="165">
        <v>30.178964210937501</v>
      </c>
      <c r="FR16" s="165">
        <v>85.138628805436397</v>
      </c>
      <c r="FS16" s="165">
        <v>31.044292771707912</v>
      </c>
    </row>
    <row r="17" spans="1:175">
      <c r="A17" s="249" t="s">
        <v>8</v>
      </c>
      <c r="B17" s="38">
        <v>110</v>
      </c>
      <c r="C17" s="141">
        <f>Anchor!L266</f>
        <v>9250.3447319999996</v>
      </c>
      <c r="D17" s="141">
        <f>Anchor!M266</f>
        <v>40.132714999999997</v>
      </c>
      <c r="E17" s="141">
        <f>Anchor!N266</f>
        <v>46.586342999999999</v>
      </c>
      <c r="F17" s="141">
        <f>Anchor!O266</f>
        <v>48.259208999999998</v>
      </c>
      <c r="G17" s="142">
        <f>('Summary (Full)'!$B$34*D17+'Summary (Full)'!$B$35*E17+'Summary (Full)'!$B$36*F17)/'Summary (Full)'!$B$37</f>
        <v>41.043972624999995</v>
      </c>
      <c r="H17" s="141">
        <f>Anchor!P266</f>
        <v>27.238823</v>
      </c>
      <c r="I17" s="141">
        <f>Anchor!Q266</f>
        <v>20.020689999999998</v>
      </c>
      <c r="J17" s="141">
        <f>Anchor!R266</f>
        <v>89.233369999999994</v>
      </c>
      <c r="K17" s="141">
        <f>Anchor!S266</f>
        <v>86.827207000000001</v>
      </c>
      <c r="L17" s="141">
        <f>Anchor!T266</f>
        <v>40.479024000000003</v>
      </c>
      <c r="M17" s="141">
        <f>Anchor!U266</f>
        <v>41.803978000000001</v>
      </c>
      <c r="N17" s="141">
        <f>Anchor!V266</f>
        <v>40.066484000000003</v>
      </c>
      <c r="O17" s="141">
        <f>Anchor!W266</f>
        <v>46.576501999999998</v>
      </c>
      <c r="P17" s="141">
        <f>Anchor!X266</f>
        <v>48.236246999999999</v>
      </c>
      <c r="Q17" s="143">
        <f>10*LOG10(1/(('Summary (Full)'!$B$41/10^(N17/10)+'Summary (Full)'!$B$42/10^(O17/10)+'Summary (Full)'!$B$43/10^(P17/10))/'Summary (Full)'!$B$44))</f>
        <v>41.43745174928636</v>
      </c>
      <c r="R17" s="141">
        <f>Anchor!Y266</f>
        <v>1.7002E-2</v>
      </c>
      <c r="S17" s="141">
        <f>Anchor!Z266</f>
        <v>6915.88</v>
      </c>
      <c r="U17" s="130">
        <f>Test!L266</f>
        <v>9769.5695070000002</v>
      </c>
      <c r="V17" s="130">
        <f>Test!M266</f>
        <v>40.384402999999999</v>
      </c>
      <c r="W17" s="130">
        <f>Test!N266</f>
        <v>47.075001</v>
      </c>
      <c r="X17" s="130">
        <f>Test!O266</f>
        <v>48.992134999999998</v>
      </c>
      <c r="Y17" s="130">
        <f>('Summary (Full)'!$B$34*V17+'Summary (Full)'!$B$35*W17+'Summary (Full)'!$B$36*X17)/'Summary (Full)'!$B$37</f>
        <v>41.340548624999997</v>
      </c>
      <c r="Z17" s="130">
        <f>Test!P266</f>
        <v>27.920238999999999</v>
      </c>
      <c r="AA17" s="130">
        <f>Test!Q266</f>
        <v>20.396314</v>
      </c>
      <c r="AB17" s="130">
        <f>Test!R266</f>
        <v>90.013170000000002</v>
      </c>
      <c r="AC17" s="130">
        <f>Test!S266</f>
        <v>87.631838999999999</v>
      </c>
      <c r="AD17" s="130">
        <f>Test!T266</f>
        <v>41.084581999999997</v>
      </c>
      <c r="AE17" s="130">
        <f>Test!U266</f>
        <v>42.161904</v>
      </c>
      <c r="AF17" s="130">
        <f>Test!V266</f>
        <v>40.315885000000002</v>
      </c>
      <c r="AG17" s="130">
        <f>Test!W266</f>
        <v>47.066324000000002</v>
      </c>
      <c r="AH17" s="130">
        <f>Test!X266</f>
        <v>48.955826000000002</v>
      </c>
      <c r="AI17" s="130">
        <f>10*LOG10(1/(('Summary (Full)'!$B$41/10^(AF17/10)+'Summary (Full)'!$B$42/10^(AG17/10)+'Summary (Full)'!$B$43/10^(AH17/10))/'Summary (Full)'!$B$44))</f>
        <v>41.714399987967177</v>
      </c>
      <c r="AJ17" s="156">
        <f>Test!Y266</f>
        <v>1.3949E-2</v>
      </c>
      <c r="AK17" s="153">
        <f>Test!Z266</f>
        <v>86514.61</v>
      </c>
      <c r="AL17" s="153">
        <f t="shared" si="2"/>
        <v>0.82043289024820609</v>
      </c>
      <c r="AM17" s="153">
        <f t="shared" si="2"/>
        <v>12.509559159499586</v>
      </c>
      <c r="AO17" s="271" t="s">
        <v>27</v>
      </c>
      <c r="AP17" s="192" cm="1">
        <f t="array" ref="AP17">bdRateExtend($C17:$C20,D17:D20,$U17:$U20,V17:V20)</f>
        <v>-0.14553079062993346</v>
      </c>
      <c r="AQ17" s="192" cm="1">
        <f t="array" ref="AQ17">bdRateExtend($C17:$C22,D17:D22,$U17:$U22,V17:V22)</f>
        <v>-0.16012794805679598</v>
      </c>
      <c r="AR17" s="192" cm="1">
        <f t="array" ref="AR17">bdRateExtend($C17:$C22,E17:E22,$U17:$U22,W17:W22)</f>
        <v>-0.37753439317133153</v>
      </c>
      <c r="AS17" s="192" cm="1">
        <f t="array" ref="AS17">bdRateExtend($C17:$C22,F17:F22,$U17:$U22,X17:X22)</f>
        <v>-0.41928762602677683</v>
      </c>
      <c r="AT17" s="192" cm="1">
        <f t="array" ref="AT17">bdRateExtend($C17:$C20,H17:H20,$U17:$U20,Z17:Z20)</f>
        <v>-0.13077509675052146</v>
      </c>
      <c r="AU17" s="192" cm="1">
        <f t="array" ref="AU17">bdRateExtend($C17:$C22,H17:H22,$U17:$U22,Z17:Z22)</f>
        <v>-0.14119326037625723</v>
      </c>
      <c r="AV17" s="192" cm="1">
        <f t="array" ref="AV17">bdRateExtend($C17:$C20,I17:I20,$U17:$U20,AA17:AA20)</f>
        <v>-0.12985105555067034</v>
      </c>
      <c r="AW17" s="192" cm="1">
        <f t="array" ref="AW17">bdRateExtend($C17:$C22,I17:I22,$U17:$U22,AA17:AA22)</f>
        <v>-0.1413913083418602</v>
      </c>
      <c r="AX17" s="192" cm="1">
        <f t="array" ref="AX17">bdRateExtend($C17:$C20,J17:J20,$U17:$U20,AB17:AB20,"None", FALSE,1)</f>
        <v>-0.16179672118007193</v>
      </c>
      <c r="AY17" s="194" cm="1">
        <f t="array" ref="AY17">bdRateExtend($C17:$C22,J17:J22,$U17:$U22,AB17:AB22,"None", FALSE,TRUE)</f>
        <v>-0.1640564188040371</v>
      </c>
      <c r="AZ17" s="251" cm="1">
        <f t="array" ref="AZ17">testVMAFRange($C17:$C20,J17:J20,$U17:$U20,AB17:AB20)</f>
        <v>0</v>
      </c>
      <c r="BA17" s="170" cm="1">
        <f t="array" ref="BA17">testVMAFRange($C17:$C22,J17:J22,$U17:$U22,AB17:AB22)</f>
        <v>0</v>
      </c>
      <c r="CK17" s="5"/>
      <c r="CL17" s="165">
        <v>81.330361999999994</v>
      </c>
      <c r="CM17" s="165">
        <v>28.977466</v>
      </c>
      <c r="CN17" s="165">
        <v>28.977466</v>
      </c>
      <c r="CO17" s="165">
        <v>37.085569999999997</v>
      </c>
      <c r="CP17" s="165">
        <v>38.551017999999999</v>
      </c>
      <c r="CQ17" s="165">
        <v>30.082569500000002</v>
      </c>
      <c r="CR17" s="165">
        <v>9.6808920000000001</v>
      </c>
      <c r="CS17" s="165">
        <v>7.9876110000000002</v>
      </c>
      <c r="CT17" s="165">
        <v>20.780193000000001</v>
      </c>
      <c r="CU17" s="165">
        <v>19.621227000000001</v>
      </c>
      <c r="CV17" s="165">
        <v>24.871119</v>
      </c>
      <c r="CW17" s="165">
        <v>31.284507999999999</v>
      </c>
      <c r="CX17" s="165">
        <v>28.898508</v>
      </c>
      <c r="CY17" s="165">
        <v>37.081054000000002</v>
      </c>
      <c r="CZ17" s="165">
        <v>38.451284999999999</v>
      </c>
      <c r="DA17" s="165">
        <v>30.383058483800909</v>
      </c>
      <c r="DB17" s="165">
        <v>5.4535E-2</v>
      </c>
      <c r="DC17" s="165">
        <v>483</v>
      </c>
      <c r="DE17" s="165">
        <v>72.468795107359824</v>
      </c>
      <c r="DF17" s="165">
        <v>9.5793314999999986</v>
      </c>
      <c r="DH17" s="165">
        <v>72.468795107359824</v>
      </c>
      <c r="DI17" s="165">
        <v>7.7766830000000002</v>
      </c>
      <c r="DK17" s="165">
        <v>163.46664071272198</v>
      </c>
      <c r="DL17" s="165">
        <v>37.0301525</v>
      </c>
      <c r="DM17" s="165">
        <v>163.46664071272198</v>
      </c>
      <c r="DN17" s="165">
        <v>34.975775999999996</v>
      </c>
      <c r="DO17" s="165">
        <v>85.026728777144655</v>
      </c>
      <c r="DP17" s="165">
        <v>25.045043750000001</v>
      </c>
      <c r="DQ17" s="165">
        <v>72.468795107359824</v>
      </c>
      <c r="DR17" s="165">
        <v>31.0915535</v>
      </c>
      <c r="DS17" s="165">
        <v>81.330361999999994</v>
      </c>
      <c r="DT17" s="165">
        <v>28.898508</v>
      </c>
      <c r="DU17" s="165">
        <v>28.898508</v>
      </c>
      <c r="DV17" s="165">
        <v>37.081054000000002</v>
      </c>
      <c r="DW17" s="165">
        <v>38.451284999999999</v>
      </c>
      <c r="DX17" s="165">
        <v>30.383058483800909</v>
      </c>
      <c r="DZ17" s="165">
        <v>91.389544830583176</v>
      </c>
      <c r="EA17" s="165">
        <v>29.808855000000001</v>
      </c>
      <c r="EB17" s="165">
        <v>29.808855000000001</v>
      </c>
      <c r="EC17" s="165">
        <v>37.632088250000002</v>
      </c>
      <c r="ED17" s="165">
        <v>38.839814375000003</v>
      </c>
      <c r="EE17" s="165">
        <v>30.862242039062501</v>
      </c>
      <c r="EF17" s="165">
        <v>10.427433125</v>
      </c>
      <c r="EG17" s="165">
        <v>8.5725012500000002</v>
      </c>
      <c r="EH17" s="165">
        <v>29.690873875000001</v>
      </c>
      <c r="EI17" s="165">
        <v>28.141411874999999</v>
      </c>
      <c r="EJ17" s="165">
        <v>25.779872999999998</v>
      </c>
      <c r="EK17" s="165">
        <v>32.033491625000003</v>
      </c>
      <c r="EL17" s="165">
        <v>29.721774125000003</v>
      </c>
      <c r="EM17" s="165">
        <v>37.618991999999999</v>
      </c>
      <c r="EN17" s="165">
        <v>38.761335625000001</v>
      </c>
      <c r="EO17" s="165">
        <v>31.181629965597271</v>
      </c>
      <c r="EP17" s="165">
        <v>3.1374125000000003E-2</v>
      </c>
      <c r="EQ17" s="165">
        <v>5500.5949999999993</v>
      </c>
      <c r="ER17" s="165">
        <v>82.555299431086951</v>
      </c>
      <c r="ES17" s="165">
        <v>10.525048125</v>
      </c>
      <c r="ET17" s="165">
        <v>75.741828369903345</v>
      </c>
      <c r="EU17" s="165">
        <v>8.2570285000000005</v>
      </c>
      <c r="EV17" s="167">
        <v>216.986706</v>
      </c>
      <c r="EW17" s="167">
        <v>45.775823000000003</v>
      </c>
      <c r="EX17" s="167">
        <v>191.77193019402782</v>
      </c>
      <c r="EY17" s="167">
        <v>41.322163124999996</v>
      </c>
      <c r="EZ17" s="167">
        <v>95.701229701898384</v>
      </c>
      <c r="FA17" s="167">
        <v>25.954078500000001</v>
      </c>
      <c r="FB17" s="167">
        <v>74.31931668789241</v>
      </c>
      <c r="FC17" s="167">
        <v>31.770192999999999</v>
      </c>
      <c r="FD17" s="165">
        <v>91.389544830583176</v>
      </c>
      <c r="FE17" s="165">
        <v>29.721774125000003</v>
      </c>
      <c r="FF17" s="165">
        <v>29.721774125000003</v>
      </c>
      <c r="FG17" s="165">
        <v>37.618991999999999</v>
      </c>
      <c r="FH17" s="165">
        <v>38.761335625000001</v>
      </c>
      <c r="FI17" s="165">
        <v>31.181629965597271</v>
      </c>
      <c r="FK17" s="165">
        <v>94.614196432237051</v>
      </c>
      <c r="FL17" s="165">
        <v>30.457704359375001</v>
      </c>
      <c r="FM17" s="165">
        <v>81.330361999999994</v>
      </c>
      <c r="FN17" s="165">
        <v>30.383058483800909</v>
      </c>
      <c r="FP17" s="165">
        <v>75.741828369903345</v>
      </c>
      <c r="FQ17" s="165">
        <v>30.470855468750003</v>
      </c>
      <c r="FR17" s="165">
        <v>95.701229701898384</v>
      </c>
      <c r="FS17" s="165">
        <v>31.336539480285658</v>
      </c>
    </row>
    <row r="18" spans="1:175">
      <c r="A18" s="249"/>
      <c r="B18" s="38">
        <v>135</v>
      </c>
      <c r="C18" s="141">
        <f>Anchor!L267</f>
        <v>3741.9675710000001</v>
      </c>
      <c r="D18" s="141">
        <f>Anchor!M267</f>
        <v>38.493253000000003</v>
      </c>
      <c r="E18" s="141">
        <f>Anchor!N267</f>
        <v>44.705742999999998</v>
      </c>
      <c r="F18" s="141">
        <f>Anchor!O267</f>
        <v>46.304701000000001</v>
      </c>
      <c r="G18" s="142">
        <f>('Summary (Full)'!$B$34*D18+'Summary (Full)'!$B$35*E18+'Summary (Full)'!$B$36*F18)/'Summary (Full)'!$B$37</f>
        <v>39.369749125000006</v>
      </c>
      <c r="H18" s="141">
        <f>Anchor!P267</f>
        <v>23.548469000000001</v>
      </c>
      <c r="I18" s="141">
        <f>Anchor!Q267</f>
        <v>17.638248999999998</v>
      </c>
      <c r="J18" s="141">
        <f>Anchor!R267</f>
        <v>83.396457999999996</v>
      </c>
      <c r="K18" s="141">
        <f>Anchor!S267</f>
        <v>80.872963999999996</v>
      </c>
      <c r="L18" s="141">
        <f>Anchor!T267</f>
        <v>37.138167000000003</v>
      </c>
      <c r="M18" s="141">
        <f>Anchor!U267</f>
        <v>40.109019000000004</v>
      </c>
      <c r="N18" s="141">
        <f>Anchor!V267</f>
        <v>38.436698999999997</v>
      </c>
      <c r="O18" s="141">
        <f>Anchor!W267</f>
        <v>44.699617000000003</v>
      </c>
      <c r="P18" s="141">
        <f>Anchor!X267</f>
        <v>46.279544999999999</v>
      </c>
      <c r="Q18" s="143">
        <f>10*LOG10(1/(('Summary (Full)'!$B$41/10^(N18/10)+'Summary (Full)'!$B$42/10^(O18/10)+'Summary (Full)'!$B$43/10^(P18/10))/'Summary (Full)'!$B$44))</f>
        <v>39.7829321839884</v>
      </c>
      <c r="R18" s="141">
        <f>Anchor!Y267</f>
        <v>1.8249999999999999E-2</v>
      </c>
      <c r="S18" s="141">
        <f>Anchor!Z267</f>
        <v>7082.97</v>
      </c>
      <c r="U18" s="130">
        <f>Test!L267</f>
        <v>3894.0788440000001</v>
      </c>
      <c r="V18" s="130">
        <f>Test!M267</f>
        <v>38.850268999999997</v>
      </c>
      <c r="W18" s="130">
        <f>Test!N267</f>
        <v>45.528669000000001</v>
      </c>
      <c r="X18" s="130">
        <f>Test!O267</f>
        <v>47.405166999999999</v>
      </c>
      <c r="Y18" s="130">
        <f>('Summary (Full)'!$B$34*V18+'Summary (Full)'!$B$35*W18+'Summary (Full)'!$B$36*X18)/'Summary (Full)'!$B$37</f>
        <v>39.802350124999997</v>
      </c>
      <c r="Z18" s="130">
        <f>Test!P267</f>
        <v>24.232613000000001</v>
      </c>
      <c r="AA18" s="130">
        <f>Test!Q267</f>
        <v>18.092465000000001</v>
      </c>
      <c r="AB18" s="130">
        <f>Test!R267</f>
        <v>84.862692999999993</v>
      </c>
      <c r="AC18" s="130">
        <f>Test!S267</f>
        <v>82.295592999999997</v>
      </c>
      <c r="AD18" s="130">
        <f>Test!T267</f>
        <v>37.802874000000003</v>
      </c>
      <c r="AE18" s="130">
        <f>Test!U267</f>
        <v>40.705587999999999</v>
      </c>
      <c r="AF18" s="130">
        <f>Test!V267</f>
        <v>38.788097999999998</v>
      </c>
      <c r="AG18" s="130">
        <f>Test!W267</f>
        <v>45.523893999999999</v>
      </c>
      <c r="AH18" s="130">
        <f>Test!X267</f>
        <v>47.377372999999999</v>
      </c>
      <c r="AI18" s="130">
        <f>10*LOG10(1/(('Summary (Full)'!$B$41/10^(AF18/10)+'Summary (Full)'!$B$42/10^(AG18/10)+'Summary (Full)'!$B$43/10^(AH18/10))/'Summary (Full)'!$B$44))</f>
        <v>40.184297629130377</v>
      </c>
      <c r="AJ18" s="156">
        <f>Test!Y267</f>
        <v>1.3138E-2</v>
      </c>
      <c r="AK18" s="153">
        <f>Test!Z267</f>
        <v>64707.34</v>
      </c>
      <c r="AL18" s="153">
        <f t="shared" si="2"/>
        <v>0.71989041095890416</v>
      </c>
      <c r="AM18" s="153">
        <f t="shared" si="2"/>
        <v>9.1356224860475184</v>
      </c>
      <c r="AO18" s="261"/>
      <c r="AP18" s="177"/>
      <c r="AQ18" s="177"/>
      <c r="AR18" s="177"/>
      <c r="AS18" s="177"/>
      <c r="AT18" s="177"/>
      <c r="AU18" s="177"/>
      <c r="AV18" s="177"/>
      <c r="AW18" s="177"/>
      <c r="AX18" s="177"/>
      <c r="AY18" s="178"/>
      <c r="AZ18" s="252"/>
      <c r="BA18" s="171"/>
      <c r="CK18" s="5"/>
      <c r="CL18" s="165">
        <v>85.026728777144655</v>
      </c>
      <c r="CM18" s="165">
        <v>29.096378625</v>
      </c>
      <c r="CN18" s="165">
        <v>29.096378625</v>
      </c>
      <c r="CO18" s="165">
        <v>36.978033624999995</v>
      </c>
      <c r="CP18" s="165">
        <v>38.428971250000004</v>
      </c>
      <c r="CQ18" s="165">
        <v>30.172269101562499</v>
      </c>
      <c r="CR18" s="165">
        <v>9.7282759999999993</v>
      </c>
      <c r="CS18" s="165">
        <v>8.0880174999999994</v>
      </c>
      <c r="CT18" s="165">
        <v>24.426886249999999</v>
      </c>
      <c r="CU18" s="165">
        <v>23.04607575</v>
      </c>
      <c r="CV18" s="165">
        <v>25.045043750000001</v>
      </c>
      <c r="CW18" s="165">
        <v>31.293725500000001</v>
      </c>
      <c r="CX18" s="165">
        <v>29.019595375000002</v>
      </c>
      <c r="CY18" s="165">
        <v>36.973016250000001</v>
      </c>
      <c r="CZ18" s="165">
        <v>38.337949500000001</v>
      </c>
      <c r="DA18" s="165">
        <v>30.489102525185981</v>
      </c>
      <c r="DB18" s="165">
        <v>5.3013375000000001E-2</v>
      </c>
      <c r="DC18" s="165">
        <v>673.36</v>
      </c>
      <c r="DE18" s="165">
        <v>80.364121960892518</v>
      </c>
      <c r="DF18" s="165">
        <v>9.9192121249999996</v>
      </c>
      <c r="DH18" s="165">
        <v>76.410780613879083</v>
      </c>
      <c r="DI18" s="165">
        <v>7.8745690000000002</v>
      </c>
      <c r="DK18" s="165">
        <v>183.48957725892649</v>
      </c>
      <c r="DL18" s="165">
        <v>39.219537750000001</v>
      </c>
      <c r="DM18" s="165">
        <v>183.48957725892649</v>
      </c>
      <c r="DN18" s="165">
        <v>37.089726999999996</v>
      </c>
      <c r="DO18" s="165">
        <v>94.614196432237051</v>
      </c>
      <c r="DP18" s="165">
        <v>25.350799500000001</v>
      </c>
      <c r="DQ18" s="165">
        <v>80.364121960892518</v>
      </c>
      <c r="DR18" s="165">
        <v>31.330160875000001</v>
      </c>
      <c r="DS18" s="165">
        <v>85.026728777144655</v>
      </c>
      <c r="DT18" s="165">
        <v>29.019595375000002</v>
      </c>
      <c r="DU18" s="165">
        <v>29.019595375000002</v>
      </c>
      <c r="DV18" s="165">
        <v>36.973016250000001</v>
      </c>
      <c r="DW18" s="165">
        <v>38.337949500000001</v>
      </c>
      <c r="DX18" s="165">
        <v>30.489102525185981</v>
      </c>
      <c r="DZ18" s="165">
        <v>95.701229701898384</v>
      </c>
      <c r="EA18" s="165">
        <v>29.9272645</v>
      </c>
      <c r="EB18" s="165">
        <v>29.9272645</v>
      </c>
      <c r="EC18" s="165">
        <v>38.185119</v>
      </c>
      <c r="ED18" s="165">
        <v>39.70738575</v>
      </c>
      <c r="EE18" s="165">
        <v>31.054637984375002</v>
      </c>
      <c r="EF18" s="165">
        <v>10.71030025</v>
      </c>
      <c r="EG18" s="165">
        <v>8.7028887499999996</v>
      </c>
      <c r="EH18" s="165">
        <v>28.908997249999999</v>
      </c>
      <c r="EI18" s="165">
        <v>27.4597525</v>
      </c>
      <c r="EJ18" s="165">
        <v>25.954078500000001</v>
      </c>
      <c r="EK18" s="165">
        <v>32.37216875</v>
      </c>
      <c r="EL18" s="165">
        <v>29.839363249999998</v>
      </c>
      <c r="EM18" s="165">
        <v>38.180816249999999</v>
      </c>
      <c r="EN18" s="165">
        <v>39.673419500000001</v>
      </c>
      <c r="EO18" s="165">
        <v>31.336539480285658</v>
      </c>
      <c r="EP18" s="165">
        <v>4.3047500000000002E-2</v>
      </c>
      <c r="EQ18" s="165">
        <v>4754.0750000000007</v>
      </c>
      <c r="ER18" s="165">
        <v>92.182904923057109</v>
      </c>
      <c r="ES18" s="165">
        <v>10.87011575</v>
      </c>
      <c r="ET18" s="165">
        <v>85.138628805436397</v>
      </c>
      <c r="EU18" s="165">
        <v>8.4799586250000001</v>
      </c>
      <c r="EV18" s="167">
        <v>246.03470854492403</v>
      </c>
      <c r="EW18" s="167">
        <v>47.919834000000002</v>
      </c>
      <c r="EX18" s="167">
        <v>216.986706</v>
      </c>
      <c r="EY18" s="167">
        <v>43.518954999999998</v>
      </c>
      <c r="EZ18" s="167">
        <v>107.574264408058</v>
      </c>
      <c r="FA18" s="167">
        <v>26.267501249999999</v>
      </c>
      <c r="FB18" s="167">
        <v>83.056635999999997</v>
      </c>
      <c r="FC18" s="167">
        <v>32.057412999999997</v>
      </c>
      <c r="FD18" s="165">
        <v>95.701229701898384</v>
      </c>
      <c r="FE18" s="165">
        <v>29.839363249999998</v>
      </c>
      <c r="FF18" s="165">
        <v>29.839363249999998</v>
      </c>
      <c r="FG18" s="165">
        <v>38.180816249999999</v>
      </c>
      <c r="FH18" s="165">
        <v>39.673419500000001</v>
      </c>
      <c r="FI18" s="165">
        <v>31.336539480285658</v>
      </c>
      <c r="FK18" s="165">
        <v>105.28273044563137</v>
      </c>
      <c r="FL18" s="165">
        <v>30.743139617187502</v>
      </c>
      <c r="FM18" s="165">
        <v>94.614196432237051</v>
      </c>
      <c r="FN18" s="165">
        <v>30.777911026642379</v>
      </c>
      <c r="FP18" s="165">
        <v>85.138628805436397</v>
      </c>
      <c r="FQ18" s="165">
        <v>30.762746726562501</v>
      </c>
      <c r="FR18" s="165">
        <v>107.574264408058</v>
      </c>
      <c r="FS18" s="165">
        <v>31.628786188863408</v>
      </c>
    </row>
    <row r="19" spans="1:175">
      <c r="A19" s="249"/>
      <c r="B19" s="38">
        <v>160</v>
      </c>
      <c r="C19" s="141">
        <f>Anchor!L268</f>
        <v>1464.437101</v>
      </c>
      <c r="D19" s="141">
        <f>Anchor!M268</f>
        <v>36.370738000000003</v>
      </c>
      <c r="E19" s="141">
        <f>Anchor!N268</f>
        <v>42.519593999999998</v>
      </c>
      <c r="F19" s="141">
        <f>Anchor!O268</f>
        <v>44.129928</v>
      </c>
      <c r="G19" s="142">
        <f>('Summary (Full)'!$B$34*D19+'Summary (Full)'!$B$35*E19+'Summary (Full)'!$B$36*F19)/'Summary (Full)'!$B$37</f>
        <v>37.239990874999997</v>
      </c>
      <c r="H19" s="141">
        <f>Anchor!P268</f>
        <v>19.725380999999999</v>
      </c>
      <c r="I19" s="141">
        <f>Anchor!Q268</f>
        <v>14.98847</v>
      </c>
      <c r="J19" s="141">
        <f>Anchor!R268</f>
        <v>73.216182000000003</v>
      </c>
      <c r="K19" s="141">
        <f>Anchor!S268</f>
        <v>70.556583000000003</v>
      </c>
      <c r="L19" s="141">
        <f>Anchor!T268</f>
        <v>33.747768000000001</v>
      </c>
      <c r="M19" s="141">
        <f>Anchor!U268</f>
        <v>38.002702999999997</v>
      </c>
      <c r="N19" s="141">
        <f>Anchor!V268</f>
        <v>36.316940000000002</v>
      </c>
      <c r="O19" s="141">
        <f>Anchor!W268</f>
        <v>42.514102000000001</v>
      </c>
      <c r="P19" s="141">
        <f>Anchor!X268</f>
        <v>44.085228000000001</v>
      </c>
      <c r="Q19" s="143">
        <f>10*LOG10(1/(('Summary (Full)'!$B$41/10^(N19/10)+'Summary (Full)'!$B$42/10^(O19/10)+'Summary (Full)'!$B$43/10^(P19/10))/'Summary (Full)'!$B$44))</f>
        <v>37.656810079849137</v>
      </c>
      <c r="R19" s="141">
        <f>Anchor!Y268</f>
        <v>2.1663999999999999E-2</v>
      </c>
      <c r="S19" s="141">
        <f>Anchor!Z268</f>
        <v>4394.84</v>
      </c>
      <c r="U19" s="130">
        <f>Test!L268</f>
        <v>1526.5054950000001</v>
      </c>
      <c r="V19" s="130">
        <f>Test!M268</f>
        <v>36.870562</v>
      </c>
      <c r="W19" s="130">
        <f>Test!N268</f>
        <v>43.659632000000002</v>
      </c>
      <c r="X19" s="130">
        <f>Test!O268</f>
        <v>45.480742999999997</v>
      </c>
      <c r="Y19" s="130">
        <f>('Summary (Full)'!$B$34*V19+'Summary (Full)'!$B$35*W19+'Summary (Full)'!$B$36*X19)/'Summary (Full)'!$B$37</f>
        <v>37.833015187499996</v>
      </c>
      <c r="Z19" s="130">
        <f>Test!P268</f>
        <v>20.506647000000001</v>
      </c>
      <c r="AA19" s="130">
        <f>Test!Q268</f>
        <v>15.537129999999999</v>
      </c>
      <c r="AB19" s="130">
        <f>Test!R268</f>
        <v>76.092277999999993</v>
      </c>
      <c r="AC19" s="130">
        <f>Test!S268</f>
        <v>73.416411999999994</v>
      </c>
      <c r="AD19" s="130">
        <f>Test!T268</f>
        <v>34.512968999999998</v>
      </c>
      <c r="AE19" s="130">
        <f>Test!U268</f>
        <v>38.820543000000001</v>
      </c>
      <c r="AF19" s="130">
        <f>Test!V268</f>
        <v>36.806688999999999</v>
      </c>
      <c r="AG19" s="130">
        <f>Test!W268</f>
        <v>43.655889999999999</v>
      </c>
      <c r="AH19" s="130">
        <f>Test!X268</f>
        <v>45.459465999999999</v>
      </c>
      <c r="AI19" s="130">
        <f>10*LOG10(1/(('Summary (Full)'!$B$41/10^(AF19/10)+'Summary (Full)'!$B$42/10^(AG19/10)+'Summary (Full)'!$B$43/10^(AH19/10))/'Summary (Full)'!$B$44))</f>
        <v>38.210356106336796</v>
      </c>
      <c r="AJ19" s="156">
        <f>Test!Y268</f>
        <v>1.6487000000000002E-2</v>
      </c>
      <c r="AK19" s="153">
        <f>Test!Z268</f>
        <v>32442.74</v>
      </c>
      <c r="AL19" s="153">
        <f t="shared" si="2"/>
        <v>0.7610321270310193</v>
      </c>
      <c r="AM19" s="153">
        <f t="shared" si="2"/>
        <v>7.3820070810313911</v>
      </c>
      <c r="AO19" s="261" t="s">
        <v>28</v>
      </c>
      <c r="AP19" s="177" cm="1">
        <f t="array" ref="AP19">bdRateExtend($C18:$C21,D18:D21,$U18:$U21,V18:V21)</f>
        <v>-0.15976475718986272</v>
      </c>
      <c r="AQ19" s="177"/>
      <c r="AR19" s="177"/>
      <c r="AS19" s="177"/>
      <c r="AT19" s="177" cm="1">
        <f t="array" ref="AT19">bdRateExtend($C18:$C21,H18:H21,$U18:$U21,Z18:Z21)</f>
        <v>-0.14095707647624178</v>
      </c>
      <c r="AU19" s="177"/>
      <c r="AV19" s="177" cm="1">
        <f t="array" ref="AV19">bdRateExtend($C18:$C21,I18:I21,$U18:$U21,AA18:AA21)</f>
        <v>-0.14236179874283084</v>
      </c>
      <c r="AW19" s="177"/>
      <c r="AX19" s="177" cm="1">
        <f t="array" ref="AX19">bdRateExtend($C18:$C21,J18:J21,$U18:$U21,AB18:AB21,"None", FALSE,1)</f>
        <v>-0.16579576910730387</v>
      </c>
      <c r="AY19" s="178"/>
      <c r="AZ19" s="252" cm="1">
        <f t="array" ref="AZ19">testVMAFRange($C18:$C21,J18:J21,$U18:$U21,AB18:AB21)</f>
        <v>0</v>
      </c>
      <c r="BA19" s="171"/>
      <c r="CK19" s="5"/>
      <c r="CL19" s="165">
        <v>94.614196432237051</v>
      </c>
      <c r="CM19" s="165">
        <v>29.389470750000001</v>
      </c>
      <c r="CN19" s="165">
        <v>29.389470750000001</v>
      </c>
      <c r="CO19" s="165">
        <v>37.197126749999995</v>
      </c>
      <c r="CP19" s="165">
        <v>38.6735525</v>
      </c>
      <c r="CQ19" s="165">
        <v>30.457704359375001</v>
      </c>
      <c r="CR19" s="165">
        <v>10.063223000000001</v>
      </c>
      <c r="CS19" s="165">
        <v>8.3014659999999996</v>
      </c>
      <c r="CT19" s="165">
        <v>26.204677499999999</v>
      </c>
      <c r="CU19" s="165">
        <v>24.7599105</v>
      </c>
      <c r="CV19" s="165">
        <v>25.350799500000001</v>
      </c>
      <c r="CW19" s="165">
        <v>31.581368999999999</v>
      </c>
      <c r="CX19" s="165">
        <v>29.312360250000001</v>
      </c>
      <c r="CY19" s="165">
        <v>37.192394500000006</v>
      </c>
      <c r="CZ19" s="165">
        <v>38.584595999999998</v>
      </c>
      <c r="DA19" s="165">
        <v>30.777911026642379</v>
      </c>
      <c r="DB19" s="165">
        <v>5.0302250000000007E-2</v>
      </c>
      <c r="DC19" s="165">
        <v>712.46</v>
      </c>
      <c r="DE19" s="165">
        <v>89.1196285101379</v>
      </c>
      <c r="DF19" s="165">
        <v>10.259092749999999</v>
      </c>
      <c r="DH19" s="165">
        <v>85.026728777144655</v>
      </c>
      <c r="DI19" s="165">
        <v>8.0880174999999994</v>
      </c>
      <c r="DK19" s="165">
        <v>205.965112</v>
      </c>
      <c r="DL19" s="165">
        <v>41.408923000000001</v>
      </c>
      <c r="DM19" s="165">
        <v>205.965112</v>
      </c>
      <c r="DN19" s="165">
        <v>39.203677999999996</v>
      </c>
      <c r="DO19" s="165">
        <v>105.28273044563137</v>
      </c>
      <c r="DP19" s="165">
        <v>25.65655525</v>
      </c>
      <c r="DQ19" s="165">
        <v>89.1196285101379</v>
      </c>
      <c r="DR19" s="165">
        <v>31.568768249999998</v>
      </c>
      <c r="DS19" s="165">
        <v>94.614196432237051</v>
      </c>
      <c r="DT19" s="165">
        <v>29.312360250000001</v>
      </c>
      <c r="DU19" s="165">
        <v>29.312360250000001</v>
      </c>
      <c r="DV19" s="165">
        <v>37.192394500000006</v>
      </c>
      <c r="DW19" s="165">
        <v>38.584595999999998</v>
      </c>
      <c r="DX19" s="165">
        <v>30.777911026642379</v>
      </c>
      <c r="DZ19" s="165">
        <v>103.4057292720785</v>
      </c>
      <c r="EA19" s="165">
        <v>30.126736000000001</v>
      </c>
      <c r="EB19" s="165">
        <v>30.126736000000001</v>
      </c>
      <c r="EC19" s="165">
        <v>37.915921500000003</v>
      </c>
      <c r="ED19" s="165">
        <v>39.19694775</v>
      </c>
      <c r="EE19" s="165">
        <v>31.180448328125003</v>
      </c>
      <c r="EF19" s="165">
        <v>10.82686925</v>
      </c>
      <c r="EG19" s="165">
        <v>8.8330085</v>
      </c>
      <c r="EH19" s="165">
        <v>31.988723750000002</v>
      </c>
      <c r="EI19" s="165">
        <v>30.338203749999998</v>
      </c>
      <c r="EJ19" s="165">
        <v>26.132521999999998</v>
      </c>
      <c r="EK19" s="165">
        <v>32.353768250000002</v>
      </c>
      <c r="EL19" s="165">
        <v>30.040490250000001</v>
      </c>
      <c r="EM19" s="165">
        <v>37.904117999999997</v>
      </c>
      <c r="EN19" s="165">
        <v>39.126963250000003</v>
      </c>
      <c r="EO19" s="165">
        <v>31.500366474650185</v>
      </c>
      <c r="EP19" s="165">
        <v>3.027125E-2</v>
      </c>
      <c r="EQ19" s="165">
        <v>6146.25</v>
      </c>
      <c r="ER19" s="165">
        <v>102.9332825223029</v>
      </c>
      <c r="ES19" s="165">
        <v>11.215183374999999</v>
      </c>
      <c r="ET19" s="165">
        <v>95.701229701898384</v>
      </c>
      <c r="EU19" s="165">
        <v>8.7028887499999996</v>
      </c>
      <c r="EV19" s="167">
        <v>278.97136614805191</v>
      </c>
      <c r="EW19" s="167">
        <v>50.063845000000001</v>
      </c>
      <c r="EX19" s="167">
        <v>246.03470854492403</v>
      </c>
      <c r="EY19" s="167">
        <v>45.615614874999999</v>
      </c>
      <c r="EZ19" s="167">
        <v>120.92031</v>
      </c>
      <c r="FA19" s="167">
        <v>26.580924</v>
      </c>
      <c r="FB19" s="167">
        <v>107.574264408058</v>
      </c>
      <c r="FC19" s="167">
        <v>32.673721875000005</v>
      </c>
      <c r="FD19" s="165">
        <v>103.4057292720785</v>
      </c>
      <c r="FE19" s="165">
        <v>30.040490250000001</v>
      </c>
      <c r="FF19" s="165">
        <v>30.040490250000001</v>
      </c>
      <c r="FG19" s="165">
        <v>37.904117999999997</v>
      </c>
      <c r="FH19" s="165">
        <v>39.126963250000003</v>
      </c>
      <c r="FI19" s="165">
        <v>31.500366474650185</v>
      </c>
      <c r="FK19" s="165">
        <v>117.15423</v>
      </c>
      <c r="FL19" s="165">
        <v>31.028574875</v>
      </c>
      <c r="FM19" s="165">
        <v>105.28273044563137</v>
      </c>
      <c r="FN19" s="165">
        <v>31.066719528098776</v>
      </c>
      <c r="FP19" s="165">
        <v>95.701229701898384</v>
      </c>
      <c r="FQ19" s="165">
        <v>31.054637984375002</v>
      </c>
      <c r="FR19" s="165">
        <v>120.92031</v>
      </c>
      <c r="FS19" s="165">
        <v>31.921032897441158</v>
      </c>
    </row>
    <row r="20" spans="1:175">
      <c r="A20" s="249"/>
      <c r="B20" s="38">
        <v>185</v>
      </c>
      <c r="C20" s="141">
        <f>Anchor!L269</f>
        <v>555.34373300000004</v>
      </c>
      <c r="D20" s="141">
        <f>Anchor!M269</f>
        <v>33.964409000000003</v>
      </c>
      <c r="E20" s="141">
        <f>Anchor!N269</f>
        <v>40.369894000000002</v>
      </c>
      <c r="F20" s="141">
        <f>Anchor!O269</f>
        <v>41.990046</v>
      </c>
      <c r="G20" s="142">
        <f>('Summary (Full)'!$B$34*D20+'Summary (Full)'!$B$35*E20+'Summary (Full)'!$B$36*F20)/'Summary (Full)'!$B$37</f>
        <v>34.866354125000008</v>
      </c>
      <c r="H20" s="141">
        <f>Anchor!P269</f>
        <v>16.024238</v>
      </c>
      <c r="I20" s="141">
        <f>Anchor!Q269</f>
        <v>12.328046000000001</v>
      </c>
      <c r="J20" s="141">
        <f>Anchor!R269</f>
        <v>59.069786000000001</v>
      </c>
      <c r="K20" s="141">
        <f>Anchor!S269</f>
        <v>56.377372999999999</v>
      </c>
      <c r="L20" s="141">
        <f>Anchor!T269</f>
        <v>30.518598999999998</v>
      </c>
      <c r="M20" s="141">
        <f>Anchor!U269</f>
        <v>35.703893000000001</v>
      </c>
      <c r="N20" s="141">
        <f>Anchor!V269</f>
        <v>33.904994000000002</v>
      </c>
      <c r="O20" s="141">
        <f>Anchor!W269</f>
        <v>40.365822999999999</v>
      </c>
      <c r="P20" s="141">
        <f>Anchor!X269</f>
        <v>41.913510000000002</v>
      </c>
      <c r="Q20" s="143">
        <f>10*LOG10(1/(('Summary (Full)'!$B$41/10^(N20/10)+'Summary (Full)'!$B$42/10^(O20/10)+'Summary (Full)'!$B$43/10^(P20/10))/'Summary (Full)'!$B$44))</f>
        <v>35.267722495348416</v>
      </c>
      <c r="R20" s="141">
        <f>Anchor!Y269</f>
        <v>2.7400999999999998E-2</v>
      </c>
      <c r="S20" s="141">
        <f>Anchor!Z269</f>
        <v>2587.16</v>
      </c>
      <c r="U20" s="130">
        <f>Test!L269</f>
        <v>592.84223499999996</v>
      </c>
      <c r="V20" s="130">
        <f>Test!M269</f>
        <v>34.580494000000002</v>
      </c>
      <c r="W20" s="130">
        <f>Test!N269</f>
        <v>41.664684000000001</v>
      </c>
      <c r="X20" s="130">
        <f>Test!O269</f>
        <v>43.505360000000003</v>
      </c>
      <c r="Y20" s="130">
        <f>('Summary (Full)'!$B$34*V20+'Summary (Full)'!$B$35*W20+'Summary (Full)'!$B$36*X20)/'Summary (Full)'!$B$37</f>
        <v>35.581060000000001</v>
      </c>
      <c r="Z20" s="130">
        <f>Test!P269</f>
        <v>16.824954999999999</v>
      </c>
      <c r="AA20" s="130">
        <f>Test!Q269</f>
        <v>12.912623999999999</v>
      </c>
      <c r="AB20" s="130">
        <f>Test!R269</f>
        <v>62.927911000000002</v>
      </c>
      <c r="AC20" s="130">
        <f>Test!S269</f>
        <v>60.292234000000001</v>
      </c>
      <c r="AD20" s="130">
        <f>Test!T269</f>
        <v>31.335857000000001</v>
      </c>
      <c r="AE20" s="130">
        <f>Test!U269</f>
        <v>36.677473999999997</v>
      </c>
      <c r="AF20" s="130">
        <f>Test!V269</f>
        <v>34.508513999999998</v>
      </c>
      <c r="AG20" s="130">
        <f>Test!W269</f>
        <v>41.660971000000004</v>
      </c>
      <c r="AH20" s="130">
        <f>Test!X269</f>
        <v>43.491058000000002</v>
      </c>
      <c r="AI20" s="130">
        <f>10*LOG10(1/(('Summary (Full)'!$B$41/10^(AF20/10)+'Summary (Full)'!$B$42/10^(AG20/10)+'Summary (Full)'!$B$43/10^(AH20/10))/'Summary (Full)'!$B$44))</f>
        <v>35.936151180551164</v>
      </c>
      <c r="AJ20" s="156">
        <f>Test!Y269</f>
        <v>1.9685000000000001E-2</v>
      </c>
      <c r="AK20" s="153">
        <f>Test!Z269</f>
        <v>16263.59</v>
      </c>
      <c r="AL20" s="153">
        <f t="shared" si="2"/>
        <v>0.71840443779424112</v>
      </c>
      <c r="AM20" s="153">
        <f t="shared" si="2"/>
        <v>6.2862714327679781</v>
      </c>
      <c r="AO20" s="261"/>
      <c r="AP20" s="177"/>
      <c r="AQ20" s="177"/>
      <c r="AR20" s="177"/>
      <c r="AS20" s="177"/>
      <c r="AT20" s="177"/>
      <c r="AU20" s="177"/>
      <c r="AV20" s="177"/>
      <c r="AW20" s="177"/>
      <c r="AX20" s="177"/>
      <c r="AY20" s="178"/>
      <c r="AZ20" s="252"/>
      <c r="BA20" s="171"/>
      <c r="CK20" s="5"/>
      <c r="CL20" s="165">
        <v>105.28273044563137</v>
      </c>
      <c r="CM20" s="165">
        <v>29.682562874999999</v>
      </c>
      <c r="CN20" s="165">
        <v>29.682562874999999</v>
      </c>
      <c r="CO20" s="165">
        <v>37.416219874999996</v>
      </c>
      <c r="CP20" s="165">
        <v>38.918133749999996</v>
      </c>
      <c r="CQ20" s="165">
        <v>30.743139617187502</v>
      </c>
      <c r="CR20" s="165">
        <v>10.39817</v>
      </c>
      <c r="CS20" s="165">
        <v>8.5149144999999997</v>
      </c>
      <c r="CT20" s="165">
        <v>27.982468749999999</v>
      </c>
      <c r="CU20" s="165">
        <v>26.47374525</v>
      </c>
      <c r="CV20" s="165">
        <v>25.65655525</v>
      </c>
      <c r="CW20" s="165">
        <v>31.869012499999997</v>
      </c>
      <c r="CX20" s="165">
        <v>29.605125125000001</v>
      </c>
      <c r="CY20" s="165">
        <v>37.411772750000004</v>
      </c>
      <c r="CZ20" s="165">
        <v>38.831242500000002</v>
      </c>
      <c r="DA20" s="165">
        <v>31.066719528098776</v>
      </c>
      <c r="DB20" s="165">
        <v>4.7591125000000005E-2</v>
      </c>
      <c r="DC20" s="165">
        <v>751.56</v>
      </c>
      <c r="DE20" s="165">
        <v>98.829029571802451</v>
      </c>
      <c r="DF20" s="165">
        <v>10.598973375</v>
      </c>
      <c r="DH20" s="165">
        <v>94.614196432237051</v>
      </c>
      <c r="DI20" s="165">
        <v>8.3014659999999996</v>
      </c>
      <c r="DK20" s="165">
        <v>233.15229191374397</v>
      </c>
      <c r="DL20" s="165">
        <v>43.616530875000002</v>
      </c>
      <c r="DM20" s="165">
        <v>233.15229191374397</v>
      </c>
      <c r="DN20" s="165">
        <v>41.350389874999998</v>
      </c>
      <c r="DO20" s="165">
        <v>117.15423</v>
      </c>
      <c r="DP20" s="165">
        <v>25.962311</v>
      </c>
      <c r="DQ20" s="165">
        <v>98.829029571802451</v>
      </c>
      <c r="DR20" s="165">
        <v>31.807375624999999</v>
      </c>
      <c r="DS20" s="165">
        <v>105.28273044563137</v>
      </c>
      <c r="DT20" s="165">
        <v>29.605125125000001</v>
      </c>
      <c r="DU20" s="165">
        <v>29.605125125000001</v>
      </c>
      <c r="DV20" s="165">
        <v>37.411772750000004</v>
      </c>
      <c r="DW20" s="165">
        <v>38.831242500000002</v>
      </c>
      <c r="DX20" s="165">
        <v>31.066719528098776</v>
      </c>
      <c r="DZ20" s="165">
        <v>117.00183939106472</v>
      </c>
      <c r="EA20" s="165">
        <v>30.444617000000001</v>
      </c>
      <c r="EB20" s="165">
        <v>30.444617000000001</v>
      </c>
      <c r="EC20" s="165">
        <v>38.199754750000004</v>
      </c>
      <c r="ED20" s="165">
        <v>39.554081124999996</v>
      </c>
      <c r="EE20" s="165">
        <v>31.498654617187501</v>
      </c>
      <c r="EF20" s="165">
        <v>11.226305374999999</v>
      </c>
      <c r="EG20" s="165">
        <v>9.0935157499999999</v>
      </c>
      <c r="EH20" s="165">
        <v>34.286573625000003</v>
      </c>
      <c r="EI20" s="165">
        <v>32.534995625000001</v>
      </c>
      <c r="EJ20" s="165">
        <v>26.485170999999998</v>
      </c>
      <c r="EK20" s="165">
        <v>32.674044875</v>
      </c>
      <c r="EL20" s="165">
        <v>30.359206374999999</v>
      </c>
      <c r="EM20" s="165">
        <v>38.189244000000002</v>
      </c>
      <c r="EN20" s="165">
        <v>39.492590874999998</v>
      </c>
      <c r="EO20" s="165">
        <v>31.819102983703104</v>
      </c>
      <c r="EP20" s="165">
        <v>2.9168375E-2</v>
      </c>
      <c r="EQ20" s="165">
        <v>6791.9049999999997</v>
      </c>
      <c r="ER20" s="165">
        <v>128.61226131619958</v>
      </c>
      <c r="ES20" s="165">
        <v>11.960167625</v>
      </c>
      <c r="ET20" s="165">
        <v>107.574264408058</v>
      </c>
      <c r="EU20" s="165">
        <v>8.9258188750000009</v>
      </c>
      <c r="EV20" s="167">
        <v>328.34242699999999</v>
      </c>
      <c r="EW20" s="167">
        <v>52.910649999999997</v>
      </c>
      <c r="EX20" s="167">
        <v>278.97136614805191</v>
      </c>
      <c r="EY20" s="167">
        <v>47.712274749999999</v>
      </c>
      <c r="EZ20" s="167">
        <v>132.38560877872857</v>
      </c>
      <c r="FA20" s="167">
        <v>26.837820000000001</v>
      </c>
      <c r="FB20" s="167">
        <v>120.92031</v>
      </c>
      <c r="FC20" s="167">
        <v>32.975275000000003</v>
      </c>
      <c r="FD20" s="165">
        <v>117.00183939106472</v>
      </c>
      <c r="FE20" s="165">
        <v>30.359206374999999</v>
      </c>
      <c r="FF20" s="165">
        <v>30.359206374999999</v>
      </c>
      <c r="FG20" s="165">
        <v>38.189244000000002</v>
      </c>
      <c r="FH20" s="165">
        <v>39.492590874999998</v>
      </c>
      <c r="FI20" s="165">
        <v>31.819102983703104</v>
      </c>
      <c r="FK20" s="165">
        <v>131.94513663230845</v>
      </c>
      <c r="FL20" s="165">
        <v>31.309866507812501</v>
      </c>
      <c r="FM20" s="165">
        <v>117.15423</v>
      </c>
      <c r="FN20" s="165">
        <v>31.355528029555174</v>
      </c>
      <c r="FP20" s="165">
        <v>107.574264408058</v>
      </c>
      <c r="FQ20" s="165">
        <v>31.346529242187501</v>
      </c>
      <c r="FR20" s="165">
        <v>132.38560877872857</v>
      </c>
      <c r="FS20" s="165">
        <v>32.137839492756015</v>
      </c>
    </row>
    <row r="21" spans="1:175">
      <c r="A21" s="249"/>
      <c r="B21" s="38">
        <v>210</v>
      </c>
      <c r="C21" s="141">
        <f>Anchor!L270</f>
        <v>205.965112</v>
      </c>
      <c r="D21" s="141">
        <f>Anchor!M270</f>
        <v>31.410437000000002</v>
      </c>
      <c r="E21" s="141">
        <f>Anchor!N270</f>
        <v>38.333356000000002</v>
      </c>
      <c r="F21" s="141">
        <f>Anchor!O270</f>
        <v>39.877116999999998</v>
      </c>
      <c r="G21" s="142">
        <f>('Summary (Full)'!$B$34*D21+'Summary (Full)'!$B$35*E21+'Summary (Full)'!$B$36*F21)/'Summary (Full)'!$B$37</f>
        <v>32.3722869375</v>
      </c>
      <c r="H21" s="141">
        <f>Anchor!P270</f>
        <v>12.448399999999999</v>
      </c>
      <c r="I21" s="141">
        <f>Anchor!Q270</f>
        <v>9.8791869999999999</v>
      </c>
      <c r="J21" s="141">
        <f>Anchor!R270</f>
        <v>41.408923000000001</v>
      </c>
      <c r="K21" s="141">
        <f>Anchor!S270</f>
        <v>39.203677999999996</v>
      </c>
      <c r="L21" s="141">
        <f>Anchor!T270</f>
        <v>27.510814</v>
      </c>
      <c r="M21" s="141">
        <f>Anchor!U270</f>
        <v>33.290629000000003</v>
      </c>
      <c r="N21" s="141">
        <f>Anchor!V270</f>
        <v>31.338287000000001</v>
      </c>
      <c r="O21" s="141">
        <f>Anchor!W270</f>
        <v>38.328142999999997</v>
      </c>
      <c r="P21" s="141">
        <f>Anchor!X270</f>
        <v>39.783299</v>
      </c>
      <c r="Q21" s="143">
        <f>10*LOG10(1/(('Summary (Full)'!$B$41/10^(N21/10)+'Summary (Full)'!$B$42/10^(O21/10)+'Summary (Full)'!$B$43/10^(P21/10))/'Summary (Full)'!$B$44))</f>
        <v>32.741854790182018</v>
      </c>
      <c r="R21" s="141">
        <f>Anchor!Y270</f>
        <v>3.3569000000000002E-2</v>
      </c>
      <c r="S21" s="141">
        <f>Anchor!Z270</f>
        <v>1556.47</v>
      </c>
      <c r="U21" s="130">
        <f>Test!L270</f>
        <v>216.986706</v>
      </c>
      <c r="V21" s="130">
        <f>Test!M270</f>
        <v>32.034022</v>
      </c>
      <c r="W21" s="130">
        <f>Test!N270</f>
        <v>39.618921</v>
      </c>
      <c r="X21" s="130">
        <f>Test!O270</f>
        <v>41.339748</v>
      </c>
      <c r="Y21" s="130">
        <f>('Summary (Full)'!$B$34*V21+'Summary (Full)'!$B$35*W21+'Summary (Full)'!$B$36*X21)/'Summary (Full)'!$B$37</f>
        <v>33.0896860625</v>
      </c>
      <c r="Z21" s="130">
        <f>Test!P270</f>
        <v>13.223485999999999</v>
      </c>
      <c r="AA21" s="130">
        <f>Test!Q270</f>
        <v>10.396051999999999</v>
      </c>
      <c r="AB21" s="130">
        <f>Test!R270</f>
        <v>45.775823000000003</v>
      </c>
      <c r="AC21" s="130">
        <f>Test!S270</f>
        <v>43.518954999999998</v>
      </c>
      <c r="AD21" s="130">
        <f>Test!T270</f>
        <v>28.248415999999999</v>
      </c>
      <c r="AE21" s="130">
        <f>Test!U270</f>
        <v>34.275427999999998</v>
      </c>
      <c r="AF21" s="130">
        <f>Test!V270</f>
        <v>31.952787000000001</v>
      </c>
      <c r="AG21" s="130">
        <f>Test!W270</f>
        <v>39.614874</v>
      </c>
      <c r="AH21" s="130">
        <f>Test!X270</f>
        <v>41.320729</v>
      </c>
      <c r="AI21" s="130">
        <f>10*LOG10(1/(('Summary (Full)'!$B$41/10^(AF21/10)+'Summary (Full)'!$B$42/10^(AG21/10)+'Summary (Full)'!$B$43/10^(AH21/10))/'Summary (Full)'!$B$44))</f>
        <v>33.412785528967682</v>
      </c>
      <c r="AJ21" s="156">
        <f>Test!Y270</f>
        <v>2.3654000000000001E-2</v>
      </c>
      <c r="AK21" s="153">
        <f>Test!Z270</f>
        <v>10020.18</v>
      </c>
      <c r="AL21" s="153">
        <f t="shared" si="2"/>
        <v>0.70463820787035658</v>
      </c>
      <c r="AM21" s="153">
        <f t="shared" si="2"/>
        <v>6.4377598026303113</v>
      </c>
      <c r="AO21" s="261" t="s">
        <v>29</v>
      </c>
      <c r="AP21" s="177" cm="1">
        <f t="array" ref="AP21">bdRateExtend($C19:$C22,D19:D22,$U19:$U22,V19:V22)</f>
        <v>-0.17240828444975553</v>
      </c>
      <c r="AQ21" s="177"/>
      <c r="AR21" s="177"/>
      <c r="AS21" s="177"/>
      <c r="AT21" s="177" cm="1">
        <f t="array" ref="AT21">bdRateExtend($C19:$C22,H19:H22,$U19:$U22,Z19:Z22)</f>
        <v>-0.15241559763022972</v>
      </c>
      <c r="AU21" s="177"/>
      <c r="AV21" s="177" cm="1">
        <f t="array" ref="AV21">bdRateExtend($C19:$C22,I19:I22,$U19:$U22,AA19:AA22)</f>
        <v>-0.15435711403606256</v>
      </c>
      <c r="AW21" s="177"/>
      <c r="AX21" s="177" cm="1">
        <f t="array" ref="AX21">bdRateExtend($C19:$C22,J19:J22,$U19:$U22,AB19:AB22,"None", FALSE,1)</f>
        <v>-0.16816020058349213</v>
      </c>
      <c r="AY21" s="178"/>
      <c r="AZ21" s="252" cm="1">
        <f t="array" ref="AZ21">testVMAFRange($C19:$C22,J19:J22,$U19:$U22,AB19:AB22)</f>
        <v>0</v>
      </c>
      <c r="BA21" s="171"/>
      <c r="CK21" s="5"/>
      <c r="CL21" s="165">
        <v>117.15423</v>
      </c>
      <c r="CM21" s="165">
        <v>29.975655</v>
      </c>
      <c r="CN21" s="165">
        <v>29.975655</v>
      </c>
      <c r="CO21" s="165">
        <v>37.635312999999996</v>
      </c>
      <c r="CP21" s="165">
        <v>39.162714999999999</v>
      </c>
      <c r="CQ21" s="165">
        <v>31.028574875</v>
      </c>
      <c r="CR21" s="165">
        <v>10.733117</v>
      </c>
      <c r="CS21" s="165">
        <v>8.7283629999999999</v>
      </c>
      <c r="CT21" s="165">
        <v>29.760259999999999</v>
      </c>
      <c r="CU21" s="165">
        <v>28.187580000000001</v>
      </c>
      <c r="CV21" s="165">
        <v>25.962311</v>
      </c>
      <c r="CW21" s="165">
        <v>32.156655999999998</v>
      </c>
      <c r="CX21" s="165">
        <v>29.89789</v>
      </c>
      <c r="CY21" s="165">
        <v>37.631151000000003</v>
      </c>
      <c r="CZ21" s="165">
        <v>39.077888999999999</v>
      </c>
      <c r="DA21" s="165">
        <v>31.355528029555174</v>
      </c>
      <c r="DB21" s="165">
        <v>4.4880000000000003E-2</v>
      </c>
      <c r="DC21" s="165">
        <v>790.66</v>
      </c>
      <c r="DE21" s="165">
        <v>109.59625</v>
      </c>
      <c r="DF21" s="165">
        <v>10.938853999999999</v>
      </c>
      <c r="DH21" s="165">
        <v>105.28273044563137</v>
      </c>
      <c r="DI21" s="165">
        <v>8.5149144999999997</v>
      </c>
      <c r="DK21" s="165">
        <v>263.92815121345268</v>
      </c>
      <c r="DL21" s="165">
        <v>45.824138750000003</v>
      </c>
      <c r="DM21" s="165">
        <v>263.92815121345268</v>
      </c>
      <c r="DN21" s="165">
        <v>43.497101749999999</v>
      </c>
      <c r="DO21" s="165">
        <v>131.94513663230845</v>
      </c>
      <c r="DP21" s="165">
        <v>26.291270999999998</v>
      </c>
      <c r="DQ21" s="165">
        <v>109.59625</v>
      </c>
      <c r="DR21" s="165">
        <v>32.045983</v>
      </c>
      <c r="DS21" s="165">
        <v>117.15423</v>
      </c>
      <c r="DT21" s="165">
        <v>29.89789</v>
      </c>
      <c r="DU21" s="165">
        <v>29.89789</v>
      </c>
      <c r="DV21" s="165">
        <v>37.631151000000003</v>
      </c>
      <c r="DW21" s="165">
        <v>39.077888999999999</v>
      </c>
      <c r="DX21" s="165">
        <v>31.355528029555174</v>
      </c>
      <c r="DZ21" s="165">
        <v>132.38560877872857</v>
      </c>
      <c r="EA21" s="165">
        <v>30.762498000000001</v>
      </c>
      <c r="EB21" s="165">
        <v>30.762498000000001</v>
      </c>
      <c r="EC21" s="165">
        <v>38.483587999999997</v>
      </c>
      <c r="ED21" s="165">
        <v>39.9112145</v>
      </c>
      <c r="EE21" s="165">
        <v>31.81686090625</v>
      </c>
      <c r="EF21" s="165">
        <v>11.6257415</v>
      </c>
      <c r="EG21" s="165">
        <v>9.3540229999999998</v>
      </c>
      <c r="EH21" s="165">
        <v>36.5844235</v>
      </c>
      <c r="EI21" s="165">
        <v>34.731787499999996</v>
      </c>
      <c r="EJ21" s="165">
        <v>26.837820000000001</v>
      </c>
      <c r="EK21" s="165">
        <v>32.994321499999998</v>
      </c>
      <c r="EL21" s="165">
        <v>30.677922500000001</v>
      </c>
      <c r="EM21" s="165">
        <v>38.47437</v>
      </c>
      <c r="EN21" s="165">
        <v>39.8582185</v>
      </c>
      <c r="EO21" s="165">
        <v>32.137839492756015</v>
      </c>
      <c r="EP21" s="165">
        <v>2.80655E-2</v>
      </c>
      <c r="EQ21" s="165">
        <v>7437.5599999999995</v>
      </c>
      <c r="ER21" s="165">
        <v>143.91414873044687</v>
      </c>
      <c r="ES21" s="165">
        <v>12.36008425</v>
      </c>
      <c r="ET21" s="165">
        <v>117.00183939106472</v>
      </c>
      <c r="EU21" s="165">
        <v>9.0935157499999999</v>
      </c>
      <c r="EV21" s="167">
        <v>371.72543952370415</v>
      </c>
      <c r="EW21" s="167">
        <v>55.005480249999998</v>
      </c>
      <c r="EX21" s="167">
        <v>328.34242699999999</v>
      </c>
      <c r="EY21" s="167">
        <v>50.519221999999999</v>
      </c>
      <c r="EZ21" s="167">
        <v>149.79208449139125</v>
      </c>
      <c r="FA21" s="167">
        <v>27.190469</v>
      </c>
      <c r="FB21" s="167">
        <v>136.85510620275971</v>
      </c>
      <c r="FC21" s="167">
        <v>33.256047875</v>
      </c>
      <c r="FD21" s="165">
        <v>132.38560877872857</v>
      </c>
      <c r="FE21" s="165">
        <v>30.677922500000001</v>
      </c>
      <c r="FF21" s="165">
        <v>30.677922500000001</v>
      </c>
      <c r="FG21" s="165">
        <v>38.47437</v>
      </c>
      <c r="FH21" s="165">
        <v>39.8582185</v>
      </c>
      <c r="FI21" s="165">
        <v>32.137839492756015</v>
      </c>
      <c r="FK21" s="165">
        <v>148.60341859545775</v>
      </c>
      <c r="FL21" s="165">
        <v>31.591158140625001</v>
      </c>
      <c r="FM21" s="165">
        <v>131.94513663230845</v>
      </c>
      <c r="FN21" s="165">
        <v>31.640773522854815</v>
      </c>
      <c r="FP21" s="165">
        <v>120.92031</v>
      </c>
      <c r="FQ21" s="165">
        <v>31.638420500000002</v>
      </c>
      <c r="FR21" s="165">
        <v>149.79208449139125</v>
      </c>
      <c r="FS21" s="165">
        <v>32.456576001808934</v>
      </c>
    </row>
    <row r="22" spans="1:175" ht="13" thickBot="1">
      <c r="A22" s="249"/>
      <c r="B22" s="38">
        <v>235</v>
      </c>
      <c r="C22" s="141">
        <f>Anchor!L271</f>
        <v>81.721356</v>
      </c>
      <c r="D22" s="141">
        <f>Anchor!M271</f>
        <v>28.822125</v>
      </c>
      <c r="E22" s="141">
        <f>Anchor!N271</f>
        <v>36.501089999999998</v>
      </c>
      <c r="F22" s="141">
        <f>Anchor!O271</f>
        <v>37.677126999999999</v>
      </c>
      <c r="G22" s="142">
        <f>('Summary (Full)'!$B$34*D22+'Summary (Full)'!$B$35*E22+'Summary (Full)'!$B$36*F22)/'Summary (Full)'!$B$37</f>
        <v>29.855497937499997</v>
      </c>
      <c r="H22" s="141">
        <f>Anchor!P271</f>
        <v>9.3790049999999994</v>
      </c>
      <c r="I22" s="141">
        <f>Anchor!Q271</f>
        <v>7.8758319999999999</v>
      </c>
      <c r="J22" s="141">
        <f>Anchor!R271</f>
        <v>23.893840999999998</v>
      </c>
      <c r="K22" s="141">
        <f>Anchor!S271</f>
        <v>22.292069999999999</v>
      </c>
      <c r="L22" s="141">
        <f>Anchor!T271</f>
        <v>24.717974000000002</v>
      </c>
      <c r="M22" s="141">
        <f>Anchor!U271</f>
        <v>30.838401999999999</v>
      </c>
      <c r="N22" s="141">
        <f>Anchor!V271</f>
        <v>28.756219999999999</v>
      </c>
      <c r="O22" s="141">
        <f>Anchor!W271</f>
        <v>36.491295000000001</v>
      </c>
      <c r="P22" s="141">
        <f>Anchor!X271</f>
        <v>37.528734</v>
      </c>
      <c r="Q22" s="143">
        <f>10*LOG10(1/(('Summary (Full)'!$B$41/10^(N22/10)+'Summary (Full)'!$B$42/10^(O22/10)+'Summary (Full)'!$B$43/10^(P22/10))/'Summary (Full)'!$B$44))</f>
        <v>30.201915937724564</v>
      </c>
      <c r="R22" s="141">
        <f>Anchor!Y271</f>
        <v>4.5613000000000001E-2</v>
      </c>
      <c r="S22" s="141">
        <f>Anchor!Z271</f>
        <v>860.71</v>
      </c>
      <c r="U22" s="130">
        <f>Test!L271</f>
        <v>80.769692000000006</v>
      </c>
      <c r="V22" s="130">
        <f>Test!M271</f>
        <v>29.490974000000001</v>
      </c>
      <c r="W22" s="130">
        <f>Test!N271</f>
        <v>37.348255000000002</v>
      </c>
      <c r="X22" s="130">
        <f>Test!O271</f>
        <v>38.482680999999999</v>
      </c>
      <c r="Y22" s="130">
        <f>('Summary (Full)'!$B$34*V22+'Summary (Full)'!$B$35*W22+'Summary (Full)'!$B$36*X22)/'Summary (Full)'!$B$37</f>
        <v>30.544035750000003</v>
      </c>
      <c r="Z22" s="130">
        <f>Test!P271</f>
        <v>10.027996999999999</v>
      </c>
      <c r="AA22" s="130">
        <f>Test!Q271</f>
        <v>8.3119940000000003</v>
      </c>
      <c r="AB22" s="130">
        <f>Test!R271</f>
        <v>27.393024</v>
      </c>
      <c r="AC22" s="130">
        <f>Test!S271</f>
        <v>25.94462</v>
      </c>
      <c r="AD22" s="130">
        <f>Test!T271</f>
        <v>25.427223999999999</v>
      </c>
      <c r="AE22" s="130">
        <f>Test!U271</f>
        <v>31.713215000000002</v>
      </c>
      <c r="AF22" s="130">
        <f>Test!V271</f>
        <v>29.403058000000001</v>
      </c>
      <c r="AG22" s="130">
        <f>Test!W271</f>
        <v>37.333866</v>
      </c>
      <c r="AH22" s="130">
        <f>Test!X271</f>
        <v>38.395707999999999</v>
      </c>
      <c r="AI22" s="130">
        <f>10*LOG10(1/(('Summary (Full)'!$B$41/10^(AF22/10)+'Summary (Full)'!$B$42/10^(AG22/10)+'Summary (Full)'!$B$43/10^(AH22/10))/'Summary (Full)'!$B$44))</f>
        <v>30.862893456544356</v>
      </c>
      <c r="AJ22" s="156">
        <f>Test!Y271</f>
        <v>3.2476999999999999E-2</v>
      </c>
      <c r="AK22" s="153">
        <f>Test!Z271</f>
        <v>4854.9399999999996</v>
      </c>
      <c r="AL22" s="153">
        <f t="shared" si="2"/>
        <v>0.71201192642448419</v>
      </c>
      <c r="AM22" s="153">
        <f t="shared" si="2"/>
        <v>5.6406222769573953</v>
      </c>
      <c r="AO22" s="270"/>
      <c r="AP22" s="193"/>
      <c r="AQ22" s="193"/>
      <c r="AR22" s="193"/>
      <c r="AS22" s="193"/>
      <c r="AT22" s="193"/>
      <c r="AU22" s="193"/>
      <c r="AV22" s="193"/>
      <c r="AW22" s="193"/>
      <c r="AX22" s="193"/>
      <c r="AY22" s="195"/>
      <c r="AZ22" s="253"/>
      <c r="BA22" s="221"/>
      <c r="CK22" s="5"/>
      <c r="CL22" s="165">
        <v>131.94513663230845</v>
      </c>
      <c r="CM22" s="165">
        <v>30.263943375</v>
      </c>
      <c r="CN22" s="165">
        <v>30.263943375</v>
      </c>
      <c r="CO22" s="165">
        <v>37.860857499999995</v>
      </c>
      <c r="CP22" s="165">
        <v>39.401799374999996</v>
      </c>
      <c r="CQ22" s="165">
        <v>31.309866507812501</v>
      </c>
      <c r="CR22" s="165">
        <v>11.14600025</v>
      </c>
      <c r="CS22" s="165">
        <v>8.9914696250000006</v>
      </c>
      <c r="CT22" s="165">
        <v>31.729492499999999</v>
      </c>
      <c r="CU22" s="165">
        <v>30.092139000000003</v>
      </c>
      <c r="CV22" s="165">
        <v>26.291270999999998</v>
      </c>
      <c r="CW22" s="165">
        <v>32.432437499999999</v>
      </c>
      <c r="CX22" s="165">
        <v>30.187271500000001</v>
      </c>
      <c r="CY22" s="165">
        <v>37.856748250000003</v>
      </c>
      <c r="CZ22" s="165">
        <v>39.316696999999998</v>
      </c>
      <c r="DA22" s="165">
        <v>31.640773522854815</v>
      </c>
      <c r="DB22" s="165">
        <v>4.2919125000000002E-2</v>
      </c>
      <c r="DC22" s="165">
        <v>858.71499999999992</v>
      </c>
      <c r="DE22" s="165">
        <v>122.26058212739507</v>
      </c>
      <c r="DF22" s="165">
        <v>11.3292055</v>
      </c>
      <c r="DH22" s="165">
        <v>113.85985447261299</v>
      </c>
      <c r="DI22" s="165">
        <v>8.6726261250000007</v>
      </c>
      <c r="DK22" s="165">
        <v>310.19810999999999</v>
      </c>
      <c r="DL22" s="165">
        <v>48.765574000000001</v>
      </c>
      <c r="DM22" s="165">
        <v>298.76639183423288</v>
      </c>
      <c r="DN22" s="165">
        <v>45.643813624999993</v>
      </c>
      <c r="DO22" s="165">
        <v>148.60341859545775</v>
      </c>
      <c r="DP22" s="165">
        <v>26.620231</v>
      </c>
      <c r="DQ22" s="165">
        <v>131.94513663230845</v>
      </c>
      <c r="DR22" s="165">
        <v>32.432437499999999</v>
      </c>
      <c r="DS22" s="165">
        <v>131.94513663230845</v>
      </c>
      <c r="DT22" s="165">
        <v>30.187271500000001</v>
      </c>
      <c r="DU22" s="165">
        <v>30.187271500000001</v>
      </c>
      <c r="DV22" s="165">
        <v>37.856748250000003</v>
      </c>
      <c r="DW22" s="165">
        <v>39.316696999999998</v>
      </c>
      <c r="DX22" s="165">
        <v>31.640773522854815</v>
      </c>
      <c r="DZ22" s="165">
        <v>149.79208449139125</v>
      </c>
      <c r="EA22" s="165">
        <v>31.080379000000001</v>
      </c>
      <c r="EB22" s="165">
        <v>31.080379000000001</v>
      </c>
      <c r="EC22" s="165">
        <v>38.767421249999998</v>
      </c>
      <c r="ED22" s="165">
        <v>40.268347875000003</v>
      </c>
      <c r="EE22" s="165">
        <v>32.135067195312502</v>
      </c>
      <c r="EF22" s="165">
        <v>12.025177625</v>
      </c>
      <c r="EG22" s="165">
        <v>9.6145302499999996</v>
      </c>
      <c r="EH22" s="165">
        <v>38.882273375000004</v>
      </c>
      <c r="EI22" s="165">
        <v>36.928579374999998</v>
      </c>
      <c r="EJ22" s="165">
        <v>27.190469</v>
      </c>
      <c r="EK22" s="165">
        <v>33.314598124999996</v>
      </c>
      <c r="EL22" s="165">
        <v>30.996638625000003</v>
      </c>
      <c r="EM22" s="165">
        <v>38.759495999999999</v>
      </c>
      <c r="EN22" s="165">
        <v>40.223846125000001</v>
      </c>
      <c r="EO22" s="165">
        <v>32.456576001808934</v>
      </c>
      <c r="EP22" s="165">
        <v>2.6962625E-2</v>
      </c>
      <c r="EQ22" s="165">
        <v>8083.2150000000001</v>
      </c>
      <c r="ER22" s="165">
        <v>161.03660718544927</v>
      </c>
      <c r="ES22" s="165">
        <v>12.760000874999999</v>
      </c>
      <c r="ET22" s="165">
        <v>132.38560877872857</v>
      </c>
      <c r="EU22" s="165">
        <v>9.3540229999999998</v>
      </c>
      <c r="EV22" s="167">
        <v>420.84053423011045</v>
      </c>
      <c r="EW22" s="167">
        <v>57.100310499999999</v>
      </c>
      <c r="EX22" s="167">
        <v>371.72543952370415</v>
      </c>
      <c r="EY22" s="167">
        <v>52.581420125000001</v>
      </c>
      <c r="EZ22" s="167">
        <v>169.48721831070625</v>
      </c>
      <c r="FA22" s="167">
        <v>27.543118</v>
      </c>
      <c r="FB22" s="167">
        <v>154.88977901039607</v>
      </c>
      <c r="FC22" s="167">
        <v>33.536820750000004</v>
      </c>
      <c r="FD22" s="165">
        <v>149.79208449139125</v>
      </c>
      <c r="FE22" s="165">
        <v>30.996638625000003</v>
      </c>
      <c r="FF22" s="165">
        <v>30.996638625000003</v>
      </c>
      <c r="FG22" s="165">
        <v>38.759495999999999</v>
      </c>
      <c r="FH22" s="165">
        <v>40.223846125000001</v>
      </c>
      <c r="FI22" s="165">
        <v>32.456576001808934</v>
      </c>
      <c r="FK22" s="165">
        <v>167.36483497527837</v>
      </c>
      <c r="FL22" s="165">
        <v>31.872449773437502</v>
      </c>
      <c r="FM22" s="165">
        <v>148.60341859545775</v>
      </c>
      <c r="FN22" s="165">
        <v>31.926019016154456</v>
      </c>
      <c r="FP22" s="165">
        <v>136.85510620275971</v>
      </c>
      <c r="FQ22" s="165">
        <v>31.918612593750002</v>
      </c>
      <c r="FR22" s="165">
        <v>169.48721831070625</v>
      </c>
      <c r="FS22" s="165">
        <v>32.775312510861852</v>
      </c>
    </row>
    <row r="23" spans="1:175">
      <c r="A23" s="250" t="s">
        <v>19</v>
      </c>
      <c r="B23" s="38">
        <v>110</v>
      </c>
      <c r="C23" s="141">
        <f>Anchor!L272</f>
        <v>4648.1321760000001</v>
      </c>
      <c r="D23" s="141">
        <f>Anchor!M272</f>
        <v>37.021948999999999</v>
      </c>
      <c r="E23" s="141">
        <f>Anchor!N272</f>
        <v>44.927810999999998</v>
      </c>
      <c r="F23" s="141">
        <f>Anchor!O272</f>
        <v>46.850566999999998</v>
      </c>
      <c r="G23" s="142">
        <f>('Summary (Full)'!$B$34*D23+'Summary (Full)'!$B$35*E23+'Summary (Full)'!$B$36*F23)/'Summary (Full)'!$B$37</f>
        <v>38.130353999999997</v>
      </c>
      <c r="H23" s="141">
        <f>Anchor!P272</f>
        <v>24.745864000000001</v>
      </c>
      <c r="I23" s="141">
        <f>Anchor!Q272</f>
        <v>17.24494</v>
      </c>
      <c r="J23" s="141">
        <f>Anchor!R272</f>
        <v>79.493702999999996</v>
      </c>
      <c r="K23" s="141">
        <f>Anchor!S272</f>
        <v>76.995428000000004</v>
      </c>
      <c r="L23" s="141">
        <f>Anchor!T272</f>
        <v>35.771273000000001</v>
      </c>
      <c r="M23" s="141">
        <f>Anchor!U272</f>
        <v>39.608258999999997</v>
      </c>
      <c r="N23" s="141">
        <f>Anchor!V272</f>
        <v>36.942225999999998</v>
      </c>
      <c r="O23" s="141">
        <f>Anchor!W272</f>
        <v>44.921041000000002</v>
      </c>
      <c r="P23" s="141">
        <f>Anchor!X272</f>
        <v>46.831463999999997</v>
      </c>
      <c r="Q23" s="143">
        <f>10*LOG10(1/(('Summary (Full)'!$B$41/10^(N23/10)+'Summary (Full)'!$B$42/10^(O23/10)+'Summary (Full)'!$B$43/10^(P23/10))/'Summary (Full)'!$B$44))</f>
        <v>38.427759435859841</v>
      </c>
      <c r="R23" s="141">
        <f>Anchor!Y272</f>
        <v>1.5032999999999999E-2</v>
      </c>
      <c r="S23" s="141">
        <f>Anchor!Z272</f>
        <v>4718.84</v>
      </c>
      <c r="U23" s="130">
        <f>Test!L272</f>
        <v>4888.1321760000001</v>
      </c>
      <c r="V23" s="130">
        <f>Test!M272</f>
        <v>37.164541</v>
      </c>
      <c r="W23" s="130">
        <f>Test!N272</f>
        <v>45.312479000000003</v>
      </c>
      <c r="X23" s="130">
        <f>Test!O272</f>
        <v>47.473568999999998</v>
      </c>
      <c r="Y23" s="130">
        <f>('Summary (Full)'!$B$34*V23+'Summary (Full)'!$B$35*W23+'Summary (Full)'!$B$36*X23)/'Summary (Full)'!$B$37</f>
        <v>38.318101375000005</v>
      </c>
      <c r="Z23" s="130">
        <f>Test!P272</f>
        <v>25.330904</v>
      </c>
      <c r="AA23" s="130">
        <f>Test!Q272</f>
        <v>17.498289</v>
      </c>
      <c r="AB23" s="130">
        <f>Test!R272</f>
        <v>80.342894999999999</v>
      </c>
      <c r="AC23" s="130">
        <f>Test!S272</f>
        <v>77.889568999999995</v>
      </c>
      <c r="AD23" s="130">
        <f>Test!T272</f>
        <v>36.081014000000003</v>
      </c>
      <c r="AE23" s="130">
        <f>Test!U272</f>
        <v>39.877237000000001</v>
      </c>
      <c r="AF23" s="130">
        <f>Test!V272</f>
        <v>37.080719000000002</v>
      </c>
      <c r="AG23" s="130">
        <f>Test!W272</f>
        <v>45.305518999999997</v>
      </c>
      <c r="AH23" s="130">
        <f>Test!X272</f>
        <v>47.460914000000002</v>
      </c>
      <c r="AI23" s="130">
        <f>10*LOG10(1/(('Summary (Full)'!$B$41/10^(AF23/10)+'Summary (Full)'!$B$42/10^(AG23/10)+'Summary (Full)'!$B$43/10^(AH23/10))/'Summary (Full)'!$B$44))</f>
        <v>38.58640997569016</v>
      </c>
      <c r="AJ23" s="156">
        <f>Test!Y272</f>
        <v>1.3197E-2</v>
      </c>
      <c r="AK23" s="153">
        <f>Test!Z272</f>
        <v>51666.5</v>
      </c>
      <c r="AL23" s="153">
        <f t="shared" si="2"/>
        <v>0.87786868888445424</v>
      </c>
      <c r="AM23" s="153">
        <f t="shared" si="2"/>
        <v>10.948983224690814</v>
      </c>
      <c r="AO23" s="271" t="s">
        <v>27</v>
      </c>
      <c r="AP23" s="192" cm="1">
        <f t="array" ref="AP23">bdRateExtend($C23:$C26,D23:D26,$U23:$U26,V23:V26)</f>
        <v>-0.13420766990679744</v>
      </c>
      <c r="AQ23" s="192" cm="1">
        <f t="array" ref="AQ23">bdRateExtend($C23:$C28,D23:D28,$U23:$U28,V23:V28)</f>
        <v>-0.15191417187775713</v>
      </c>
      <c r="AR23" s="192" cm="1">
        <f t="array" ref="AR23">bdRateExtend($C23:$C28,E23:E28,$U23:$U28,W23:W28)</f>
        <v>-0.35278413178755197</v>
      </c>
      <c r="AS23" s="192" cm="1">
        <f t="array" ref="AS23">bdRateExtend($C23:$C28,F23:F28,$U23:$U28,X23:X28)</f>
        <v>-0.39261611371181482</v>
      </c>
      <c r="AT23" s="192" cm="1">
        <f t="array" ref="AT23">bdRateExtend($C23:$C26,H23:H26,$U23:$U26,Z23:Z26)</f>
        <v>-0.12265833709971952</v>
      </c>
      <c r="AU23" s="192" cm="1">
        <f t="array" ref="AU23">bdRateExtend($C23:$C28,H23:H28,$U23:$U28,Z23:Z28)</f>
        <v>-0.13680281699735619</v>
      </c>
      <c r="AV23" s="192" cm="1">
        <f t="array" ref="AV23">bdRateExtend($C23:$C26,I23:I26,$U23:$U26,AA23:AA26)</f>
        <v>-0.12251852779667416</v>
      </c>
      <c r="AW23" s="192" cm="1">
        <f t="array" ref="AW23">bdRateExtend($C23:$C28,I23:I28,$U23:$U28,AA23:AA28)</f>
        <v>-0.13644095906976295</v>
      </c>
      <c r="AX23" s="192" cm="1">
        <f t="array" ref="AX23">bdRateExtend($C23:$C26,J23:J26,$U23:$U26,AB23:AB26,"None", FALSE,1)</f>
        <v>-0.13755823987299831</v>
      </c>
      <c r="AY23" s="194" cm="1">
        <f t="array" ref="AY23">bdRateExtend($C23:$C28,J23:J28,$U23:$U28,AB23:AB28,"None", FALSE,TRUE)</f>
        <v>-0.1354039514090436</v>
      </c>
      <c r="AZ23" s="251" cm="1">
        <f t="array" ref="AZ23">testVMAFRange($C23:$C26,J23:J26,$U23:$U26,AB23:AB26)</f>
        <v>0</v>
      </c>
      <c r="BA23" s="170" cm="1">
        <f t="array" ref="BA23">testVMAFRange($C23:$C28,J23:J28,$U23:$U28,AB23:AB28)</f>
        <v>0</v>
      </c>
      <c r="CK23" s="5"/>
      <c r="CL23" s="165">
        <v>148.60341859545775</v>
      </c>
      <c r="CM23" s="165">
        <v>30.552231750000001</v>
      </c>
      <c r="CN23" s="165">
        <v>30.552231750000001</v>
      </c>
      <c r="CO23" s="165">
        <v>38.086402</v>
      </c>
      <c r="CP23" s="165">
        <v>39.64088375</v>
      </c>
      <c r="CQ23" s="165">
        <v>31.591158140625001</v>
      </c>
      <c r="CR23" s="165">
        <v>11.5588835</v>
      </c>
      <c r="CS23" s="165">
        <v>9.2545762499999995</v>
      </c>
      <c r="CT23" s="165">
        <v>33.698724999999996</v>
      </c>
      <c r="CU23" s="165">
        <v>31.996698000000002</v>
      </c>
      <c r="CV23" s="165">
        <v>26.620231</v>
      </c>
      <c r="CW23" s="165">
        <v>32.708219</v>
      </c>
      <c r="CX23" s="165">
        <v>30.476652999999999</v>
      </c>
      <c r="CY23" s="165">
        <v>38.082345500000002</v>
      </c>
      <c r="CZ23" s="165">
        <v>39.555504999999997</v>
      </c>
      <c r="DA23" s="165">
        <v>31.926019016154456</v>
      </c>
      <c r="DB23" s="165">
        <v>4.0958250000000002E-2</v>
      </c>
      <c r="DC23" s="165">
        <v>926.77</v>
      </c>
      <c r="DE23" s="165">
        <v>136.38833392684066</v>
      </c>
      <c r="DF23" s="165">
        <v>11.719557</v>
      </c>
      <c r="DH23" s="165">
        <v>131.94513663230845</v>
      </c>
      <c r="DI23" s="165">
        <v>8.9914696250000006</v>
      </c>
      <c r="DK23" s="165">
        <v>338.20324387244284</v>
      </c>
      <c r="DL23" s="165">
        <v>50.239354500000005</v>
      </c>
      <c r="DM23" s="165">
        <v>338.20324387244284</v>
      </c>
      <c r="DN23" s="165">
        <v>47.790525500000001</v>
      </c>
      <c r="DO23" s="165">
        <v>167.36483497527837</v>
      </c>
      <c r="DP23" s="165">
        <v>26.949190999999999</v>
      </c>
      <c r="DQ23" s="165">
        <v>142.48940416589269</v>
      </c>
      <c r="DR23" s="165">
        <v>32.609617374999999</v>
      </c>
      <c r="DS23" s="165">
        <v>148.60341859545775</v>
      </c>
      <c r="DT23" s="165">
        <v>30.476652999999999</v>
      </c>
      <c r="DU23" s="165">
        <v>30.476652999999999</v>
      </c>
      <c r="DV23" s="165">
        <v>38.082345500000002</v>
      </c>
      <c r="DW23" s="165">
        <v>39.555504999999997</v>
      </c>
      <c r="DX23" s="165">
        <v>31.926019016154456</v>
      </c>
      <c r="DZ23" s="165">
        <v>169.48721831070625</v>
      </c>
      <c r="EA23" s="165">
        <v>31.398260000000001</v>
      </c>
      <c r="EB23" s="165">
        <v>31.398260000000001</v>
      </c>
      <c r="EC23" s="165">
        <v>39.051254499999999</v>
      </c>
      <c r="ED23" s="165">
        <v>40.62548125</v>
      </c>
      <c r="EE23" s="165">
        <v>32.453273484375003</v>
      </c>
      <c r="EF23" s="165">
        <v>12.424613749999999</v>
      </c>
      <c r="EG23" s="165">
        <v>9.8750374999999995</v>
      </c>
      <c r="EH23" s="165">
        <v>41.180123250000001</v>
      </c>
      <c r="EI23" s="165">
        <v>39.125371250000001</v>
      </c>
      <c r="EJ23" s="165">
        <v>27.543118</v>
      </c>
      <c r="EK23" s="165">
        <v>33.634874750000002</v>
      </c>
      <c r="EL23" s="165">
        <v>31.315354750000001</v>
      </c>
      <c r="EM23" s="165">
        <v>39.044622000000004</v>
      </c>
      <c r="EN23" s="165">
        <v>40.589473749999996</v>
      </c>
      <c r="EO23" s="165">
        <v>32.775312510861852</v>
      </c>
      <c r="EP23" s="165">
        <v>2.5859750000000001E-2</v>
      </c>
      <c r="EQ23" s="165">
        <v>8728.8700000000008</v>
      </c>
      <c r="ER23" s="165">
        <v>180.19624256940261</v>
      </c>
      <c r="ES23" s="165">
        <v>13.159917499999999</v>
      </c>
      <c r="ET23" s="165">
        <v>136.85510620275971</v>
      </c>
      <c r="EU23" s="165">
        <v>9.4235305</v>
      </c>
      <c r="EV23" s="167">
        <v>461.11859265892718</v>
      </c>
      <c r="EW23" s="167">
        <v>58.639889000000004</v>
      </c>
      <c r="EX23" s="167">
        <v>420.84053423011045</v>
      </c>
      <c r="EY23" s="167">
        <v>54.643618250000003</v>
      </c>
      <c r="EZ23" s="167">
        <v>191.77193019402782</v>
      </c>
      <c r="FA23" s="167">
        <v>27.895766999999999</v>
      </c>
      <c r="FB23" s="167">
        <v>175.30104873358076</v>
      </c>
      <c r="FC23" s="167">
        <v>33.817593625000001</v>
      </c>
      <c r="FD23" s="165">
        <v>169.48721831070625</v>
      </c>
      <c r="FE23" s="165">
        <v>31.315354750000001</v>
      </c>
      <c r="FF23" s="165">
        <v>31.315354750000001</v>
      </c>
      <c r="FG23" s="165">
        <v>39.044622000000004</v>
      </c>
      <c r="FH23" s="165">
        <v>40.589473749999996</v>
      </c>
      <c r="FI23" s="165">
        <v>32.775312510861852</v>
      </c>
      <c r="FK23" s="165">
        <v>188.49490981466778</v>
      </c>
      <c r="FL23" s="165">
        <v>32.153741406249999</v>
      </c>
      <c r="FM23" s="165">
        <v>167.36483497527837</v>
      </c>
      <c r="FN23" s="165">
        <v>32.211264509454097</v>
      </c>
      <c r="FP23" s="165">
        <v>149.79208449139125</v>
      </c>
      <c r="FQ23" s="165">
        <v>32.135067195312502</v>
      </c>
      <c r="FR23" s="165">
        <v>191.77193019402782</v>
      </c>
      <c r="FS23" s="165">
        <v>33.094049019914763</v>
      </c>
    </row>
    <row r="24" spans="1:175">
      <c r="A24" s="250"/>
      <c r="B24" s="38">
        <v>135</v>
      </c>
      <c r="C24" s="141">
        <f>Anchor!L273</f>
        <v>1976.7051409999999</v>
      </c>
      <c r="D24" s="141">
        <f>Anchor!M273</f>
        <v>35.978217999999998</v>
      </c>
      <c r="E24" s="141">
        <f>Anchor!N273</f>
        <v>43.273637000000001</v>
      </c>
      <c r="F24" s="141">
        <f>Anchor!O273</f>
        <v>45.051242000000002</v>
      </c>
      <c r="G24" s="142">
        <f>('Summary (Full)'!$B$34*D24+'Summary (Full)'!$B$35*E24+'Summary (Full)'!$B$36*F24)/'Summary (Full)'!$B$37</f>
        <v>37.001245687499996</v>
      </c>
      <c r="H24" s="141">
        <f>Anchor!P273</f>
        <v>21.352291999999998</v>
      </c>
      <c r="I24" s="141">
        <f>Anchor!Q273</f>
        <v>15.489592999999999</v>
      </c>
      <c r="J24" s="141">
        <f>Anchor!R273</f>
        <v>72.167683999999994</v>
      </c>
      <c r="K24" s="141">
        <f>Anchor!S273</f>
        <v>69.702579999999998</v>
      </c>
      <c r="L24" s="141">
        <f>Anchor!T273</f>
        <v>33.819561999999998</v>
      </c>
      <c r="M24" s="141">
        <f>Anchor!U273</f>
        <v>38.257008999999996</v>
      </c>
      <c r="N24" s="141">
        <f>Anchor!V273</f>
        <v>35.910254000000002</v>
      </c>
      <c r="O24" s="141">
        <f>Anchor!W273</f>
        <v>43.269229000000003</v>
      </c>
      <c r="P24" s="141">
        <f>Anchor!X273</f>
        <v>45.020316000000001</v>
      </c>
      <c r="Q24" s="143">
        <f>10*LOG10(1/(('Summary (Full)'!$B$41/10^(N24/10)+'Summary (Full)'!$B$42/10^(O24/10)+'Summary (Full)'!$B$43/10^(P24/10))/'Summary (Full)'!$B$44))</f>
        <v>37.35058314662804</v>
      </c>
      <c r="R24" s="141">
        <f>Anchor!Y273</f>
        <v>1.9111E-2</v>
      </c>
      <c r="S24" s="141">
        <f>Anchor!Z273</f>
        <v>3412.79</v>
      </c>
      <c r="U24" s="130">
        <f>Test!L273</f>
        <v>2049.9869359999998</v>
      </c>
      <c r="V24" s="130">
        <f>Test!M273</f>
        <v>36.225687999999998</v>
      </c>
      <c r="W24" s="130">
        <f>Test!N273</f>
        <v>43.938291999999997</v>
      </c>
      <c r="X24" s="130">
        <f>Test!O273</f>
        <v>46.013156000000002</v>
      </c>
      <c r="Y24" s="130">
        <f>('Summary (Full)'!$B$34*V24+'Summary (Full)'!$B$35*W24+'Summary (Full)'!$B$36*X24)/'Summary (Full)'!$B$37</f>
        <v>37.319442500000001</v>
      </c>
      <c r="Z24" s="130">
        <f>Test!P273</f>
        <v>22.004653000000001</v>
      </c>
      <c r="AA24" s="130">
        <f>Test!Q273</f>
        <v>15.848720999999999</v>
      </c>
      <c r="AB24" s="130">
        <f>Test!R273</f>
        <v>73.944542999999996</v>
      </c>
      <c r="AC24" s="130">
        <f>Test!S273</f>
        <v>71.467124999999996</v>
      </c>
      <c r="AD24" s="130">
        <f>Test!T273</f>
        <v>34.273577000000003</v>
      </c>
      <c r="AE24" s="130">
        <f>Test!U273</f>
        <v>38.726909999999997</v>
      </c>
      <c r="AF24" s="130">
        <f>Test!V273</f>
        <v>36.151676000000002</v>
      </c>
      <c r="AG24" s="130">
        <f>Test!W273</f>
        <v>43.934310000000004</v>
      </c>
      <c r="AH24" s="130">
        <f>Test!X273</f>
        <v>46.000433000000001</v>
      </c>
      <c r="AI24" s="130">
        <f>10*LOG10(1/(('Summary (Full)'!$B$41/10^(AF24/10)+'Summary (Full)'!$B$42/10^(AG24/10)+'Summary (Full)'!$B$43/10^(AH24/10))/'Summary (Full)'!$B$44))</f>
        <v>37.628739414764752</v>
      </c>
      <c r="AJ24" s="156">
        <f>Test!Y273</f>
        <v>1.5977999999999999E-2</v>
      </c>
      <c r="AK24" s="153">
        <f>Test!Z273</f>
        <v>28245.32</v>
      </c>
      <c r="AL24" s="153">
        <f t="shared" si="2"/>
        <v>0.83606300036628123</v>
      </c>
      <c r="AM24" s="153">
        <f t="shared" si="2"/>
        <v>8.2763135147489297</v>
      </c>
      <c r="AO24" s="261"/>
      <c r="AP24" s="177"/>
      <c r="AQ24" s="177"/>
      <c r="AR24" s="177"/>
      <c r="AS24" s="177"/>
      <c r="AT24" s="177"/>
      <c r="AU24" s="177"/>
      <c r="AV24" s="177"/>
      <c r="AW24" s="177"/>
      <c r="AX24" s="177"/>
      <c r="AY24" s="178"/>
      <c r="AZ24" s="252"/>
      <c r="BA24" s="171"/>
      <c r="CK24" s="5"/>
      <c r="CL24" s="165">
        <v>167.36483497527837</v>
      </c>
      <c r="CM24" s="165">
        <v>30.840520125000001</v>
      </c>
      <c r="CN24" s="165">
        <v>30.840520125000001</v>
      </c>
      <c r="CO24" s="165">
        <v>38.311946499999998</v>
      </c>
      <c r="CP24" s="165">
        <v>39.879968124999998</v>
      </c>
      <c r="CQ24" s="165">
        <v>31.872449773437502</v>
      </c>
      <c r="CR24" s="165">
        <v>11.97176675</v>
      </c>
      <c r="CS24" s="165">
        <v>9.5176828750000002</v>
      </c>
      <c r="CT24" s="165">
        <v>35.6679575</v>
      </c>
      <c r="CU24" s="165">
        <v>33.901257000000001</v>
      </c>
      <c r="CV24" s="165">
        <v>26.949190999999999</v>
      </c>
      <c r="CW24" s="165">
        <v>32.9840005</v>
      </c>
      <c r="CX24" s="165">
        <v>30.7660345</v>
      </c>
      <c r="CY24" s="165">
        <v>38.307942750000002</v>
      </c>
      <c r="CZ24" s="165">
        <v>39.794312999999995</v>
      </c>
      <c r="DA24" s="165">
        <v>32.211264509454097</v>
      </c>
      <c r="DB24" s="165">
        <v>3.8997375000000001E-2</v>
      </c>
      <c r="DC24" s="165">
        <v>994.82499999999993</v>
      </c>
      <c r="DE24" s="165">
        <v>152.14861002343665</v>
      </c>
      <c r="DF24" s="165">
        <v>12.1099085</v>
      </c>
      <c r="DH24" s="165">
        <v>148.60341859545775</v>
      </c>
      <c r="DI24" s="165">
        <v>9.2545762499999995</v>
      </c>
      <c r="DK24" s="165">
        <v>351.44134564696702</v>
      </c>
      <c r="DL24" s="165">
        <v>50.916366125000003</v>
      </c>
      <c r="DM24" s="165">
        <v>382.84571923774638</v>
      </c>
      <c r="DN24" s="165">
        <v>49.937237374999995</v>
      </c>
      <c r="DO24" s="165">
        <v>188.49490981466778</v>
      </c>
      <c r="DP24" s="165">
        <v>27.278151000000001</v>
      </c>
      <c r="DQ24" s="165">
        <v>148.60341859545775</v>
      </c>
      <c r="DR24" s="165">
        <v>32.708219</v>
      </c>
      <c r="DS24" s="165">
        <v>183.48957725892649</v>
      </c>
      <c r="DT24" s="165">
        <v>31.015528625000002</v>
      </c>
      <c r="DU24" s="165">
        <v>31.015528625000002</v>
      </c>
      <c r="DV24" s="165">
        <v>38.098537</v>
      </c>
      <c r="DW24" s="165">
        <v>39.501478374999998</v>
      </c>
      <c r="DX24" s="165">
        <v>32.424362433624836</v>
      </c>
      <c r="DZ24" s="165">
        <v>191.77193019402782</v>
      </c>
      <c r="EA24" s="165">
        <v>31.716141</v>
      </c>
      <c r="EB24" s="165">
        <v>31.716141</v>
      </c>
      <c r="EC24" s="165">
        <v>39.33508775</v>
      </c>
      <c r="ED24" s="165">
        <v>40.982614624999997</v>
      </c>
      <c r="EE24" s="165">
        <v>32.771479773437498</v>
      </c>
      <c r="EF24" s="165">
        <v>12.824049875</v>
      </c>
      <c r="EG24" s="165">
        <v>10.135544749999999</v>
      </c>
      <c r="EH24" s="165">
        <v>43.477973125000005</v>
      </c>
      <c r="EI24" s="165">
        <v>41.322163124999996</v>
      </c>
      <c r="EJ24" s="165">
        <v>27.895766999999999</v>
      </c>
      <c r="EK24" s="165">
        <v>33.955151375</v>
      </c>
      <c r="EL24" s="165">
        <v>31.634070874999999</v>
      </c>
      <c r="EM24" s="165">
        <v>39.329748000000002</v>
      </c>
      <c r="EN24" s="165">
        <v>40.955101374999998</v>
      </c>
      <c r="EO24" s="165">
        <v>33.094049019914763</v>
      </c>
      <c r="EP24" s="165">
        <v>2.4756875000000001E-2</v>
      </c>
      <c r="EQ24" s="165">
        <v>9374.5249999999996</v>
      </c>
      <c r="ER24" s="165">
        <v>201.63543186635758</v>
      </c>
      <c r="ES24" s="165">
        <v>13.559834125</v>
      </c>
      <c r="ET24" s="165">
        <v>154.88977901039607</v>
      </c>
      <c r="EU24" s="165">
        <v>9.6983120000000014</v>
      </c>
      <c r="EV24" s="167">
        <v>476.4450759087502</v>
      </c>
      <c r="EW24" s="167">
        <v>59.195140749999993</v>
      </c>
      <c r="EX24" s="167">
        <v>476.4450759087502</v>
      </c>
      <c r="EY24" s="167">
        <v>56.705816374999998</v>
      </c>
      <c r="EZ24" s="167">
        <v>216.986706</v>
      </c>
      <c r="FA24" s="167">
        <v>28.248415999999999</v>
      </c>
      <c r="FB24" s="167">
        <v>198.40210169730233</v>
      </c>
      <c r="FC24" s="167">
        <v>34.098366499999997</v>
      </c>
      <c r="FD24" s="165">
        <v>191.77193019402782</v>
      </c>
      <c r="FE24" s="165">
        <v>31.634070874999999</v>
      </c>
      <c r="FF24" s="165">
        <v>31.634070874999999</v>
      </c>
      <c r="FG24" s="165">
        <v>39.329748000000002</v>
      </c>
      <c r="FH24" s="165">
        <v>40.955101374999998</v>
      </c>
      <c r="FI24" s="165">
        <v>33.094049019914763</v>
      </c>
      <c r="FK24" s="165">
        <v>205.965112</v>
      </c>
      <c r="FL24" s="165">
        <v>32.3722869375</v>
      </c>
      <c r="FM24" s="165">
        <v>205.965112</v>
      </c>
      <c r="FN24" s="165">
        <v>32.741854790182018</v>
      </c>
      <c r="FP24" s="165">
        <v>169.48721831070625</v>
      </c>
      <c r="FQ24" s="165">
        <v>32.453273484375003</v>
      </c>
      <c r="FR24" s="165">
        <v>216.986706</v>
      </c>
      <c r="FS24" s="165">
        <v>33.412785528967682</v>
      </c>
    </row>
    <row r="25" spans="1:175">
      <c r="A25" s="250"/>
      <c r="B25" s="38">
        <v>160</v>
      </c>
      <c r="C25" s="141">
        <f>Anchor!L274</f>
        <v>802.10497199999998</v>
      </c>
      <c r="D25" s="141">
        <f>Anchor!M274</f>
        <v>34.373863999999998</v>
      </c>
      <c r="E25" s="141">
        <f>Anchor!N274</f>
        <v>41.355179999999997</v>
      </c>
      <c r="F25" s="141">
        <f>Anchor!O274</f>
        <v>43.033580999999998</v>
      </c>
      <c r="G25" s="142">
        <f>('Summary (Full)'!$B$34*D25+'Summary (Full)'!$B$35*E25+'Summary (Full)'!$B$36*F25)/'Summary (Full)'!$B$37</f>
        <v>35.351428562499997</v>
      </c>
      <c r="H25" s="141">
        <f>Anchor!P274</f>
        <v>17.692129000000001</v>
      </c>
      <c r="I25" s="141">
        <f>Anchor!Q274</f>
        <v>13.242884999999999</v>
      </c>
      <c r="J25" s="141">
        <f>Anchor!R274</f>
        <v>60.536321999999998</v>
      </c>
      <c r="K25" s="141">
        <f>Anchor!S274</f>
        <v>58.137230000000002</v>
      </c>
      <c r="L25" s="141">
        <f>Anchor!T274</f>
        <v>31.326739</v>
      </c>
      <c r="M25" s="141">
        <f>Anchor!U274</f>
        <v>36.454884999999997</v>
      </c>
      <c r="N25" s="141">
        <f>Anchor!V274</f>
        <v>34.309834000000002</v>
      </c>
      <c r="O25" s="141">
        <f>Anchor!W274</f>
        <v>41.350554000000002</v>
      </c>
      <c r="P25" s="141">
        <f>Anchor!X274</f>
        <v>42.975270999999999</v>
      </c>
      <c r="Q25" s="143">
        <f>10*LOG10(1/(('Summary (Full)'!$B$41/10^(N25/10)+'Summary (Full)'!$B$42/10^(O25/10)+'Summary (Full)'!$B$43/10^(P25/10))/'Summary (Full)'!$B$44))</f>
        <v>35.72281987073945</v>
      </c>
      <c r="R25" s="141">
        <f>Anchor!Y274</f>
        <v>2.4464E-2</v>
      </c>
      <c r="S25" s="141">
        <f>Anchor!Z274</f>
        <v>2191.67</v>
      </c>
      <c r="U25" s="130">
        <f>Test!L274</f>
        <v>841.76500399999998</v>
      </c>
      <c r="V25" s="130">
        <f>Test!M274</f>
        <v>34.755381</v>
      </c>
      <c r="W25" s="130">
        <f>Test!N274</f>
        <v>42.285592999999999</v>
      </c>
      <c r="X25" s="130">
        <f>Test!O274</f>
        <v>44.265487999999998</v>
      </c>
      <c r="Y25" s="130">
        <f>('Summary (Full)'!$B$34*V25+'Summary (Full)'!$B$35*W25+'Summary (Full)'!$B$36*X25)/'Summary (Full)'!$B$37</f>
        <v>35.820400937499997</v>
      </c>
      <c r="Z25" s="130">
        <f>Test!P274</f>
        <v>18.427841999999998</v>
      </c>
      <c r="AA25" s="130">
        <f>Test!Q274</f>
        <v>13.7142</v>
      </c>
      <c r="AB25" s="130">
        <f>Test!R274</f>
        <v>63.491557999999998</v>
      </c>
      <c r="AC25" s="130">
        <f>Test!S274</f>
        <v>61.055380999999997</v>
      </c>
      <c r="AD25" s="130">
        <f>Test!T274</f>
        <v>31.915686000000001</v>
      </c>
      <c r="AE25" s="130">
        <f>Test!U274</f>
        <v>37.125796999999999</v>
      </c>
      <c r="AF25" s="130">
        <f>Test!V274</f>
        <v>34.681488999999999</v>
      </c>
      <c r="AG25" s="130">
        <f>Test!W274</f>
        <v>42.282111</v>
      </c>
      <c r="AH25" s="130">
        <f>Test!X274</f>
        <v>44.254837999999999</v>
      </c>
      <c r="AI25" s="130">
        <f>10*LOG10(1/(('Summary (Full)'!$B$41/10^(AF25/10)+'Summary (Full)'!$B$42/10^(AG25/10)+'Summary (Full)'!$B$43/10^(AH25/10))/'Summary (Full)'!$B$44))</f>
        <v>36.144427859309573</v>
      </c>
      <c r="AJ25" s="156">
        <f>Test!Y274</f>
        <v>2.0326E-2</v>
      </c>
      <c r="AK25" s="153">
        <f>Test!Z274</f>
        <v>14749.15</v>
      </c>
      <c r="AL25" s="153">
        <f t="shared" si="2"/>
        <v>0.83085349901896666</v>
      </c>
      <c r="AM25" s="153">
        <f t="shared" si="2"/>
        <v>6.7296399549202199</v>
      </c>
      <c r="AO25" s="261" t="s">
        <v>28</v>
      </c>
      <c r="AP25" s="177" cm="1">
        <f t="array" ref="AP25">bdRateExtend($C24:$C27,D24:D27,$U24:$U27,V24:V27)</f>
        <v>-0.14317215909875292</v>
      </c>
      <c r="AQ25" s="177"/>
      <c r="AR25" s="177"/>
      <c r="AS25" s="177"/>
      <c r="AT25" s="177" cm="1">
        <f t="array" ref="AT25">bdRateExtend($C24:$C27,H24:H27,$U24:$U27,Z24:Z27)</f>
        <v>-0.13259892367121118</v>
      </c>
      <c r="AU25" s="177"/>
      <c r="AV25" s="177" cm="1">
        <f t="array" ref="AV25">bdRateExtend($C24:$C27,I24:I27,$U24:$U27,AA24:AA27)</f>
        <v>-0.13325940163723315</v>
      </c>
      <c r="AW25" s="177"/>
      <c r="AX25" s="177" cm="1">
        <f t="array" ref="AX25">bdRateExtend($C24:$C27,J24:J27,$U24:$U27,AB24:AB27,"None", FALSE,1)</f>
        <v>-0.13512787736608622</v>
      </c>
      <c r="AY25" s="178"/>
      <c r="AZ25" s="252" cm="1">
        <f t="array" ref="AZ25">testVMAFRange($C24:$C27,J24:J27,$U24:$U27,AB24:AB27)</f>
        <v>0</v>
      </c>
      <c r="BA25" s="171"/>
      <c r="CK25" s="5"/>
      <c r="CL25" s="165">
        <v>183.48957725892649</v>
      </c>
      <c r="CM25" s="165">
        <v>31.086898000000001</v>
      </c>
      <c r="CN25" s="165">
        <v>31.086898000000001</v>
      </c>
      <c r="CO25" s="165">
        <v>38.104322750000001</v>
      </c>
      <c r="CP25" s="165">
        <v>39.602118249999997</v>
      </c>
      <c r="CQ25" s="165">
        <v>32.057688312499998</v>
      </c>
      <c r="CR25" s="165">
        <v>12.064725624999999</v>
      </c>
      <c r="CS25" s="165">
        <v>9.6287676250000001</v>
      </c>
      <c r="CT25" s="165">
        <v>39.219537750000001</v>
      </c>
      <c r="CU25" s="165">
        <v>37.089726999999996</v>
      </c>
      <c r="CV25" s="165">
        <v>27.161709000000002</v>
      </c>
      <c r="CW25" s="165">
        <v>32.984100625000004</v>
      </c>
      <c r="CX25" s="165">
        <v>31.015528625000002</v>
      </c>
      <c r="CY25" s="165">
        <v>38.098537</v>
      </c>
      <c r="CZ25" s="165">
        <v>39.501478374999998</v>
      </c>
      <c r="DA25" s="165">
        <v>32.424362433624836</v>
      </c>
      <c r="DB25" s="165">
        <v>3.5074500000000002E-2</v>
      </c>
      <c r="DC25" s="165">
        <v>1469.5</v>
      </c>
      <c r="DE25" s="165">
        <v>169.73005583073672</v>
      </c>
      <c r="DF25" s="165">
        <v>12.500260000000001</v>
      </c>
      <c r="DH25" s="165">
        <v>167.36483497527837</v>
      </c>
      <c r="DI25" s="165">
        <v>9.5176828750000002</v>
      </c>
      <c r="DK25" s="165">
        <v>382.84571923774638</v>
      </c>
      <c r="DL25" s="165">
        <v>52.446962374999998</v>
      </c>
      <c r="DM25" s="165">
        <v>433.3809547786243</v>
      </c>
      <c r="DN25" s="165">
        <v>52.083949249999996</v>
      </c>
      <c r="DO25" s="165">
        <v>212.29268998644767</v>
      </c>
      <c r="DP25" s="165">
        <v>27.607111</v>
      </c>
      <c r="DQ25" s="165">
        <v>159.40008308981345</v>
      </c>
      <c r="DR25" s="165">
        <v>32.874639250000001</v>
      </c>
      <c r="DS25" s="165">
        <v>205.965112</v>
      </c>
      <c r="DT25" s="165">
        <v>31.338287000000001</v>
      </c>
      <c r="DU25" s="165">
        <v>31.338287000000001</v>
      </c>
      <c r="DV25" s="165">
        <v>38.328142999999997</v>
      </c>
      <c r="DW25" s="165">
        <v>39.783299</v>
      </c>
      <c r="DX25" s="165">
        <v>32.741854790182018</v>
      </c>
      <c r="DZ25" s="165">
        <v>216.986706</v>
      </c>
      <c r="EA25" s="165">
        <v>32.034022</v>
      </c>
      <c r="EB25" s="165">
        <v>32.034022</v>
      </c>
      <c r="EC25" s="165">
        <v>39.618921</v>
      </c>
      <c r="ED25" s="165">
        <v>41.339748</v>
      </c>
      <c r="EE25" s="165">
        <v>33.0896860625</v>
      </c>
      <c r="EF25" s="165">
        <v>13.223485999999999</v>
      </c>
      <c r="EG25" s="165">
        <v>10.396051999999999</v>
      </c>
      <c r="EH25" s="165">
        <v>45.775823000000003</v>
      </c>
      <c r="EI25" s="165">
        <v>43.518954999999998</v>
      </c>
      <c r="EJ25" s="165">
        <v>28.248415999999999</v>
      </c>
      <c r="EK25" s="165">
        <v>34.275427999999998</v>
      </c>
      <c r="EL25" s="165">
        <v>31.952787000000001</v>
      </c>
      <c r="EM25" s="165">
        <v>39.614874</v>
      </c>
      <c r="EN25" s="165">
        <v>41.320729</v>
      </c>
      <c r="EO25" s="165">
        <v>33.412785528967682</v>
      </c>
      <c r="EP25" s="165">
        <v>2.3654000000000001E-2</v>
      </c>
      <c r="EQ25" s="165">
        <v>10020.18</v>
      </c>
      <c r="ER25" s="165">
        <v>225.62538932116448</v>
      </c>
      <c r="ES25" s="165">
        <v>13.95975075</v>
      </c>
      <c r="ET25" s="165">
        <v>175.30104873358076</v>
      </c>
      <c r="EU25" s="165">
        <v>9.9730935000000009</v>
      </c>
      <c r="EV25" s="167">
        <v>522.84852210938971</v>
      </c>
      <c r="EW25" s="167">
        <v>60.783900000000003</v>
      </c>
      <c r="EX25" s="167">
        <v>539.39649794659272</v>
      </c>
      <c r="EY25" s="167">
        <v>58.7680145</v>
      </c>
      <c r="EZ25" s="167">
        <v>246.03470854492403</v>
      </c>
      <c r="FA25" s="167">
        <v>28.634346125</v>
      </c>
      <c r="FB25" s="167">
        <v>224.54739570742925</v>
      </c>
      <c r="FC25" s="167">
        <v>34.379139375000001</v>
      </c>
      <c r="FD25" s="165">
        <v>216.986706</v>
      </c>
      <c r="FE25" s="165">
        <v>31.952787000000001</v>
      </c>
      <c r="FF25" s="165">
        <v>31.952787000000001</v>
      </c>
      <c r="FG25" s="165">
        <v>39.614874</v>
      </c>
      <c r="FH25" s="165">
        <v>41.320729</v>
      </c>
      <c r="FI25" s="165">
        <v>33.412785528967682</v>
      </c>
      <c r="FK25" s="165">
        <v>233.15229191374397</v>
      </c>
      <c r="FL25" s="165">
        <v>32.684045335937498</v>
      </c>
      <c r="FM25" s="165">
        <v>233.15229191374397</v>
      </c>
      <c r="FN25" s="165">
        <v>33.057588253327815</v>
      </c>
      <c r="FP25" s="165">
        <v>191.77193019402782</v>
      </c>
      <c r="FQ25" s="165">
        <v>32.771479773437498</v>
      </c>
      <c r="FR25" s="165">
        <v>246.03470854492403</v>
      </c>
      <c r="FS25" s="165">
        <v>33.72820623541562</v>
      </c>
    </row>
    <row r="26" spans="1:175">
      <c r="A26" s="250"/>
      <c r="B26" s="38">
        <v>185</v>
      </c>
      <c r="C26" s="141">
        <f>Anchor!L275</f>
        <v>303.27825999999999</v>
      </c>
      <c r="D26" s="141">
        <f>Anchor!M275</f>
        <v>32.281962</v>
      </c>
      <c r="E26" s="141">
        <f>Anchor!N275</f>
        <v>39.439669000000002</v>
      </c>
      <c r="F26" s="141">
        <f>Anchor!O275</f>
        <v>41.075389999999999</v>
      </c>
      <c r="G26" s="142">
        <f>('Summary (Full)'!$B$34*D26+'Summary (Full)'!$B$35*E26+'Summary (Full)'!$B$36*F26)/'Summary (Full)'!$B$37</f>
        <v>33.278907937500001</v>
      </c>
      <c r="H26" s="141">
        <f>Anchor!P275</f>
        <v>14.036182999999999</v>
      </c>
      <c r="I26" s="141">
        <f>Anchor!Q275</f>
        <v>10.833216</v>
      </c>
      <c r="J26" s="141">
        <f>Anchor!R275</f>
        <v>45.514119999999998</v>
      </c>
      <c r="K26" s="141">
        <f>Anchor!S275</f>
        <v>43.424052000000003</v>
      </c>
      <c r="L26" s="141">
        <f>Anchor!T275</f>
        <v>28.593990999999999</v>
      </c>
      <c r="M26" s="141">
        <f>Anchor!U275</f>
        <v>34.362907999999997</v>
      </c>
      <c r="N26" s="141">
        <f>Anchor!V275</f>
        <v>32.212941999999998</v>
      </c>
      <c r="O26" s="141">
        <f>Anchor!W275</f>
        <v>39.435929000000002</v>
      </c>
      <c r="P26" s="141">
        <f>Anchor!X275</f>
        <v>40.988352999999996</v>
      </c>
      <c r="Q26" s="143">
        <f>10*LOG10(1/(('Summary (Full)'!$B$41/10^(N26/10)+'Summary (Full)'!$B$42/10^(O26/10)+'Summary (Full)'!$B$43/10^(P26/10))/'Summary (Full)'!$B$44))</f>
        <v>33.637491975952294</v>
      </c>
      <c r="R26" s="141">
        <f>Anchor!Y275</f>
        <v>2.9193E-2</v>
      </c>
      <c r="S26" s="141">
        <f>Anchor!Z275</f>
        <v>1335.1</v>
      </c>
      <c r="U26" s="130">
        <f>Test!L275</f>
        <v>325.531699</v>
      </c>
      <c r="V26" s="130">
        <f>Test!M275</f>
        <v>32.786754999999999</v>
      </c>
      <c r="W26" s="130">
        <f>Test!N275</f>
        <v>40.609883000000004</v>
      </c>
      <c r="X26" s="130">
        <f>Test!O275</f>
        <v>42.454863000000003</v>
      </c>
      <c r="Y26" s="130">
        <f>('Summary (Full)'!$B$34*V26+'Summary (Full)'!$B$35*W26+'Summary (Full)'!$B$36*X26)/'Summary (Full)'!$B$37</f>
        <v>33.879957250000004</v>
      </c>
      <c r="Z26" s="130">
        <f>Test!P275</f>
        <v>14.811735000000001</v>
      </c>
      <c r="AA26" s="130">
        <f>Test!Q275</f>
        <v>11.347001000000001</v>
      </c>
      <c r="AB26" s="130">
        <f>Test!R275</f>
        <v>48.840825000000002</v>
      </c>
      <c r="AC26" s="130">
        <f>Test!S275</f>
        <v>46.731462000000001</v>
      </c>
      <c r="AD26" s="130">
        <f>Test!T275</f>
        <v>29.254415999999999</v>
      </c>
      <c r="AE26" s="130">
        <f>Test!U275</f>
        <v>35.221457999999998</v>
      </c>
      <c r="AF26" s="130">
        <f>Test!V275</f>
        <v>32.705016000000001</v>
      </c>
      <c r="AG26" s="130">
        <f>Test!W275</f>
        <v>40.606064000000003</v>
      </c>
      <c r="AH26" s="130">
        <f>Test!X275</f>
        <v>42.44256</v>
      </c>
      <c r="AI26" s="130">
        <f>10*LOG10(1/(('Summary (Full)'!$B$41/10^(AF26/10)+'Summary (Full)'!$B$42/10^(AG26/10)+'Summary (Full)'!$B$43/10^(AH26/10))/'Summary (Full)'!$B$44))</f>
        <v>34.183906397905574</v>
      </c>
      <c r="AJ26" s="156">
        <f>Test!Y275</f>
        <v>2.5656999999999999E-2</v>
      </c>
      <c r="AK26" s="153">
        <f>Test!Z275</f>
        <v>8862.5</v>
      </c>
      <c r="AL26" s="153">
        <f t="shared" si="2"/>
        <v>0.87887507279142252</v>
      </c>
      <c r="AM26" s="153">
        <f t="shared" si="2"/>
        <v>6.6380795446034009</v>
      </c>
      <c r="AO26" s="261"/>
      <c r="AP26" s="177"/>
      <c r="AQ26" s="177"/>
      <c r="AR26" s="177"/>
      <c r="AS26" s="177"/>
      <c r="AT26" s="177"/>
      <c r="AU26" s="177"/>
      <c r="AV26" s="177"/>
      <c r="AW26" s="177"/>
      <c r="AX26" s="177"/>
      <c r="AY26" s="178"/>
      <c r="AZ26" s="252"/>
      <c r="BA26" s="171"/>
      <c r="CK26" s="5"/>
      <c r="CL26" s="165">
        <v>205.965112</v>
      </c>
      <c r="CM26" s="165">
        <v>31.410437000000002</v>
      </c>
      <c r="CN26" s="165">
        <v>31.410437000000002</v>
      </c>
      <c r="CO26" s="165">
        <v>38.333356000000002</v>
      </c>
      <c r="CP26" s="165">
        <v>39.877116999999998</v>
      </c>
      <c r="CQ26" s="165">
        <v>32.3722869375</v>
      </c>
      <c r="CR26" s="165">
        <v>12.448399999999999</v>
      </c>
      <c r="CS26" s="165">
        <v>9.8791869999999999</v>
      </c>
      <c r="CT26" s="165">
        <v>41.408923000000001</v>
      </c>
      <c r="CU26" s="165">
        <v>39.203677999999996</v>
      </c>
      <c r="CV26" s="165">
        <v>27.510814</v>
      </c>
      <c r="CW26" s="165">
        <v>33.290629000000003</v>
      </c>
      <c r="CX26" s="165">
        <v>31.338287000000001</v>
      </c>
      <c r="CY26" s="165">
        <v>38.328142999999997</v>
      </c>
      <c r="CZ26" s="165">
        <v>39.783299</v>
      </c>
      <c r="DA26" s="165">
        <v>32.741854790182018</v>
      </c>
      <c r="DB26" s="165">
        <v>3.3569000000000002E-2</v>
      </c>
      <c r="DC26" s="165">
        <v>1556.47</v>
      </c>
      <c r="DE26" s="165">
        <v>189.34311557540639</v>
      </c>
      <c r="DF26" s="165">
        <v>12.8906115</v>
      </c>
      <c r="DH26" s="165">
        <v>188.49490981466778</v>
      </c>
      <c r="DI26" s="165">
        <v>9.7807895000000009</v>
      </c>
      <c r="DK26" s="165">
        <v>433.3809547786243</v>
      </c>
      <c r="DL26" s="165">
        <v>54.654570249999999</v>
      </c>
      <c r="DM26" s="165">
        <v>490.58678869071258</v>
      </c>
      <c r="DN26" s="165">
        <v>54.230661124999997</v>
      </c>
      <c r="DO26" s="165">
        <v>233.15229191374397</v>
      </c>
      <c r="DP26" s="165">
        <v>27.886787124999998</v>
      </c>
      <c r="DQ26" s="165">
        <v>178.31772571283858</v>
      </c>
      <c r="DR26" s="165">
        <v>33.139661124999996</v>
      </c>
      <c r="DS26" s="165">
        <v>233.15229191374397</v>
      </c>
      <c r="DT26" s="165">
        <v>31.659125375000002</v>
      </c>
      <c r="DU26" s="165">
        <v>31.659125375000002</v>
      </c>
      <c r="DV26" s="165">
        <v>38.582853</v>
      </c>
      <c r="DW26" s="165">
        <v>40.049575375000003</v>
      </c>
      <c r="DX26" s="165">
        <v>33.057588253327815</v>
      </c>
      <c r="DZ26" s="165">
        <v>246.03470854492403</v>
      </c>
      <c r="EA26" s="165">
        <v>32.352331</v>
      </c>
      <c r="EB26" s="165">
        <v>32.352331</v>
      </c>
      <c r="EC26" s="165">
        <v>39.874641375000003</v>
      </c>
      <c r="ED26" s="165">
        <v>41.610449500000001</v>
      </c>
      <c r="EE26" s="165">
        <v>33.401107804687499</v>
      </c>
      <c r="EF26" s="165">
        <v>13.673669624999999</v>
      </c>
      <c r="EG26" s="165">
        <v>10.710623499999999</v>
      </c>
      <c r="EH26" s="165">
        <v>47.919834000000002</v>
      </c>
      <c r="EI26" s="165">
        <v>45.615614874999999</v>
      </c>
      <c r="EJ26" s="165">
        <v>28.634346125</v>
      </c>
      <c r="EK26" s="165">
        <v>34.575683749999996</v>
      </c>
      <c r="EL26" s="165">
        <v>32.272252875</v>
      </c>
      <c r="EM26" s="165">
        <v>39.870636125000004</v>
      </c>
      <c r="EN26" s="165">
        <v>41.592020124999998</v>
      </c>
      <c r="EO26" s="165">
        <v>33.72820623541562</v>
      </c>
      <c r="EP26" s="165">
        <v>2.3157875000000001E-2</v>
      </c>
      <c r="EQ26" s="165">
        <v>10800.606250000001</v>
      </c>
      <c r="ER26" s="165">
        <v>252.46959740720413</v>
      </c>
      <c r="ES26" s="165">
        <v>14.359667375000001</v>
      </c>
      <c r="ET26" s="165">
        <v>198.40210169730233</v>
      </c>
      <c r="EU26" s="165">
        <v>10.247875000000001</v>
      </c>
      <c r="EV26" s="167">
        <v>586.39084000000003</v>
      </c>
      <c r="EW26" s="167">
        <v>62.759717999999999</v>
      </c>
      <c r="EX26" s="167">
        <v>610.66552412595763</v>
      </c>
      <c r="EY26" s="167">
        <v>60.830212625000001</v>
      </c>
      <c r="EZ26" s="167">
        <v>278.97136614805191</v>
      </c>
      <c r="FA26" s="167">
        <v>29.020276249999998</v>
      </c>
      <c r="FB26" s="167">
        <v>254.13809877838781</v>
      </c>
      <c r="FC26" s="167">
        <v>34.659912249999998</v>
      </c>
      <c r="FD26" s="165">
        <v>246.03470854492403</v>
      </c>
      <c r="FE26" s="165">
        <v>32.272252875</v>
      </c>
      <c r="FF26" s="165">
        <v>32.272252875</v>
      </c>
      <c r="FG26" s="165">
        <v>39.870636125000004</v>
      </c>
      <c r="FH26" s="165">
        <v>41.592020124999998</v>
      </c>
      <c r="FI26" s="165">
        <v>33.72820623541562</v>
      </c>
      <c r="FK26" s="165">
        <v>263.92815121345268</v>
      </c>
      <c r="FL26" s="165">
        <v>32.995803734375002</v>
      </c>
      <c r="FM26" s="165">
        <v>263.92815121345268</v>
      </c>
      <c r="FN26" s="165">
        <v>33.373321716473619</v>
      </c>
      <c r="FP26" s="165">
        <v>216.986706</v>
      </c>
      <c r="FQ26" s="165">
        <v>33.0896860625</v>
      </c>
      <c r="FR26" s="165">
        <v>278.97136614805191</v>
      </c>
      <c r="FS26" s="165">
        <v>34.04362694186355</v>
      </c>
    </row>
    <row r="27" spans="1:175">
      <c r="A27" s="250"/>
      <c r="B27" s="38">
        <v>210</v>
      </c>
      <c r="C27" s="141">
        <f>Anchor!L276</f>
        <v>117.15423</v>
      </c>
      <c r="D27" s="141">
        <f>Anchor!M276</f>
        <v>29.975655</v>
      </c>
      <c r="E27" s="141">
        <f>Anchor!N276</f>
        <v>37.635312999999996</v>
      </c>
      <c r="F27" s="141">
        <f>Anchor!O276</f>
        <v>39.162714999999999</v>
      </c>
      <c r="G27" s="142">
        <f>('Summary (Full)'!$B$34*D27+'Summary (Full)'!$B$35*E27+'Summary (Full)'!$B$36*F27)/'Summary (Full)'!$B$37</f>
        <v>31.028574875</v>
      </c>
      <c r="H27" s="141">
        <f>Anchor!P276</f>
        <v>10.733117</v>
      </c>
      <c r="I27" s="141">
        <f>Anchor!Q276</f>
        <v>8.7283629999999999</v>
      </c>
      <c r="J27" s="141">
        <f>Anchor!R276</f>
        <v>29.760259999999999</v>
      </c>
      <c r="K27" s="141">
        <f>Anchor!S276</f>
        <v>28.187580000000001</v>
      </c>
      <c r="L27" s="141">
        <f>Anchor!T276</f>
        <v>25.962311</v>
      </c>
      <c r="M27" s="141">
        <f>Anchor!U276</f>
        <v>32.156655999999998</v>
      </c>
      <c r="N27" s="141">
        <f>Anchor!V276</f>
        <v>29.89789</v>
      </c>
      <c r="O27" s="141">
        <f>Anchor!W276</f>
        <v>37.631151000000003</v>
      </c>
      <c r="P27" s="141">
        <f>Anchor!X276</f>
        <v>39.077888999999999</v>
      </c>
      <c r="Q27" s="143">
        <f>10*LOG10(1/(('Summary (Full)'!$B$41/10^(N27/10)+'Summary (Full)'!$B$42/10^(O27/10)+'Summary (Full)'!$B$43/10^(P27/10))/'Summary (Full)'!$B$44))</f>
        <v>31.355528029555174</v>
      </c>
      <c r="R27" s="141">
        <f>Anchor!Y276</f>
        <v>4.4880000000000003E-2</v>
      </c>
      <c r="S27" s="141">
        <f>Anchor!Z276</f>
        <v>790.66</v>
      </c>
      <c r="U27" s="130">
        <f>Test!L276</f>
        <v>120.92031</v>
      </c>
      <c r="V27" s="130">
        <f>Test!M276</f>
        <v>30.510632999999999</v>
      </c>
      <c r="W27" s="130">
        <f>Test!N276</f>
        <v>38.732706999999998</v>
      </c>
      <c r="X27" s="130">
        <f>Test!O276</f>
        <v>40.333159000000002</v>
      </c>
      <c r="Y27" s="130">
        <f>('Summary (Full)'!$B$34*V27+'Summary (Full)'!$B$35*W27+'Summary (Full)'!$B$36*X27)/'Summary (Full)'!$B$37</f>
        <v>31.638420500000002</v>
      </c>
      <c r="Z27" s="130">
        <f>Test!P276</f>
        <v>11.409628</v>
      </c>
      <c r="AA27" s="130">
        <f>Test!Q276</f>
        <v>9.1487490000000005</v>
      </c>
      <c r="AB27" s="130">
        <f>Test!R276</f>
        <v>32.618054999999998</v>
      </c>
      <c r="AC27" s="130">
        <f>Test!S276</f>
        <v>30.997138</v>
      </c>
      <c r="AD27" s="130">
        <f>Test!T276</f>
        <v>26.580924</v>
      </c>
      <c r="AE27" s="130">
        <f>Test!U276</f>
        <v>32.975275000000003</v>
      </c>
      <c r="AF27" s="130">
        <f>Test!V276</f>
        <v>30.423795999999999</v>
      </c>
      <c r="AG27" s="130">
        <f>Test!W276</f>
        <v>38.729734999999998</v>
      </c>
      <c r="AH27" s="130">
        <f>Test!X276</f>
        <v>40.309387999999998</v>
      </c>
      <c r="AI27" s="130">
        <f>10*LOG10(1/(('Summary (Full)'!$B$41/10^(AF27/10)+'Summary (Full)'!$B$42/10^(AG27/10)+'Summary (Full)'!$B$43/10^(AH27/10))/'Summary (Full)'!$B$44))</f>
        <v>31.921032897441158</v>
      </c>
      <c r="AJ27" s="156">
        <f>Test!Y276</f>
        <v>3.4313000000000003E-2</v>
      </c>
      <c r="AK27" s="153">
        <f>Test!Z276</f>
        <v>5369.02</v>
      </c>
      <c r="AL27" s="153">
        <f t="shared" si="2"/>
        <v>0.76454991087344026</v>
      </c>
      <c r="AM27" s="153">
        <f t="shared" si="2"/>
        <v>6.7905547264310835</v>
      </c>
      <c r="AO27" s="261" t="s">
        <v>29</v>
      </c>
      <c r="AP27" s="177" cm="1">
        <f t="array" ref="AP27">bdRateExtend($C25:$C28,D25:D28,$U25:$U28,V25:V28)</f>
        <v>-0.1612798648941991</v>
      </c>
      <c r="AQ27" s="177"/>
      <c r="AR27" s="177"/>
      <c r="AS27" s="177"/>
      <c r="AT27" s="177" cm="1">
        <f t="array" ref="AT27">bdRateExtend($C25:$C28,H25:H28,$U25:$U28,Z25:Z28)</f>
        <v>-0.15027385083669476</v>
      </c>
      <c r="AU27" s="177"/>
      <c r="AV27" s="177" cm="1">
        <f t="array" ref="AV27">bdRateExtend($C25:$C28,I25:I28,$U25:$U28,AA25:AA28)</f>
        <v>-0.14905449824440875</v>
      </c>
      <c r="AW27" s="177"/>
      <c r="AX27" s="177" cm="1">
        <f t="array" ref="AX27">bdRateExtend($C25:$C28,J25:J28,$U25:$U28,AB25:AB28,"None", FALSE,1)</f>
        <v>-0.1354162861683843</v>
      </c>
      <c r="AY27" s="178"/>
      <c r="AZ27" s="252" cm="1">
        <f t="array" ref="AZ27">testVMAFRange($C25:$C28,J25:J28,$U25:$U28,AB25:AB28)</f>
        <v>0</v>
      </c>
      <c r="BA27" s="171"/>
      <c r="CK27" s="5"/>
      <c r="CL27" s="165">
        <v>233.15229191374397</v>
      </c>
      <c r="CM27" s="165">
        <v>31.7296835</v>
      </c>
      <c r="CN27" s="165">
        <v>31.7296835</v>
      </c>
      <c r="CO27" s="165">
        <v>38.587923250000003</v>
      </c>
      <c r="CP27" s="165">
        <v>40.141233124999999</v>
      </c>
      <c r="CQ27" s="165">
        <v>32.684045335937498</v>
      </c>
      <c r="CR27" s="165">
        <v>12.89537975</v>
      </c>
      <c r="CS27" s="165">
        <v>10.185294375</v>
      </c>
      <c r="CT27" s="165">
        <v>43.616530875000002</v>
      </c>
      <c r="CU27" s="165">
        <v>41.350389874999998</v>
      </c>
      <c r="CV27" s="165">
        <v>27.886787124999998</v>
      </c>
      <c r="CW27" s="165">
        <v>33.592286999999999</v>
      </c>
      <c r="CX27" s="165">
        <v>31.659125375000002</v>
      </c>
      <c r="CY27" s="165">
        <v>38.582853</v>
      </c>
      <c r="CZ27" s="165">
        <v>40.049575375000003</v>
      </c>
      <c r="DA27" s="165">
        <v>33.057588253327815</v>
      </c>
      <c r="DB27" s="165">
        <v>3.2798000000000001E-2</v>
      </c>
      <c r="DC27" s="165">
        <v>1685.3062500000001</v>
      </c>
      <c r="DE27" s="165">
        <v>211.22255124663303</v>
      </c>
      <c r="DF27" s="165">
        <v>13.280963</v>
      </c>
      <c r="DH27" s="165">
        <v>212.29268998644767</v>
      </c>
      <c r="DI27" s="165">
        <v>10.043896125</v>
      </c>
      <c r="DK27" s="165">
        <v>490.58678869071258</v>
      </c>
      <c r="DL27" s="165">
        <v>56.862178125</v>
      </c>
      <c r="DM27" s="165">
        <v>555.34373300000004</v>
      </c>
      <c r="DN27" s="165">
        <v>56.377372999999999</v>
      </c>
      <c r="DO27" s="165">
        <v>263.92815121345268</v>
      </c>
      <c r="DP27" s="165">
        <v>28.262760249999999</v>
      </c>
      <c r="DQ27" s="165">
        <v>199.48051899999999</v>
      </c>
      <c r="DR27" s="165">
        <v>33.404682999999999</v>
      </c>
      <c r="DS27" s="165">
        <v>263.92815121345268</v>
      </c>
      <c r="DT27" s="165">
        <v>31.979963750000003</v>
      </c>
      <c r="DU27" s="165">
        <v>31.979963750000003</v>
      </c>
      <c r="DV27" s="165">
        <v>38.837562999999996</v>
      </c>
      <c r="DW27" s="165">
        <v>40.31585175</v>
      </c>
      <c r="DX27" s="165">
        <v>33.373321716473619</v>
      </c>
      <c r="DZ27" s="165">
        <v>278.97136614805191</v>
      </c>
      <c r="EA27" s="165">
        <v>32.670639999999999</v>
      </c>
      <c r="EB27" s="165">
        <v>32.670639999999999</v>
      </c>
      <c r="EC27" s="165">
        <v>40.130361749999999</v>
      </c>
      <c r="ED27" s="165">
        <v>41.881151000000003</v>
      </c>
      <c r="EE27" s="165">
        <v>33.712529546875004</v>
      </c>
      <c r="EF27" s="165">
        <v>14.12385325</v>
      </c>
      <c r="EG27" s="165">
        <v>11.025195</v>
      </c>
      <c r="EH27" s="165">
        <v>50.063845000000001</v>
      </c>
      <c r="EI27" s="165">
        <v>47.712274749999999</v>
      </c>
      <c r="EJ27" s="165">
        <v>29.020276249999998</v>
      </c>
      <c r="EK27" s="165">
        <v>34.875939500000001</v>
      </c>
      <c r="EL27" s="165">
        <v>32.591718749999998</v>
      </c>
      <c r="EM27" s="165">
        <v>40.126398250000001</v>
      </c>
      <c r="EN27" s="165">
        <v>41.863311250000002</v>
      </c>
      <c r="EO27" s="165">
        <v>34.04362694186355</v>
      </c>
      <c r="EP27" s="165">
        <v>2.2661750000000001E-2</v>
      </c>
      <c r="EQ27" s="165">
        <v>11581.032500000001</v>
      </c>
      <c r="ER27" s="165">
        <v>282.50764600000002</v>
      </c>
      <c r="ES27" s="165">
        <v>14.759584</v>
      </c>
      <c r="ET27" s="165">
        <v>224.54739570742925</v>
      </c>
      <c r="EU27" s="165">
        <v>10.5226565</v>
      </c>
      <c r="EV27" s="167">
        <v>592.84223499999996</v>
      </c>
      <c r="EW27" s="167">
        <v>62.927911000000002</v>
      </c>
      <c r="EX27" s="167">
        <v>691.3511373834566</v>
      </c>
      <c r="EY27" s="167">
        <v>62.892410749999996</v>
      </c>
      <c r="EZ27" s="167">
        <v>316.31725292246773</v>
      </c>
      <c r="FA27" s="167">
        <v>29.406206375</v>
      </c>
      <c r="FB27" s="167">
        <v>278.97136614805191</v>
      </c>
      <c r="FC27" s="167">
        <v>34.875939500000001</v>
      </c>
      <c r="FD27" s="165">
        <v>278.97136614805191</v>
      </c>
      <c r="FE27" s="165">
        <v>32.591718749999998</v>
      </c>
      <c r="FF27" s="165">
        <v>32.591718749999998</v>
      </c>
      <c r="FG27" s="165">
        <v>40.126398250000001</v>
      </c>
      <c r="FH27" s="165">
        <v>41.863311250000002</v>
      </c>
      <c r="FI27" s="165">
        <v>34.04362694186355</v>
      </c>
      <c r="FK27" s="165">
        <v>298.76639183423288</v>
      </c>
      <c r="FL27" s="165">
        <v>33.307562132812507</v>
      </c>
      <c r="FM27" s="165">
        <v>298.76639183423288</v>
      </c>
      <c r="FN27" s="165">
        <v>33.689055179619416</v>
      </c>
      <c r="FP27" s="165">
        <v>246.03470854492403</v>
      </c>
      <c r="FQ27" s="165">
        <v>33.401107804687499</v>
      </c>
      <c r="FR27" s="165">
        <v>316.31725292246773</v>
      </c>
      <c r="FS27" s="165">
        <v>34.359047648311488</v>
      </c>
    </row>
    <row r="28" spans="1:175" ht="13" thickBot="1">
      <c r="A28" s="250"/>
      <c r="B28" s="38">
        <v>235</v>
      </c>
      <c r="C28" s="141">
        <f>Anchor!L277</f>
        <v>49.836931999999997</v>
      </c>
      <c r="D28" s="141">
        <f>Anchor!M277</f>
        <v>27.630918000000001</v>
      </c>
      <c r="E28" s="141">
        <f>Anchor!N277</f>
        <v>35.882567999999999</v>
      </c>
      <c r="F28" s="141">
        <f>Anchor!O277</f>
        <v>37.206065000000002</v>
      </c>
      <c r="G28" s="142">
        <f>('Summary (Full)'!$B$34*D28+'Summary (Full)'!$B$35*E28+'Summary (Full)'!$B$36*F28)/'Summary (Full)'!$B$37</f>
        <v>28.745092812500001</v>
      </c>
      <c r="H28" s="141">
        <f>Anchor!P277</f>
        <v>8.0535409999999992</v>
      </c>
      <c r="I28" s="141">
        <f>Anchor!Q277</f>
        <v>7.0207750000000004</v>
      </c>
      <c r="J28" s="141">
        <f>Anchor!R277</f>
        <v>15.537929999999999</v>
      </c>
      <c r="K28" s="141">
        <f>Anchor!S277</f>
        <v>14.476902000000001</v>
      </c>
      <c r="L28" s="141">
        <f>Anchor!T277</f>
        <v>23.516265000000001</v>
      </c>
      <c r="M28" s="141">
        <f>Anchor!U277</f>
        <v>29.855508</v>
      </c>
      <c r="N28" s="141">
        <f>Anchor!V277</f>
        <v>27.555771</v>
      </c>
      <c r="O28" s="141">
        <f>Anchor!W277</f>
        <v>35.876125000000002</v>
      </c>
      <c r="P28" s="141">
        <f>Anchor!X277</f>
        <v>37.104717000000001</v>
      </c>
      <c r="Q28" s="143">
        <f>10*LOG10(1/(('Summary (Full)'!$B$41/10^(N28/10)+'Summary (Full)'!$B$42/10^(O28/10)+'Summary (Full)'!$B$43/10^(P28/10))/'Summary (Full)'!$B$44))</f>
        <v>29.045060017903989</v>
      </c>
      <c r="R28" s="141">
        <f>Anchor!Y277</f>
        <v>6.6569000000000003E-2</v>
      </c>
      <c r="S28" s="141">
        <f>Anchor!Z277</f>
        <v>477.86</v>
      </c>
      <c r="U28" s="130">
        <f>Test!L277</f>
        <v>47.443019</v>
      </c>
      <c r="V28" s="130">
        <f>Test!M277</f>
        <v>28.177159</v>
      </c>
      <c r="W28" s="130">
        <f>Test!N277</f>
        <v>36.542355000000001</v>
      </c>
      <c r="X28" s="130">
        <f>Test!O277</f>
        <v>37.830066000000002</v>
      </c>
      <c r="Y28" s="130">
        <f>('Summary (Full)'!$B$34*V28+'Summary (Full)'!$B$35*W28+'Summary (Full)'!$B$36*X28)/'Summary (Full)'!$B$37</f>
        <v>29.303290437499999</v>
      </c>
      <c r="Z28" s="130">
        <f>Test!P277</f>
        <v>8.6123170000000009</v>
      </c>
      <c r="AA28" s="130">
        <f>Test!Q277</f>
        <v>7.3653079999999997</v>
      </c>
      <c r="AB28" s="130">
        <f>Test!R277</f>
        <v>17.781824</v>
      </c>
      <c r="AC28" s="130">
        <f>Test!S277</f>
        <v>16.847595999999999</v>
      </c>
      <c r="AD28" s="130">
        <f>Test!T277</f>
        <v>24.073542</v>
      </c>
      <c r="AE28" s="130">
        <f>Test!U277</f>
        <v>30.562850000000001</v>
      </c>
      <c r="AF28" s="130">
        <f>Test!V277</f>
        <v>28.086065000000001</v>
      </c>
      <c r="AG28" s="130">
        <f>Test!W277</f>
        <v>36.534059999999997</v>
      </c>
      <c r="AH28" s="130">
        <f>Test!X277</f>
        <v>37.765514000000003</v>
      </c>
      <c r="AI28" s="130">
        <f>10*LOG10(1/(('Summary (Full)'!$B$41/10^(AF28/10)+'Summary (Full)'!$B$42/10^(AG28/10)+'Summary (Full)'!$B$43/10^(AH28/10))/'Summary (Full)'!$B$44))</f>
        <v>29.583059228819167</v>
      </c>
      <c r="AJ28" s="156">
        <f>Test!Y277</f>
        <v>6.9250999999999993E-2</v>
      </c>
      <c r="AK28" s="153">
        <f>Test!Z277</f>
        <v>2909.24</v>
      </c>
      <c r="AL28" s="153">
        <f t="shared" si="2"/>
        <v>1.0402890234193092</v>
      </c>
      <c r="AM28" s="153">
        <f t="shared" si="2"/>
        <v>6.0880592642196456</v>
      </c>
      <c r="AO28" s="270"/>
      <c r="AP28" s="193"/>
      <c r="AQ28" s="193"/>
      <c r="AR28" s="193"/>
      <c r="AS28" s="193"/>
      <c r="AT28" s="193"/>
      <c r="AU28" s="193"/>
      <c r="AV28" s="193"/>
      <c r="AW28" s="193"/>
      <c r="AX28" s="193"/>
      <c r="AY28" s="195"/>
      <c r="AZ28" s="253"/>
      <c r="BA28" s="221"/>
      <c r="CK28" s="5"/>
      <c r="CL28" s="165">
        <v>263.92815121345268</v>
      </c>
      <c r="CM28" s="165">
        <v>32.048929999999999</v>
      </c>
      <c r="CN28" s="165">
        <v>32.048929999999999</v>
      </c>
      <c r="CO28" s="165">
        <v>38.842490500000004</v>
      </c>
      <c r="CP28" s="165">
        <v>40.40534925</v>
      </c>
      <c r="CQ28" s="165">
        <v>32.995803734375002</v>
      </c>
      <c r="CR28" s="165">
        <v>13.342359500000001</v>
      </c>
      <c r="CS28" s="165">
        <v>10.49140175</v>
      </c>
      <c r="CT28" s="165">
        <v>45.824138750000003</v>
      </c>
      <c r="CU28" s="165">
        <v>43.497101749999999</v>
      </c>
      <c r="CV28" s="165">
        <v>28.262760249999999</v>
      </c>
      <c r="CW28" s="165">
        <v>33.893945000000002</v>
      </c>
      <c r="CX28" s="165">
        <v>31.979963750000003</v>
      </c>
      <c r="CY28" s="165">
        <v>38.837562999999996</v>
      </c>
      <c r="CZ28" s="165">
        <v>40.31585175</v>
      </c>
      <c r="DA28" s="165">
        <v>33.373321716473619</v>
      </c>
      <c r="DB28" s="165">
        <v>3.2027E-2</v>
      </c>
      <c r="DC28" s="165">
        <v>1814.1424999999999</v>
      </c>
      <c r="DE28" s="165">
        <v>235.63025262129739</v>
      </c>
      <c r="DF28" s="165">
        <v>13.671314500000001</v>
      </c>
      <c r="DH28" s="165">
        <v>239.09497750360481</v>
      </c>
      <c r="DI28" s="165">
        <v>10.307002750000001</v>
      </c>
      <c r="DK28" s="165">
        <v>555.34373300000004</v>
      </c>
      <c r="DL28" s="165">
        <v>59.069786000000001</v>
      </c>
      <c r="DM28" s="165">
        <v>626.9031921355413</v>
      </c>
      <c r="DN28" s="165">
        <v>58.14977425</v>
      </c>
      <c r="DO28" s="165">
        <v>298.76639183423288</v>
      </c>
      <c r="DP28" s="165">
        <v>28.638733375000001</v>
      </c>
      <c r="DQ28" s="165">
        <v>239.09497750360481</v>
      </c>
      <c r="DR28" s="165">
        <v>33.811344999999996</v>
      </c>
      <c r="DS28" s="165">
        <v>298.76639183423288</v>
      </c>
      <c r="DT28" s="165">
        <v>32.300802125000004</v>
      </c>
      <c r="DU28" s="165">
        <v>32.300802125000004</v>
      </c>
      <c r="DV28" s="165">
        <v>39.092272999999999</v>
      </c>
      <c r="DW28" s="165">
        <v>40.582128124999997</v>
      </c>
      <c r="DX28" s="165">
        <v>33.689055179619416</v>
      </c>
      <c r="DZ28" s="165">
        <v>316.31725292246773</v>
      </c>
      <c r="EA28" s="165">
        <v>32.988948999999998</v>
      </c>
      <c r="EB28" s="165">
        <v>32.988948999999998</v>
      </c>
      <c r="EC28" s="165">
        <v>40.386082125000001</v>
      </c>
      <c r="ED28" s="165">
        <v>42.151852500000004</v>
      </c>
      <c r="EE28" s="165">
        <v>34.023951289062502</v>
      </c>
      <c r="EF28" s="165">
        <v>14.574036874999999</v>
      </c>
      <c r="EG28" s="165">
        <v>11.3397665</v>
      </c>
      <c r="EH28" s="165">
        <v>52.207856000000007</v>
      </c>
      <c r="EI28" s="165">
        <v>49.808934624999999</v>
      </c>
      <c r="EJ28" s="165">
        <v>29.406206375</v>
      </c>
      <c r="EK28" s="165">
        <v>35.176195249999999</v>
      </c>
      <c r="EL28" s="165">
        <v>32.911184624999997</v>
      </c>
      <c r="EM28" s="165">
        <v>40.382160374999998</v>
      </c>
      <c r="EN28" s="165">
        <v>42.134602375</v>
      </c>
      <c r="EO28" s="165">
        <v>34.359047648311488</v>
      </c>
      <c r="EP28" s="165">
        <v>2.2165625000000001E-2</v>
      </c>
      <c r="EQ28" s="165">
        <v>12361.45875</v>
      </c>
      <c r="ER28" s="165">
        <v>313.1381728352859</v>
      </c>
      <c r="ES28" s="165">
        <v>15.145008000000001</v>
      </c>
      <c r="ET28" s="165">
        <v>254.13809877838781</v>
      </c>
      <c r="EU28" s="165">
        <v>10.797438</v>
      </c>
      <c r="EV28" s="167">
        <v>691.3511373834566</v>
      </c>
      <c r="EW28" s="167">
        <v>65.479631499999996</v>
      </c>
      <c r="EX28" s="167">
        <v>782.69752635128827</v>
      </c>
      <c r="EY28" s="167">
        <v>64.954608875000005</v>
      </c>
      <c r="EZ28" s="167">
        <v>358.66263221909242</v>
      </c>
      <c r="FA28" s="167">
        <v>29.792136499999998</v>
      </c>
      <c r="FB28" s="167">
        <v>316.31725292246773</v>
      </c>
      <c r="FC28" s="167">
        <v>35.176195249999999</v>
      </c>
      <c r="FD28" s="165">
        <v>316.31725292246773</v>
      </c>
      <c r="FE28" s="165">
        <v>32.911184624999997</v>
      </c>
      <c r="FF28" s="165">
        <v>32.911184624999997</v>
      </c>
      <c r="FG28" s="165">
        <v>40.382160374999998</v>
      </c>
      <c r="FH28" s="165">
        <v>42.134602375</v>
      </c>
      <c r="FI28" s="165">
        <v>34.359047648311488</v>
      </c>
      <c r="FK28" s="165">
        <v>338.20324387244284</v>
      </c>
      <c r="FL28" s="165">
        <v>33.619320531250004</v>
      </c>
      <c r="FM28" s="165">
        <v>338.20324387244284</v>
      </c>
      <c r="FN28" s="165">
        <v>34.00478864276522</v>
      </c>
      <c r="FP28" s="165">
        <v>278.97136614805191</v>
      </c>
      <c r="FQ28" s="165">
        <v>33.712529546875004</v>
      </c>
      <c r="FR28" s="165">
        <v>358.66263221909242</v>
      </c>
      <c r="FS28" s="165">
        <v>34.674468354759426</v>
      </c>
    </row>
    <row r="29" spans="1:175">
      <c r="A29" s="250" t="s">
        <v>9</v>
      </c>
      <c r="B29" s="38">
        <v>110</v>
      </c>
      <c r="C29" s="141">
        <f>Anchor!L278</f>
        <v>2767.9434409999999</v>
      </c>
      <c r="D29" s="141">
        <f>Anchor!M278</f>
        <v>34.580924000000003</v>
      </c>
      <c r="E29" s="141">
        <f>Anchor!N278</f>
        <v>43.589018000000003</v>
      </c>
      <c r="F29" s="141">
        <f>Anchor!O278</f>
        <v>45.743192999999998</v>
      </c>
      <c r="G29" s="142">
        <f>('Summary (Full)'!$B$34*D29+'Summary (Full)'!$B$35*E29+'Summary (Full)'!$B$36*F29)/'Summary (Full)'!$B$37</f>
        <v>35.8415716875</v>
      </c>
      <c r="H29" s="141">
        <f>Anchor!P278</f>
        <v>23.163515</v>
      </c>
      <c r="I29" s="141">
        <f>Anchor!Q278</f>
        <v>14.727411</v>
      </c>
      <c r="J29" s="141">
        <f>Anchor!R278</f>
        <v>66.528200999999996</v>
      </c>
      <c r="K29" s="141">
        <f>Anchor!S278</f>
        <v>63.987493999999998</v>
      </c>
      <c r="L29" s="141">
        <f>Anchor!T278</f>
        <v>31.798152999999999</v>
      </c>
      <c r="M29" s="141">
        <f>Anchor!U278</f>
        <v>37.797238999999998</v>
      </c>
      <c r="N29" s="141">
        <f>Anchor!V278</f>
        <v>34.486918000000003</v>
      </c>
      <c r="O29" s="141">
        <f>Anchor!W278</f>
        <v>43.583342999999999</v>
      </c>
      <c r="P29" s="141">
        <f>Anchor!X278</f>
        <v>45.718297999999997</v>
      </c>
      <c r="Q29" s="143">
        <f>10*LOG10(1/(('Summary (Full)'!$B$41/10^(N29/10)+'Summary (Full)'!$B$42/10^(O29/10)+'Summary (Full)'!$B$43/10^(P29/10))/'Summary (Full)'!$B$44))</f>
        <v>36.03755118661045</v>
      </c>
      <c r="R29" s="141">
        <f>Anchor!Y278</f>
        <v>1.6914999999999999E-2</v>
      </c>
      <c r="S29" s="141">
        <f>Anchor!Z278</f>
        <v>3260.38</v>
      </c>
      <c r="U29" s="130">
        <f>Test!L278</f>
        <v>2989.585184</v>
      </c>
      <c r="V29" s="130">
        <f>Test!M278</f>
        <v>34.685377000000003</v>
      </c>
      <c r="W29" s="130">
        <f>Test!N278</f>
        <v>43.930719000000003</v>
      </c>
      <c r="X29" s="130">
        <f>Test!O278</f>
        <v>46.309438</v>
      </c>
      <c r="Y29" s="130">
        <f>('Summary (Full)'!$B$34*V29+'Summary (Full)'!$B$35*W29+'Summary (Full)'!$B$36*X29)/'Summary (Full)'!$B$37</f>
        <v>35.989714687499998</v>
      </c>
      <c r="Z29" s="130">
        <f>Test!P278</f>
        <v>23.825962000000001</v>
      </c>
      <c r="AA29" s="130">
        <f>Test!Q278</f>
        <v>14.915225</v>
      </c>
      <c r="AB29" s="130">
        <f>Test!R278</f>
        <v>67.655788000000001</v>
      </c>
      <c r="AC29" s="130">
        <f>Test!S278</f>
        <v>65.138084000000006</v>
      </c>
      <c r="AD29" s="130">
        <f>Test!T278</f>
        <v>31.972913999999999</v>
      </c>
      <c r="AE29" s="130">
        <f>Test!U278</f>
        <v>38.030053000000002</v>
      </c>
      <c r="AF29" s="130">
        <f>Test!V278</f>
        <v>34.588143000000002</v>
      </c>
      <c r="AG29" s="130">
        <f>Test!W278</f>
        <v>43.923079999999999</v>
      </c>
      <c r="AH29" s="130">
        <f>Test!X278</f>
        <v>46.301391000000002</v>
      </c>
      <c r="AI29" s="130">
        <f>10*LOG10(1/(('Summary (Full)'!$B$41/10^(AF29/10)+'Summary (Full)'!$B$42/10^(AG29/10)+'Summary (Full)'!$B$43/10^(AH29/10))/'Summary (Full)'!$B$44))</f>
        <v>36.153789844891911</v>
      </c>
      <c r="AJ29" s="156">
        <f>Test!Y278</f>
        <v>1.5610000000000001E-2</v>
      </c>
      <c r="AK29" s="153">
        <f>Test!Z278</f>
        <v>30843.41</v>
      </c>
      <c r="AL29" s="153">
        <f t="shared" si="2"/>
        <v>0.92284954182678103</v>
      </c>
      <c r="AM29" s="153">
        <f t="shared" si="2"/>
        <v>9.460066004576154</v>
      </c>
      <c r="AO29" s="271" t="s">
        <v>27</v>
      </c>
      <c r="AP29" s="192" cm="1">
        <f t="array" ref="AP29">bdRateExtend($C29:$C32,D29:D32,$U29:$U32,V29:V32)</f>
        <v>-0.12310726332905964</v>
      </c>
      <c r="AQ29" s="192" cm="1">
        <f t="array" ref="AQ29">bdRateExtend($C29:$C34,D29:D34,$U29:$U34,V29:V34)</f>
        <v>-0.15247071203819473</v>
      </c>
      <c r="AR29" s="192" cm="1">
        <f t="array" ref="AR29">bdRateExtend($C29:$C34,E29:E34,$U29:$U34,W29:W34)</f>
        <v>-0.30838634216622884</v>
      </c>
      <c r="AS29" s="192" cm="1">
        <f t="array" ref="AS29">bdRateExtend($C29:$C34,F29:F34,$U29:$U34,X29:X34)</f>
        <v>-0.37127480149325243</v>
      </c>
      <c r="AT29" s="192" cm="1">
        <f t="array" ref="AT29">bdRateExtend($C29:$C32,H29:H32,$U29:$U32,Z29:Z32)</f>
        <v>-0.11475737225576343</v>
      </c>
      <c r="AU29" s="192" cm="1">
        <f t="array" ref="AU29">bdRateExtend($C29:$C34,H29:H34,$U29:$U34,Z29:Z34)</f>
        <v>-0.1332387894755056</v>
      </c>
      <c r="AV29" s="192" cm="1">
        <f t="array" ref="AV29">bdRateExtend($C29:$C32,I29:I32,$U29:$U32,AA29:AA32)</f>
        <v>-0.11267837752674714</v>
      </c>
      <c r="AW29" s="192" cm="1">
        <f t="array" ref="AW29">bdRateExtend($C29:$C34,I29:I34,$U29:$U34,AA29:AA34)</f>
        <v>-0.1369357892163342</v>
      </c>
      <c r="AX29" s="192" cm="1">
        <f t="array" ref="AX29">bdRateExtend($C29:$C32,J29:J32,$U29:$U32,AB29:AB32,"None", FALSE,1)</f>
        <v>-0.12687199329483234</v>
      </c>
      <c r="AY29" s="194" cm="1">
        <f t="array" ref="AY29">bdRateExtend($C29:$C34,J29:J34,$U29:$U34,AB29:AB34,"None", FALSE,TRUE)</f>
        <v>-0.13658185078005469</v>
      </c>
      <c r="AZ29" s="251" cm="1">
        <f t="array" ref="AZ29">testVMAFRange($C29:$C32,J29:J32,$U29:$U32,AB29:AB32)</f>
        <v>0</v>
      </c>
      <c r="BA29" s="170" cm="1">
        <f t="array" ref="BA29">testVMAFRange($C29:$C34,J29:J34,$U29:$U34,AB29:AB34)</f>
        <v>0</v>
      </c>
      <c r="CK29" s="5"/>
      <c r="CL29" s="165">
        <v>298.76639183423288</v>
      </c>
      <c r="CM29" s="165">
        <v>32.368176500000004</v>
      </c>
      <c r="CN29" s="165">
        <v>32.368176500000004</v>
      </c>
      <c r="CO29" s="165">
        <v>39.097057750000005</v>
      </c>
      <c r="CP29" s="165">
        <v>40.669465375000001</v>
      </c>
      <c r="CQ29" s="165">
        <v>33.307562132812507</v>
      </c>
      <c r="CR29" s="165">
        <v>13.789339249999999</v>
      </c>
      <c r="CS29" s="165">
        <v>10.797509124999999</v>
      </c>
      <c r="CT29" s="165">
        <v>48.031746624999997</v>
      </c>
      <c r="CU29" s="165">
        <v>45.643813624999993</v>
      </c>
      <c r="CV29" s="165">
        <v>28.638733375000001</v>
      </c>
      <c r="CW29" s="165">
        <v>34.195603000000006</v>
      </c>
      <c r="CX29" s="165">
        <v>32.300802125000004</v>
      </c>
      <c r="CY29" s="165">
        <v>39.092272999999999</v>
      </c>
      <c r="CZ29" s="165">
        <v>40.582128124999997</v>
      </c>
      <c r="DA29" s="165">
        <v>33.689055179619416</v>
      </c>
      <c r="DB29" s="165">
        <v>3.1255999999999999E-2</v>
      </c>
      <c r="DC29" s="165">
        <v>1942.97875</v>
      </c>
      <c r="DE29" s="165">
        <v>262.85837199999997</v>
      </c>
      <c r="DF29" s="165">
        <v>14.061666000000001</v>
      </c>
      <c r="DH29" s="165">
        <v>269.28109616538694</v>
      </c>
      <c r="DI29" s="165">
        <v>10.570109374999999</v>
      </c>
      <c r="DK29" s="165">
        <v>656.02649855809887</v>
      </c>
      <c r="DL29" s="165">
        <v>61.670326750000001</v>
      </c>
      <c r="DM29" s="165">
        <v>656.02649855809887</v>
      </c>
      <c r="DN29" s="165">
        <v>58.864018000000002</v>
      </c>
      <c r="DO29" s="165">
        <v>338.20324387244284</v>
      </c>
      <c r="DP29" s="165">
        <v>29.014706499999999</v>
      </c>
      <c r="DQ29" s="165">
        <v>269.28109616538694</v>
      </c>
      <c r="DR29" s="165">
        <v>34.087126499999997</v>
      </c>
      <c r="DS29" s="165">
        <v>338.20324387244284</v>
      </c>
      <c r="DT29" s="165">
        <v>32.621640499999998</v>
      </c>
      <c r="DU29" s="165">
        <v>32.621640499999998</v>
      </c>
      <c r="DV29" s="165">
        <v>39.346982999999994</v>
      </c>
      <c r="DW29" s="165">
        <v>40.848404500000001</v>
      </c>
      <c r="DX29" s="165">
        <v>34.00478864276522</v>
      </c>
      <c r="DZ29" s="165">
        <v>358.66263221909242</v>
      </c>
      <c r="EA29" s="165">
        <v>33.307258000000004</v>
      </c>
      <c r="EB29" s="165">
        <v>33.307258000000004</v>
      </c>
      <c r="EC29" s="165">
        <v>40.641802499999997</v>
      </c>
      <c r="ED29" s="165">
        <v>42.422554000000005</v>
      </c>
      <c r="EE29" s="165">
        <v>34.335373031250001</v>
      </c>
      <c r="EF29" s="165">
        <v>15.024220499999998</v>
      </c>
      <c r="EG29" s="165">
        <v>11.654337999999999</v>
      </c>
      <c r="EH29" s="165">
        <v>54.351866999999999</v>
      </c>
      <c r="EI29" s="165">
        <v>51.905594499999999</v>
      </c>
      <c r="EJ29" s="165">
        <v>29.792136499999998</v>
      </c>
      <c r="EK29" s="165">
        <v>35.476450999999997</v>
      </c>
      <c r="EL29" s="165">
        <v>33.230650499999996</v>
      </c>
      <c r="EM29" s="165">
        <v>40.637922500000002</v>
      </c>
      <c r="EN29" s="165">
        <v>42.405893500000005</v>
      </c>
      <c r="EO29" s="165">
        <v>34.674468354759426</v>
      </c>
      <c r="EP29" s="165">
        <v>2.1669500000000001E-2</v>
      </c>
      <c r="EQ29" s="165">
        <v>13141.885</v>
      </c>
      <c r="ER29" s="165">
        <v>347.08977500248375</v>
      </c>
      <c r="ES29" s="165">
        <v>15.530432000000001</v>
      </c>
      <c r="ET29" s="165">
        <v>278.97136614805191</v>
      </c>
      <c r="EU29" s="165">
        <v>11.025195</v>
      </c>
      <c r="EV29" s="167">
        <v>782.69752635128827</v>
      </c>
      <c r="EW29" s="167">
        <v>67.574461749999998</v>
      </c>
      <c r="EX29" s="167">
        <v>886.11327100000005</v>
      </c>
      <c r="EY29" s="167">
        <v>67.016807</v>
      </c>
      <c r="EZ29" s="167">
        <v>406.67678592245028</v>
      </c>
      <c r="FA29" s="167">
        <v>30.178066625</v>
      </c>
      <c r="FB29" s="167">
        <v>358.66263221909242</v>
      </c>
      <c r="FC29" s="167">
        <v>35.476450999999997</v>
      </c>
      <c r="FD29" s="165">
        <v>358.66263221909242</v>
      </c>
      <c r="FE29" s="165">
        <v>33.230650499999996</v>
      </c>
      <c r="FF29" s="165">
        <v>33.230650499999996</v>
      </c>
      <c r="FG29" s="165">
        <v>40.637922500000002</v>
      </c>
      <c r="FH29" s="165">
        <v>42.405893500000005</v>
      </c>
      <c r="FI29" s="165">
        <v>34.674468354759426</v>
      </c>
      <c r="FK29" s="165">
        <v>382.84571923774638</v>
      </c>
      <c r="FL29" s="165">
        <v>33.931078929687501</v>
      </c>
      <c r="FM29" s="165">
        <v>382.84571923774638</v>
      </c>
      <c r="FN29" s="165">
        <v>34.320522105911017</v>
      </c>
      <c r="FP29" s="165">
        <v>316.31725292246773</v>
      </c>
      <c r="FQ29" s="165">
        <v>34.023951289062502</v>
      </c>
      <c r="FR29" s="165">
        <v>406.67678592245028</v>
      </c>
      <c r="FS29" s="165">
        <v>34.989889061207357</v>
      </c>
    </row>
    <row r="30" spans="1:175">
      <c r="A30" s="250"/>
      <c r="B30" s="38">
        <v>135</v>
      </c>
      <c r="C30" s="141">
        <f>Anchor!L279</f>
        <v>1223.4227310000001</v>
      </c>
      <c r="D30" s="141">
        <f>Anchor!M279</f>
        <v>33.912762999999998</v>
      </c>
      <c r="E30" s="141">
        <f>Anchor!N279</f>
        <v>42.218378999999999</v>
      </c>
      <c r="F30" s="141">
        <f>Anchor!O279</f>
        <v>44.160395000000001</v>
      </c>
      <c r="G30" s="142">
        <f>('Summary (Full)'!$B$34*D30+'Summary (Full)'!$B$35*E30+'Summary (Full)'!$B$36*F30)/'Summary (Full)'!$B$37</f>
        <v>35.072341000000002</v>
      </c>
      <c r="H30" s="141">
        <f>Anchor!P279</f>
        <v>19.867504</v>
      </c>
      <c r="I30" s="141">
        <f>Anchor!Q279</f>
        <v>13.565117000000001</v>
      </c>
      <c r="J30" s="141">
        <f>Anchor!R279</f>
        <v>58.860987999999999</v>
      </c>
      <c r="K30" s="141">
        <f>Anchor!S279</f>
        <v>56.413975999999998</v>
      </c>
      <c r="L30" s="141">
        <f>Anchor!T279</f>
        <v>30.783605000000001</v>
      </c>
      <c r="M30" s="141">
        <f>Anchor!U279</f>
        <v>36.750472000000002</v>
      </c>
      <c r="N30" s="141">
        <f>Anchor!V279</f>
        <v>33.831543000000003</v>
      </c>
      <c r="O30" s="141">
        <f>Anchor!W279</f>
        <v>42.214911999999998</v>
      </c>
      <c r="P30" s="141">
        <f>Anchor!X279</f>
        <v>44.119686000000002</v>
      </c>
      <c r="Q30" s="143">
        <f>10*LOG10(1/(('Summary (Full)'!$B$41/10^(N30/10)+'Summary (Full)'!$B$42/10^(O30/10)+'Summary (Full)'!$B$43/10^(P30/10))/'Summary (Full)'!$B$44))</f>
        <v>35.340750086436088</v>
      </c>
      <c r="R30" s="141">
        <f>Anchor!Y279</f>
        <v>2.3279999999999999E-2</v>
      </c>
      <c r="S30" s="141">
        <f>Anchor!Z279</f>
        <v>2139.1</v>
      </c>
      <c r="U30" s="130">
        <f>Test!L279</f>
        <v>1309.2605860000001</v>
      </c>
      <c r="V30" s="130">
        <f>Test!M279</f>
        <v>34.106592999999997</v>
      </c>
      <c r="W30" s="130">
        <f>Test!N279</f>
        <v>42.781267999999997</v>
      </c>
      <c r="X30" s="130">
        <f>Test!O279</f>
        <v>45.036942000000003</v>
      </c>
      <c r="Y30" s="130">
        <f>('Summary (Full)'!$B$34*V30+'Summary (Full)'!$B$35*W30+'Summary (Full)'!$B$36*X30)/'Summary (Full)'!$B$37</f>
        <v>35.331906999999994</v>
      </c>
      <c r="Z30" s="130">
        <f>Test!P279</f>
        <v>20.631463</v>
      </c>
      <c r="AA30" s="130">
        <f>Test!Q279</f>
        <v>13.863526</v>
      </c>
      <c r="AB30" s="130">
        <f>Test!R279</f>
        <v>61.145511999999997</v>
      </c>
      <c r="AC30" s="130">
        <f>Test!S279</f>
        <v>58.600625999999998</v>
      </c>
      <c r="AD30" s="130">
        <f>Test!T279</f>
        <v>31.084118</v>
      </c>
      <c r="AE30" s="130">
        <f>Test!U279</f>
        <v>37.134821000000002</v>
      </c>
      <c r="AF30" s="130">
        <f>Test!V279</f>
        <v>34.018180999999998</v>
      </c>
      <c r="AG30" s="130">
        <f>Test!W279</f>
        <v>42.777231999999998</v>
      </c>
      <c r="AH30" s="130">
        <f>Test!X279</f>
        <v>45.029845000000002</v>
      </c>
      <c r="AI30" s="130">
        <f>10*LOG10(1/(('Summary (Full)'!$B$41/10^(AF30/10)+'Summary (Full)'!$B$42/10^(AG30/10)+'Summary (Full)'!$B$43/10^(AH30/10))/'Summary (Full)'!$B$44))</f>
        <v>35.554506448607818</v>
      </c>
      <c r="AJ30" s="156">
        <f>Test!Y279</f>
        <v>2.1232999999999998E-2</v>
      </c>
      <c r="AK30" s="153">
        <f>Test!Z279</f>
        <v>17533.95</v>
      </c>
      <c r="AL30" s="153">
        <f t="shared" si="2"/>
        <v>0.91207044673539517</v>
      </c>
      <c r="AM30" s="153">
        <f t="shared" si="2"/>
        <v>8.1968818662054144</v>
      </c>
      <c r="AO30" s="261"/>
      <c r="AP30" s="177"/>
      <c r="AQ30" s="177"/>
      <c r="AR30" s="177"/>
      <c r="AS30" s="177"/>
      <c r="AT30" s="177"/>
      <c r="AU30" s="177"/>
      <c r="AV30" s="177"/>
      <c r="AW30" s="177"/>
      <c r="AX30" s="177"/>
      <c r="AY30" s="178"/>
      <c r="AZ30" s="252"/>
      <c r="BA30" s="171"/>
      <c r="CK30" s="5"/>
      <c r="CL30" s="165">
        <v>338.20324387244284</v>
      </c>
      <c r="CM30" s="165">
        <v>32.687423000000003</v>
      </c>
      <c r="CN30" s="165">
        <v>32.687423000000003</v>
      </c>
      <c r="CO30" s="165">
        <v>39.351624999999999</v>
      </c>
      <c r="CP30" s="165">
        <v>40.933581500000003</v>
      </c>
      <c r="CQ30" s="165">
        <v>33.619320531250004</v>
      </c>
      <c r="CR30" s="165">
        <v>14.236319</v>
      </c>
      <c r="CS30" s="165">
        <v>11.103616500000001</v>
      </c>
      <c r="CT30" s="165">
        <v>50.239354500000005</v>
      </c>
      <c r="CU30" s="165">
        <v>47.790525500000001</v>
      </c>
      <c r="CV30" s="165">
        <v>29.014706499999999</v>
      </c>
      <c r="CW30" s="165">
        <v>34.497261000000002</v>
      </c>
      <c r="CX30" s="165">
        <v>32.621640499999998</v>
      </c>
      <c r="CY30" s="165">
        <v>39.346982999999994</v>
      </c>
      <c r="CZ30" s="165">
        <v>40.848404500000001</v>
      </c>
      <c r="DA30" s="165">
        <v>34.00478864276522</v>
      </c>
      <c r="DB30" s="165">
        <v>3.0484999999999998E-2</v>
      </c>
      <c r="DC30" s="165">
        <v>2071.8150000000001</v>
      </c>
      <c r="DE30" s="165">
        <v>291.73658445918676</v>
      </c>
      <c r="DF30" s="165">
        <v>14.4559505</v>
      </c>
      <c r="DH30" s="165">
        <v>338.20324387244284</v>
      </c>
      <c r="DI30" s="165">
        <v>11.103616500000001</v>
      </c>
      <c r="DK30" s="165">
        <v>743.25029070398398</v>
      </c>
      <c r="DL30" s="165">
        <v>63.821118875000003</v>
      </c>
      <c r="DM30" s="165">
        <v>743.25029070398398</v>
      </c>
      <c r="DN30" s="165">
        <v>60.9879885</v>
      </c>
      <c r="DO30" s="165">
        <v>382.84571923774638</v>
      </c>
      <c r="DP30" s="165">
        <v>29.390679624999997</v>
      </c>
      <c r="DQ30" s="165">
        <v>303.27825999999999</v>
      </c>
      <c r="DR30" s="165">
        <v>34.362907999999997</v>
      </c>
      <c r="DS30" s="165">
        <v>382.84571923774638</v>
      </c>
      <c r="DT30" s="165">
        <v>32.942478874999999</v>
      </c>
      <c r="DU30" s="165">
        <v>32.942478874999999</v>
      </c>
      <c r="DV30" s="165">
        <v>39.601692999999997</v>
      </c>
      <c r="DW30" s="165">
        <v>41.114680875000005</v>
      </c>
      <c r="DX30" s="165">
        <v>34.320522105911017</v>
      </c>
      <c r="DZ30" s="165">
        <v>406.67678592245028</v>
      </c>
      <c r="EA30" s="165">
        <v>33.625567000000004</v>
      </c>
      <c r="EB30" s="165">
        <v>33.625567000000004</v>
      </c>
      <c r="EC30" s="165">
        <v>40.897522875</v>
      </c>
      <c r="ED30" s="165">
        <v>42.693255499999999</v>
      </c>
      <c r="EE30" s="165">
        <v>34.646794773437499</v>
      </c>
      <c r="EF30" s="165">
        <v>15.474404125</v>
      </c>
      <c r="EG30" s="165">
        <v>11.968909499999999</v>
      </c>
      <c r="EH30" s="165">
        <v>56.495878000000005</v>
      </c>
      <c r="EI30" s="165">
        <v>54.002254375</v>
      </c>
      <c r="EJ30" s="165">
        <v>30.178066625</v>
      </c>
      <c r="EK30" s="165">
        <v>35.776706749999995</v>
      </c>
      <c r="EL30" s="165">
        <v>33.550116375000002</v>
      </c>
      <c r="EM30" s="165">
        <v>40.893684625000006</v>
      </c>
      <c r="EN30" s="165">
        <v>42.677184625000002</v>
      </c>
      <c r="EO30" s="165">
        <v>34.989889061207357</v>
      </c>
      <c r="EP30" s="165">
        <v>2.1173375000000001E-2</v>
      </c>
      <c r="EQ30" s="165">
        <v>13922.311250000001</v>
      </c>
      <c r="ER30" s="165">
        <v>384.72253580736043</v>
      </c>
      <c r="ES30" s="165">
        <v>15.915856</v>
      </c>
      <c r="ET30" s="165">
        <v>316.31725292246773</v>
      </c>
      <c r="EU30" s="165">
        <v>11.3397665</v>
      </c>
      <c r="EV30" s="167">
        <v>886.11327100000005</v>
      </c>
      <c r="EW30" s="167">
        <v>69.669291999999999</v>
      </c>
      <c r="EX30" s="167">
        <v>997.22798750239861</v>
      </c>
      <c r="EY30" s="167">
        <v>68.478872124999995</v>
      </c>
      <c r="EZ30" s="167">
        <v>461.11859265892718</v>
      </c>
      <c r="FA30" s="167">
        <v>30.563996750000001</v>
      </c>
      <c r="FB30" s="167">
        <v>406.67678592245028</v>
      </c>
      <c r="FC30" s="167">
        <v>35.776706749999995</v>
      </c>
      <c r="FD30" s="165">
        <v>406.67678592245028</v>
      </c>
      <c r="FE30" s="165">
        <v>33.550116375000002</v>
      </c>
      <c r="FF30" s="165">
        <v>33.550116375000002</v>
      </c>
      <c r="FG30" s="165">
        <v>40.893684625000006</v>
      </c>
      <c r="FH30" s="165">
        <v>42.677184625000002</v>
      </c>
      <c r="FI30" s="165">
        <v>34.989889061207357</v>
      </c>
      <c r="FK30" s="165">
        <v>433.3809547786243</v>
      </c>
      <c r="FL30" s="165">
        <v>34.242837328125006</v>
      </c>
      <c r="FM30" s="165">
        <v>433.3809547786243</v>
      </c>
      <c r="FN30" s="165">
        <v>34.636255569056814</v>
      </c>
      <c r="FP30" s="165">
        <v>358.66263221909242</v>
      </c>
      <c r="FQ30" s="165">
        <v>34.335373031250001</v>
      </c>
      <c r="FR30" s="165">
        <v>461.11859265892718</v>
      </c>
      <c r="FS30" s="165">
        <v>35.305309767655295</v>
      </c>
    </row>
    <row r="31" spans="1:175">
      <c r="A31" s="250"/>
      <c r="B31" s="38">
        <v>160</v>
      </c>
      <c r="C31" s="141">
        <f>Anchor!L280</f>
        <v>510.98071199999998</v>
      </c>
      <c r="D31" s="141">
        <f>Anchor!M280</f>
        <v>32.735892999999997</v>
      </c>
      <c r="E31" s="141">
        <f>Anchor!N280</f>
        <v>40.562286</v>
      </c>
      <c r="F31" s="141">
        <f>Anchor!O280</f>
        <v>42.315457000000002</v>
      </c>
      <c r="G31" s="142">
        <f>('Summary (Full)'!$B$34*D31+'Summary (Full)'!$B$35*E31+'Summary (Full)'!$B$36*F31)/'Summary (Full)'!$B$37</f>
        <v>33.823765312500001</v>
      </c>
      <c r="H31" s="141">
        <f>Anchor!P280</f>
        <v>16.248737999999999</v>
      </c>
      <c r="I31" s="141">
        <f>Anchor!Q280</f>
        <v>11.825085</v>
      </c>
      <c r="J31" s="141">
        <f>Anchor!R280</f>
        <v>47.507987</v>
      </c>
      <c r="K31" s="141">
        <f>Anchor!S280</f>
        <v>45.223332999999997</v>
      </c>
      <c r="L31" s="141">
        <f>Anchor!T280</f>
        <v>29.175401999999998</v>
      </c>
      <c r="M31" s="141">
        <f>Anchor!U280</f>
        <v>35.264924999999998</v>
      </c>
      <c r="N31" s="141">
        <f>Anchor!V280</f>
        <v>32.659218000000003</v>
      </c>
      <c r="O31" s="141">
        <f>Anchor!W280</f>
        <v>40.558064000000002</v>
      </c>
      <c r="P31" s="141">
        <f>Anchor!X280</f>
        <v>42.237808999999999</v>
      </c>
      <c r="Q31" s="143">
        <f>10*LOG10(1/(('Summary (Full)'!$B$41/10^(N31/10)+'Summary (Full)'!$B$42/10^(O31/10)+'Summary (Full)'!$B$43/10^(P31/10))/'Summary (Full)'!$B$44))</f>
        <v>34.133997427926566</v>
      </c>
      <c r="R31" s="141">
        <f>Anchor!Y280</f>
        <v>2.6495999999999999E-2</v>
      </c>
      <c r="S31" s="141">
        <f>Anchor!Z280</f>
        <v>1398.19</v>
      </c>
      <c r="U31" s="130">
        <f>Test!L280</f>
        <v>554.25927899999999</v>
      </c>
      <c r="V31" s="130">
        <f>Test!M280</f>
        <v>33.058494000000003</v>
      </c>
      <c r="W31" s="130">
        <f>Test!N280</f>
        <v>41.371372000000001</v>
      </c>
      <c r="X31" s="130">
        <f>Test!O280</f>
        <v>43.436425999999997</v>
      </c>
      <c r="Y31" s="130">
        <f>('Summary (Full)'!$B$34*V31+'Summary (Full)'!$B$35*W31+'Summary (Full)'!$B$36*X31)/'Summary (Full)'!$B$37</f>
        <v>34.226669625000007</v>
      </c>
      <c r="Z31" s="130">
        <f>Test!P280</f>
        <v>17.078206999999999</v>
      </c>
      <c r="AA31" s="130">
        <f>Test!Q280</f>
        <v>12.249879</v>
      </c>
      <c r="AB31" s="130">
        <f>Test!R280</f>
        <v>50.521917000000002</v>
      </c>
      <c r="AC31" s="130">
        <f>Test!S280</f>
        <v>48.157384</v>
      </c>
      <c r="AD31" s="130">
        <f>Test!T280</f>
        <v>29.627464</v>
      </c>
      <c r="AE31" s="130">
        <f>Test!U280</f>
        <v>35.824807999999997</v>
      </c>
      <c r="AF31" s="130">
        <f>Test!V280</f>
        <v>32.974572000000002</v>
      </c>
      <c r="AG31" s="130">
        <f>Test!W280</f>
        <v>41.368310000000001</v>
      </c>
      <c r="AH31" s="130">
        <f>Test!X280</f>
        <v>43.427965999999998</v>
      </c>
      <c r="AI31" s="130">
        <f>10*LOG10(1/(('Summary (Full)'!$B$41/10^(AF31/10)+'Summary (Full)'!$B$42/10^(AG31/10)+'Summary (Full)'!$B$43/10^(AH31/10))/'Summary (Full)'!$B$44))</f>
        <v>34.487715232193061</v>
      </c>
      <c r="AJ31" s="156">
        <f>Test!Y280</f>
        <v>2.5177000000000001E-2</v>
      </c>
      <c r="AK31" s="153">
        <f>Test!Z280</f>
        <v>8905.3799999999992</v>
      </c>
      <c r="AL31" s="153">
        <f t="shared" si="2"/>
        <v>0.95021890096618367</v>
      </c>
      <c r="AM31" s="153">
        <f t="shared" si="2"/>
        <v>6.3692202061236305</v>
      </c>
      <c r="AO31" s="261" t="s">
        <v>28</v>
      </c>
      <c r="AP31" s="177" cm="1">
        <f t="array" ref="AP31">bdRateExtend($C30:$C33,D30:D33,$U30:$U33,V30:V33)</f>
        <v>-0.13266913945964109</v>
      </c>
      <c r="AQ31" s="177"/>
      <c r="AR31" s="177"/>
      <c r="AS31" s="177"/>
      <c r="AT31" s="177" cm="1">
        <f t="array" ref="AT31">bdRateExtend($C30:$C33,H30:H33,$U30:$U33,Z30:Z33)</f>
        <v>-0.12585588030465911</v>
      </c>
      <c r="AU31" s="177"/>
      <c r="AV31" s="177" cm="1">
        <f t="array" ref="AV31">bdRateExtend($C30:$C33,I30:I33,$U30:$U33,AA30:AA33)</f>
        <v>-0.12480847183717447</v>
      </c>
      <c r="AW31" s="177"/>
      <c r="AX31" s="177" cm="1">
        <f t="array" ref="AX31">bdRateExtend($C30:$C33,J30:J33,$U30:$U33,AB30:AB33,"None", FALSE,1)</f>
        <v>-0.1258556883308537</v>
      </c>
      <c r="AY31" s="178"/>
      <c r="AZ31" s="252" cm="1">
        <f t="array" ref="AZ31">testVMAFRange($C30:$C33,J30:J33,$U30:$U33,AB30:AB33)</f>
        <v>0</v>
      </c>
      <c r="BA31" s="171"/>
      <c r="CK31" s="5"/>
      <c r="CL31" s="165">
        <v>382.84571923774638</v>
      </c>
      <c r="CM31" s="165">
        <v>33.006669500000001</v>
      </c>
      <c r="CN31" s="165">
        <v>33.006669500000001</v>
      </c>
      <c r="CO31" s="165">
        <v>39.606192249999999</v>
      </c>
      <c r="CP31" s="165">
        <v>41.197697624999996</v>
      </c>
      <c r="CQ31" s="165">
        <v>33.931078929687501</v>
      </c>
      <c r="CR31" s="165">
        <v>14.683298750000001</v>
      </c>
      <c r="CS31" s="165">
        <v>11.409723875000001</v>
      </c>
      <c r="CT31" s="165">
        <v>52.446962374999998</v>
      </c>
      <c r="CU31" s="165">
        <v>49.937237374999995</v>
      </c>
      <c r="CV31" s="165">
        <v>29.390679624999997</v>
      </c>
      <c r="CW31" s="165">
        <v>34.798918999999998</v>
      </c>
      <c r="CX31" s="165">
        <v>32.942478874999999</v>
      </c>
      <c r="CY31" s="165">
        <v>39.601692999999997</v>
      </c>
      <c r="CZ31" s="165">
        <v>41.114680875000005</v>
      </c>
      <c r="DA31" s="165">
        <v>34.320522105911017</v>
      </c>
      <c r="DB31" s="165">
        <v>2.9714000000000001E-2</v>
      </c>
      <c r="DC31" s="165">
        <v>2200.6512499999999</v>
      </c>
      <c r="DE31" s="165">
        <v>323.78742234587156</v>
      </c>
      <c r="DF31" s="165">
        <v>14.850235</v>
      </c>
      <c r="DH31" s="165">
        <v>342.48378998266793</v>
      </c>
      <c r="DI31" s="165">
        <v>11.134424625000001</v>
      </c>
      <c r="DK31" s="165">
        <v>842.07115999999996</v>
      </c>
      <c r="DL31" s="165">
        <v>65.971911000000006</v>
      </c>
      <c r="DM31" s="165">
        <v>842.07115999999996</v>
      </c>
      <c r="DN31" s="165">
        <v>63.111958999999999</v>
      </c>
      <c r="DO31" s="165">
        <v>433.3809547786243</v>
      </c>
      <c r="DP31" s="165">
        <v>29.766652749999999</v>
      </c>
      <c r="DQ31" s="165">
        <v>342.48378998266793</v>
      </c>
      <c r="DR31" s="165">
        <v>34.624405124999996</v>
      </c>
      <c r="DS31" s="165">
        <v>433.3809547786243</v>
      </c>
      <c r="DT31" s="165">
        <v>33.26331725</v>
      </c>
      <c r="DU31" s="165">
        <v>33.26331725</v>
      </c>
      <c r="DV31" s="165">
        <v>39.856403</v>
      </c>
      <c r="DW31" s="165">
        <v>41.380957250000002</v>
      </c>
      <c r="DX31" s="165">
        <v>34.636255569056814</v>
      </c>
      <c r="DZ31" s="165">
        <v>461.11859265892718</v>
      </c>
      <c r="EA31" s="165">
        <v>33.943876000000003</v>
      </c>
      <c r="EB31" s="165">
        <v>33.943876000000003</v>
      </c>
      <c r="EC31" s="165">
        <v>41.153243250000003</v>
      </c>
      <c r="ED31" s="165">
        <v>42.963957000000001</v>
      </c>
      <c r="EE31" s="165">
        <v>34.958216515624997</v>
      </c>
      <c r="EF31" s="165">
        <v>15.924587749999999</v>
      </c>
      <c r="EG31" s="165">
        <v>12.283480999999998</v>
      </c>
      <c r="EH31" s="165">
        <v>58.639889000000004</v>
      </c>
      <c r="EI31" s="165">
        <v>56.09891425</v>
      </c>
      <c r="EJ31" s="165">
        <v>30.563996750000001</v>
      </c>
      <c r="EK31" s="165">
        <v>36.076962499999993</v>
      </c>
      <c r="EL31" s="165">
        <v>33.869582250000001</v>
      </c>
      <c r="EM31" s="165">
        <v>41.149446750000003</v>
      </c>
      <c r="EN31" s="165">
        <v>42.94847575</v>
      </c>
      <c r="EO31" s="165">
        <v>35.305309767655295</v>
      </c>
      <c r="EP31" s="165">
        <v>2.0677250000000001E-2</v>
      </c>
      <c r="EQ31" s="165">
        <v>14702.737499999999</v>
      </c>
      <c r="ER31" s="165">
        <v>426.4355801232885</v>
      </c>
      <c r="ES31" s="165">
        <v>16.301279999999998</v>
      </c>
      <c r="ET31" s="165">
        <v>358.66263221909242</v>
      </c>
      <c r="EU31" s="165">
        <v>11.654337999999999</v>
      </c>
      <c r="EV31" s="167">
        <v>997.22798750239861</v>
      </c>
      <c r="EW31" s="167">
        <v>71.115939749999995</v>
      </c>
      <c r="EX31" s="167">
        <v>1122.2760019560574</v>
      </c>
      <c r="EY31" s="167">
        <v>69.940937250000005</v>
      </c>
      <c r="EZ31" s="167">
        <v>522.84852210938971</v>
      </c>
      <c r="FA31" s="167">
        <v>30.949926874999999</v>
      </c>
      <c r="FB31" s="167">
        <v>461.11859265892718</v>
      </c>
      <c r="FC31" s="167">
        <v>36.076962499999993</v>
      </c>
      <c r="FD31" s="165">
        <v>461.11859265892718</v>
      </c>
      <c r="FE31" s="165">
        <v>33.869582250000001</v>
      </c>
      <c r="FF31" s="165">
        <v>33.869582250000001</v>
      </c>
      <c r="FG31" s="165">
        <v>41.149446750000003</v>
      </c>
      <c r="FH31" s="165">
        <v>42.94847575</v>
      </c>
      <c r="FI31" s="165">
        <v>35.305309767655295</v>
      </c>
      <c r="FK31" s="165">
        <v>490.58678869071258</v>
      </c>
      <c r="FL31" s="165">
        <v>34.554595726562511</v>
      </c>
      <c r="FM31" s="165">
        <v>490.58678869071258</v>
      </c>
      <c r="FN31" s="165">
        <v>34.951989032202619</v>
      </c>
      <c r="FP31" s="165">
        <v>406.67678592245028</v>
      </c>
      <c r="FQ31" s="165">
        <v>34.646794773437499</v>
      </c>
      <c r="FR31" s="165">
        <v>522.84852210938971</v>
      </c>
      <c r="FS31" s="165">
        <v>35.620730474103226</v>
      </c>
    </row>
    <row r="32" spans="1:175">
      <c r="A32" s="250"/>
      <c r="B32" s="38">
        <v>185</v>
      </c>
      <c r="C32" s="141">
        <f>Anchor!L281</f>
        <v>199.48051899999999</v>
      </c>
      <c r="D32" s="141">
        <f>Anchor!M281</f>
        <v>31.032297</v>
      </c>
      <c r="E32" s="141">
        <f>Anchor!N281</f>
        <v>38.847749</v>
      </c>
      <c r="F32" s="141">
        <f>Anchor!O281</f>
        <v>40.546075000000002</v>
      </c>
      <c r="G32" s="142">
        <f>('Summary (Full)'!$B$34*D32+'Summary (Full)'!$B$35*E32+'Summary (Full)'!$B$36*F32)/'Summary (Full)'!$B$37</f>
        <v>32.115373875000003</v>
      </c>
      <c r="H32" s="141">
        <f>Anchor!P281</f>
        <v>12.741692</v>
      </c>
      <c r="I32" s="141">
        <f>Anchor!Q281</f>
        <v>9.8143180000000001</v>
      </c>
      <c r="J32" s="141">
        <f>Anchor!R281</f>
        <v>33.789721999999998</v>
      </c>
      <c r="K32" s="141">
        <f>Anchor!S281</f>
        <v>31.947583999999999</v>
      </c>
      <c r="L32" s="141">
        <f>Anchor!T281</f>
        <v>27.115862</v>
      </c>
      <c r="M32" s="141">
        <f>Anchor!U281</f>
        <v>33.404682999999999</v>
      </c>
      <c r="N32" s="141">
        <f>Anchor!V281</f>
        <v>30.954931999999999</v>
      </c>
      <c r="O32" s="141">
        <f>Anchor!W281</f>
        <v>38.843429</v>
      </c>
      <c r="P32" s="141">
        <f>Anchor!X281</f>
        <v>40.446083000000002</v>
      </c>
      <c r="Q32" s="143">
        <f>10*LOG10(1/(('Summary (Full)'!$B$41/10^(N32/10)+'Summary (Full)'!$B$42/10^(O32/10)+'Summary (Full)'!$B$43/10^(P32/10))/'Summary (Full)'!$B$44))</f>
        <v>32.427040810163533</v>
      </c>
      <c r="R32" s="141">
        <f>Anchor!Y281</f>
        <v>3.5231999999999999E-2</v>
      </c>
      <c r="S32" s="141">
        <f>Anchor!Z281</f>
        <v>817.49</v>
      </c>
      <c r="U32" s="130">
        <f>Test!L281</f>
        <v>216.46292199999999</v>
      </c>
      <c r="V32" s="130">
        <f>Test!M281</f>
        <v>31.463094999999999</v>
      </c>
      <c r="W32" s="130">
        <f>Test!N281</f>
        <v>39.905999999999999</v>
      </c>
      <c r="X32" s="130">
        <f>Test!O281</f>
        <v>41.775115999999997</v>
      </c>
      <c r="Y32" s="130">
        <f>('Summary (Full)'!$B$34*V32+'Summary (Full)'!$B$35*W32+'Summary (Full)'!$B$36*X32)/'Summary (Full)'!$B$37</f>
        <v>32.635277875</v>
      </c>
      <c r="Z32" s="130">
        <f>Test!P281</f>
        <v>13.519026999999999</v>
      </c>
      <c r="AA32" s="130">
        <f>Test!Q281</f>
        <v>10.265434000000001</v>
      </c>
      <c r="AB32" s="130">
        <f>Test!R281</f>
        <v>36.894575000000003</v>
      </c>
      <c r="AC32" s="130">
        <f>Test!S281</f>
        <v>35.003746999999997</v>
      </c>
      <c r="AD32" s="130">
        <f>Test!T281</f>
        <v>27.654979000000001</v>
      </c>
      <c r="AE32" s="130">
        <f>Test!U281</f>
        <v>34.163995</v>
      </c>
      <c r="AF32" s="130">
        <f>Test!V281</f>
        <v>31.377528000000002</v>
      </c>
      <c r="AG32" s="130">
        <f>Test!W281</f>
        <v>39.901772999999999</v>
      </c>
      <c r="AH32" s="130">
        <f>Test!X281</f>
        <v>41.760201000000002</v>
      </c>
      <c r="AI32" s="130">
        <f>10*LOG10(1/(('Summary (Full)'!$B$41/10^(AF32/10)+'Summary (Full)'!$B$42/10^(AG32/10)+'Summary (Full)'!$B$43/10^(AH32/10))/'Summary (Full)'!$B$44))</f>
        <v>32.893549986447304</v>
      </c>
      <c r="AJ32" s="156">
        <f>Test!Y281</f>
        <v>2.9052000000000001E-2</v>
      </c>
      <c r="AK32" s="153">
        <f>Test!Z281</f>
        <v>5432.15</v>
      </c>
      <c r="AL32" s="153">
        <f t="shared" si="2"/>
        <v>0.82459128065395104</v>
      </c>
      <c r="AM32" s="153">
        <f t="shared" si="2"/>
        <v>6.6449130876218661</v>
      </c>
      <c r="AO32" s="261"/>
      <c r="AP32" s="177"/>
      <c r="AQ32" s="177"/>
      <c r="AR32" s="177"/>
      <c r="AS32" s="177"/>
      <c r="AT32" s="177"/>
      <c r="AU32" s="177"/>
      <c r="AV32" s="177"/>
      <c r="AW32" s="177"/>
      <c r="AX32" s="177"/>
      <c r="AY32" s="178"/>
      <c r="AZ32" s="252"/>
      <c r="BA32" s="171"/>
      <c r="CC32" s="134"/>
      <c r="CE32" s="120"/>
      <c r="CF32" s="120"/>
      <c r="CK32" s="5"/>
      <c r="CL32" s="165">
        <v>433.3809547786243</v>
      </c>
      <c r="CM32" s="165">
        <v>33.325916000000007</v>
      </c>
      <c r="CN32" s="165">
        <v>33.325916000000007</v>
      </c>
      <c r="CO32" s="165">
        <v>39.8607595</v>
      </c>
      <c r="CP32" s="165">
        <v>41.461813749999997</v>
      </c>
      <c r="CQ32" s="165">
        <v>34.242837328125006</v>
      </c>
      <c r="CR32" s="165">
        <v>15.130278499999999</v>
      </c>
      <c r="CS32" s="165">
        <v>11.715831250000001</v>
      </c>
      <c r="CT32" s="165">
        <v>54.654570249999999</v>
      </c>
      <c r="CU32" s="165">
        <v>52.083949249999996</v>
      </c>
      <c r="CV32" s="165">
        <v>29.766652749999999</v>
      </c>
      <c r="CW32" s="165">
        <v>35.100577000000001</v>
      </c>
      <c r="CX32" s="165">
        <v>33.26331725</v>
      </c>
      <c r="CY32" s="165">
        <v>39.856403</v>
      </c>
      <c r="CZ32" s="165">
        <v>41.380957250000002</v>
      </c>
      <c r="DA32" s="165">
        <v>34.636255569056814</v>
      </c>
      <c r="DB32" s="165">
        <v>2.8943E-2</v>
      </c>
      <c r="DC32" s="165">
        <v>2329.4874999999997</v>
      </c>
      <c r="DE32" s="165">
        <v>359.3594374313052</v>
      </c>
      <c r="DF32" s="165">
        <v>15.244519499999999</v>
      </c>
      <c r="DH32" s="165">
        <v>382.84571923774638</v>
      </c>
      <c r="DI32" s="165">
        <v>11.409723875000001</v>
      </c>
      <c r="DK32" s="165">
        <v>949.17664291361461</v>
      </c>
      <c r="DL32" s="165">
        <v>67.608850500000003</v>
      </c>
      <c r="DM32" s="165">
        <v>949.17664291361461</v>
      </c>
      <c r="DN32" s="165">
        <v>64.769174249999992</v>
      </c>
      <c r="DO32" s="165">
        <v>490.58678869071258</v>
      </c>
      <c r="DP32" s="165">
        <v>30.142625875</v>
      </c>
      <c r="DQ32" s="165">
        <v>386.75751569166931</v>
      </c>
      <c r="DR32" s="165">
        <v>34.885902250000001</v>
      </c>
      <c r="DS32" s="165">
        <v>490.58678869071258</v>
      </c>
      <c r="DT32" s="165">
        <v>33.584155625000001</v>
      </c>
      <c r="DU32" s="165">
        <v>33.584155625000001</v>
      </c>
      <c r="DV32" s="165">
        <v>40.111112999999996</v>
      </c>
      <c r="DW32" s="165">
        <v>41.647233624999998</v>
      </c>
      <c r="DX32" s="165">
        <v>34.951989032202619</v>
      </c>
      <c r="DZ32" s="165">
        <v>476.4450759087502</v>
      </c>
      <c r="EA32" s="165">
        <v>34.027127</v>
      </c>
      <c r="EB32" s="165">
        <v>34.027127</v>
      </c>
      <c r="EC32" s="165">
        <v>41.178022999999996</v>
      </c>
      <c r="ED32" s="165">
        <v>42.792689875000001</v>
      </c>
      <c r="EE32" s="165">
        <v>35.021905679687499</v>
      </c>
      <c r="EF32" s="165">
        <v>15.940099875</v>
      </c>
      <c r="EG32" s="165">
        <v>12.316733249999999</v>
      </c>
      <c r="EH32" s="165">
        <v>59.195140749999993</v>
      </c>
      <c r="EI32" s="165">
        <v>56.705816374999998</v>
      </c>
      <c r="EJ32" s="165">
        <v>30.593527125000001</v>
      </c>
      <c r="EK32" s="165">
        <v>36.090161125000002</v>
      </c>
      <c r="EL32" s="165">
        <v>33.953163625000002</v>
      </c>
      <c r="EM32" s="165">
        <v>41.172971625000002</v>
      </c>
      <c r="EN32" s="165">
        <v>42.776069249999999</v>
      </c>
      <c r="EO32" s="165">
        <v>35.378717082795639</v>
      </c>
      <c r="EP32" s="165">
        <v>1.3221625000000001E-2</v>
      </c>
      <c r="EQ32" s="165">
        <v>18887.766250000001</v>
      </c>
      <c r="ER32" s="165">
        <v>472.67130742281455</v>
      </c>
      <c r="ES32" s="165">
        <v>16.686703999999999</v>
      </c>
      <c r="ET32" s="165">
        <v>406.67678592245028</v>
      </c>
      <c r="EU32" s="165">
        <v>11.968909499999999</v>
      </c>
      <c r="EV32" s="167">
        <v>1122.2760019560574</v>
      </c>
      <c r="EW32" s="167">
        <v>72.562587500000006</v>
      </c>
      <c r="EX32" s="167">
        <v>1365.3379252641346</v>
      </c>
      <c r="EY32" s="167">
        <v>72.642995624999998</v>
      </c>
      <c r="EZ32" s="167">
        <v>592.84223499999996</v>
      </c>
      <c r="FA32" s="167">
        <v>31.335857000000001</v>
      </c>
      <c r="FB32" s="167">
        <v>522.84852210938971</v>
      </c>
      <c r="FC32" s="167">
        <v>36.377218249999999</v>
      </c>
      <c r="FD32" s="165">
        <v>476.4450759087502</v>
      </c>
      <c r="FE32" s="165">
        <v>33.953163625000002</v>
      </c>
      <c r="FF32" s="165">
        <v>33.953163625000002</v>
      </c>
      <c r="FG32" s="165">
        <v>41.172971625000002</v>
      </c>
      <c r="FH32" s="165">
        <v>42.776069249999999</v>
      </c>
      <c r="FI32" s="165">
        <v>35.378717082795639</v>
      </c>
      <c r="FK32" s="165">
        <v>555.34373300000004</v>
      </c>
      <c r="FL32" s="165">
        <v>34.866354125000008</v>
      </c>
      <c r="FM32" s="165">
        <v>555.34373300000004</v>
      </c>
      <c r="FN32" s="165">
        <v>35.267722495348416</v>
      </c>
      <c r="FP32" s="165">
        <v>461.11859265892718</v>
      </c>
      <c r="FQ32" s="165">
        <v>34.958216515624997</v>
      </c>
      <c r="FR32" s="165">
        <v>539.39649794659272</v>
      </c>
      <c r="FS32" s="165">
        <v>35.702644566846033</v>
      </c>
    </row>
    <row r="33" spans="1:175">
      <c r="A33" s="250"/>
      <c r="B33" s="38">
        <v>210</v>
      </c>
      <c r="C33" s="141">
        <f>Anchor!L282</f>
        <v>81.330361999999994</v>
      </c>
      <c r="D33" s="141">
        <f>Anchor!M282</f>
        <v>28.977466</v>
      </c>
      <c r="E33" s="141">
        <f>Anchor!N282</f>
        <v>37.085569999999997</v>
      </c>
      <c r="F33" s="141">
        <f>Anchor!O282</f>
        <v>38.551017999999999</v>
      </c>
      <c r="G33" s="142">
        <f>('Summary (Full)'!$B$34*D33+'Summary (Full)'!$B$35*E33+'Summary (Full)'!$B$36*F33)/'Summary (Full)'!$B$37</f>
        <v>30.082569500000002</v>
      </c>
      <c r="H33" s="141">
        <f>Anchor!P282</f>
        <v>9.6808920000000001</v>
      </c>
      <c r="I33" s="141">
        <f>Anchor!Q282</f>
        <v>7.9876110000000002</v>
      </c>
      <c r="J33" s="141">
        <f>Anchor!R282</f>
        <v>20.780193000000001</v>
      </c>
      <c r="K33" s="141">
        <f>Anchor!S282</f>
        <v>19.621227000000001</v>
      </c>
      <c r="L33" s="141">
        <f>Anchor!T282</f>
        <v>24.871119</v>
      </c>
      <c r="M33" s="141">
        <f>Anchor!U282</f>
        <v>31.284507999999999</v>
      </c>
      <c r="N33" s="141">
        <f>Anchor!V282</f>
        <v>28.898508</v>
      </c>
      <c r="O33" s="141">
        <f>Anchor!W282</f>
        <v>37.081054000000002</v>
      </c>
      <c r="P33" s="141">
        <f>Anchor!X282</f>
        <v>38.451284999999999</v>
      </c>
      <c r="Q33" s="143">
        <f>10*LOG10(1/(('Summary (Full)'!$B$41/10^(N33/10)+'Summary (Full)'!$B$42/10^(O33/10)+'Summary (Full)'!$B$43/10^(P33/10))/'Summary (Full)'!$B$44))</f>
        <v>30.383058483800909</v>
      </c>
      <c r="R33" s="141">
        <f>Anchor!Y282</f>
        <v>5.4535E-2</v>
      </c>
      <c r="S33" s="141">
        <f>Anchor!Z282</f>
        <v>483</v>
      </c>
      <c r="U33" s="130">
        <f>Test!L282</f>
        <v>83.056635999999997</v>
      </c>
      <c r="V33" s="130">
        <f>Test!M282</f>
        <v>29.490221999999999</v>
      </c>
      <c r="W33" s="130">
        <f>Test!N282</f>
        <v>37.941279999999999</v>
      </c>
      <c r="X33" s="130">
        <f>Test!O282</f>
        <v>39.728167999999997</v>
      </c>
      <c r="Y33" s="130">
        <f>('Summary (Full)'!$B$34*V33+'Summary (Full)'!$B$35*W33+'Summary (Full)'!$B$36*X33)/'Summary (Full)'!$B$37</f>
        <v>30.65828475</v>
      </c>
      <c r="Z33" s="130">
        <f>Test!P282</f>
        <v>10.328227</v>
      </c>
      <c r="AA33" s="130">
        <f>Test!Q282</f>
        <v>8.3947099999999999</v>
      </c>
      <c r="AB33" s="130">
        <f>Test!R282</f>
        <v>23.120750000000001</v>
      </c>
      <c r="AC33" s="130">
        <f>Test!S282</f>
        <v>21.803740000000001</v>
      </c>
      <c r="AD33" s="130">
        <f>Test!T282</f>
        <v>25.445999</v>
      </c>
      <c r="AE33" s="130">
        <f>Test!U282</f>
        <v>32.057412999999997</v>
      </c>
      <c r="AF33" s="130">
        <f>Test!V282</f>
        <v>29.403151999999999</v>
      </c>
      <c r="AG33" s="130">
        <f>Test!W282</f>
        <v>37.933559000000002</v>
      </c>
      <c r="AH33" s="130">
        <f>Test!X282</f>
        <v>39.699857000000002</v>
      </c>
      <c r="AI33" s="130">
        <f>10*LOG10(1/(('Summary (Full)'!$B$41/10^(AF33/10)+'Summary (Full)'!$B$42/10^(AG33/10)+'Summary (Full)'!$B$43/10^(AH33/10))/'Summary (Full)'!$B$44))</f>
        <v>30.917500125996078</v>
      </c>
      <c r="AJ33" s="156">
        <f>Test!Y282</f>
        <v>4.3232E-2</v>
      </c>
      <c r="AK33" s="153">
        <f>Test!Z282</f>
        <v>3498.22</v>
      </c>
      <c r="AL33" s="153">
        <f t="shared" si="2"/>
        <v>0.79273860823324471</v>
      </c>
      <c r="AM33" s="153">
        <f t="shared" si="2"/>
        <v>7.2426915113871635</v>
      </c>
      <c r="AO33" s="261" t="s">
        <v>29</v>
      </c>
      <c r="AP33" s="177" cm="1">
        <f t="array" ref="AP33">bdRateExtend($C31:$C34,D31:D34,$U31:$U34,V31:V34)</f>
        <v>-0.16330166664047752</v>
      </c>
      <c r="AQ33" s="177"/>
      <c r="AR33" s="177"/>
      <c r="AS33" s="177"/>
      <c r="AT33" s="177" cm="1">
        <f t="array" ref="AT33">bdRateExtend($C31:$C34,H31:H34,$U31:$U34,Z31:Z34)</f>
        <v>-0.15053308115558339</v>
      </c>
      <c r="AU33" s="177"/>
      <c r="AV33" s="177" cm="1">
        <f t="array" ref="AV33">bdRateExtend($C31:$C34,I31:I34,$U31:$U34,AA31:AA34)</f>
        <v>-0.15281415180941071</v>
      </c>
      <c r="AW33" s="177"/>
      <c r="AX33" s="177" cm="1">
        <f t="array" ref="AX33">bdRateExtend($C31:$C34,J31:J34,$U31:$U34,AB31:AB34,"None", FALSE,1)</f>
        <v>-0.14123218333882481</v>
      </c>
      <c r="AY33" s="178"/>
      <c r="AZ33" s="252" cm="1">
        <f t="array" ref="AZ33">testVMAFRange($C31:$C34,J31:J34,$U31:$U34,AB31:AB34)</f>
        <v>0</v>
      </c>
      <c r="BA33" s="171"/>
      <c r="CE33" s="120"/>
      <c r="CF33" s="120"/>
      <c r="CK33" s="5"/>
      <c r="CL33" s="165">
        <v>490.58678869071258</v>
      </c>
      <c r="CM33" s="165">
        <v>33.645162500000005</v>
      </c>
      <c r="CN33" s="165">
        <v>33.645162500000005</v>
      </c>
      <c r="CO33" s="165">
        <v>40.115326750000001</v>
      </c>
      <c r="CP33" s="165">
        <v>41.725929874999999</v>
      </c>
      <c r="CQ33" s="165">
        <v>34.554595726562511</v>
      </c>
      <c r="CR33" s="165">
        <v>15.57725825</v>
      </c>
      <c r="CS33" s="165">
        <v>12.021938625000001</v>
      </c>
      <c r="CT33" s="165">
        <v>56.862178125</v>
      </c>
      <c r="CU33" s="165">
        <v>54.230661124999997</v>
      </c>
      <c r="CV33" s="165">
        <v>30.142625875</v>
      </c>
      <c r="CW33" s="165">
        <v>35.402235000000005</v>
      </c>
      <c r="CX33" s="165">
        <v>33.584155625000001</v>
      </c>
      <c r="CY33" s="165">
        <v>40.111112999999996</v>
      </c>
      <c r="CZ33" s="165">
        <v>41.647233624999998</v>
      </c>
      <c r="DA33" s="165">
        <v>34.951989032202619</v>
      </c>
      <c r="DB33" s="165">
        <v>2.8171999999999999E-2</v>
      </c>
      <c r="DC33" s="165">
        <v>2458.32375</v>
      </c>
      <c r="DE33" s="165">
        <v>398.83947416894006</v>
      </c>
      <c r="DF33" s="165">
        <v>15.638804</v>
      </c>
      <c r="DH33" s="165">
        <v>386.75751569166931</v>
      </c>
      <c r="DI33" s="165">
        <v>11.43563325</v>
      </c>
      <c r="DK33" s="165">
        <v>1069.905184085346</v>
      </c>
      <c r="DL33" s="165">
        <v>69.24579</v>
      </c>
      <c r="DM33" s="165">
        <v>1069.905184085346</v>
      </c>
      <c r="DN33" s="165">
        <v>66.426389499999999</v>
      </c>
      <c r="DO33" s="165">
        <v>555.34373300000004</v>
      </c>
      <c r="DP33" s="165">
        <v>30.518598999999998</v>
      </c>
      <c r="DQ33" s="165">
        <v>436.75461531058681</v>
      </c>
      <c r="DR33" s="165">
        <v>35.147399374999999</v>
      </c>
      <c r="DS33" s="165">
        <v>555.34373300000004</v>
      </c>
      <c r="DT33" s="165">
        <v>33.904994000000002</v>
      </c>
      <c r="DU33" s="165">
        <v>33.904994000000002</v>
      </c>
      <c r="DV33" s="165">
        <v>40.365822999999999</v>
      </c>
      <c r="DW33" s="165">
        <v>41.913510000000002</v>
      </c>
      <c r="DX33" s="165">
        <v>35.267722495348416</v>
      </c>
      <c r="DZ33" s="165">
        <v>539.39649794659272</v>
      </c>
      <c r="EA33" s="165">
        <v>34.353539999999995</v>
      </c>
      <c r="EB33" s="165">
        <v>34.353539999999995</v>
      </c>
      <c r="EC33" s="165">
        <v>41.452438999999998</v>
      </c>
      <c r="ED33" s="165">
        <v>43.073793500000001</v>
      </c>
      <c r="EE33" s="165">
        <v>35.342237031250001</v>
      </c>
      <c r="EF33" s="165">
        <v>16.402880500000002</v>
      </c>
      <c r="EG33" s="165">
        <v>12.646466999999999</v>
      </c>
      <c r="EH33" s="165">
        <v>61.289970999999994</v>
      </c>
      <c r="EI33" s="165">
        <v>58.7680145</v>
      </c>
      <c r="EJ33" s="165">
        <v>30.9960855</v>
      </c>
      <c r="EK33" s="165">
        <v>36.395253499999995</v>
      </c>
      <c r="EL33" s="165">
        <v>34.280882500000004</v>
      </c>
      <c r="EM33" s="165">
        <v>41.447491499999998</v>
      </c>
      <c r="EN33" s="165">
        <v>43.057191000000003</v>
      </c>
      <c r="EO33" s="165">
        <v>35.702644566846033</v>
      </c>
      <c r="EP33" s="165">
        <v>1.2895500000000001E-2</v>
      </c>
      <c r="EQ33" s="165">
        <v>20367.044999999998</v>
      </c>
      <c r="ER33" s="165">
        <v>523.92008377021284</v>
      </c>
      <c r="ES33" s="165">
        <v>17.072127999999999</v>
      </c>
      <c r="ET33" s="165">
        <v>461.11859265892718</v>
      </c>
      <c r="EU33" s="165">
        <v>12.283480999999998</v>
      </c>
      <c r="EV33" s="167">
        <v>1365.3379252641346</v>
      </c>
      <c r="EW33" s="167">
        <v>75.259375625000004</v>
      </c>
      <c r="EX33" s="167">
        <v>1540.5517560000001</v>
      </c>
      <c r="EY33" s="167">
        <v>74.434381000000002</v>
      </c>
      <c r="EZ33" s="167">
        <v>667.24302161240144</v>
      </c>
      <c r="FA33" s="167">
        <v>31.732996</v>
      </c>
      <c r="FB33" s="167">
        <v>592.84223499999996</v>
      </c>
      <c r="FC33" s="167">
        <v>36.677473999999997</v>
      </c>
      <c r="FD33" s="165">
        <v>539.39649794659272</v>
      </c>
      <c r="FE33" s="165">
        <v>34.280882500000004</v>
      </c>
      <c r="FF33" s="165">
        <v>34.280882500000004</v>
      </c>
      <c r="FG33" s="165">
        <v>41.447491499999998</v>
      </c>
      <c r="FH33" s="165">
        <v>43.057191000000003</v>
      </c>
      <c r="FI33" s="165">
        <v>35.702644566846033</v>
      </c>
      <c r="FK33" s="165">
        <v>626.9031921355413</v>
      </c>
      <c r="FL33" s="165">
        <v>35.163058718750008</v>
      </c>
      <c r="FM33" s="165">
        <v>626.9031921355413</v>
      </c>
      <c r="FN33" s="165">
        <v>35.566358443411005</v>
      </c>
      <c r="FP33" s="165">
        <v>522.84852210938971</v>
      </c>
      <c r="FQ33" s="165">
        <v>35.269638257812503</v>
      </c>
      <c r="FR33" s="165">
        <v>610.66552412595763</v>
      </c>
      <c r="FS33" s="165">
        <v>36.026572050896434</v>
      </c>
    </row>
    <row r="34" spans="1:175" ht="13" thickBot="1">
      <c r="A34" s="250"/>
      <c r="B34" s="38">
        <v>235</v>
      </c>
      <c r="C34" s="141">
        <f>Anchor!L283</f>
        <v>37.328825000000002</v>
      </c>
      <c r="D34" s="141">
        <f>Anchor!M283</f>
        <v>26.702656000000001</v>
      </c>
      <c r="E34" s="141">
        <f>Anchor!N283</f>
        <v>35.384535999999997</v>
      </c>
      <c r="F34" s="141">
        <f>Anchor!O283</f>
        <v>36.715997000000002</v>
      </c>
      <c r="G34" s="142">
        <f>('Summary (Full)'!$B$34*D34+'Summary (Full)'!$B$35*E34+'Summary (Full)'!$B$36*F34)/'Summary (Full)'!$B$37</f>
        <v>27.871107312500001</v>
      </c>
      <c r="H34" s="141">
        <f>Anchor!P283</f>
        <v>7.1640870000000003</v>
      </c>
      <c r="I34" s="141">
        <f>Anchor!Q283</f>
        <v>6.4120590000000002</v>
      </c>
      <c r="J34" s="141">
        <f>Anchor!R283</f>
        <v>8.7185430000000004</v>
      </c>
      <c r="K34" s="141">
        <f>Anchor!S283</f>
        <v>8.0284069999999996</v>
      </c>
      <c r="L34" s="141">
        <f>Anchor!T283</f>
        <v>22.586787000000001</v>
      </c>
      <c r="M34" s="141">
        <f>Anchor!U283</f>
        <v>29.125325</v>
      </c>
      <c r="N34" s="141">
        <f>Anchor!V283</f>
        <v>26.627797999999999</v>
      </c>
      <c r="O34" s="141">
        <f>Anchor!W283</f>
        <v>35.373283000000001</v>
      </c>
      <c r="P34" s="141">
        <f>Anchor!X283</f>
        <v>36.641508999999999</v>
      </c>
      <c r="Q34" s="143">
        <f>10*LOG10(1/(('Summary (Full)'!$B$41/10^(N34/10)+'Summary (Full)'!$B$42/10^(O34/10)+'Summary (Full)'!$B$43/10^(P34/10))/'Summary (Full)'!$B$44))</f>
        <v>28.142647619995842</v>
      </c>
      <c r="R34" s="141">
        <f>Anchor!Y283</f>
        <v>0.10752</v>
      </c>
      <c r="S34" s="141">
        <f>Anchor!Z283</f>
        <v>319.62</v>
      </c>
      <c r="U34" s="130">
        <f>Test!L283</f>
        <v>34.134481000000001</v>
      </c>
      <c r="V34" s="130">
        <f>Test!M283</f>
        <v>27.290196000000002</v>
      </c>
      <c r="W34" s="130">
        <f>Test!N283</f>
        <v>35.832183999999998</v>
      </c>
      <c r="X34" s="130">
        <f>Test!O283</f>
        <v>37.323445</v>
      </c>
      <c r="Y34" s="130">
        <f>('Summary (Full)'!$B$34*V34+'Summary (Full)'!$B$35*W34+'Summary (Full)'!$B$36*X34)/'Summary (Full)'!$B$37</f>
        <v>28.451148312499999</v>
      </c>
      <c r="Z34" s="130">
        <f>Test!P283</f>
        <v>7.729222</v>
      </c>
      <c r="AA34" s="130">
        <f>Test!Q283</f>
        <v>6.7815260000000004</v>
      </c>
      <c r="AB34" s="130">
        <f>Test!R283</f>
        <v>12.050810999999999</v>
      </c>
      <c r="AC34" s="130">
        <f>Test!S283</f>
        <v>11.186646</v>
      </c>
      <c r="AD34" s="130">
        <f>Test!T283</f>
        <v>23.164373000000001</v>
      </c>
      <c r="AE34" s="130">
        <f>Test!U283</f>
        <v>29.759653</v>
      </c>
      <c r="AF34" s="130">
        <f>Test!V283</f>
        <v>27.213998</v>
      </c>
      <c r="AG34" s="130">
        <f>Test!W283</f>
        <v>35.824590999999998</v>
      </c>
      <c r="AH34" s="130">
        <f>Test!X283</f>
        <v>37.231869000000003</v>
      </c>
      <c r="AI34" s="130">
        <f>10*LOG10(1/(('Summary (Full)'!$B$41/10^(AF34/10)+'Summary (Full)'!$B$42/10^(AG34/10)+'Summary (Full)'!$B$43/10^(AH34/10))/'Summary (Full)'!$B$44))</f>
        <v>28.724627091595597</v>
      </c>
      <c r="AJ34" s="156">
        <f>Test!Y283</f>
        <v>0.105368</v>
      </c>
      <c r="AK34" s="153">
        <f>Test!Z283</f>
        <v>2040.59</v>
      </c>
      <c r="AL34" s="153">
        <f t="shared" si="2"/>
        <v>0.97998511904761909</v>
      </c>
      <c r="AM34" s="153">
        <f t="shared" si="2"/>
        <v>6.3844252549903002</v>
      </c>
      <c r="AO34" s="270"/>
      <c r="AP34" s="193"/>
      <c r="AQ34" s="193"/>
      <c r="AR34" s="193"/>
      <c r="AS34" s="193"/>
      <c r="AT34" s="193"/>
      <c r="AU34" s="193"/>
      <c r="AV34" s="193"/>
      <c r="AW34" s="193"/>
      <c r="AX34" s="193"/>
      <c r="AY34" s="195"/>
      <c r="AZ34" s="253"/>
      <c r="BA34" s="221"/>
      <c r="CE34" s="120"/>
      <c r="CF34" s="120"/>
      <c r="CK34" s="5"/>
      <c r="CL34" s="165">
        <v>555.34373300000004</v>
      </c>
      <c r="CM34" s="165">
        <v>33.964409000000003</v>
      </c>
      <c r="CN34" s="165">
        <v>33.964409000000003</v>
      </c>
      <c r="CO34" s="165">
        <v>40.369894000000002</v>
      </c>
      <c r="CP34" s="165">
        <v>41.990046</v>
      </c>
      <c r="CQ34" s="165">
        <v>34.866354125000008</v>
      </c>
      <c r="CR34" s="165">
        <v>16.024238</v>
      </c>
      <c r="CS34" s="165">
        <v>12.328046000000001</v>
      </c>
      <c r="CT34" s="165">
        <v>59.069786000000001</v>
      </c>
      <c r="CU34" s="165">
        <v>56.377372999999999</v>
      </c>
      <c r="CV34" s="165">
        <v>30.518598999999998</v>
      </c>
      <c r="CW34" s="165">
        <v>35.703893000000001</v>
      </c>
      <c r="CX34" s="165">
        <v>33.904994000000002</v>
      </c>
      <c r="CY34" s="165">
        <v>40.365822999999999</v>
      </c>
      <c r="CZ34" s="165">
        <v>41.913510000000002</v>
      </c>
      <c r="DA34" s="165">
        <v>35.267722495348416</v>
      </c>
      <c r="DB34" s="165">
        <v>2.7400999999999998E-2</v>
      </c>
      <c r="DC34" s="165">
        <v>2587.16</v>
      </c>
      <c r="DE34" s="165">
        <v>442.65687661469894</v>
      </c>
      <c r="DF34" s="165">
        <v>16.033088499999998</v>
      </c>
      <c r="DH34" s="165">
        <v>436.75461531058681</v>
      </c>
      <c r="DI34" s="165">
        <v>11.736841875</v>
      </c>
      <c r="DK34" s="165">
        <v>1322.7600038159248</v>
      </c>
      <c r="DL34" s="165">
        <v>72.335338625000006</v>
      </c>
      <c r="DM34" s="165">
        <v>1205.9895399647714</v>
      </c>
      <c r="DN34" s="165">
        <v>68.083604750000006</v>
      </c>
      <c r="DO34" s="165">
        <v>626.9031921355413</v>
      </c>
      <c r="DP34" s="165">
        <v>30.922245125</v>
      </c>
      <c r="DQ34" s="165">
        <v>490.58678869071258</v>
      </c>
      <c r="DR34" s="165">
        <v>35.402235000000005</v>
      </c>
      <c r="DS34" s="165">
        <v>626.9031921355413</v>
      </c>
      <c r="DT34" s="165">
        <v>34.206487250000002</v>
      </c>
      <c r="DU34" s="165">
        <v>34.206487250000002</v>
      </c>
      <c r="DV34" s="165">
        <v>40.634357874999999</v>
      </c>
      <c r="DW34" s="165">
        <v>42.184974750000002</v>
      </c>
      <c r="DX34" s="165">
        <v>35.566358443411005</v>
      </c>
      <c r="DZ34" s="165">
        <v>610.66552412595763</v>
      </c>
      <c r="EA34" s="165">
        <v>34.679952999999998</v>
      </c>
      <c r="EB34" s="165">
        <v>34.679952999999998</v>
      </c>
      <c r="EC34" s="165">
        <v>41.726855</v>
      </c>
      <c r="ED34" s="165">
        <v>43.354897125000001</v>
      </c>
      <c r="EE34" s="165">
        <v>35.662568382812502</v>
      </c>
      <c r="EF34" s="165">
        <v>16.865661124999999</v>
      </c>
      <c r="EG34" s="165">
        <v>12.97620075</v>
      </c>
      <c r="EH34" s="165">
        <v>63.384801249999995</v>
      </c>
      <c r="EI34" s="165">
        <v>60.830212625000001</v>
      </c>
      <c r="EJ34" s="165">
        <v>31.398643874999998</v>
      </c>
      <c r="EK34" s="165">
        <v>36.700345874999996</v>
      </c>
      <c r="EL34" s="165">
        <v>34.608601374999999</v>
      </c>
      <c r="EM34" s="165">
        <v>41.722011375000001</v>
      </c>
      <c r="EN34" s="165">
        <v>43.33831275</v>
      </c>
      <c r="EO34" s="165">
        <v>36.026572050896434</v>
      </c>
      <c r="EP34" s="165">
        <v>1.2569375000000001E-2</v>
      </c>
      <c r="EQ34" s="165">
        <v>21846.32375</v>
      </c>
      <c r="ER34" s="165">
        <v>580.72544253727665</v>
      </c>
      <c r="ES34" s="165">
        <v>17.457552</v>
      </c>
      <c r="ET34" s="165">
        <v>522.84852210938971</v>
      </c>
      <c r="EU34" s="165">
        <v>12.5980525</v>
      </c>
      <c r="EV34" s="167">
        <v>1540.5517560000001</v>
      </c>
      <c r="EW34" s="167">
        <v>77.045040999999998</v>
      </c>
      <c r="EX34" s="167">
        <v>1733.8950386743793</v>
      </c>
      <c r="EY34" s="167">
        <v>75.630171125000004</v>
      </c>
      <c r="EZ34" s="167">
        <v>750.98099225411545</v>
      </c>
      <c r="FA34" s="167">
        <v>32.130135000000003</v>
      </c>
      <c r="FB34" s="167">
        <v>667.24302161240144</v>
      </c>
      <c r="FC34" s="167">
        <v>36.945357625</v>
      </c>
      <c r="FD34" s="165">
        <v>610.66552412595763</v>
      </c>
      <c r="FE34" s="165">
        <v>34.608601374999999</v>
      </c>
      <c r="FF34" s="165">
        <v>34.608601374999999</v>
      </c>
      <c r="FG34" s="165">
        <v>41.722011375000001</v>
      </c>
      <c r="FH34" s="165">
        <v>43.33831275</v>
      </c>
      <c r="FI34" s="165">
        <v>36.026572050896434</v>
      </c>
      <c r="FK34" s="165">
        <v>707.68352815774119</v>
      </c>
      <c r="FL34" s="165">
        <v>35.459763312500002</v>
      </c>
      <c r="FM34" s="165">
        <v>707.68352815774119</v>
      </c>
      <c r="FN34" s="165">
        <v>35.864994391473594</v>
      </c>
      <c r="FP34" s="165">
        <v>610.66552412595763</v>
      </c>
      <c r="FQ34" s="165">
        <v>35.662568382812502</v>
      </c>
      <c r="FR34" s="165">
        <v>691.3511373834566</v>
      </c>
      <c r="FS34" s="165">
        <v>36.350499534946827</v>
      </c>
    </row>
    <row r="35" spans="1:175">
      <c r="A35" s="250" t="s">
        <v>20</v>
      </c>
      <c r="B35" s="38">
        <v>110</v>
      </c>
      <c r="C35" s="141">
        <f>Anchor!L284</f>
        <v>1300.0132180000001</v>
      </c>
      <c r="D35" s="141">
        <f>Anchor!M284</f>
        <v>32.006185000000002</v>
      </c>
      <c r="E35" s="141">
        <f>Anchor!N284</f>
        <v>42.274160999999999</v>
      </c>
      <c r="F35" s="141">
        <f>Anchor!O284</f>
        <v>44.479306999999999</v>
      </c>
      <c r="G35" s="142">
        <f>('Summary (Full)'!$B$34*D35+'Summary (Full)'!$B$35*E35+'Summary (Full)'!$B$36*F35)/'Summary (Full)'!$B$37</f>
        <v>33.427503625</v>
      </c>
      <c r="H35" s="141">
        <f>Anchor!P284</f>
        <v>19.842495</v>
      </c>
      <c r="I35" s="141">
        <f>Anchor!Q284</f>
        <v>12.007517</v>
      </c>
      <c r="J35" s="141">
        <f>Anchor!R284</f>
        <v>42.183064000000002</v>
      </c>
      <c r="K35" s="141">
        <f>Anchor!S284</f>
        <v>40.048605999999999</v>
      </c>
      <c r="L35" s="141">
        <f>Anchor!T284</f>
        <v>28.036204999999999</v>
      </c>
      <c r="M35" s="141">
        <f>Anchor!U284</f>
        <v>35.735199000000001</v>
      </c>
      <c r="N35" s="141">
        <f>Anchor!V284</f>
        <v>31.909029</v>
      </c>
      <c r="O35" s="141">
        <f>Anchor!W284</f>
        <v>42.269880000000001</v>
      </c>
      <c r="P35" s="141">
        <f>Anchor!X284</f>
        <v>44.438636000000002</v>
      </c>
      <c r="Q35" s="143">
        <f>10*LOG10(1/(('Summary (Full)'!$B$41/10^(N35/10)+'Summary (Full)'!$B$42/10^(O35/10)+'Summary (Full)'!$B$43/10^(P35/10))/'Summary (Full)'!$B$44))</f>
        <v>33.512280719248537</v>
      </c>
      <c r="R35" s="141">
        <f>Anchor!Y284</f>
        <v>1.8983E-2</v>
      </c>
      <c r="S35" s="141">
        <f>Anchor!Z284</f>
        <v>1427.8</v>
      </c>
      <c r="U35" s="130">
        <f>Test!L284</f>
        <v>1393.711519</v>
      </c>
      <c r="V35" s="130">
        <f>Test!M284</f>
        <v>32.066817</v>
      </c>
      <c r="W35" s="130">
        <f>Test!N284</f>
        <v>42.524892000000001</v>
      </c>
      <c r="X35" s="130">
        <f>Test!O284</f>
        <v>44.939641000000002</v>
      </c>
      <c r="Y35" s="130">
        <f>('Summary (Full)'!$B$34*V35+'Summary (Full)'!$B$35*W35+'Summary (Full)'!$B$36*X35)/'Summary (Full)'!$B$37</f>
        <v>33.524998187500003</v>
      </c>
      <c r="Z35" s="130">
        <f>Test!P284</f>
        <v>20.322856000000002</v>
      </c>
      <c r="AA35" s="130">
        <f>Test!Q284</f>
        <v>12.113489</v>
      </c>
      <c r="AB35" s="130">
        <f>Test!R284</f>
        <v>43.144804999999998</v>
      </c>
      <c r="AC35" s="130">
        <f>Test!S284</f>
        <v>41.022303000000001</v>
      </c>
      <c r="AD35" s="130">
        <f>Test!T284</f>
        <v>28.112347</v>
      </c>
      <c r="AE35" s="130">
        <f>Test!U284</f>
        <v>35.893391000000001</v>
      </c>
      <c r="AF35" s="130">
        <f>Test!V284</f>
        <v>31.967130999999998</v>
      </c>
      <c r="AG35" s="130">
        <f>Test!W284</f>
        <v>42.518673999999997</v>
      </c>
      <c r="AH35" s="130">
        <f>Test!X284</f>
        <v>44.920864000000002</v>
      </c>
      <c r="AI35" s="130">
        <f>10*LOG10(1/(('Summary (Full)'!$B$41/10^(AF35/10)+'Summary (Full)'!$B$42/10^(AG35/10)+'Summary (Full)'!$B$43/10^(AH35/10))/'Summary (Full)'!$B$44))</f>
        <v>33.579973496302152</v>
      </c>
      <c r="AJ35" s="156">
        <f>Test!Y284</f>
        <v>1.7958999999999999E-2</v>
      </c>
      <c r="AK35" s="153">
        <f>Test!Z284</f>
        <v>13203.69</v>
      </c>
      <c r="AL35" s="153">
        <f t="shared" si="2"/>
        <v>0.94605699836695989</v>
      </c>
      <c r="AM35" s="153">
        <f t="shared" si="2"/>
        <v>9.2475766914133644</v>
      </c>
      <c r="AO35" s="271" t="s">
        <v>27</v>
      </c>
      <c r="AP35" s="192" cm="1">
        <f t="array" ref="AP35">bdRateExtend($C35:$C38,D35:D38,$U35:$U38,V35:V38)</f>
        <v>-0.1163484347132131</v>
      </c>
      <c r="AQ35" s="192" cm="1">
        <f t="array" ref="AQ35">bdRateExtend($C35:$C40,D35:D40,$U35:$U40,V35:V40)</f>
        <v>-0.15366476982346033</v>
      </c>
      <c r="AR35" s="192" cm="1">
        <f t="array" ref="AR35">bdRateExtend($C35:$C40,E35:E40,$U35:$U40,W35:W40)</f>
        <v>-0.24656194874038129</v>
      </c>
      <c r="AS35" s="192" cm="1">
        <f t="array" ref="AS35">bdRateExtend($C35:$C40,F35:F40,$U35:$U40,X35:X40)</f>
        <v>-0.34072318172056137</v>
      </c>
      <c r="AT35" s="192" cm="1">
        <f t="array" ref="AT35">bdRateExtend($C35:$C38,H35:H38,$U35:$U38,Z35:Z38)</f>
        <v>-0.1080738178345777</v>
      </c>
      <c r="AU35" s="192" cm="1">
        <f t="array" ref="AU35">bdRateExtend($C35:$C40,H35:H40,$U35:$U40,Z35:Z40)</f>
        <v>-0.13258715606485938</v>
      </c>
      <c r="AV35" s="192" cm="1">
        <f t="array" ref="AV35">bdRateExtend($C35:$C38,I35:I38,$U35:$U38,AA35:AA38)</f>
        <v>-0.10669726765593923</v>
      </c>
      <c r="AW35" s="192" cm="1">
        <f t="array" ref="AW35">bdRateExtend($C35:$C40,I35:I40,$U35:$U40,AA35:AA40)</f>
        <v>-0.13892255413181398</v>
      </c>
      <c r="AX35" s="192" cm="1">
        <f t="array" ref="AX35">bdRateExtend($C35:$C38,J35:J38,$U35:$U38,AB35:AB38,"None", FALSE,1)</f>
        <v>-0.10379504891279401</v>
      </c>
      <c r="AY35" s="194" cm="1">
        <f t="array" ref="AY35">bdRateExtend($C35:$C40,J35:J40,$U35:$U40,AB35:AB40,"None", FALSE,TRUE)</f>
        <v>-0.13916550200337385</v>
      </c>
      <c r="AZ35" s="251" cm="1">
        <f t="array" ref="AZ35">testVMAFRange($C35:$C38,J35:J38,$U35:$U38,AB35:AB38)</f>
        <v>0</v>
      </c>
      <c r="BA35" s="170" cm="1">
        <f t="array" ref="BA35">testVMAFRange($C35:$C40,J35:J40,$U35:$U40,AB35:AB40)</f>
        <v>0</v>
      </c>
      <c r="CE35" s="120"/>
      <c r="CF35" s="120"/>
      <c r="CK35" s="5"/>
      <c r="CL35" s="165">
        <v>626.9031921355413</v>
      </c>
      <c r="CM35" s="165">
        <v>34.265200125000007</v>
      </c>
      <c r="CN35" s="165">
        <v>34.265200125000007</v>
      </c>
      <c r="CO35" s="165">
        <v>40.638606500000002</v>
      </c>
      <c r="CP35" s="165">
        <v>42.25753125</v>
      </c>
      <c r="CQ35" s="165">
        <v>35.163058718750008</v>
      </c>
      <c r="CR35" s="165">
        <v>16.486880875000001</v>
      </c>
      <c r="CS35" s="165">
        <v>12.660599000000001</v>
      </c>
      <c r="CT35" s="165">
        <v>60.838085500000005</v>
      </c>
      <c r="CU35" s="165">
        <v>58.14977425</v>
      </c>
      <c r="CV35" s="165">
        <v>30.922245125</v>
      </c>
      <c r="CW35" s="165">
        <v>35.991244250000001</v>
      </c>
      <c r="CX35" s="165">
        <v>34.206487250000002</v>
      </c>
      <c r="CY35" s="165">
        <v>40.634357874999999</v>
      </c>
      <c r="CZ35" s="165">
        <v>42.184974750000002</v>
      </c>
      <c r="DA35" s="165">
        <v>35.566358443411005</v>
      </c>
      <c r="DB35" s="165">
        <v>2.6683874999999999E-2</v>
      </c>
      <c r="DC35" s="165">
        <v>2813.12</v>
      </c>
      <c r="DE35" s="165">
        <v>491.28815752896747</v>
      </c>
      <c r="DF35" s="165">
        <v>16.427372999999999</v>
      </c>
      <c r="DH35" s="165">
        <v>493.21496352554874</v>
      </c>
      <c r="DI35" s="165">
        <v>12.038050500000001</v>
      </c>
      <c r="DK35" s="165">
        <v>1495.200184</v>
      </c>
      <c r="DL35" s="165">
        <v>74.303160000000005</v>
      </c>
      <c r="DM35" s="165">
        <v>1495.200184</v>
      </c>
      <c r="DN35" s="165">
        <v>71.318158999999994</v>
      </c>
      <c r="DO35" s="165">
        <v>707.68352815774119</v>
      </c>
      <c r="DP35" s="165">
        <v>31.325891249999998</v>
      </c>
      <c r="DQ35" s="165">
        <v>555.34373300000004</v>
      </c>
      <c r="DR35" s="165">
        <v>35.703893000000001</v>
      </c>
      <c r="DS35" s="165">
        <v>707.68352815774119</v>
      </c>
      <c r="DT35" s="165">
        <v>34.507980500000002</v>
      </c>
      <c r="DU35" s="165">
        <v>34.507980500000002</v>
      </c>
      <c r="DV35" s="165">
        <v>40.902892749999999</v>
      </c>
      <c r="DW35" s="165">
        <v>42.456439500000002</v>
      </c>
      <c r="DX35" s="165">
        <v>35.864994391473594</v>
      </c>
      <c r="DZ35" s="165">
        <v>691.3511373834566</v>
      </c>
      <c r="EA35" s="165">
        <v>35.006366</v>
      </c>
      <c r="EB35" s="165">
        <v>35.006366</v>
      </c>
      <c r="EC35" s="165">
        <v>42.001271000000003</v>
      </c>
      <c r="ED35" s="165">
        <v>43.636000750000001</v>
      </c>
      <c r="EE35" s="165">
        <v>35.982899734374996</v>
      </c>
      <c r="EF35" s="165">
        <v>17.32844175</v>
      </c>
      <c r="EG35" s="165">
        <v>13.305934499999999</v>
      </c>
      <c r="EH35" s="165">
        <v>65.479631499999996</v>
      </c>
      <c r="EI35" s="165">
        <v>62.892410749999996</v>
      </c>
      <c r="EJ35" s="165">
        <v>31.801202249999999</v>
      </c>
      <c r="EK35" s="165">
        <v>37.005438249999997</v>
      </c>
      <c r="EL35" s="165">
        <v>34.936320250000001</v>
      </c>
      <c r="EM35" s="165">
        <v>41.996531250000004</v>
      </c>
      <c r="EN35" s="165">
        <v>43.619434499999997</v>
      </c>
      <c r="EO35" s="165">
        <v>36.350499534946827</v>
      </c>
      <c r="EP35" s="165">
        <v>1.2243250000000001E-2</v>
      </c>
      <c r="EQ35" s="165">
        <v>23325.602500000001</v>
      </c>
      <c r="ER35" s="165">
        <v>643.68984899999998</v>
      </c>
      <c r="ES35" s="165">
        <v>17.842976</v>
      </c>
      <c r="ET35" s="165">
        <v>592.84223499999996</v>
      </c>
      <c r="EU35" s="165">
        <v>12.912623999999999</v>
      </c>
      <c r="EV35" s="167">
        <v>1733.8950386743793</v>
      </c>
      <c r="EW35" s="167">
        <v>78.209173249999992</v>
      </c>
      <c r="EX35" s="167">
        <v>2279.9797130000002</v>
      </c>
      <c r="EY35" s="167">
        <v>78.713328000000004</v>
      </c>
      <c r="EZ35" s="167">
        <v>845.22794912733468</v>
      </c>
      <c r="FA35" s="167">
        <v>32.527273999999998</v>
      </c>
      <c r="FB35" s="167">
        <v>750.98099225411545</v>
      </c>
      <c r="FC35" s="167">
        <v>37.213241249999996</v>
      </c>
      <c r="FD35" s="165">
        <v>691.3511373834566</v>
      </c>
      <c r="FE35" s="165">
        <v>34.936320250000001</v>
      </c>
      <c r="FF35" s="165">
        <v>34.936320250000001</v>
      </c>
      <c r="FG35" s="165">
        <v>41.996531250000004</v>
      </c>
      <c r="FH35" s="165">
        <v>43.619434499999997</v>
      </c>
      <c r="FI35" s="165">
        <v>36.350499534946827</v>
      </c>
      <c r="FK35" s="165">
        <v>798.87290782451237</v>
      </c>
      <c r="FL35" s="165">
        <v>35.756467906250002</v>
      </c>
      <c r="FM35" s="165">
        <v>798.87290782451237</v>
      </c>
      <c r="FN35" s="165">
        <v>36.163630339536184</v>
      </c>
      <c r="FP35" s="165">
        <v>691.3511373834566</v>
      </c>
      <c r="FQ35" s="165">
        <v>35.982899734374996</v>
      </c>
      <c r="FR35" s="165">
        <v>782.69752635128827</v>
      </c>
      <c r="FS35" s="165">
        <v>36.674427018997221</v>
      </c>
    </row>
    <row r="36" spans="1:175">
      <c r="A36" s="250"/>
      <c r="B36" s="38">
        <v>135</v>
      </c>
      <c r="C36" s="141">
        <f>Anchor!L285</f>
        <v>605.16591100000005</v>
      </c>
      <c r="D36" s="141">
        <f>Anchor!M285</f>
        <v>31.593184000000001</v>
      </c>
      <c r="E36" s="141">
        <f>Anchor!N285</f>
        <v>41.071413</v>
      </c>
      <c r="F36" s="141">
        <f>Anchor!O285</f>
        <v>43.062862000000003</v>
      </c>
      <c r="G36" s="142">
        <f>('Summary (Full)'!$B$34*D36+'Summary (Full)'!$B$35*E36+'Summary (Full)'!$B$36*F36)/'Summary (Full)'!$B$37</f>
        <v>32.9024281875</v>
      </c>
      <c r="H36" s="141">
        <f>Anchor!P285</f>
        <v>17.215941999999998</v>
      </c>
      <c r="I36" s="141">
        <f>Anchor!Q285</f>
        <v>11.304404999999999</v>
      </c>
      <c r="J36" s="141">
        <f>Anchor!R285</f>
        <v>35.835197999999998</v>
      </c>
      <c r="K36" s="141">
        <f>Anchor!S285</f>
        <v>33.887622999999998</v>
      </c>
      <c r="L36" s="141">
        <f>Anchor!T285</f>
        <v>27.549773999999999</v>
      </c>
      <c r="M36" s="141">
        <f>Anchor!U285</f>
        <v>34.943613999999997</v>
      </c>
      <c r="N36" s="141">
        <f>Anchor!V285</f>
        <v>31.506043999999999</v>
      </c>
      <c r="O36" s="141">
        <f>Anchor!W285</f>
        <v>41.068381000000002</v>
      </c>
      <c r="P36" s="141">
        <f>Anchor!X285</f>
        <v>43.001600000000003</v>
      </c>
      <c r="Q36" s="143">
        <f>10*LOG10(1/(('Summary (Full)'!$B$41/10^(N36/10)+'Summary (Full)'!$B$42/10^(O36/10)+'Summary (Full)'!$B$43/10^(P36/10))/'Summary (Full)'!$B$44))</f>
        <v>33.074266751945856</v>
      </c>
      <c r="R36" s="141">
        <f>Anchor!Y285</f>
        <v>2.5264999999999999E-2</v>
      </c>
      <c r="S36" s="141">
        <f>Anchor!Z285</f>
        <v>979.27</v>
      </c>
      <c r="U36" s="130">
        <f>Test!L285</f>
        <v>643.68984899999998</v>
      </c>
      <c r="V36" s="130">
        <f>Test!M285</f>
        <v>31.716777</v>
      </c>
      <c r="W36" s="130">
        <f>Test!N285</f>
        <v>41.541874</v>
      </c>
      <c r="X36" s="130">
        <f>Test!O285</f>
        <v>43.803159000000001</v>
      </c>
      <c r="Y36" s="130">
        <f>('Summary (Full)'!$B$34*V36+'Summary (Full)'!$B$35*W36+'Summary (Full)'!$B$36*X36)/'Summary (Full)'!$B$37</f>
        <v>33.0862444375</v>
      </c>
      <c r="Z36" s="130">
        <f>Test!P285</f>
        <v>17.842976</v>
      </c>
      <c r="AA36" s="130">
        <f>Test!Q285</f>
        <v>11.490352</v>
      </c>
      <c r="AB36" s="130">
        <f>Test!R285</f>
        <v>37.472501999999999</v>
      </c>
      <c r="AC36" s="130">
        <f>Test!S285</f>
        <v>35.512087000000001</v>
      </c>
      <c r="AD36" s="130">
        <f>Test!T285</f>
        <v>27.702779</v>
      </c>
      <c r="AE36" s="130">
        <f>Test!U285</f>
        <v>35.230412999999999</v>
      </c>
      <c r="AF36" s="130">
        <f>Test!V285</f>
        <v>31.624123999999998</v>
      </c>
      <c r="AG36" s="130">
        <f>Test!W285</f>
        <v>41.537759000000001</v>
      </c>
      <c r="AH36" s="130">
        <f>Test!X285</f>
        <v>43.787916000000003</v>
      </c>
      <c r="AI36" s="130">
        <f>10*LOG10(1/(('Summary (Full)'!$B$41/10^(AF36/10)+'Summary (Full)'!$B$42/10^(AG36/10)+'Summary (Full)'!$B$43/10^(AH36/10))/'Summary (Full)'!$B$44))</f>
        <v>33.211813431310837</v>
      </c>
      <c r="AJ36" s="156">
        <f>Test!Y285</f>
        <v>2.3276999999999999E-2</v>
      </c>
      <c r="AK36" s="153">
        <f>Test!Z285</f>
        <v>7595.99</v>
      </c>
      <c r="AL36" s="153">
        <f t="shared" si="2"/>
        <v>0.92131407084900063</v>
      </c>
      <c r="AM36" s="153">
        <f t="shared" si="2"/>
        <v>7.7567882197963787</v>
      </c>
      <c r="AO36" s="261"/>
      <c r="AP36" s="177"/>
      <c r="AQ36" s="177"/>
      <c r="AR36" s="177"/>
      <c r="AS36" s="177"/>
      <c r="AT36" s="177"/>
      <c r="AU36" s="177"/>
      <c r="AV36" s="177"/>
      <c r="AW36" s="177"/>
      <c r="AX36" s="177"/>
      <c r="AY36" s="178"/>
      <c r="AZ36" s="252"/>
      <c r="BA36" s="171"/>
      <c r="CE36" s="120"/>
      <c r="CF36" s="120"/>
      <c r="CK36" s="5"/>
      <c r="CL36" s="165">
        <v>707.68352815774119</v>
      </c>
      <c r="CM36" s="165">
        <v>34.565991250000003</v>
      </c>
      <c r="CN36" s="165">
        <v>34.565991250000003</v>
      </c>
      <c r="CO36" s="165">
        <v>40.907319000000001</v>
      </c>
      <c r="CP36" s="165">
        <v>42.5250165</v>
      </c>
      <c r="CQ36" s="165">
        <v>35.459763312500002</v>
      </c>
      <c r="CR36" s="165">
        <v>16.949523750000001</v>
      </c>
      <c r="CS36" s="165">
        <v>12.993152</v>
      </c>
      <c r="CT36" s="165">
        <v>62.606385000000003</v>
      </c>
      <c r="CU36" s="165">
        <v>59.922175500000002</v>
      </c>
      <c r="CV36" s="165">
        <v>31.325891249999998</v>
      </c>
      <c r="CW36" s="165">
        <v>36.278595500000002</v>
      </c>
      <c r="CX36" s="165">
        <v>34.507980500000002</v>
      </c>
      <c r="CY36" s="165">
        <v>40.902892749999999</v>
      </c>
      <c r="CZ36" s="165">
        <v>42.456439500000002</v>
      </c>
      <c r="DA36" s="165">
        <v>35.864994391473594</v>
      </c>
      <c r="DB36" s="165">
        <v>2.5966749999999997E-2</v>
      </c>
      <c r="DC36" s="165">
        <v>3039.08</v>
      </c>
      <c r="DE36" s="165">
        <v>545.26218043664937</v>
      </c>
      <c r="DF36" s="165">
        <v>16.821657499999997</v>
      </c>
      <c r="DH36" s="165">
        <v>556.97408045137604</v>
      </c>
      <c r="DI36" s="165">
        <v>12.339259125</v>
      </c>
      <c r="DK36" s="165">
        <v>1681.1013420324919</v>
      </c>
      <c r="DL36" s="165">
        <v>75.621434125000007</v>
      </c>
      <c r="DM36" s="165">
        <v>1946.8681382977531</v>
      </c>
      <c r="DN36" s="165">
        <v>74.712465750000007</v>
      </c>
      <c r="DO36" s="165">
        <v>798.87290782451237</v>
      </c>
      <c r="DP36" s="165">
        <v>31.729537375</v>
      </c>
      <c r="DQ36" s="165">
        <v>626.9031921355413</v>
      </c>
      <c r="DR36" s="165">
        <v>35.991244250000001</v>
      </c>
      <c r="DS36" s="165">
        <v>842.07115999999996</v>
      </c>
      <c r="DT36" s="165">
        <v>34.957515000000001</v>
      </c>
      <c r="DU36" s="165">
        <v>34.957515000000001</v>
      </c>
      <c r="DV36" s="165">
        <v>41.089435000000002</v>
      </c>
      <c r="DW36" s="165">
        <v>42.599691999999997</v>
      </c>
      <c r="DX36" s="165">
        <v>36.288959224360056</v>
      </c>
      <c r="DZ36" s="165">
        <v>782.69752635128827</v>
      </c>
      <c r="EA36" s="165">
        <v>35.332778999999995</v>
      </c>
      <c r="EB36" s="165">
        <v>35.332778999999995</v>
      </c>
      <c r="EC36" s="165">
        <v>42.275686999999998</v>
      </c>
      <c r="ED36" s="165">
        <v>43.917104375000001</v>
      </c>
      <c r="EE36" s="165">
        <v>36.303231085937497</v>
      </c>
      <c r="EF36" s="165">
        <v>17.791222375</v>
      </c>
      <c r="EG36" s="165">
        <v>13.635668249999998</v>
      </c>
      <c r="EH36" s="165">
        <v>67.574461749999998</v>
      </c>
      <c r="EI36" s="165">
        <v>64.954608875000005</v>
      </c>
      <c r="EJ36" s="165">
        <v>32.203760625000001</v>
      </c>
      <c r="EK36" s="165">
        <v>37.310530624999998</v>
      </c>
      <c r="EL36" s="165">
        <v>35.264039124999996</v>
      </c>
      <c r="EM36" s="165">
        <v>42.271051125</v>
      </c>
      <c r="EN36" s="165">
        <v>43.900556250000001</v>
      </c>
      <c r="EO36" s="165">
        <v>36.674427018997221</v>
      </c>
      <c r="EP36" s="165">
        <v>1.1917125000000001E-2</v>
      </c>
      <c r="EQ36" s="165">
        <v>24804.881249999999</v>
      </c>
      <c r="ER36" s="165">
        <v>851.86256427869762</v>
      </c>
      <c r="ES36" s="165">
        <v>18.854835000000001</v>
      </c>
      <c r="ET36" s="165">
        <v>667.24302161240144</v>
      </c>
      <c r="EU36" s="165">
        <v>13.240687249999999</v>
      </c>
      <c r="EV36" s="167">
        <v>2279.9797130000002</v>
      </c>
      <c r="EW36" s="167">
        <v>81.242474000000001</v>
      </c>
      <c r="EX36" s="167">
        <v>3131.5212044745135</v>
      </c>
      <c r="EY36" s="167">
        <v>81.60912175</v>
      </c>
      <c r="EZ36" s="167">
        <v>951.3027538042661</v>
      </c>
      <c r="FA36" s="167">
        <v>32.924413000000001</v>
      </c>
      <c r="FB36" s="167">
        <v>782.69752635128827</v>
      </c>
      <c r="FC36" s="167">
        <v>37.310530624999998</v>
      </c>
      <c r="FD36" s="165">
        <v>782.69752635128827</v>
      </c>
      <c r="FE36" s="165">
        <v>35.264039124999996</v>
      </c>
      <c r="FF36" s="165">
        <v>35.264039124999996</v>
      </c>
      <c r="FG36" s="165">
        <v>42.271051125</v>
      </c>
      <c r="FH36" s="165">
        <v>43.900556250000001</v>
      </c>
      <c r="FI36" s="165">
        <v>36.674427018997221</v>
      </c>
      <c r="FK36" s="165">
        <v>901.81260049582272</v>
      </c>
      <c r="FL36" s="165">
        <v>36.053172500000002</v>
      </c>
      <c r="FM36" s="165">
        <v>842.07115999999996</v>
      </c>
      <c r="FN36" s="165">
        <v>36.288959224360056</v>
      </c>
      <c r="FP36" s="165">
        <v>782.69752635128827</v>
      </c>
      <c r="FQ36" s="165">
        <v>36.303231085937497</v>
      </c>
      <c r="FR36" s="165">
        <v>886.11327100000005</v>
      </c>
      <c r="FS36" s="165">
        <v>36.998354503047615</v>
      </c>
    </row>
    <row r="37" spans="1:175">
      <c r="A37" s="250"/>
      <c r="B37" s="38">
        <v>160</v>
      </c>
      <c r="C37" s="141">
        <f>Anchor!L286</f>
        <v>262.85837199999997</v>
      </c>
      <c r="D37" s="141">
        <f>Anchor!M286</f>
        <v>30.760210000000001</v>
      </c>
      <c r="E37" s="141">
        <f>Anchor!N286</f>
        <v>39.643666000000003</v>
      </c>
      <c r="F37" s="141">
        <f>Anchor!O286</f>
        <v>41.415320000000001</v>
      </c>
      <c r="G37" s="142">
        <f>('Summary (Full)'!$B$34*D37+'Summary (Full)'!$B$35*E37+'Summary (Full)'!$B$36*F37)/'Summary (Full)'!$B$37</f>
        <v>31.981370375000001</v>
      </c>
      <c r="H37" s="141">
        <f>Anchor!P286</f>
        <v>14.061666000000001</v>
      </c>
      <c r="I37" s="141">
        <f>Anchor!Q286</f>
        <v>10.081125</v>
      </c>
      <c r="J37" s="141">
        <f>Anchor!R286</f>
        <v>26.607759000000001</v>
      </c>
      <c r="K37" s="141">
        <f>Anchor!S286</f>
        <v>24.978777999999998</v>
      </c>
      <c r="L37" s="141">
        <f>Anchor!T286</f>
        <v>26.625938000000001</v>
      </c>
      <c r="M37" s="141">
        <f>Anchor!U286</f>
        <v>33.709299000000001</v>
      </c>
      <c r="N37" s="141">
        <f>Anchor!V286</f>
        <v>30.679552000000001</v>
      </c>
      <c r="O37" s="141">
        <f>Anchor!W286</f>
        <v>39.639451000000001</v>
      </c>
      <c r="P37" s="141">
        <f>Anchor!X286</f>
        <v>41.330181000000003</v>
      </c>
      <c r="Q37" s="143">
        <f>10*LOG10(1/(('Summary (Full)'!$B$41/10^(N37/10)+'Summary (Full)'!$B$42/10^(O37/10)+'Summary (Full)'!$B$43/10^(P37/10))/'Summary (Full)'!$B$44))</f>
        <v>32.214998101270105</v>
      </c>
      <c r="R37" s="141">
        <f>Anchor!Y286</f>
        <v>3.1399999999999997E-2</v>
      </c>
      <c r="S37" s="141">
        <f>Anchor!Z286</f>
        <v>609.12</v>
      </c>
      <c r="U37" s="130">
        <f>Test!L286</f>
        <v>282.50764600000002</v>
      </c>
      <c r="V37" s="130">
        <f>Test!M286</f>
        <v>30.98499</v>
      </c>
      <c r="W37" s="130">
        <f>Test!N286</f>
        <v>40.276183000000003</v>
      </c>
      <c r="X37" s="130">
        <f>Test!O286</f>
        <v>42.331268999999999</v>
      </c>
      <c r="Y37" s="130">
        <f>('Summary (Full)'!$B$34*V37+'Summary (Full)'!$B$35*W37+'Summary (Full)'!$B$36*X37)/'Summary (Full)'!$B$37</f>
        <v>32.274831999999996</v>
      </c>
      <c r="Z37" s="130">
        <f>Test!P286</f>
        <v>14.759584</v>
      </c>
      <c r="AA37" s="130">
        <f>Test!Q286</f>
        <v>10.377898</v>
      </c>
      <c r="AB37" s="130">
        <f>Test!R286</f>
        <v>28.579661000000002</v>
      </c>
      <c r="AC37" s="130">
        <f>Test!S286</f>
        <v>26.94462</v>
      </c>
      <c r="AD37" s="130">
        <f>Test!T286</f>
        <v>26.882002</v>
      </c>
      <c r="AE37" s="130">
        <f>Test!U286</f>
        <v>34.173198999999997</v>
      </c>
      <c r="AF37" s="130">
        <f>Test!V286</f>
        <v>30.897092000000001</v>
      </c>
      <c r="AG37" s="130">
        <f>Test!W286</f>
        <v>40.273524999999999</v>
      </c>
      <c r="AH37" s="130">
        <f>Test!X286</f>
        <v>42.312894</v>
      </c>
      <c r="AI37" s="130">
        <f>10*LOG10(1/(('Summary (Full)'!$B$41/10^(AF37/10)+'Summary (Full)'!$B$42/10^(AG37/10)+'Summary (Full)'!$B$43/10^(AH37/10))/'Summary (Full)'!$B$44))</f>
        <v>32.458931241649736</v>
      </c>
      <c r="AJ37" s="156">
        <f>Test!Y286</f>
        <v>2.9737E-2</v>
      </c>
      <c r="AK37" s="153">
        <f>Test!Z286</f>
        <v>4227.3100000000004</v>
      </c>
      <c r="AL37" s="153">
        <f t="shared" si="2"/>
        <v>0.94703821656050957</v>
      </c>
      <c r="AM37" s="153">
        <f t="shared" si="2"/>
        <v>6.9400282374573159</v>
      </c>
      <c r="AO37" s="261" t="s">
        <v>28</v>
      </c>
      <c r="AP37" s="177" cm="1">
        <f t="array" ref="AP37">bdRateExtend($C36:$C39,D36:D39,$U36:$U39,V36:V39)</f>
        <v>-0.13054063404319394</v>
      </c>
      <c r="AQ37" s="177"/>
      <c r="AR37" s="177"/>
      <c r="AS37" s="177"/>
      <c r="AT37" s="177" cm="1">
        <f t="array" ref="AT37">bdRateExtend($C36:$C39,H36:H39,$U36:$U39,Z36:Z39)</f>
        <v>-0.12197421432941091</v>
      </c>
      <c r="AU37" s="177"/>
      <c r="AV37" s="177" cm="1">
        <f t="array" ref="AV37">bdRateExtend($C36:$C39,I36:I39,$U36:$U39,AA36:AA39)</f>
        <v>-0.12229846061054583</v>
      </c>
      <c r="AW37" s="177"/>
      <c r="AX37" s="177" cm="1">
        <f t="array" ref="AX37">bdRateExtend($C36:$C39,J36:J39,$U36:$U39,AB36:AB39,"None", FALSE,1)</f>
        <v>-0.12191229608266074</v>
      </c>
      <c r="AY37" s="178"/>
      <c r="AZ37" s="252" cm="1">
        <f t="array" ref="AZ37">testVMAFRange($C36:$C39,J36:J39,$U36:$U39,AB36:AB39)</f>
        <v>0</v>
      </c>
      <c r="BA37" s="171"/>
      <c r="CE37" s="120"/>
      <c r="CF37" s="120"/>
      <c r="CK37" s="5"/>
      <c r="CL37" s="165">
        <v>842.07115999999996</v>
      </c>
      <c r="CM37" s="165">
        <v>35.009905000000003</v>
      </c>
      <c r="CN37" s="165">
        <v>35.009905000000003</v>
      </c>
      <c r="CO37" s="165">
        <v>41.094669000000003</v>
      </c>
      <c r="CP37" s="165">
        <v>42.665559999999999</v>
      </c>
      <c r="CQ37" s="165">
        <v>35.868681187500002</v>
      </c>
      <c r="CR37" s="165">
        <v>17.406773999999999</v>
      </c>
      <c r="CS37" s="165">
        <v>13.350329</v>
      </c>
      <c r="CT37" s="165">
        <v>65.971911000000006</v>
      </c>
      <c r="CU37" s="165">
        <v>63.111958999999999</v>
      </c>
      <c r="CV37" s="165">
        <v>31.749690999999999</v>
      </c>
      <c r="CW37" s="165">
        <v>36.582942000000003</v>
      </c>
      <c r="CX37" s="165">
        <v>34.957515000000001</v>
      </c>
      <c r="CY37" s="165">
        <v>41.089435000000002</v>
      </c>
      <c r="CZ37" s="165">
        <v>42.599691999999997</v>
      </c>
      <c r="DA37" s="165">
        <v>36.288959224360056</v>
      </c>
      <c r="DB37" s="165">
        <v>2.0895E-2</v>
      </c>
      <c r="DC37" s="165">
        <v>4098.46</v>
      </c>
      <c r="DE37" s="165">
        <v>605.16591100000005</v>
      </c>
      <c r="DF37" s="165">
        <v>17.215941999999998</v>
      </c>
      <c r="DH37" s="165">
        <v>626.9031921355413</v>
      </c>
      <c r="DI37" s="165">
        <v>12.660599000000001</v>
      </c>
      <c r="DK37" s="165">
        <v>1946.8681382977531</v>
      </c>
      <c r="DL37" s="165">
        <v>77.430487499999998</v>
      </c>
      <c r="DM37" s="165">
        <v>2194.495966</v>
      </c>
      <c r="DN37" s="165">
        <v>76.369681</v>
      </c>
      <c r="DO37" s="165">
        <v>901.81260049582272</v>
      </c>
      <c r="DP37" s="165">
        <v>32.133183500000001</v>
      </c>
      <c r="DQ37" s="165">
        <v>707.68352815774119</v>
      </c>
      <c r="DR37" s="165">
        <v>36.278595500000002</v>
      </c>
      <c r="DS37" s="165">
        <v>949.17664291361461</v>
      </c>
      <c r="DT37" s="165">
        <v>35.270823249999999</v>
      </c>
      <c r="DU37" s="165">
        <v>35.270823249999999</v>
      </c>
      <c r="DV37" s="165">
        <v>41.373960500000003</v>
      </c>
      <c r="DW37" s="165">
        <v>42.883491874999997</v>
      </c>
      <c r="DX37" s="165">
        <v>36.599461683017644</v>
      </c>
      <c r="DZ37" s="165">
        <v>886.11327100000005</v>
      </c>
      <c r="EA37" s="165">
        <v>35.659191999999997</v>
      </c>
      <c r="EB37" s="165">
        <v>35.659191999999997</v>
      </c>
      <c r="EC37" s="165">
        <v>42.550103</v>
      </c>
      <c r="ED37" s="165">
        <v>44.198208000000001</v>
      </c>
      <c r="EE37" s="165">
        <v>36.623562437499999</v>
      </c>
      <c r="EF37" s="165">
        <v>18.254003000000001</v>
      </c>
      <c r="EG37" s="165">
        <v>13.965401999999999</v>
      </c>
      <c r="EH37" s="165">
        <v>69.669291999999999</v>
      </c>
      <c r="EI37" s="165">
        <v>67.016807</v>
      </c>
      <c r="EJ37" s="165">
        <v>32.606318999999999</v>
      </c>
      <c r="EK37" s="165">
        <v>37.615622999999999</v>
      </c>
      <c r="EL37" s="165">
        <v>35.591757999999999</v>
      </c>
      <c r="EM37" s="165">
        <v>42.545571000000002</v>
      </c>
      <c r="EN37" s="165">
        <v>44.181677999999998</v>
      </c>
      <c r="EO37" s="165">
        <v>36.998354503047615</v>
      </c>
      <c r="EP37" s="165">
        <v>1.1591000000000001E-2</v>
      </c>
      <c r="EQ37" s="165">
        <v>26284.16</v>
      </c>
      <c r="ER37" s="165">
        <v>948.49200276266572</v>
      </c>
      <c r="ES37" s="165">
        <v>19.298991999999998</v>
      </c>
      <c r="ET37" s="165">
        <v>750.98099225411545</v>
      </c>
      <c r="EU37" s="165">
        <v>13.5687505</v>
      </c>
      <c r="EV37" s="167">
        <v>3131.5212044745135</v>
      </c>
      <c r="EW37" s="167">
        <v>84.029834499999993</v>
      </c>
      <c r="EX37" s="167">
        <v>3524.5353223575694</v>
      </c>
      <c r="EY37" s="167">
        <v>82.804911875000002</v>
      </c>
      <c r="EZ37" s="167">
        <v>1070.6897829513739</v>
      </c>
      <c r="FA37" s="167">
        <v>33.321551999999997</v>
      </c>
      <c r="FB37" s="167">
        <v>886.11327100000005</v>
      </c>
      <c r="FC37" s="167">
        <v>37.615622999999999</v>
      </c>
      <c r="FD37" s="165">
        <v>886.11327100000005</v>
      </c>
      <c r="FE37" s="165">
        <v>35.591757999999999</v>
      </c>
      <c r="FF37" s="165">
        <v>35.591757999999999</v>
      </c>
      <c r="FG37" s="165">
        <v>42.545571000000002</v>
      </c>
      <c r="FH37" s="165">
        <v>44.181677999999998</v>
      </c>
      <c r="FI37" s="165">
        <v>36.998354503047615</v>
      </c>
      <c r="FK37" s="165">
        <v>949.17664291361461</v>
      </c>
      <c r="FL37" s="165">
        <v>36.17777246875</v>
      </c>
      <c r="FM37" s="165">
        <v>901.81260049582272</v>
      </c>
      <c r="FN37" s="165">
        <v>36.46226628759878</v>
      </c>
      <c r="FP37" s="165">
        <v>886.11327100000005</v>
      </c>
      <c r="FQ37" s="165">
        <v>36.623562437499999</v>
      </c>
      <c r="FR37" s="165">
        <v>997.22798750239861</v>
      </c>
      <c r="FS37" s="165">
        <v>37.295156515867006</v>
      </c>
    </row>
    <row r="38" spans="1:175">
      <c r="A38" s="250"/>
      <c r="B38" s="38">
        <v>185</v>
      </c>
      <c r="C38" s="141">
        <f>Anchor!L287</f>
        <v>109.59625</v>
      </c>
      <c r="D38" s="141">
        <f>Anchor!M287</f>
        <v>29.417255000000001</v>
      </c>
      <c r="E38" s="141">
        <f>Anchor!N287</f>
        <v>38.017409000000001</v>
      </c>
      <c r="F38" s="141">
        <f>Anchor!O287</f>
        <v>39.605952000000002</v>
      </c>
      <c r="G38" s="142">
        <f>('Summary (Full)'!$B$34*D38+'Summary (Full)'!$B$35*E38+'Summary (Full)'!$B$36*F38)/'Summary (Full)'!$B$37</f>
        <v>30.591558187499999</v>
      </c>
      <c r="H38" s="141">
        <f>Anchor!P287</f>
        <v>10.938853999999999</v>
      </c>
      <c r="I38" s="141">
        <f>Anchor!Q287</f>
        <v>8.5261429999999994</v>
      </c>
      <c r="J38" s="141">
        <f>Anchor!R287</f>
        <v>17.145440000000001</v>
      </c>
      <c r="K38" s="141">
        <f>Anchor!S287</f>
        <v>15.949093</v>
      </c>
      <c r="L38" s="141">
        <f>Anchor!T287</f>
        <v>25.218627999999999</v>
      </c>
      <c r="M38" s="141">
        <f>Anchor!U287</f>
        <v>32.045983</v>
      </c>
      <c r="N38" s="141">
        <f>Anchor!V287</f>
        <v>29.336549999999999</v>
      </c>
      <c r="O38" s="141">
        <f>Anchor!W287</f>
        <v>38.010576999999998</v>
      </c>
      <c r="P38" s="141">
        <f>Anchor!X287</f>
        <v>39.496127000000001</v>
      </c>
      <c r="Q38" s="143">
        <f>10*LOG10(1/(('Summary (Full)'!$B$41/10^(N38/10)+'Summary (Full)'!$B$42/10^(O38/10)+'Summary (Full)'!$B$43/10^(P38/10))/'Summary (Full)'!$B$44))</f>
        <v>30.85250560857034</v>
      </c>
      <c r="R38" s="141">
        <f>Anchor!Y287</f>
        <v>4.8925000000000003E-2</v>
      </c>
      <c r="S38" s="141">
        <f>Anchor!Z287</f>
        <v>378.9</v>
      </c>
      <c r="U38" s="130">
        <f>Test!L287</f>
        <v>114.93737</v>
      </c>
      <c r="V38" s="130">
        <f>Test!M287</f>
        <v>29.739712999999998</v>
      </c>
      <c r="W38" s="130">
        <f>Test!N287</f>
        <v>38.789386999999998</v>
      </c>
      <c r="X38" s="130">
        <f>Test!O287</f>
        <v>40.717295999999997</v>
      </c>
      <c r="Y38" s="130">
        <f>('Summary (Full)'!$B$34*V38+'Summary (Full)'!$B$35*W38+'Summary (Full)'!$B$36*X38)/'Summary (Full)'!$B$37</f>
        <v>30.991416562499996</v>
      </c>
      <c r="Z38" s="130">
        <f>Test!P287</f>
        <v>11.560250999999999</v>
      </c>
      <c r="AA38" s="130">
        <f>Test!Q287</f>
        <v>8.8491549999999997</v>
      </c>
      <c r="AB38" s="130">
        <f>Test!R287</f>
        <v>19.062476</v>
      </c>
      <c r="AC38" s="130">
        <f>Test!S287</f>
        <v>17.799274</v>
      </c>
      <c r="AD38" s="130">
        <f>Test!T287</f>
        <v>25.573802000000001</v>
      </c>
      <c r="AE38" s="130">
        <f>Test!U287</f>
        <v>32.668083000000003</v>
      </c>
      <c r="AF38" s="130">
        <f>Test!V287</f>
        <v>29.651368000000002</v>
      </c>
      <c r="AG38" s="130">
        <f>Test!W287</f>
        <v>38.786031999999999</v>
      </c>
      <c r="AH38" s="130">
        <f>Test!X287</f>
        <v>40.695919000000004</v>
      </c>
      <c r="AI38" s="130">
        <f>10*LOG10(1/(('Summary (Full)'!$B$41/10^(AF38/10)+'Summary (Full)'!$B$42/10^(AG38/10)+'Summary (Full)'!$B$43/10^(AH38/10))/'Summary (Full)'!$B$44))</f>
        <v>31.199693847736057</v>
      </c>
      <c r="AJ38" s="156">
        <f>Test!Y287</f>
        <v>3.6317000000000002E-2</v>
      </c>
      <c r="AK38" s="153">
        <f>Test!Z287</f>
        <v>3112.9</v>
      </c>
      <c r="AL38" s="153">
        <f t="shared" si="2"/>
        <v>0.74229943791517627</v>
      </c>
      <c r="AM38" s="153">
        <f t="shared" si="2"/>
        <v>8.2156241752441286</v>
      </c>
      <c r="AO38" s="261"/>
      <c r="AP38" s="177"/>
      <c r="AQ38" s="177"/>
      <c r="AR38" s="177"/>
      <c r="AS38" s="177"/>
      <c r="AT38" s="177"/>
      <c r="AU38" s="177"/>
      <c r="AV38" s="177"/>
      <c r="AW38" s="177"/>
      <c r="AX38" s="177"/>
      <c r="AY38" s="178"/>
      <c r="AZ38" s="252"/>
      <c r="BA38" s="171"/>
      <c r="CE38" s="120"/>
      <c r="CF38" s="120"/>
      <c r="CK38" s="5"/>
      <c r="CL38" s="165">
        <v>949.17664291361461</v>
      </c>
      <c r="CM38" s="165">
        <v>35.322817125</v>
      </c>
      <c r="CN38" s="165">
        <v>35.322817125</v>
      </c>
      <c r="CO38" s="165">
        <v>41.379312000000006</v>
      </c>
      <c r="CP38" s="165">
        <v>42.945607750000001</v>
      </c>
      <c r="CQ38" s="165">
        <v>36.17777246875</v>
      </c>
      <c r="CR38" s="165">
        <v>17.873374249999998</v>
      </c>
      <c r="CS38" s="165">
        <v>13.691928375</v>
      </c>
      <c r="CT38" s="165">
        <v>67.608850500000003</v>
      </c>
      <c r="CU38" s="165">
        <v>64.769174249999992</v>
      </c>
      <c r="CV38" s="165">
        <v>32.170718874999999</v>
      </c>
      <c r="CW38" s="165">
        <v>36.880152250000002</v>
      </c>
      <c r="CX38" s="165">
        <v>35.270823249999999</v>
      </c>
      <c r="CY38" s="165">
        <v>41.373960500000003</v>
      </c>
      <c r="CZ38" s="165">
        <v>42.883491874999997</v>
      </c>
      <c r="DA38" s="165">
        <v>36.599461683017644</v>
      </c>
      <c r="DB38" s="165">
        <v>2.0224249999999999E-2</v>
      </c>
      <c r="DC38" s="165">
        <v>4490.9400000000005</v>
      </c>
      <c r="DE38" s="165">
        <v>665.86106368578896</v>
      </c>
      <c r="DF38" s="165">
        <v>17.544261124999998</v>
      </c>
      <c r="DH38" s="165">
        <v>707.68352815774119</v>
      </c>
      <c r="DI38" s="165">
        <v>12.993152</v>
      </c>
      <c r="DK38" s="165">
        <v>2194.495966</v>
      </c>
      <c r="DL38" s="165">
        <v>79.067426999999995</v>
      </c>
      <c r="DM38" s="165">
        <v>2471.4524252943943</v>
      </c>
      <c r="DN38" s="165">
        <v>77.480751749999996</v>
      </c>
      <c r="DO38" s="165">
        <v>1018.0167063465975</v>
      </c>
      <c r="DP38" s="165">
        <v>32.536829625000003</v>
      </c>
      <c r="DQ38" s="165">
        <v>798.87290782451237</v>
      </c>
      <c r="DR38" s="165">
        <v>36.565946750000002</v>
      </c>
      <c r="DS38" s="165">
        <v>1069.905184085346</v>
      </c>
      <c r="DT38" s="165">
        <v>35.584131499999998</v>
      </c>
      <c r="DU38" s="165">
        <v>35.584131499999998</v>
      </c>
      <c r="DV38" s="165">
        <v>41.658486000000003</v>
      </c>
      <c r="DW38" s="165">
        <v>43.167291749999997</v>
      </c>
      <c r="DX38" s="165">
        <v>36.909964141675232</v>
      </c>
      <c r="DZ38" s="165">
        <v>997.22798750239861</v>
      </c>
      <c r="EA38" s="165">
        <v>35.958298124999999</v>
      </c>
      <c r="EB38" s="165">
        <v>35.958298124999999</v>
      </c>
      <c r="EC38" s="165">
        <v>42.810116000000001</v>
      </c>
      <c r="ED38" s="165">
        <v>44.462266</v>
      </c>
      <c r="EE38" s="165">
        <v>36.918034734374999</v>
      </c>
      <c r="EF38" s="165">
        <v>18.715930625000002</v>
      </c>
      <c r="EG38" s="165">
        <v>14.301614125</v>
      </c>
      <c r="EH38" s="165">
        <v>71.115939749999995</v>
      </c>
      <c r="EI38" s="165">
        <v>68.478872124999995</v>
      </c>
      <c r="EJ38" s="165">
        <v>33.02001825</v>
      </c>
      <c r="EK38" s="165">
        <v>37.894497125000001</v>
      </c>
      <c r="EL38" s="165">
        <v>35.891700749999998</v>
      </c>
      <c r="EM38" s="165">
        <v>42.805544875000002</v>
      </c>
      <c r="EN38" s="165">
        <v>44.444564374999999</v>
      </c>
      <c r="EO38" s="165">
        <v>37.295156515867006</v>
      </c>
      <c r="EP38" s="165">
        <v>1.122225E-2</v>
      </c>
      <c r="EQ38" s="165">
        <v>29909.19875</v>
      </c>
      <c r="ER38" s="165">
        <v>1056.0824210728015</v>
      </c>
      <c r="ES38" s="165">
        <v>19.743148999999999</v>
      </c>
      <c r="ET38" s="165">
        <v>845.22794912733468</v>
      </c>
      <c r="EU38" s="165">
        <v>13.89681375</v>
      </c>
      <c r="EV38" s="167">
        <v>3524.5353223575694</v>
      </c>
      <c r="EW38" s="167">
        <v>85.193966750000001</v>
      </c>
      <c r="EX38" s="167">
        <v>3966.8737420000002</v>
      </c>
      <c r="EY38" s="167">
        <v>84.000702000000004</v>
      </c>
      <c r="EZ38" s="167">
        <v>1205.0597002185596</v>
      </c>
      <c r="FA38" s="167">
        <v>33.718691</v>
      </c>
      <c r="FB38" s="167">
        <v>997.22798750239861</v>
      </c>
      <c r="FC38" s="167">
        <v>37.894497125000001</v>
      </c>
      <c r="FD38" s="165">
        <v>997.22798750239861</v>
      </c>
      <c r="FE38" s="165">
        <v>35.891700749999998</v>
      </c>
      <c r="FF38" s="165">
        <v>35.891700749999998</v>
      </c>
      <c r="FG38" s="165">
        <v>42.805544875000002</v>
      </c>
      <c r="FH38" s="165">
        <v>44.444564374999999</v>
      </c>
      <c r="FI38" s="165">
        <v>37.295156515867006</v>
      </c>
      <c r="FK38" s="165">
        <v>1069.905184085346</v>
      </c>
      <c r="FL38" s="165">
        <v>36.486863749999998</v>
      </c>
      <c r="FM38" s="165">
        <v>949.17664291361461</v>
      </c>
      <c r="FN38" s="165">
        <v>36.599461683017644</v>
      </c>
      <c r="FP38" s="165">
        <v>997.22798750239861</v>
      </c>
      <c r="FQ38" s="165">
        <v>36.918034734374999</v>
      </c>
      <c r="FR38" s="165">
        <v>1122.2760019560574</v>
      </c>
      <c r="FS38" s="165">
        <v>37.591958528686405</v>
      </c>
    </row>
    <row r="39" spans="1:175">
      <c r="A39" s="250"/>
      <c r="B39" s="38">
        <v>210</v>
      </c>
      <c r="C39" s="141">
        <f>Anchor!L288</f>
        <v>47.918849999999999</v>
      </c>
      <c r="D39" s="141">
        <f>Anchor!M288</f>
        <v>27.639917000000001</v>
      </c>
      <c r="E39" s="141">
        <f>Anchor!N288</f>
        <v>36.454796999999999</v>
      </c>
      <c r="F39" s="141">
        <f>Anchor!O288</f>
        <v>37.779417000000002</v>
      </c>
      <c r="G39" s="142">
        <f>('Summary (Full)'!$B$34*D39+'Summary (Full)'!$B$35*E39+'Summary (Full)'!$B$36*F39)/'Summary (Full)'!$B$37</f>
        <v>28.824565750000001</v>
      </c>
      <c r="H39" s="141">
        <f>Anchor!P288</f>
        <v>8.2198089999999997</v>
      </c>
      <c r="I39" s="141">
        <f>Anchor!Q288</f>
        <v>7.0272230000000002</v>
      </c>
      <c r="J39" s="141">
        <f>Anchor!R288</f>
        <v>9.0564160000000005</v>
      </c>
      <c r="K39" s="141">
        <f>Anchor!S288</f>
        <v>8.3823340000000002</v>
      </c>
      <c r="L39" s="141">
        <f>Anchor!T288</f>
        <v>23.460661000000002</v>
      </c>
      <c r="M39" s="141">
        <f>Anchor!U288</f>
        <v>30.137124</v>
      </c>
      <c r="N39" s="141">
        <f>Anchor!V288</f>
        <v>27.561674</v>
      </c>
      <c r="O39" s="141">
        <f>Anchor!W288</f>
        <v>36.450093000000003</v>
      </c>
      <c r="P39" s="141">
        <f>Anchor!X288</f>
        <v>37.656897000000001</v>
      </c>
      <c r="Q39" s="143">
        <f>10*LOG10(1/(('Summary (Full)'!$B$41/10^(N39/10)+'Summary (Full)'!$B$42/10^(O39/10)+'Summary (Full)'!$B$43/10^(P39/10))/'Summary (Full)'!$B$44))</f>
        <v>29.082863806456057</v>
      </c>
      <c r="R39" s="141">
        <f>Anchor!Y288</f>
        <v>8.9510000000000006E-2</v>
      </c>
      <c r="S39" s="141">
        <f>Anchor!Z288</f>
        <v>225.58</v>
      </c>
      <c r="U39" s="130">
        <f>Test!L288</f>
        <v>47.557366000000002</v>
      </c>
      <c r="V39" s="130">
        <f>Test!M288</f>
        <v>28.065322999999999</v>
      </c>
      <c r="W39" s="130">
        <f>Test!N288</f>
        <v>36.948092000000003</v>
      </c>
      <c r="X39" s="130">
        <f>Test!O288</f>
        <v>38.795865999999997</v>
      </c>
      <c r="Y39" s="130">
        <f>('Summary (Full)'!$B$34*V39+'Summary (Full)'!$B$35*W39+'Summary (Full)'!$B$36*X39)/'Summary (Full)'!$B$37</f>
        <v>29.291155</v>
      </c>
      <c r="Z39" s="130">
        <f>Test!P288</f>
        <v>8.7997099999999993</v>
      </c>
      <c r="AA39" s="130">
        <f>Test!Q288</f>
        <v>7.3615399999999998</v>
      </c>
      <c r="AB39" s="130">
        <f>Test!R288</f>
        <v>11.064935</v>
      </c>
      <c r="AC39" s="130">
        <f>Test!S288</f>
        <v>10.212645999999999</v>
      </c>
      <c r="AD39" s="130">
        <f>Test!T288</f>
        <v>23.898301</v>
      </c>
      <c r="AE39" s="130">
        <f>Test!U288</f>
        <v>30.715509000000001</v>
      </c>
      <c r="AF39" s="130">
        <f>Test!V288</f>
        <v>27.979341000000002</v>
      </c>
      <c r="AG39" s="130">
        <f>Test!W288</f>
        <v>36.942644000000001</v>
      </c>
      <c r="AH39" s="130">
        <f>Test!X288</f>
        <v>38.742778000000001</v>
      </c>
      <c r="AI39" s="130">
        <f>10*LOG10(1/(('Summary (Full)'!$B$41/10^(AF39/10)+'Summary (Full)'!$B$42/10^(AG39/10)+'Summary (Full)'!$B$43/10^(AH39/10))/'Summary (Full)'!$B$44))</f>
        <v>29.517165688689403</v>
      </c>
      <c r="AJ39" s="156">
        <f>Test!Y288</f>
        <v>7.3474999999999999E-2</v>
      </c>
      <c r="AK39" s="153">
        <f>Test!Z288</f>
        <v>1928.23</v>
      </c>
      <c r="AL39" s="153">
        <f t="shared" si="2"/>
        <v>0.82085800469221304</v>
      </c>
      <c r="AM39" s="153">
        <f t="shared" si="2"/>
        <v>8.5478765848036176</v>
      </c>
      <c r="AO39" s="261" t="s">
        <v>29</v>
      </c>
      <c r="AP39" s="177" cm="1">
        <f t="array" ref="AP39">bdRateExtend($C37:$C40,D37:D40,$U37:$U40,V37:V40)</f>
        <v>-0.16501651974682452</v>
      </c>
      <c r="AQ39" s="177"/>
      <c r="AR39" s="177"/>
      <c r="AS39" s="177"/>
      <c r="AT39" s="177" cm="1">
        <f t="array" ref="AT39">bdRateExtend($C37:$C40,H37:H40,$U37:$U40,Z37:Z40)</f>
        <v>-0.15378172917149335</v>
      </c>
      <c r="AU39" s="177"/>
      <c r="AV39" s="177" cm="1">
        <f t="array" ref="AV39">bdRateExtend($C37:$C40,I37:I40,$U37:$U40,AA37:AA40)</f>
        <v>-0.15633937747225568</v>
      </c>
      <c r="AW39" s="177"/>
      <c r="AX39" s="177" cm="1">
        <f t="array" ref="AX39">bdRateExtend($C37:$C40,J37:J40,$U37:$U40,AB37:AB40,"None", FALSE,1)</f>
        <v>-0.16495251187457705</v>
      </c>
      <c r="AY39" s="178"/>
      <c r="AZ39" s="252" cm="1">
        <f t="array" ref="AZ39">testVMAFRange($C37:$C40,J37:J40,$U37:$U40,AB37:AB40)</f>
        <v>0</v>
      </c>
      <c r="BA39" s="171"/>
      <c r="CE39" s="120"/>
      <c r="CF39" s="120"/>
      <c r="CK39" s="5"/>
      <c r="CL39" s="165">
        <v>1069.905184085346</v>
      </c>
      <c r="CM39" s="165">
        <v>35.635729250000004</v>
      </c>
      <c r="CN39" s="165">
        <v>35.635729250000004</v>
      </c>
      <c r="CO39" s="165">
        <v>41.663955000000001</v>
      </c>
      <c r="CP39" s="165">
        <v>43.225655500000002</v>
      </c>
      <c r="CQ39" s="165">
        <v>36.486863749999998</v>
      </c>
      <c r="CR39" s="165">
        <v>18.3399745</v>
      </c>
      <c r="CS39" s="165">
        <v>14.033527750000001</v>
      </c>
      <c r="CT39" s="165">
        <v>69.24579</v>
      </c>
      <c r="CU39" s="165">
        <v>66.426389499999999</v>
      </c>
      <c r="CV39" s="165">
        <v>32.591746749999999</v>
      </c>
      <c r="CW39" s="165">
        <v>37.177362500000001</v>
      </c>
      <c r="CX39" s="165">
        <v>35.584131499999998</v>
      </c>
      <c r="CY39" s="165">
        <v>41.658486000000003</v>
      </c>
      <c r="CZ39" s="165">
        <v>43.167291749999997</v>
      </c>
      <c r="DA39" s="165">
        <v>36.909964141675232</v>
      </c>
      <c r="DB39" s="165">
        <v>1.9553500000000001E-2</v>
      </c>
      <c r="DC39" s="165">
        <v>4883.42</v>
      </c>
      <c r="DE39" s="165">
        <v>732.64364048550965</v>
      </c>
      <c r="DF39" s="165">
        <v>17.872580249999999</v>
      </c>
      <c r="DH39" s="165">
        <v>798.87290782451237</v>
      </c>
      <c r="DI39" s="165">
        <v>13.325704999999999</v>
      </c>
      <c r="DK39" s="165">
        <v>2471.4524252943943</v>
      </c>
      <c r="DL39" s="165">
        <v>80.136406874999992</v>
      </c>
      <c r="DM39" s="165">
        <v>3020.4152896987075</v>
      </c>
      <c r="DN39" s="165">
        <v>79.52710024999999</v>
      </c>
      <c r="DO39" s="165">
        <v>1149.1944266813059</v>
      </c>
      <c r="DP39" s="165">
        <v>32.940475749999997</v>
      </c>
      <c r="DQ39" s="165">
        <v>901.81260049582272</v>
      </c>
      <c r="DR39" s="165">
        <v>36.853297999999995</v>
      </c>
      <c r="DS39" s="165">
        <v>1205.9895399647714</v>
      </c>
      <c r="DT39" s="165">
        <v>35.897439749999997</v>
      </c>
      <c r="DU39" s="165">
        <v>35.897439749999997</v>
      </c>
      <c r="DV39" s="165">
        <v>41.943011500000004</v>
      </c>
      <c r="DW39" s="165">
        <v>43.451091624999997</v>
      </c>
      <c r="DX39" s="165">
        <v>37.220466600332827</v>
      </c>
      <c r="DZ39" s="165">
        <v>1122.2760019560574</v>
      </c>
      <c r="EA39" s="165">
        <v>36.25740425</v>
      </c>
      <c r="EB39" s="165">
        <v>36.25740425</v>
      </c>
      <c r="EC39" s="165">
        <v>43.070129000000001</v>
      </c>
      <c r="ED39" s="165">
        <v>44.726323999999998</v>
      </c>
      <c r="EE39" s="165">
        <v>37.212507031249999</v>
      </c>
      <c r="EF39" s="165">
        <v>19.17785825</v>
      </c>
      <c r="EG39" s="165">
        <v>14.63782625</v>
      </c>
      <c r="EH39" s="165">
        <v>72.562587500000006</v>
      </c>
      <c r="EI39" s="165">
        <v>69.940937250000005</v>
      </c>
      <c r="EJ39" s="165">
        <v>33.4337175</v>
      </c>
      <c r="EK39" s="165">
        <v>38.173371250000002</v>
      </c>
      <c r="EL39" s="165">
        <v>36.191643499999998</v>
      </c>
      <c r="EM39" s="165">
        <v>43.065518750000003</v>
      </c>
      <c r="EN39" s="165">
        <v>44.70745075</v>
      </c>
      <c r="EO39" s="165">
        <v>37.591958528686405</v>
      </c>
      <c r="EP39" s="165">
        <v>1.08535E-2</v>
      </c>
      <c r="EQ39" s="165">
        <v>33534.237500000003</v>
      </c>
      <c r="ER39" s="165">
        <v>1175.8771574778023</v>
      </c>
      <c r="ES39" s="165">
        <v>20.187306</v>
      </c>
      <c r="ET39" s="165">
        <v>951.3027538042661</v>
      </c>
      <c r="EU39" s="165">
        <v>14.224876999999999</v>
      </c>
      <c r="EV39" s="167">
        <v>3966.8737420000002</v>
      </c>
      <c r="EW39" s="167">
        <v>86.358098999999996</v>
      </c>
      <c r="EX39" s="167">
        <v>4489.5069820288527</v>
      </c>
      <c r="EY39" s="167">
        <v>84.759169749999998</v>
      </c>
      <c r="EZ39" s="167">
        <v>1356.2928349684246</v>
      </c>
      <c r="FA39" s="167">
        <v>34.115829999999995</v>
      </c>
      <c r="FB39" s="167">
        <v>1122.2760019560574</v>
      </c>
      <c r="FC39" s="167">
        <v>38.173371250000002</v>
      </c>
      <c r="FD39" s="165">
        <v>1122.2760019560574</v>
      </c>
      <c r="FE39" s="165">
        <v>36.191643499999998</v>
      </c>
      <c r="FF39" s="165">
        <v>36.191643499999998</v>
      </c>
      <c r="FG39" s="165">
        <v>43.065518750000003</v>
      </c>
      <c r="FH39" s="165">
        <v>44.70745075</v>
      </c>
      <c r="FI39" s="165">
        <v>37.591958528686405</v>
      </c>
      <c r="FK39" s="165">
        <v>1205.9895399647714</v>
      </c>
      <c r="FL39" s="165">
        <v>36.795955031250003</v>
      </c>
      <c r="FM39" s="165">
        <v>1069.905184085346</v>
      </c>
      <c r="FN39" s="165">
        <v>36.909964141675232</v>
      </c>
      <c r="FP39" s="165">
        <v>1122.2760019560574</v>
      </c>
      <c r="FQ39" s="165">
        <v>37.212507031249999</v>
      </c>
      <c r="FR39" s="165">
        <v>1263.0044887939368</v>
      </c>
      <c r="FS39" s="165">
        <v>37.888760541505796</v>
      </c>
    </row>
    <row r="40" spans="1:175" ht="13" thickBot="1">
      <c r="A40" s="250"/>
      <c r="B40" s="38">
        <v>235</v>
      </c>
      <c r="C40" s="141">
        <f>Anchor!L289</f>
        <v>24.883424000000002</v>
      </c>
      <c r="D40" s="141">
        <f>Anchor!M289</f>
        <v>25.590516999999998</v>
      </c>
      <c r="E40" s="141">
        <f>Anchor!N289</f>
        <v>34.831632999999997</v>
      </c>
      <c r="F40" s="141">
        <f>Anchor!O289</f>
        <v>35.973723999999997</v>
      </c>
      <c r="G40" s="142">
        <f>('Summary (Full)'!$B$34*D40+'Summary (Full)'!$B$35*E40+'Summary (Full)'!$B$36*F40)/'Summary (Full)'!$B$37</f>
        <v>26.817037187499999</v>
      </c>
      <c r="H40" s="141">
        <f>Anchor!P289</f>
        <v>6.1459020000000004</v>
      </c>
      <c r="I40" s="141">
        <f>Anchor!Q289</f>
        <v>5.7236719999999996</v>
      </c>
      <c r="J40" s="141">
        <f>Anchor!R289</f>
        <v>1.012427</v>
      </c>
      <c r="K40" s="141">
        <f>Anchor!S289</f>
        <v>0.75901399999999997</v>
      </c>
      <c r="L40" s="141">
        <f>Anchor!T289</f>
        <v>21.517123999999999</v>
      </c>
      <c r="M40" s="141">
        <f>Anchor!U289</f>
        <v>28.149809999999999</v>
      </c>
      <c r="N40" s="141">
        <f>Anchor!V289</f>
        <v>25.512861999999998</v>
      </c>
      <c r="O40" s="141">
        <f>Anchor!W289</f>
        <v>34.826245</v>
      </c>
      <c r="P40" s="141">
        <f>Anchor!X289</f>
        <v>35.889068000000002</v>
      </c>
      <c r="Q40" s="143">
        <f>10*LOG10(1/(('Summary (Full)'!$B$41/10^(N40/10)+'Summary (Full)'!$B$42/10^(O40/10)+'Summary (Full)'!$B$43/10^(P40/10))/'Summary (Full)'!$B$44))</f>
        <v>27.052760260214349</v>
      </c>
      <c r="R40" s="141">
        <f>Anchor!Y289</f>
        <v>0.18029500000000001</v>
      </c>
      <c r="S40" s="141">
        <f>Anchor!Z289</f>
        <v>150.72</v>
      </c>
      <c r="U40" s="130">
        <f>Test!L289</f>
        <v>21.600553000000001</v>
      </c>
      <c r="V40" s="130">
        <f>Test!M289</f>
        <v>26.120557999999999</v>
      </c>
      <c r="W40" s="130">
        <f>Test!N289</f>
        <v>35.270868</v>
      </c>
      <c r="X40" s="130">
        <f>Test!O289</f>
        <v>36.717267</v>
      </c>
      <c r="Y40" s="130">
        <f>('Summary (Full)'!$B$34*V40+'Summary (Full)'!$B$35*W40+'Summary (Full)'!$B$36*X40)/'Summary (Full)'!$B$37</f>
        <v>27.3547466875</v>
      </c>
      <c r="Z40" s="130">
        <f>Test!P289</f>
        <v>6.6055390000000003</v>
      </c>
      <c r="AA40" s="130">
        <f>Test!Q289</f>
        <v>6.0346510000000002</v>
      </c>
      <c r="AB40" s="130">
        <f>Test!R289</f>
        <v>3.330632</v>
      </c>
      <c r="AC40" s="130">
        <f>Test!S289</f>
        <v>2.9979840000000002</v>
      </c>
      <c r="AD40" s="130">
        <f>Test!T289</f>
        <v>22.028715999999999</v>
      </c>
      <c r="AE40" s="130">
        <f>Test!U289</f>
        <v>28.675059000000001</v>
      </c>
      <c r="AF40" s="130">
        <f>Test!V289</f>
        <v>26.038298999999999</v>
      </c>
      <c r="AG40" s="130">
        <f>Test!W289</f>
        <v>35.263106999999998</v>
      </c>
      <c r="AH40" s="130">
        <f>Test!X289</f>
        <v>36.567790000000002</v>
      </c>
      <c r="AI40" s="130">
        <f>10*LOG10(1/(('Summary (Full)'!$B$41/10^(AF40/10)+'Summary (Full)'!$B$42/10^(AG40/10)+'Summary (Full)'!$B$43/10^(AH40/10))/'Summary (Full)'!$B$44))</f>
        <v>27.578988581559276</v>
      </c>
      <c r="AJ40" s="156">
        <f>Test!Y289</f>
        <v>0.15670799999999999</v>
      </c>
      <c r="AK40" s="153">
        <f>Test!Z289</f>
        <v>1112.4000000000001</v>
      </c>
      <c r="AL40" s="153">
        <f t="shared" si="2"/>
        <v>0.86917551790121728</v>
      </c>
      <c r="AM40" s="153">
        <f t="shared" si="2"/>
        <v>7.3805732484076438</v>
      </c>
      <c r="AO40" s="270"/>
      <c r="AP40" s="193"/>
      <c r="AQ40" s="193"/>
      <c r="AR40" s="193"/>
      <c r="AS40" s="193"/>
      <c r="AT40" s="193"/>
      <c r="AU40" s="193"/>
      <c r="AV40" s="193"/>
      <c r="AW40" s="193"/>
      <c r="AX40" s="193"/>
      <c r="AY40" s="195"/>
      <c r="AZ40" s="253"/>
      <c r="BA40" s="221"/>
      <c r="CE40" s="120"/>
      <c r="CF40" s="120"/>
      <c r="CK40" s="5"/>
      <c r="CL40" s="165">
        <v>1205.9895399647714</v>
      </c>
      <c r="CM40" s="165">
        <v>35.948641375000001</v>
      </c>
      <c r="CN40" s="165">
        <v>35.948641375000001</v>
      </c>
      <c r="CO40" s="165">
        <v>41.948598000000004</v>
      </c>
      <c r="CP40" s="165">
        <v>43.505703250000003</v>
      </c>
      <c r="CQ40" s="165">
        <v>36.795955031250003</v>
      </c>
      <c r="CR40" s="165">
        <v>18.806574749999999</v>
      </c>
      <c r="CS40" s="165">
        <v>14.375127125000001</v>
      </c>
      <c r="CT40" s="165">
        <v>70.882729499999996</v>
      </c>
      <c r="CU40" s="165">
        <v>68.083604750000006</v>
      </c>
      <c r="CV40" s="165">
        <v>33.012774624999999</v>
      </c>
      <c r="CW40" s="165">
        <v>37.47457275</v>
      </c>
      <c r="CX40" s="165">
        <v>35.897439749999997</v>
      </c>
      <c r="CY40" s="165">
        <v>41.943011500000004</v>
      </c>
      <c r="CZ40" s="165">
        <v>43.451091624999997</v>
      </c>
      <c r="DA40" s="165">
        <v>37.220466600332827</v>
      </c>
      <c r="DB40" s="165">
        <v>1.888275E-2</v>
      </c>
      <c r="DC40" s="165">
        <v>5275.9</v>
      </c>
      <c r="DE40" s="165">
        <v>806.12417997931448</v>
      </c>
      <c r="DF40" s="165">
        <v>18.200899374999999</v>
      </c>
      <c r="DH40" s="165">
        <v>901.81260049582272</v>
      </c>
      <c r="DI40" s="165">
        <v>13.658258</v>
      </c>
      <c r="DK40" s="165">
        <v>3020.4152896987075</v>
      </c>
      <c r="DL40" s="165">
        <v>82.212804750000004</v>
      </c>
      <c r="DM40" s="165">
        <v>3395.949419578154</v>
      </c>
      <c r="DN40" s="165">
        <v>80.895257125000001</v>
      </c>
      <c r="DO40" s="165">
        <v>1297.2752039157024</v>
      </c>
      <c r="DP40" s="165">
        <v>33.344121874999999</v>
      </c>
      <c r="DQ40" s="165">
        <v>1018.0167063465975</v>
      </c>
      <c r="DR40" s="165">
        <v>37.140649249999996</v>
      </c>
      <c r="DS40" s="165">
        <v>1359.382861340006</v>
      </c>
      <c r="DT40" s="165">
        <v>36.210747999999995</v>
      </c>
      <c r="DU40" s="165">
        <v>36.210747999999995</v>
      </c>
      <c r="DV40" s="165">
        <v>42.227536999999998</v>
      </c>
      <c r="DW40" s="165">
        <v>43.734891500000003</v>
      </c>
      <c r="DX40" s="165">
        <v>37.530969058990415</v>
      </c>
      <c r="DZ40" s="165">
        <v>1263.0044887939368</v>
      </c>
      <c r="EA40" s="165">
        <v>36.556510375000002</v>
      </c>
      <c r="EB40" s="165">
        <v>36.556510375000002</v>
      </c>
      <c r="EC40" s="165">
        <v>43.330142000000002</v>
      </c>
      <c r="ED40" s="165">
        <v>44.990381999999997</v>
      </c>
      <c r="EE40" s="165">
        <v>37.506979328124999</v>
      </c>
      <c r="EF40" s="165">
        <v>19.639785875000001</v>
      </c>
      <c r="EG40" s="165">
        <v>14.974038374999999</v>
      </c>
      <c r="EH40" s="165">
        <v>74.009235250000003</v>
      </c>
      <c r="EI40" s="165">
        <v>71.403002375</v>
      </c>
      <c r="EJ40" s="165">
        <v>33.847416750000001</v>
      </c>
      <c r="EK40" s="165">
        <v>38.452245374999997</v>
      </c>
      <c r="EL40" s="165">
        <v>36.491586249999997</v>
      </c>
      <c r="EM40" s="165">
        <v>43.325492625000003</v>
      </c>
      <c r="EN40" s="165">
        <v>44.970337125</v>
      </c>
      <c r="EO40" s="165">
        <v>37.888760541505796</v>
      </c>
      <c r="EP40" s="165">
        <v>1.0484750000000001E-2</v>
      </c>
      <c r="EQ40" s="165">
        <v>37159.276249999995</v>
      </c>
      <c r="ER40" s="165">
        <v>1309.2605860000001</v>
      </c>
      <c r="ES40" s="165">
        <v>20.631463</v>
      </c>
      <c r="ET40" s="165">
        <v>1070.6897829513739</v>
      </c>
      <c r="EU40" s="165">
        <v>14.552940249999999</v>
      </c>
      <c r="EV40" s="167">
        <v>4489.5069820288527</v>
      </c>
      <c r="EW40" s="167">
        <v>87.079816374999993</v>
      </c>
      <c r="EX40" s="167">
        <v>5080.9968384634894</v>
      </c>
      <c r="EY40" s="167">
        <v>85.517637500000006</v>
      </c>
      <c r="EZ40" s="167">
        <v>1526.5054950000001</v>
      </c>
      <c r="FA40" s="167">
        <v>34.512968999999998</v>
      </c>
      <c r="FB40" s="167">
        <v>1263.0044887939368</v>
      </c>
      <c r="FC40" s="167">
        <v>38.452245374999997</v>
      </c>
      <c r="FD40" s="165">
        <v>1263.0044887939368</v>
      </c>
      <c r="FE40" s="165">
        <v>36.491586249999997</v>
      </c>
      <c r="FF40" s="165">
        <v>36.491586249999997</v>
      </c>
      <c r="FG40" s="165">
        <v>43.325492625000003</v>
      </c>
      <c r="FH40" s="165">
        <v>44.970337125</v>
      </c>
      <c r="FI40" s="165">
        <v>37.888760541505796</v>
      </c>
      <c r="FK40" s="165">
        <v>1359.382861340006</v>
      </c>
      <c r="FL40" s="165">
        <v>37.105046312500001</v>
      </c>
      <c r="FM40" s="165">
        <v>1205.9895399647714</v>
      </c>
      <c r="FN40" s="165">
        <v>37.220466600332827</v>
      </c>
      <c r="FP40" s="165">
        <v>1263.0044887939368</v>
      </c>
      <c r="FQ40" s="165">
        <v>37.506979328124999</v>
      </c>
      <c r="FR40" s="165">
        <v>1421.3797104574385</v>
      </c>
      <c r="FS40" s="165">
        <v>38.185562554325188</v>
      </c>
    </row>
    <row r="41" spans="1:175">
      <c r="CE41" s="120"/>
      <c r="CF41" s="120"/>
      <c r="CK41" s="5"/>
      <c r="CL41" s="165">
        <v>1359.382861340006</v>
      </c>
      <c r="CM41" s="165">
        <v>36.261553500000005</v>
      </c>
      <c r="CN41" s="165">
        <v>36.261553500000005</v>
      </c>
      <c r="CO41" s="165">
        <v>42.233241000000007</v>
      </c>
      <c r="CP41" s="165">
        <v>43.785751000000005</v>
      </c>
      <c r="CQ41" s="165">
        <v>37.105046312500001</v>
      </c>
      <c r="CR41" s="165">
        <v>19.273175000000002</v>
      </c>
      <c r="CS41" s="165">
        <v>14.7167265</v>
      </c>
      <c r="CT41" s="165">
        <v>72.519668999999993</v>
      </c>
      <c r="CU41" s="165">
        <v>69.740819999999999</v>
      </c>
      <c r="CV41" s="165">
        <v>33.433802499999999</v>
      </c>
      <c r="CW41" s="165">
        <v>37.771782999999999</v>
      </c>
      <c r="CX41" s="165">
        <v>36.210747999999995</v>
      </c>
      <c r="CY41" s="165">
        <v>42.227536999999998</v>
      </c>
      <c r="CZ41" s="165">
        <v>43.734891500000003</v>
      </c>
      <c r="DA41" s="165">
        <v>37.530969058990415</v>
      </c>
      <c r="DB41" s="165">
        <v>1.8211999999999999E-2</v>
      </c>
      <c r="DC41" s="165">
        <v>5668.38</v>
      </c>
      <c r="DE41" s="165">
        <v>983.52077002916872</v>
      </c>
      <c r="DF41" s="165">
        <v>18.962812499999998</v>
      </c>
      <c r="DH41" s="165">
        <v>1018.0167063465975</v>
      </c>
      <c r="DI41" s="165">
        <v>13.990811000000001</v>
      </c>
      <c r="DK41" s="165">
        <v>3395.949419578154</v>
      </c>
      <c r="DL41" s="165">
        <v>83.531078874999992</v>
      </c>
      <c r="DM41" s="165">
        <v>3818.1744410000001</v>
      </c>
      <c r="DN41" s="165">
        <v>82.263413999999997</v>
      </c>
      <c r="DO41" s="165">
        <v>1464.437101</v>
      </c>
      <c r="DP41" s="165">
        <v>33.747768000000001</v>
      </c>
      <c r="DQ41" s="165">
        <v>1149.1944266813059</v>
      </c>
      <c r="DR41" s="165">
        <v>37.428000499999996</v>
      </c>
      <c r="DS41" s="165">
        <v>1532.2867259353845</v>
      </c>
      <c r="DT41" s="165">
        <v>36.524056250000001</v>
      </c>
      <c r="DU41" s="165">
        <v>36.524056250000001</v>
      </c>
      <c r="DV41" s="165">
        <v>42.512062499999999</v>
      </c>
      <c r="DW41" s="165">
        <v>44.018691375000003</v>
      </c>
      <c r="DX41" s="165">
        <v>37.841471517648003</v>
      </c>
      <c r="DZ41" s="165">
        <v>1365.3379252641346</v>
      </c>
      <c r="EA41" s="165">
        <v>36.756456624999998</v>
      </c>
      <c r="EB41" s="165">
        <v>36.756456624999998</v>
      </c>
      <c r="EC41" s="165">
        <v>43.334088125000001</v>
      </c>
      <c r="ED41" s="165">
        <v>44.910179249999999</v>
      </c>
      <c r="EE41" s="165">
        <v>37.677166257812495</v>
      </c>
      <c r="EF41" s="165">
        <v>19.783730875</v>
      </c>
      <c r="EG41" s="165">
        <v>15.11379</v>
      </c>
      <c r="EH41" s="165">
        <v>75.259375625000004</v>
      </c>
      <c r="EI41" s="165">
        <v>72.642995624999998</v>
      </c>
      <c r="EJ41" s="165">
        <v>33.993209</v>
      </c>
      <c r="EK41" s="165">
        <v>38.530618500000003</v>
      </c>
      <c r="EL41" s="165">
        <v>36.691990124999997</v>
      </c>
      <c r="EM41" s="165">
        <v>43.329688124999997</v>
      </c>
      <c r="EN41" s="165">
        <v>44.896181499999997</v>
      </c>
      <c r="EO41" s="165">
        <v>38.070542006124398</v>
      </c>
      <c r="EP41" s="165">
        <v>8.4822500000000002E-3</v>
      </c>
      <c r="EQ41" s="165">
        <v>50437.256250000006</v>
      </c>
      <c r="ER41" s="165">
        <v>1451.6074848871783</v>
      </c>
      <c r="ES41" s="165">
        <v>21.030775375000001</v>
      </c>
      <c r="ET41" s="165">
        <v>1205.0597002185596</v>
      </c>
      <c r="EU41" s="165">
        <v>14.881003499999998</v>
      </c>
      <c r="EV41" s="167">
        <v>5080.9968384634894</v>
      </c>
      <c r="EW41" s="167">
        <v>87.801533750000004</v>
      </c>
      <c r="EX41" s="167">
        <v>5750.4151292820079</v>
      </c>
      <c r="EY41" s="167">
        <v>86.276105250000001</v>
      </c>
      <c r="EZ41" s="167">
        <v>1599.614490071453</v>
      </c>
      <c r="FA41" s="167">
        <v>34.674815250000002</v>
      </c>
      <c r="FB41" s="167">
        <v>1421.3797104574385</v>
      </c>
      <c r="FC41" s="167">
        <v>38.731119499999998</v>
      </c>
      <c r="FD41" s="165">
        <v>1365.3379252641346</v>
      </c>
      <c r="FE41" s="165">
        <v>36.691990124999997</v>
      </c>
      <c r="FF41" s="165">
        <v>36.691990124999997</v>
      </c>
      <c r="FG41" s="165">
        <v>43.329688124999997</v>
      </c>
      <c r="FH41" s="165">
        <v>44.896181499999997</v>
      </c>
      <c r="FI41" s="165">
        <v>38.070542006124398</v>
      </c>
      <c r="FK41" s="165">
        <v>1532.2867259353845</v>
      </c>
      <c r="FL41" s="165">
        <v>37.414137593749999</v>
      </c>
      <c r="FM41" s="165">
        <v>1359.382861340006</v>
      </c>
      <c r="FN41" s="165">
        <v>37.530969058990415</v>
      </c>
      <c r="FP41" s="165">
        <v>1421.3797104574385</v>
      </c>
      <c r="FQ41" s="165">
        <v>37.801451624999999</v>
      </c>
      <c r="FR41" s="165">
        <v>1540.5517560000001</v>
      </c>
      <c r="FS41" s="165">
        <v>38.393697576195798</v>
      </c>
    </row>
    <row r="42" spans="1:175" ht="13" thickBot="1">
      <c r="CE42" s="120"/>
      <c r="CF42" s="120"/>
      <c r="CK42" s="5"/>
      <c r="CL42" s="165">
        <v>1532.2867259353845</v>
      </c>
      <c r="CM42" s="165">
        <v>36.574465625000002</v>
      </c>
      <c r="CN42" s="165">
        <v>36.574465625000002</v>
      </c>
      <c r="CO42" s="165">
        <v>42.517884000000002</v>
      </c>
      <c r="CP42" s="165">
        <v>44.065798749999999</v>
      </c>
      <c r="CQ42" s="165">
        <v>37.414137593749999</v>
      </c>
      <c r="CR42" s="165">
        <v>19.739775250000001</v>
      </c>
      <c r="CS42" s="165">
        <v>15.058325875000001</v>
      </c>
      <c r="CT42" s="165">
        <v>74.156608500000004</v>
      </c>
      <c r="CU42" s="165">
        <v>71.398035249999992</v>
      </c>
      <c r="CV42" s="165">
        <v>33.854830374999999</v>
      </c>
      <c r="CW42" s="165">
        <v>38.068993250000005</v>
      </c>
      <c r="CX42" s="165">
        <v>36.524056250000001</v>
      </c>
      <c r="CY42" s="165">
        <v>42.512062499999999</v>
      </c>
      <c r="CZ42" s="165">
        <v>44.018691375000003</v>
      </c>
      <c r="DA42" s="165">
        <v>37.841471517648003</v>
      </c>
      <c r="DB42" s="165">
        <v>1.7541250000000001E-2</v>
      </c>
      <c r="DC42" s="165">
        <v>6060.8600000000006</v>
      </c>
      <c r="DE42" s="165">
        <v>1096.9328450111739</v>
      </c>
      <c r="DF42" s="165">
        <v>19.415158250000001</v>
      </c>
      <c r="DH42" s="165">
        <v>1149.1944266813059</v>
      </c>
      <c r="DI42" s="165">
        <v>14.323364</v>
      </c>
      <c r="DK42" s="165">
        <v>3818.1744410000001</v>
      </c>
      <c r="DL42" s="165">
        <v>84.849352999999994</v>
      </c>
      <c r="DM42" s="165">
        <v>4314.7060882182495</v>
      </c>
      <c r="DN42" s="165">
        <v>83.130425000000002</v>
      </c>
      <c r="DO42" s="165">
        <v>1646.6427452972969</v>
      </c>
      <c r="DP42" s="165">
        <v>34.171567875000001</v>
      </c>
      <c r="DQ42" s="165">
        <v>1297.2752039157024</v>
      </c>
      <c r="DR42" s="165">
        <v>37.715351749999996</v>
      </c>
      <c r="DS42" s="165">
        <v>1727.1827365568986</v>
      </c>
      <c r="DT42" s="165">
        <v>36.8373645</v>
      </c>
      <c r="DU42" s="165">
        <v>36.8373645</v>
      </c>
      <c r="DV42" s="165">
        <v>42.796588</v>
      </c>
      <c r="DW42" s="165">
        <v>44.302491250000003</v>
      </c>
      <c r="DX42" s="165">
        <v>38.151973976305598</v>
      </c>
      <c r="DZ42" s="165">
        <v>1540.5517560000001</v>
      </c>
      <c r="EA42" s="165">
        <v>37.080551999999997</v>
      </c>
      <c r="EB42" s="165">
        <v>37.080551999999997</v>
      </c>
      <c r="EC42" s="165">
        <v>43.636138000000003</v>
      </c>
      <c r="ED42" s="165">
        <v>45.207402000000002</v>
      </c>
      <c r="EE42" s="165">
        <v>37.998204249999993</v>
      </c>
      <c r="EF42" s="165">
        <v>20.252175999999999</v>
      </c>
      <c r="EG42" s="165">
        <v>15.456149</v>
      </c>
      <c r="EH42" s="165">
        <v>77.045040999999998</v>
      </c>
      <c r="EI42" s="165">
        <v>74.434381000000002</v>
      </c>
      <c r="EJ42" s="165">
        <v>34.410297999999997</v>
      </c>
      <c r="EK42" s="165">
        <v>38.843969999999999</v>
      </c>
      <c r="EL42" s="165">
        <v>37.017232999999997</v>
      </c>
      <c r="EM42" s="165">
        <v>43.631796999999999</v>
      </c>
      <c r="EN42" s="165">
        <v>45.193334999999998</v>
      </c>
      <c r="EO42" s="165">
        <v>38.393697576195798</v>
      </c>
      <c r="EP42" s="165">
        <v>8.2299999999999995E-3</v>
      </c>
      <c r="EQ42" s="165">
        <v>53713.19</v>
      </c>
      <c r="ER42" s="165">
        <v>1609.4307830790224</v>
      </c>
      <c r="ES42" s="165">
        <v>21.430087749999998</v>
      </c>
      <c r="ET42" s="165">
        <v>1356.2928349684246</v>
      </c>
      <c r="EU42" s="165">
        <v>15.20906675</v>
      </c>
      <c r="EV42" s="167">
        <v>5928.9203100000004</v>
      </c>
      <c r="EW42" s="167">
        <v>88.771709999999999</v>
      </c>
      <c r="EX42" s="167">
        <v>6508.0288790487011</v>
      </c>
      <c r="EY42" s="167">
        <v>87.034572999999995</v>
      </c>
      <c r="EZ42" s="167">
        <v>1716.076594564815</v>
      </c>
      <c r="FA42" s="167">
        <v>34.924207124999995</v>
      </c>
      <c r="FB42" s="167">
        <v>1599.614490071453</v>
      </c>
      <c r="FC42" s="167">
        <v>39.009993625</v>
      </c>
      <c r="FD42" s="165">
        <v>1540.5517560000001</v>
      </c>
      <c r="FE42" s="165">
        <v>37.017232999999997</v>
      </c>
      <c r="FF42" s="165">
        <v>37.017232999999997</v>
      </c>
      <c r="FG42" s="165">
        <v>43.631796999999999</v>
      </c>
      <c r="FH42" s="165">
        <v>45.193334999999998</v>
      </c>
      <c r="FI42" s="165">
        <v>38.393697576195798</v>
      </c>
      <c r="FK42" s="165">
        <v>1727.1827365568986</v>
      </c>
      <c r="FL42" s="165">
        <v>37.723228875000004</v>
      </c>
      <c r="FM42" s="165">
        <v>1532.2867259353845</v>
      </c>
      <c r="FN42" s="165">
        <v>37.841471517648003</v>
      </c>
      <c r="FP42" s="165">
        <v>1599.614490071453</v>
      </c>
      <c r="FQ42" s="165">
        <v>38.095923921874999</v>
      </c>
      <c r="FR42" s="165">
        <v>1733.8950386743793</v>
      </c>
      <c r="FS42" s="165">
        <v>38.69072265206858</v>
      </c>
    </row>
    <row r="43" spans="1:175" ht="13">
      <c r="A43" s="273" t="s">
        <v>76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9"/>
      <c r="AJ43" s="149"/>
      <c r="AK43" s="149"/>
      <c r="AL43" s="150"/>
      <c r="CE43" s="120"/>
      <c r="CF43" s="120"/>
      <c r="CK43" s="5"/>
      <c r="CL43" s="165">
        <v>1727.1827365568986</v>
      </c>
      <c r="CM43" s="165">
        <v>36.887377749999999</v>
      </c>
      <c r="CN43" s="165">
        <v>36.887377749999999</v>
      </c>
      <c r="CO43" s="165">
        <v>42.802527000000005</v>
      </c>
      <c r="CP43" s="165">
        <v>44.3458465</v>
      </c>
      <c r="CQ43" s="165">
        <v>37.723228875000004</v>
      </c>
      <c r="CR43" s="165">
        <v>20.2063755</v>
      </c>
      <c r="CS43" s="165">
        <v>15.399925250000001</v>
      </c>
      <c r="CT43" s="165">
        <v>75.793548000000001</v>
      </c>
      <c r="CU43" s="165">
        <v>73.0552505</v>
      </c>
      <c r="CV43" s="165">
        <v>34.275858249999999</v>
      </c>
      <c r="CW43" s="165">
        <v>38.366203500000005</v>
      </c>
      <c r="CX43" s="165">
        <v>36.8373645</v>
      </c>
      <c r="CY43" s="165">
        <v>42.796588</v>
      </c>
      <c r="CZ43" s="165">
        <v>44.302491250000003</v>
      </c>
      <c r="DA43" s="165">
        <v>38.151973976305598</v>
      </c>
      <c r="DB43" s="165">
        <v>1.68705E-2</v>
      </c>
      <c r="DC43" s="165">
        <v>6453.34</v>
      </c>
      <c r="DE43" s="165">
        <v>1223.4227310000001</v>
      </c>
      <c r="DF43" s="165">
        <v>19.867504</v>
      </c>
      <c r="DH43" s="165">
        <v>1297.2752039157024</v>
      </c>
      <c r="DI43" s="165">
        <v>14.655916999999999</v>
      </c>
      <c r="DK43" s="165">
        <v>4314.7060882182495</v>
      </c>
      <c r="DL43" s="165">
        <v>85.658716999999996</v>
      </c>
      <c r="DM43" s="165">
        <v>5679.0348110000004</v>
      </c>
      <c r="DN43" s="165">
        <v>85.258246999999997</v>
      </c>
      <c r="DO43" s="165">
        <v>1851.5184631615091</v>
      </c>
      <c r="DP43" s="165">
        <v>34.595367750000001</v>
      </c>
      <c r="DQ43" s="165">
        <v>1464.437101</v>
      </c>
      <c r="DR43" s="165">
        <v>38.002702999999997</v>
      </c>
      <c r="DS43" s="165">
        <v>1946.8681382977531</v>
      </c>
      <c r="DT43" s="165">
        <v>37.150672749999998</v>
      </c>
      <c r="DU43" s="165">
        <v>37.150672749999998</v>
      </c>
      <c r="DV43" s="165">
        <v>43.081113500000001</v>
      </c>
      <c r="DW43" s="165">
        <v>44.586291125000002</v>
      </c>
      <c r="DX43" s="165">
        <v>38.462476434963186</v>
      </c>
      <c r="DZ43" s="165">
        <v>1733.8950386743793</v>
      </c>
      <c r="EA43" s="165">
        <v>37.379093624999996</v>
      </c>
      <c r="EB43" s="165">
        <v>37.379093624999996</v>
      </c>
      <c r="EC43" s="165">
        <v>43.910995</v>
      </c>
      <c r="ED43" s="165">
        <v>45.490004625000005</v>
      </c>
      <c r="EE43" s="165">
        <v>38.294269398437493</v>
      </c>
      <c r="EF43" s="165">
        <v>20.719580749999999</v>
      </c>
      <c r="EG43" s="165">
        <v>15.794300249999999</v>
      </c>
      <c r="EH43" s="165">
        <v>78.209173249999992</v>
      </c>
      <c r="EI43" s="165">
        <v>75.630171125000004</v>
      </c>
      <c r="EJ43" s="165">
        <v>34.839865249999995</v>
      </c>
      <c r="EK43" s="165">
        <v>39.124459000000002</v>
      </c>
      <c r="EL43" s="165">
        <v>37.316111249999999</v>
      </c>
      <c r="EM43" s="165">
        <v>43.906440500000002</v>
      </c>
      <c r="EN43" s="165">
        <v>45.474700874999996</v>
      </c>
      <c r="EO43" s="165">
        <v>38.69072265206858</v>
      </c>
      <c r="EP43" s="165">
        <v>7.9862500000000003E-3</v>
      </c>
      <c r="EQ43" s="165">
        <v>61841.600000000006</v>
      </c>
      <c r="ER43" s="165">
        <v>1784.4131230307589</v>
      </c>
      <c r="ES43" s="165">
        <v>21.829400124999999</v>
      </c>
      <c r="ET43" s="165">
        <v>1526.5054950000001</v>
      </c>
      <c r="EU43" s="165">
        <v>15.537129999999999</v>
      </c>
      <c r="EV43" s="167">
        <v>7365.4577866659301</v>
      </c>
      <c r="EW43" s="167">
        <v>89.966685874999996</v>
      </c>
      <c r="EX43" s="167">
        <v>7365.4577866659301</v>
      </c>
      <c r="EY43" s="167">
        <v>87.793040750000003</v>
      </c>
      <c r="EZ43" s="167">
        <v>1800.1991290723288</v>
      </c>
      <c r="FA43" s="167">
        <v>35.088514500000002</v>
      </c>
      <c r="FB43" s="167">
        <v>1800.1991290723288</v>
      </c>
      <c r="FC43" s="167">
        <v>39.288867749999994</v>
      </c>
      <c r="FD43" s="165">
        <v>1733.8950386743793</v>
      </c>
      <c r="FE43" s="165">
        <v>37.316111249999999</v>
      </c>
      <c r="FF43" s="165">
        <v>37.316111249999999</v>
      </c>
      <c r="FG43" s="165">
        <v>43.906440500000002</v>
      </c>
      <c r="FH43" s="165">
        <v>45.474700874999996</v>
      </c>
      <c r="FI43" s="165">
        <v>38.69072265206858</v>
      </c>
      <c r="FK43" s="165">
        <v>1946.8681382977531</v>
      </c>
      <c r="FL43" s="165">
        <v>38.032320156250002</v>
      </c>
      <c r="FM43" s="165">
        <v>1727.1827365568986</v>
      </c>
      <c r="FN43" s="165">
        <v>38.151973976305598</v>
      </c>
      <c r="FP43" s="165">
        <v>1733.8950386743793</v>
      </c>
      <c r="FQ43" s="165">
        <v>38.294269398437493</v>
      </c>
      <c r="FR43" s="165">
        <v>1951.503410015669</v>
      </c>
      <c r="FS43" s="165">
        <v>38.987747727941368</v>
      </c>
    </row>
    <row r="44" spans="1:175" ht="13">
      <c r="A44" s="275" t="s">
        <v>13</v>
      </c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145"/>
      <c r="N44" s="145"/>
      <c r="O44" s="145"/>
      <c r="P44" s="145"/>
      <c r="Q44" s="309" t="s">
        <v>1</v>
      </c>
      <c r="R44" s="309"/>
      <c r="S44" s="272" t="s">
        <v>22</v>
      </c>
      <c r="T44" s="272"/>
      <c r="U44" s="291" t="s">
        <v>0</v>
      </c>
      <c r="V44" s="291"/>
      <c r="W44" s="291" t="s">
        <v>49</v>
      </c>
      <c r="X44" s="291"/>
      <c r="Y44" s="292" t="s">
        <v>40</v>
      </c>
      <c r="Z44" s="292"/>
      <c r="AA44" s="292" t="s">
        <v>44</v>
      </c>
      <c r="AB44" s="292"/>
      <c r="AC44" s="292" t="s">
        <v>45</v>
      </c>
      <c r="AD44" s="292"/>
      <c r="AE44" s="292"/>
      <c r="AF44" s="292"/>
      <c r="AG44" s="292"/>
      <c r="AH44" s="292"/>
      <c r="AI44" s="293" t="s">
        <v>13</v>
      </c>
      <c r="AJ44" s="293"/>
      <c r="AK44" s="294" t="s">
        <v>42</v>
      </c>
      <c r="AL44" s="295"/>
      <c r="CE44" s="120"/>
      <c r="CF44" s="120"/>
      <c r="CK44" s="5"/>
      <c r="CL44" s="165">
        <v>1946.8681382977531</v>
      </c>
      <c r="CM44" s="165">
        <v>37.200289875000003</v>
      </c>
      <c r="CN44" s="165">
        <v>37.200289875000003</v>
      </c>
      <c r="CO44" s="165">
        <v>43.08717</v>
      </c>
      <c r="CP44" s="165">
        <v>44.625894250000002</v>
      </c>
      <c r="CQ44" s="165">
        <v>38.032320156250002</v>
      </c>
      <c r="CR44" s="165">
        <v>20.672975750000003</v>
      </c>
      <c r="CS44" s="165">
        <v>15.741524625000002</v>
      </c>
      <c r="CT44" s="165">
        <v>77.430487499999998</v>
      </c>
      <c r="CU44" s="165">
        <v>74.712465750000007</v>
      </c>
      <c r="CV44" s="165">
        <v>34.696886124999999</v>
      </c>
      <c r="CW44" s="165">
        <v>38.663413750000004</v>
      </c>
      <c r="CX44" s="165">
        <v>37.150672749999998</v>
      </c>
      <c r="CY44" s="165">
        <v>43.081113500000001</v>
      </c>
      <c r="CZ44" s="165">
        <v>44.586291125000002</v>
      </c>
      <c r="DA44" s="165">
        <v>38.462476434963186</v>
      </c>
      <c r="DB44" s="165">
        <v>1.6199749999999999E-2</v>
      </c>
      <c r="DC44" s="165">
        <v>6845.82</v>
      </c>
      <c r="DE44" s="165">
        <v>1354.8746860132253</v>
      </c>
      <c r="DF44" s="165">
        <v>20.279505374999999</v>
      </c>
      <c r="DH44" s="165">
        <v>1464.437101</v>
      </c>
      <c r="DI44" s="165">
        <v>14.98847</v>
      </c>
      <c r="DK44" s="165">
        <v>4875.8088231379443</v>
      </c>
      <c r="DL44" s="165">
        <v>86.468080999999998</v>
      </c>
      <c r="DM44" s="165">
        <v>7036.116523419304</v>
      </c>
      <c r="DN44" s="165">
        <v>86.598468999999994</v>
      </c>
      <c r="DO44" s="165">
        <v>2081.8848710313391</v>
      </c>
      <c r="DP44" s="165">
        <v>35.019167625000001</v>
      </c>
      <c r="DQ44" s="165">
        <v>1646.6427452972969</v>
      </c>
      <c r="DR44" s="165">
        <v>38.265992499999996</v>
      </c>
      <c r="DS44" s="165">
        <v>2194.495966</v>
      </c>
      <c r="DT44" s="165">
        <v>37.463980999999997</v>
      </c>
      <c r="DU44" s="165">
        <v>37.463980999999997</v>
      </c>
      <c r="DV44" s="165">
        <v>43.365639000000002</v>
      </c>
      <c r="DW44" s="165">
        <v>44.870091000000002</v>
      </c>
      <c r="DX44" s="165">
        <v>38.772978893620774</v>
      </c>
      <c r="DZ44" s="165">
        <v>1951.503410015669</v>
      </c>
      <c r="EA44" s="165">
        <v>37.677635249999994</v>
      </c>
      <c r="EB44" s="165">
        <v>37.677635249999994</v>
      </c>
      <c r="EC44" s="165">
        <v>44.185852000000004</v>
      </c>
      <c r="ED44" s="165">
        <v>45.77260725</v>
      </c>
      <c r="EE44" s="165">
        <v>38.590334546874999</v>
      </c>
      <c r="EF44" s="165">
        <v>21.186985499999999</v>
      </c>
      <c r="EG44" s="165">
        <v>16.132451500000002</v>
      </c>
      <c r="EH44" s="165">
        <v>79.373305500000001</v>
      </c>
      <c r="EI44" s="165">
        <v>76.825961250000006</v>
      </c>
      <c r="EJ44" s="165">
        <v>35.269432500000001</v>
      </c>
      <c r="EK44" s="165">
        <v>39.404947999999997</v>
      </c>
      <c r="EL44" s="165">
        <v>37.6149895</v>
      </c>
      <c r="EM44" s="165">
        <v>44.181083999999998</v>
      </c>
      <c r="EN44" s="165">
        <v>45.756066750000002</v>
      </c>
      <c r="EO44" s="165">
        <v>38.987747727941368</v>
      </c>
      <c r="EP44" s="165">
        <v>7.7424999999999994E-3</v>
      </c>
      <c r="EQ44" s="165">
        <v>69970.010000000009</v>
      </c>
      <c r="ER44" s="165">
        <v>1978.4200893391558</v>
      </c>
      <c r="ES44" s="165">
        <v>22.2287125</v>
      </c>
      <c r="ET44" s="165">
        <v>1716.076594564815</v>
      </c>
      <c r="EU44" s="165">
        <v>15.856546874999999</v>
      </c>
      <c r="EV44" s="167">
        <v>8335.8524394083142</v>
      </c>
      <c r="EW44" s="167">
        <v>90.688403249999993</v>
      </c>
      <c r="EX44" s="167">
        <v>8335.8524394083142</v>
      </c>
      <c r="EY44" s="167">
        <v>88.551508499999997</v>
      </c>
      <c r="EZ44" s="167">
        <v>1929.1898313233203</v>
      </c>
      <c r="FA44" s="167">
        <v>35.335445249999999</v>
      </c>
      <c r="FB44" s="167">
        <v>2025.936201770721</v>
      </c>
      <c r="FC44" s="167">
        <v>39.567741874999996</v>
      </c>
      <c r="FD44" s="165">
        <v>1951.503410015669</v>
      </c>
      <c r="FE44" s="165">
        <v>37.6149895</v>
      </c>
      <c r="FF44" s="165">
        <v>37.6149895</v>
      </c>
      <c r="FG44" s="165">
        <v>44.181083999999998</v>
      </c>
      <c r="FH44" s="165">
        <v>45.756066750000002</v>
      </c>
      <c r="FI44" s="165">
        <v>38.987747727941368</v>
      </c>
      <c r="FK44" s="165">
        <v>2194.495966</v>
      </c>
      <c r="FL44" s="165">
        <v>38.3414114375</v>
      </c>
      <c r="FM44" s="165">
        <v>1946.8681382977531</v>
      </c>
      <c r="FN44" s="165">
        <v>38.462476434963186</v>
      </c>
      <c r="FP44" s="165">
        <v>1800.1991290723288</v>
      </c>
      <c r="FQ44" s="165">
        <v>38.390396218749999</v>
      </c>
      <c r="FR44" s="165">
        <v>2196.4222022426497</v>
      </c>
      <c r="FS44" s="165">
        <v>39.28477280381415</v>
      </c>
    </row>
    <row r="45" spans="1:175" ht="13">
      <c r="A45" s="96"/>
      <c r="B45" s="94"/>
      <c r="C45" s="309" t="s">
        <v>13</v>
      </c>
      <c r="D45" s="309"/>
      <c r="E45" s="309"/>
      <c r="F45" s="309"/>
      <c r="G45" s="145"/>
      <c r="H45" s="145"/>
      <c r="I45" s="145"/>
      <c r="J45" s="145"/>
      <c r="K45" s="145"/>
      <c r="L45" s="145"/>
      <c r="M45" s="309" t="s">
        <v>42</v>
      </c>
      <c r="N45" s="309"/>
      <c r="O45" s="309"/>
      <c r="P45" s="309"/>
      <c r="Q45" s="145"/>
      <c r="R45" s="145"/>
      <c r="S45" s="145"/>
      <c r="T45" s="94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51"/>
      <c r="AJ45" s="151"/>
      <c r="AK45" s="151"/>
      <c r="AL45" s="152"/>
      <c r="CE45" s="120"/>
      <c r="CF45" s="120"/>
      <c r="CK45" s="5"/>
      <c r="CL45" s="165">
        <v>2194.495966</v>
      </c>
      <c r="CM45" s="165">
        <v>37.513202</v>
      </c>
      <c r="CN45" s="165">
        <v>37.513202</v>
      </c>
      <c r="CO45" s="165">
        <v>43.371813000000003</v>
      </c>
      <c r="CP45" s="165">
        <v>44.905942000000003</v>
      </c>
      <c r="CQ45" s="165">
        <v>38.3414114375</v>
      </c>
      <c r="CR45" s="165">
        <v>21.139576000000002</v>
      </c>
      <c r="CS45" s="165">
        <v>16.083124000000002</v>
      </c>
      <c r="CT45" s="165">
        <v>79.067426999999995</v>
      </c>
      <c r="CU45" s="165">
        <v>76.369681</v>
      </c>
      <c r="CV45" s="165">
        <v>35.117913999999999</v>
      </c>
      <c r="CW45" s="165">
        <v>38.960624000000003</v>
      </c>
      <c r="CX45" s="165">
        <v>37.463980999999997</v>
      </c>
      <c r="CY45" s="165">
        <v>43.365639000000002</v>
      </c>
      <c r="CZ45" s="165">
        <v>44.870091000000002</v>
      </c>
      <c r="DA45" s="165">
        <v>38.772978893620774</v>
      </c>
      <c r="DB45" s="165">
        <v>1.5528999999999999E-2</v>
      </c>
      <c r="DC45" s="165">
        <v>7238.3</v>
      </c>
      <c r="DE45" s="165">
        <v>1500.4506359784432</v>
      </c>
      <c r="DF45" s="165">
        <v>20.691506750000002</v>
      </c>
      <c r="DH45" s="165">
        <v>1646.6427452972969</v>
      </c>
      <c r="DI45" s="165">
        <v>15.319692374999999</v>
      </c>
      <c r="DK45" s="165">
        <v>5679.0348110000004</v>
      </c>
      <c r="DL45" s="165">
        <v>87.619265999999996</v>
      </c>
      <c r="DM45" s="165">
        <v>7951.1230484951611</v>
      </c>
      <c r="DN45" s="165">
        <v>87.465479999999999</v>
      </c>
      <c r="DO45" s="165">
        <v>2340.9135271750756</v>
      </c>
      <c r="DP45" s="165">
        <v>35.442967500000002</v>
      </c>
      <c r="DQ45" s="165">
        <v>1946.8681382977531</v>
      </c>
      <c r="DR45" s="165">
        <v>38.663413750000004</v>
      </c>
      <c r="DS45" s="165">
        <v>2471.4524252943943</v>
      </c>
      <c r="DT45" s="165">
        <v>37.749405874999994</v>
      </c>
      <c r="DU45" s="165">
        <v>37.749405874999994</v>
      </c>
      <c r="DV45" s="165">
        <v>43.656647374999999</v>
      </c>
      <c r="DW45" s="165">
        <v>45.156064499999999</v>
      </c>
      <c r="DX45" s="165">
        <v>39.058747883347401</v>
      </c>
      <c r="DZ45" s="165">
        <v>2196.4222022426497</v>
      </c>
      <c r="EA45" s="165">
        <v>37.976176875</v>
      </c>
      <c r="EB45" s="165">
        <v>37.976176875</v>
      </c>
      <c r="EC45" s="165">
        <v>44.460709000000001</v>
      </c>
      <c r="ED45" s="165">
        <v>46.055209875000003</v>
      </c>
      <c r="EE45" s="165">
        <v>38.886399695312498</v>
      </c>
      <c r="EF45" s="165">
        <v>21.654390249999999</v>
      </c>
      <c r="EG45" s="165">
        <v>16.470602750000001</v>
      </c>
      <c r="EH45" s="165">
        <v>80.537437749999995</v>
      </c>
      <c r="EI45" s="165">
        <v>78.021751375000008</v>
      </c>
      <c r="EJ45" s="165">
        <v>35.698999749999999</v>
      </c>
      <c r="EK45" s="165">
        <v>39.685437</v>
      </c>
      <c r="EL45" s="165">
        <v>37.913867750000001</v>
      </c>
      <c r="EM45" s="165">
        <v>44.455727499999995</v>
      </c>
      <c r="EN45" s="165">
        <v>46.037432625000001</v>
      </c>
      <c r="EO45" s="165">
        <v>39.28477280381415</v>
      </c>
      <c r="EP45" s="165">
        <v>7.4987500000000002E-3</v>
      </c>
      <c r="EQ45" s="165">
        <v>78098.42</v>
      </c>
      <c r="ER45" s="165">
        <v>2193.5200987833609</v>
      </c>
      <c r="ES45" s="165">
        <v>22.628024875000001</v>
      </c>
      <c r="ET45" s="165">
        <v>1800.1991290723288</v>
      </c>
      <c r="EU45" s="165">
        <v>15.982674749999999</v>
      </c>
      <c r="EV45" s="167">
        <v>9434.0960065489016</v>
      </c>
      <c r="EW45" s="167">
        <v>91.410120625000005</v>
      </c>
      <c r="EX45" s="167">
        <v>9434.0960065489016</v>
      </c>
      <c r="EY45" s="167">
        <v>89.309976250000005</v>
      </c>
      <c r="EZ45" s="167">
        <v>2025.936201770721</v>
      </c>
      <c r="FA45" s="167">
        <v>35.502213750000003</v>
      </c>
      <c r="FB45" s="167">
        <v>2279.9797130000002</v>
      </c>
      <c r="FC45" s="167">
        <v>39.846615999999997</v>
      </c>
      <c r="FD45" s="165">
        <v>2196.4222022426497</v>
      </c>
      <c r="FE45" s="165">
        <v>37.913867750000001</v>
      </c>
      <c r="FF45" s="165">
        <v>37.913867750000001</v>
      </c>
      <c r="FG45" s="165">
        <v>44.455727499999995</v>
      </c>
      <c r="FH45" s="165">
        <v>46.037432625000001</v>
      </c>
      <c r="FI45" s="165">
        <v>39.28477280381415</v>
      </c>
      <c r="FK45" s="165">
        <v>2471.4524252943943</v>
      </c>
      <c r="FL45" s="165">
        <v>38.627770749999996</v>
      </c>
      <c r="FM45" s="165">
        <v>2194.495966</v>
      </c>
      <c r="FN45" s="165">
        <v>38.772978893620774</v>
      </c>
      <c r="FP45" s="165">
        <v>1951.503410015669</v>
      </c>
      <c r="FQ45" s="165">
        <v>38.590334546874999</v>
      </c>
      <c r="FR45" s="165">
        <v>2472.078944748404</v>
      </c>
      <c r="FS45" s="165">
        <v>39.581797879686931</v>
      </c>
    </row>
    <row r="46" spans="1:175" ht="13.5" thickBot="1">
      <c r="A46" s="276" t="s">
        <v>23</v>
      </c>
      <c r="B46" s="277"/>
      <c r="C46" s="146" t="s">
        <v>24</v>
      </c>
      <c r="D46" s="146" t="s">
        <v>25</v>
      </c>
      <c r="E46" s="146" t="s">
        <v>26</v>
      </c>
      <c r="F46" s="146" t="s">
        <v>38</v>
      </c>
      <c r="G46" s="146" t="s">
        <v>5</v>
      </c>
      <c r="H46" s="146" t="s">
        <v>22</v>
      </c>
      <c r="I46" s="146" t="s">
        <v>0</v>
      </c>
      <c r="J46" s="146" t="s">
        <v>39</v>
      </c>
      <c r="K46" s="146" t="s">
        <v>40</v>
      </c>
      <c r="L46" s="146" t="s">
        <v>41</v>
      </c>
      <c r="M46" s="146" t="s">
        <v>24</v>
      </c>
      <c r="N46" s="146" t="s">
        <v>25</v>
      </c>
      <c r="O46" s="146" t="s">
        <v>26</v>
      </c>
      <c r="P46" s="146" t="s">
        <v>38</v>
      </c>
      <c r="Q46" s="146" t="s">
        <v>23</v>
      </c>
      <c r="R46" s="146" t="s">
        <v>24</v>
      </c>
      <c r="S46" s="146" t="s">
        <v>23</v>
      </c>
      <c r="T46" s="118" t="s">
        <v>24</v>
      </c>
      <c r="U46" s="138" t="s">
        <v>23</v>
      </c>
      <c r="V46" s="138" t="s">
        <v>24</v>
      </c>
      <c r="W46" s="138" t="s">
        <v>23</v>
      </c>
      <c r="X46" s="138" t="s">
        <v>24</v>
      </c>
      <c r="Y46" s="138" t="s">
        <v>23</v>
      </c>
      <c r="Z46" s="138" t="s">
        <v>24</v>
      </c>
      <c r="AA46" s="138" t="s">
        <v>23</v>
      </c>
      <c r="AB46" s="138" t="s">
        <v>24</v>
      </c>
      <c r="AC46" s="138" t="s">
        <v>23</v>
      </c>
      <c r="AD46" s="138" t="s">
        <v>24</v>
      </c>
      <c r="AE46" s="138" t="s">
        <v>24</v>
      </c>
      <c r="AF46" s="138" t="s">
        <v>25</v>
      </c>
      <c r="AG46" s="138" t="s">
        <v>26</v>
      </c>
      <c r="AH46" s="138" t="s">
        <v>38</v>
      </c>
      <c r="AI46" s="296" t="s">
        <v>38</v>
      </c>
      <c r="AJ46" s="296"/>
      <c r="AK46" s="297" t="s">
        <v>38</v>
      </c>
      <c r="AL46" s="298"/>
      <c r="CE46" s="120"/>
      <c r="CF46" s="120"/>
      <c r="CK46" s="5"/>
      <c r="CL46" s="165">
        <v>2471.4524252943943</v>
      </c>
      <c r="CM46" s="165">
        <v>37.799352999999996</v>
      </c>
      <c r="CN46" s="165">
        <v>37.799352999999996</v>
      </c>
      <c r="CO46" s="165">
        <v>43.663086250000006</v>
      </c>
      <c r="CP46" s="165">
        <v>45.190303750000005</v>
      </c>
      <c r="CQ46" s="165">
        <v>38.627770749999996</v>
      </c>
      <c r="CR46" s="165">
        <v>21.629666750000002</v>
      </c>
      <c r="CS46" s="165">
        <v>16.426942625000002</v>
      </c>
      <c r="CT46" s="165">
        <v>80.136406874999992</v>
      </c>
      <c r="CU46" s="165">
        <v>77.480751749999996</v>
      </c>
      <c r="CV46" s="165">
        <v>35.566470625000001</v>
      </c>
      <c r="CW46" s="165">
        <v>39.238651500000003</v>
      </c>
      <c r="CX46" s="165">
        <v>37.749405874999994</v>
      </c>
      <c r="CY46" s="165">
        <v>43.656647374999999</v>
      </c>
      <c r="CZ46" s="165">
        <v>45.156064499999999</v>
      </c>
      <c r="DA46" s="165">
        <v>39.058747883347401</v>
      </c>
      <c r="DB46" s="165">
        <v>1.5188375E-2</v>
      </c>
      <c r="DC46" s="165">
        <v>7821.7237500000001</v>
      </c>
      <c r="DE46" s="165">
        <v>1661.6681485376432</v>
      </c>
      <c r="DF46" s="165">
        <v>21.103508125000001</v>
      </c>
      <c r="DH46" s="165">
        <v>1851.5184631615091</v>
      </c>
      <c r="DI46" s="165">
        <v>15.650914749999998</v>
      </c>
      <c r="DK46" s="165">
        <v>7036.116523419304</v>
      </c>
      <c r="DL46" s="165">
        <v>88.89617299999999</v>
      </c>
      <c r="DM46" s="165">
        <v>8985.1209146246838</v>
      </c>
      <c r="DN46" s="165">
        <v>88.33249099999999</v>
      </c>
      <c r="DO46" s="165">
        <v>2632.170595964124</v>
      </c>
      <c r="DP46" s="165">
        <v>35.866767375000002</v>
      </c>
      <c r="DQ46" s="165">
        <v>2194.495966</v>
      </c>
      <c r="DR46" s="165">
        <v>38.960624000000003</v>
      </c>
      <c r="DS46" s="165">
        <v>2686.4088344928796</v>
      </c>
      <c r="DT46" s="165">
        <v>37.95140825</v>
      </c>
      <c r="DU46" s="165">
        <v>37.95140825</v>
      </c>
      <c r="DV46" s="165">
        <v>43.756008625</v>
      </c>
      <c r="DW46" s="165">
        <v>45.169248374999995</v>
      </c>
      <c r="DX46" s="165">
        <v>39.24684930584538</v>
      </c>
      <c r="DZ46" s="165">
        <v>2472.078944748404</v>
      </c>
      <c r="EA46" s="165">
        <v>38.274718499999999</v>
      </c>
      <c r="EB46" s="165">
        <v>38.274718499999999</v>
      </c>
      <c r="EC46" s="165">
        <v>44.735566000000006</v>
      </c>
      <c r="ED46" s="165">
        <v>46.337812499999998</v>
      </c>
      <c r="EE46" s="165">
        <v>39.182464843749997</v>
      </c>
      <c r="EF46" s="165">
        <v>22.121794999999999</v>
      </c>
      <c r="EG46" s="165">
        <v>16.808754</v>
      </c>
      <c r="EH46" s="165">
        <v>81.701570000000004</v>
      </c>
      <c r="EI46" s="165">
        <v>79.21754150000001</v>
      </c>
      <c r="EJ46" s="165">
        <v>36.128567000000004</v>
      </c>
      <c r="EK46" s="165">
        <v>39.965925999999996</v>
      </c>
      <c r="EL46" s="165">
        <v>38.212745999999996</v>
      </c>
      <c r="EM46" s="165">
        <v>44.730370999999998</v>
      </c>
      <c r="EN46" s="165">
        <v>46.3187985</v>
      </c>
      <c r="EO46" s="165">
        <v>39.581797879686931</v>
      </c>
      <c r="EP46" s="165">
        <v>7.2549999999999993E-3</v>
      </c>
      <c r="EQ46" s="165">
        <v>86226.83</v>
      </c>
      <c r="ER46" s="165">
        <v>2432.00645287308</v>
      </c>
      <c r="ES46" s="165">
        <v>23.027337250000002</v>
      </c>
      <c r="ET46" s="165">
        <v>1929.1898313233203</v>
      </c>
      <c r="EU46" s="165">
        <v>16.175963750000001</v>
      </c>
      <c r="EV46" s="167">
        <v>10677.032506</v>
      </c>
      <c r="EW46" s="167">
        <v>92.131838000000002</v>
      </c>
      <c r="EX46" s="167">
        <v>10677.032506</v>
      </c>
      <c r="EY46" s="167">
        <v>90.068444</v>
      </c>
      <c r="EZ46" s="167">
        <v>2168.7688166536159</v>
      </c>
      <c r="FA46" s="167">
        <v>35.746683375000003</v>
      </c>
      <c r="FB46" s="167">
        <v>2569.2807411232275</v>
      </c>
      <c r="FC46" s="167">
        <v>40.095278499999999</v>
      </c>
      <c r="FD46" s="165">
        <v>2472.078944748404</v>
      </c>
      <c r="FE46" s="165">
        <v>38.212745999999996</v>
      </c>
      <c r="FF46" s="165">
        <v>38.212745999999996</v>
      </c>
      <c r="FG46" s="165">
        <v>44.730370999999998</v>
      </c>
      <c r="FH46" s="165">
        <v>46.3187985</v>
      </c>
      <c r="FI46" s="165">
        <v>39.581797879686931</v>
      </c>
      <c r="FK46" s="165">
        <v>2783.3621866377748</v>
      </c>
      <c r="FL46" s="165">
        <v>38.9141300625</v>
      </c>
      <c r="FM46" s="165">
        <v>2471.4524252943943</v>
      </c>
      <c r="FN46" s="165">
        <v>39.058747883347401</v>
      </c>
      <c r="FP46" s="165">
        <v>2025.936201770721</v>
      </c>
      <c r="FQ46" s="165">
        <v>38.684868515624999</v>
      </c>
      <c r="FR46" s="165">
        <v>2782.3313308473203</v>
      </c>
      <c r="FS46" s="165">
        <v>39.878822955559713</v>
      </c>
    </row>
    <row r="47" spans="1:175">
      <c r="A47" s="271" t="s">
        <v>27</v>
      </c>
      <c r="B47" s="192">
        <f>bdRateROI($CL5:$CL63,CM5:CM63,$DZ5:$DZ63,EA5:EA63,CJ11,CJ6,1, 0, TRUE)</f>
        <v>-0.14386633809823401</v>
      </c>
      <c r="C47" s="192">
        <f t="shared" ref="C47:H47" si="3">bdRateExtend($CL5:$CL63,CN5:CN63,$DZ5:$DZ63,EB5:EB63, "None", FALSE, 0, TRUE)</f>
        <v>-0.17373180592533144</v>
      </c>
      <c r="D47" s="192" t="e">
        <f t="shared" si="3"/>
        <v>#N/A</v>
      </c>
      <c r="E47" s="192" t="e">
        <f t="shared" si="3"/>
        <v>#N/A</v>
      </c>
      <c r="F47" s="192">
        <f t="shared" si="3"/>
        <v>-0.19800727333554835</v>
      </c>
      <c r="G47" s="192">
        <f t="shared" si="3"/>
        <v>-0.1475179700576591</v>
      </c>
      <c r="H47" s="192">
        <f t="shared" si="3"/>
        <v>-0.14989912161610486</v>
      </c>
      <c r="I47" s="192" t="e">
        <f>bdRateExtend($CL5:$CL63,CT5:CT63,$DZ5:$DZ63,EH5:EH63,"None", FALSE,2,TRUE)</f>
        <v>#N/A</v>
      </c>
      <c r="J47" s="192" t="e">
        <f>bdRateExtend($CL5:$CL63,CU5:CU63,$DZ5:$DZ63,EI5:EI63,"None", FALSE,2,TRUE)</f>
        <v>#N/A</v>
      </c>
      <c r="K47" s="192">
        <f t="shared" ref="K47:P47" si="4">bdRateExtend($CL5:$CL63,CV5:CV63,$DZ5:$DZ63,EJ5:EJ63, "None", FALSE, 0, TRUE)</f>
        <v>-0.16911074917414559</v>
      </c>
      <c r="L47" s="192" t="e">
        <f t="shared" si="4"/>
        <v>#N/A</v>
      </c>
      <c r="M47" s="192">
        <f t="shared" si="4"/>
        <v>-0.17071757402450349</v>
      </c>
      <c r="N47" s="192" t="e">
        <f t="shared" si="4"/>
        <v>#N/A</v>
      </c>
      <c r="O47" s="192" t="e">
        <f t="shared" si="4"/>
        <v>#N/A</v>
      </c>
      <c r="P47" s="192">
        <f t="shared" si="4"/>
        <v>-0.18758694123507791</v>
      </c>
      <c r="Q47" s="192">
        <f>bdRateROI($DE5:$DE63,DF5:DF63,$ER5:$ER63,ES5:ES63,CJ11,CJ6,1, 0, TRUE)</f>
        <v>-0.1213328527298243</v>
      </c>
      <c r="R47" s="192">
        <f>bdRateExtend($DE5:$DE63,DF5:DF63,$ER5:$ER63,ES5:ES63, "None", FALSE, 0, TRUE)</f>
        <v>-0.1284898730520535</v>
      </c>
      <c r="S47" s="192">
        <f>bdRateROI($DH5:$DH63,DI5:DI63,$ET5:$ET63,EU5:EU63,CJ11,CJ6,1, 0, TRUE)</f>
        <v>-0.11196865998845584</v>
      </c>
      <c r="T47" s="192">
        <f>bdRateExtend($DH5:$DH63,DI5:DI63,$ET5:$ET63,EU5:EU63, "None", FALSE, 0, TRUE)</f>
        <v>-0.14829362528322276</v>
      </c>
      <c r="U47" s="192">
        <f>bdRateROI($DK5:$DK63,DL5:DL63,$EV5:$EV63,EW5:EW63,$CJ11,$CJ6,1,2,TRUE)</f>
        <v>-0.13680753223746123</v>
      </c>
      <c r="V47" s="192">
        <f>bdRateExtend($DK5:$DK63,DL5:DL63,$EV5:$EV63,EW5:EW63,"None", FALSE,2,TRUE)</f>
        <v>-0.16988996593729844</v>
      </c>
      <c r="W47" s="192">
        <f>bdRateROI(DM5:DM63,DN5:DN63,EX5:EX63,EY5:EY63,$CJ11,$CJ6,1,2,TRUE)</f>
        <v>-0.14352594854274148</v>
      </c>
      <c r="X47" s="192">
        <f>bdRateExtend(DM5:DM63,DN5:DN63,EX5:EX63,EY5:EY63,"None", FALSE,2,TRUE)</f>
        <v>-0.1766730750112645</v>
      </c>
      <c r="Y47" s="192">
        <f>bdRateROI(DO5:DO63,DP5:DP63,EZ5:EZ63,FA5:FA63,$CJ11,$CJ6,1, 0, TRUE)</f>
        <v>-0.13771260753316472</v>
      </c>
      <c r="Z47" s="192">
        <f>bdRateExtend(DO5:DO63,DP5:DP63,EZ5:EZ63,FA5:FA63, "None", FALSE, 0, TRUE)</f>
        <v>-0.1649800514143519</v>
      </c>
      <c r="AA47" s="192">
        <f>bdRateROI(DQ5:DQ63,DR5:DR63,FB5:FB63,FC5:FC63,$CJ11,$CJ6,1, 0, TRUE)</f>
        <v>-0.25158368849715573</v>
      </c>
      <c r="AB47" s="192">
        <f>bdRateExtend(DQ5:DQ63,DR5:DR63,FB5:FB63,FC5:FC63, "None", FALSE, 0, TRUE)</f>
        <v>-0.26311206775723806</v>
      </c>
      <c r="AC47" s="192">
        <f>bdRateROI(DS5:DS63,DT5:DT63,FD5:FD63,FE5:FE63,$CJ11,$CJ6,1, 0, TRUE)</f>
        <v>-0.14271006348095849</v>
      </c>
      <c r="AD47" s="192">
        <f>bdRateExtend(DS5:DS63,DT5:DT63,FD5:FD63,FE5:FE63, "None", FALSE, 0, TRUE)</f>
        <v>-0.16984224190777775</v>
      </c>
      <c r="AE47" s="192">
        <f>bdRateExtend($DS5:$DS63,DU5:DU63,$FD5:$FD63,FF5:FF63, "None", FALSE, 0, TRUE)</f>
        <v>-0.16984224190777775</v>
      </c>
      <c r="AF47" s="192" t="e">
        <f>bdRateExtend($DS5:$DS63,DV5:DV63,$FD5:$FD63,FG5:FG63, "None", FALSE, 0, TRUE)</f>
        <v>#N/A</v>
      </c>
      <c r="AG47" s="192" t="e">
        <f>bdRateExtend($DS5:$DS63,DW5:DW63,$FD5:$FD63,FH5:FH63, "None", FALSE, 0, TRUE)</f>
        <v>#N/A</v>
      </c>
      <c r="AH47" s="192">
        <f>bdRateExtend($DS5:$DS63,DX5:DX63,$FD5:$FD63,FI5:FI63, "None", FALSE, 0, TRUE)</f>
        <v>-0.18688160004267063</v>
      </c>
      <c r="AI47" s="192">
        <f>bdRateROI($FK5:$FK63,FL5:FL63,$FP5:$FP63,FQ5:FQ63,$CJ11,$CJ6,1, 0, TRUE)</f>
        <v>-0.17536296911786864</v>
      </c>
      <c r="AJ47" s="192">
        <f>bdRateExtend($FK5:$FK63,FL5:FL63,$FP5:$FP63,FQ5:FQ63, "None", FALSE, 0, TRUE)</f>
        <v>-0.19966964639990092</v>
      </c>
      <c r="AK47" s="192">
        <f>bdRateROI($FM5:$FM63,FN5:FN63,$FR5:$FR63,FS5:FS63,$CJ11,$CJ6,1, 0, TRUE)</f>
        <v>-0.16633861281579176</v>
      </c>
      <c r="AL47" s="194">
        <f>bdRateExtend($FM5:$FM63,FN5:FN63,$FR5:$FR63,FS5:FS63, "None", FALSE, 0, TRUE)</f>
        <v>-0.1878385977592294</v>
      </c>
      <c r="CE47" s="120"/>
      <c r="CF47" s="120"/>
      <c r="CK47" s="5"/>
      <c r="CL47" s="165">
        <v>2686.4088344928796</v>
      </c>
      <c r="CM47" s="165">
        <v>38.000964374999995</v>
      </c>
      <c r="CN47" s="165">
        <v>38.000964374999995</v>
      </c>
      <c r="CO47" s="165">
        <v>43.763193749999999</v>
      </c>
      <c r="CP47" s="165">
        <v>45.207835625000001</v>
      </c>
      <c r="CQ47" s="165">
        <v>38.811533164062503</v>
      </c>
      <c r="CR47" s="165">
        <v>21.770988500000001</v>
      </c>
      <c r="CS47" s="165">
        <v>16.565182374999999</v>
      </c>
      <c r="CT47" s="165">
        <v>80.894530625000002</v>
      </c>
      <c r="CU47" s="165">
        <v>78.158943374999993</v>
      </c>
      <c r="CV47" s="165">
        <v>35.731464750000001</v>
      </c>
      <c r="CW47" s="165">
        <v>39.349408625000002</v>
      </c>
      <c r="CX47" s="165">
        <v>37.95140825</v>
      </c>
      <c r="CY47" s="165">
        <v>43.756008625</v>
      </c>
      <c r="CZ47" s="165">
        <v>45.169248374999995</v>
      </c>
      <c r="DA47" s="165">
        <v>39.24684930584538</v>
      </c>
      <c r="DB47" s="165">
        <v>1.262775E-2</v>
      </c>
      <c r="DC47" s="165">
        <v>11885.383750000001</v>
      </c>
      <c r="DE47" s="165">
        <v>1840.2078480002642</v>
      </c>
      <c r="DF47" s="165">
        <v>21.5155095</v>
      </c>
      <c r="DH47" s="165">
        <v>2081.8848710313391</v>
      </c>
      <c r="DI47" s="165">
        <v>15.982137125</v>
      </c>
      <c r="DK47" s="165">
        <v>7951.1230484951611</v>
      </c>
      <c r="DL47" s="165">
        <v>89.705536999999993</v>
      </c>
      <c r="DM47" s="165">
        <v>10153.584262</v>
      </c>
      <c r="DN47" s="165">
        <v>89.199501999999995</v>
      </c>
      <c r="DO47" s="165">
        <v>2959.6659448668138</v>
      </c>
      <c r="DP47" s="165">
        <v>36.290567250000002</v>
      </c>
      <c r="DQ47" s="165">
        <v>2471.4524252943943</v>
      </c>
      <c r="DR47" s="165">
        <v>39.238651500000003</v>
      </c>
      <c r="DS47" s="165">
        <v>3020.4152896987075</v>
      </c>
      <c r="DT47" s="165">
        <v>38.2615105</v>
      </c>
      <c r="DU47" s="165">
        <v>38.2615105</v>
      </c>
      <c r="DV47" s="165">
        <v>44.053973749999997</v>
      </c>
      <c r="DW47" s="165">
        <v>45.470045249999998</v>
      </c>
      <c r="DX47" s="165">
        <v>39.55584128567196</v>
      </c>
      <c r="DZ47" s="165">
        <v>2782.3313308473203</v>
      </c>
      <c r="EA47" s="165">
        <v>38.573260124999997</v>
      </c>
      <c r="EB47" s="165">
        <v>38.573260124999997</v>
      </c>
      <c r="EC47" s="165">
        <v>45.010423000000003</v>
      </c>
      <c r="ED47" s="165">
        <v>46.620415125000001</v>
      </c>
      <c r="EE47" s="165">
        <v>39.478529992187497</v>
      </c>
      <c r="EF47" s="165">
        <v>22.589199749999999</v>
      </c>
      <c r="EG47" s="165">
        <v>17.14690525</v>
      </c>
      <c r="EH47" s="165">
        <v>82.865702249999998</v>
      </c>
      <c r="EI47" s="165">
        <v>80.413331624999998</v>
      </c>
      <c r="EJ47" s="165">
        <v>36.558134250000002</v>
      </c>
      <c r="EK47" s="165">
        <v>40.246414999999999</v>
      </c>
      <c r="EL47" s="165">
        <v>38.511624249999997</v>
      </c>
      <c r="EM47" s="165">
        <v>45.005014500000001</v>
      </c>
      <c r="EN47" s="165">
        <v>46.600164374999999</v>
      </c>
      <c r="EO47" s="165">
        <v>39.878822955559713</v>
      </c>
      <c r="EP47" s="165">
        <v>7.0112500000000001E-3</v>
      </c>
      <c r="EQ47" s="165">
        <v>94355.24</v>
      </c>
      <c r="ER47" s="165">
        <v>2696.4217880186607</v>
      </c>
      <c r="ES47" s="165">
        <v>23.426649625</v>
      </c>
      <c r="ET47" s="165">
        <v>2025.936201770721</v>
      </c>
      <c r="EU47" s="165">
        <v>16.318886875</v>
      </c>
      <c r="EV47" s="167">
        <v>12110.082457237459</v>
      </c>
      <c r="EW47" s="167">
        <v>92.510483250000007</v>
      </c>
      <c r="EX47" s="167">
        <v>12110.082457237459</v>
      </c>
      <c r="EY47" s="167">
        <v>90.481463375000004</v>
      </c>
      <c r="EZ47" s="167">
        <v>2438.100234471347</v>
      </c>
      <c r="FA47" s="167">
        <v>36.1579215</v>
      </c>
      <c r="FB47" s="167">
        <v>3131.5212044745135</v>
      </c>
      <c r="FC47" s="167">
        <v>40.526904000000002</v>
      </c>
      <c r="FD47" s="165">
        <v>2782.3313308473203</v>
      </c>
      <c r="FE47" s="165">
        <v>38.511624249999997</v>
      </c>
      <c r="FF47" s="165">
        <v>38.511624249999997</v>
      </c>
      <c r="FG47" s="165">
        <v>45.005014500000001</v>
      </c>
      <c r="FH47" s="165">
        <v>46.600164374999999</v>
      </c>
      <c r="FI47" s="165">
        <v>39.878822955559713</v>
      </c>
      <c r="FK47" s="165">
        <v>3020.4152896987075</v>
      </c>
      <c r="FL47" s="165">
        <v>39.120420421875004</v>
      </c>
      <c r="FM47" s="165">
        <v>2783.3621866377748</v>
      </c>
      <c r="FN47" s="165">
        <v>39.344516873074021</v>
      </c>
      <c r="FP47" s="165">
        <v>2196.4222022426497</v>
      </c>
      <c r="FQ47" s="165">
        <v>38.886399695312498</v>
      </c>
      <c r="FR47" s="165">
        <v>3131.5212044745135</v>
      </c>
      <c r="FS47" s="165">
        <v>40.175848031432494</v>
      </c>
    </row>
    <row r="48" spans="1:175">
      <c r="A48" s="261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8"/>
      <c r="CE48" s="120"/>
      <c r="CF48" s="120"/>
      <c r="CK48" s="5"/>
      <c r="CL48" s="165">
        <v>3020.4152896987075</v>
      </c>
      <c r="CM48" s="165">
        <v>38.311456249999999</v>
      </c>
      <c r="CN48" s="165">
        <v>38.311456249999999</v>
      </c>
      <c r="CO48" s="165">
        <v>44.061237500000004</v>
      </c>
      <c r="CP48" s="165">
        <v>45.505101750000001</v>
      </c>
      <c r="CQ48" s="165">
        <v>39.120420421875004</v>
      </c>
      <c r="CR48" s="165">
        <v>22.241779000000001</v>
      </c>
      <c r="CS48" s="165">
        <v>16.908523250000002</v>
      </c>
      <c r="CT48" s="165">
        <v>82.212804750000004</v>
      </c>
      <c r="CU48" s="165">
        <v>79.52710024999999</v>
      </c>
      <c r="CV48" s="165">
        <v>36.166025500000003</v>
      </c>
      <c r="CW48" s="165">
        <v>39.650559749999999</v>
      </c>
      <c r="CX48" s="165">
        <v>38.2615105</v>
      </c>
      <c r="CY48" s="165">
        <v>44.053973749999997</v>
      </c>
      <c r="CZ48" s="165">
        <v>45.470045249999998</v>
      </c>
      <c r="DA48" s="165">
        <v>39.55584128567196</v>
      </c>
      <c r="DB48" s="165">
        <v>1.19025E-2</v>
      </c>
      <c r="DC48" s="165">
        <v>12635.0425</v>
      </c>
      <c r="DE48" s="165">
        <v>2037.9309351400536</v>
      </c>
      <c r="DF48" s="165">
        <v>21.927510874999999</v>
      </c>
      <c r="DH48" s="165">
        <v>2340.9135271750756</v>
      </c>
      <c r="DI48" s="165">
        <v>16.313359499999997</v>
      </c>
      <c r="DK48" s="165">
        <v>8985.1209146246838</v>
      </c>
      <c r="DL48" s="165">
        <v>90.514900999999995</v>
      </c>
      <c r="DM48" s="165">
        <v>11492.151273092624</v>
      </c>
      <c r="DN48" s="165">
        <v>89.662413874999999</v>
      </c>
      <c r="DO48" s="165">
        <v>3327.9083501029104</v>
      </c>
      <c r="DP48" s="165">
        <v>36.714367125000003</v>
      </c>
      <c r="DQ48" s="165">
        <v>2783.3621866377748</v>
      </c>
      <c r="DR48" s="165">
        <v>39.516679000000003</v>
      </c>
      <c r="DS48" s="165">
        <v>3395.949419578154</v>
      </c>
      <c r="DT48" s="165">
        <v>38.57161275</v>
      </c>
      <c r="DU48" s="165">
        <v>38.57161275</v>
      </c>
      <c r="DV48" s="165">
        <v>44.351938875000002</v>
      </c>
      <c r="DW48" s="165">
        <v>45.770842125000001</v>
      </c>
      <c r="DX48" s="165">
        <v>39.86483326549854</v>
      </c>
      <c r="DZ48" s="165">
        <v>3131.5212044745135</v>
      </c>
      <c r="EA48" s="165">
        <v>38.871801750000003</v>
      </c>
      <c r="EB48" s="165">
        <v>38.871801750000003</v>
      </c>
      <c r="EC48" s="165">
        <v>45.28528</v>
      </c>
      <c r="ED48" s="165">
        <v>46.903017750000004</v>
      </c>
      <c r="EE48" s="165">
        <v>39.774595140624996</v>
      </c>
      <c r="EF48" s="165">
        <v>23.056604499999999</v>
      </c>
      <c r="EG48" s="165">
        <v>17.485056499999999</v>
      </c>
      <c r="EH48" s="165">
        <v>84.029834499999993</v>
      </c>
      <c r="EI48" s="165">
        <v>81.60912175</v>
      </c>
      <c r="EJ48" s="165">
        <v>36.9877015</v>
      </c>
      <c r="EK48" s="165">
        <v>40.526904000000002</v>
      </c>
      <c r="EL48" s="165">
        <v>38.810502499999998</v>
      </c>
      <c r="EM48" s="165">
        <v>45.279657999999998</v>
      </c>
      <c r="EN48" s="165">
        <v>46.881530249999997</v>
      </c>
      <c r="EO48" s="165">
        <v>40.175848031432494</v>
      </c>
      <c r="EP48" s="165">
        <v>6.7675000000000001E-3</v>
      </c>
      <c r="EQ48" s="165">
        <v>102483.65</v>
      </c>
      <c r="ER48" s="165">
        <v>2989.585184</v>
      </c>
      <c r="ES48" s="165">
        <v>23.825962000000001</v>
      </c>
      <c r="ET48" s="165">
        <v>2279.9797130000002</v>
      </c>
      <c r="EU48" s="165">
        <v>16.655099</v>
      </c>
      <c r="EV48" s="167">
        <v>13735.473507145143</v>
      </c>
      <c r="EW48" s="167">
        <v>92.889128499999998</v>
      </c>
      <c r="EX48" s="167">
        <v>13735.473507145143</v>
      </c>
      <c r="EY48" s="167">
        <v>90.894482749999995</v>
      </c>
      <c r="EZ48" s="167">
        <v>2569.2807411232275</v>
      </c>
      <c r="FA48" s="167">
        <v>36.352144250000002</v>
      </c>
      <c r="FB48" s="167">
        <v>3524.5353223575694</v>
      </c>
      <c r="FC48" s="167">
        <v>40.807392999999998</v>
      </c>
      <c r="FD48" s="165">
        <v>3131.5212044745135</v>
      </c>
      <c r="FE48" s="165">
        <v>38.810502499999998</v>
      </c>
      <c r="FF48" s="165">
        <v>38.810502499999998</v>
      </c>
      <c r="FG48" s="165">
        <v>45.279657999999998</v>
      </c>
      <c r="FH48" s="165">
        <v>46.881530249999997</v>
      </c>
      <c r="FI48" s="165">
        <v>40.175848031432494</v>
      </c>
      <c r="FK48" s="165">
        <v>3395.949419578154</v>
      </c>
      <c r="FL48" s="165">
        <v>39.429307679687504</v>
      </c>
      <c r="FM48" s="165">
        <v>3020.4152896987075</v>
      </c>
      <c r="FN48" s="165">
        <v>39.55584128567196</v>
      </c>
      <c r="FP48" s="165">
        <v>2279.9797130000002</v>
      </c>
      <c r="FQ48" s="165">
        <v>38.979340812499998</v>
      </c>
      <c r="FR48" s="165">
        <v>3524.5353223575694</v>
      </c>
      <c r="FS48" s="165">
        <v>40.472873107305283</v>
      </c>
    </row>
    <row r="49" spans="1:175">
      <c r="A49" s="261" t="s">
        <v>28</v>
      </c>
      <c r="B49" s="177">
        <f>bdRateROI($CL5:$CL63,CM5:CM63,$DZ5:$DZ63,EA5:EA63,CJ10,CJ11,1, 0, TRUE)</f>
        <v>-0.17165516832078542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>
        <f>bdRateROI($DE5:$DE63,DF5:DF63,$ER5:$ER63,ES5:ES63,CJ10,CJ11,1, 0, TRUE)</f>
        <v>-0.10935058513251639</v>
      </c>
      <c r="R49" s="177"/>
      <c r="S49" s="177">
        <f>bdRateROI($DH5:$DH63,DI5:DI63,$ET5:$ET63,EU5:EU63,CJ10,CJ11,1, 0, TRUE)</f>
        <v>-0.14473083294441591</v>
      </c>
      <c r="T49" s="177"/>
      <c r="U49" s="177">
        <f>bdRateROI($DK5:$DK63,DL5:DL63,$EV5:$EV63,EW5:EW63,$CJ$10,$CJ$11,1,2,TRUE)</f>
        <v>-0.16557270371735222</v>
      </c>
      <c r="V49" s="177"/>
      <c r="W49" s="177">
        <f>bdRateROI(DM5:DM63,DN5:DN63,EX5:EX63,EY5:EY63,$CJ$10,$CJ$11,1,2,TRUE)</f>
        <v>-0.1751781061813098</v>
      </c>
      <c r="X49" s="177"/>
      <c r="Y49" s="177">
        <f>bdRateROI(DO5:DO63,DP5:DP63,EZ5:EZ63,FA5:FA63,$CJ$10,$CJ$11,1, 0, TRUE)</f>
        <v>-0.17119075387828675</v>
      </c>
      <c r="Z49" s="177"/>
      <c r="AA49" s="177">
        <f>bdRateROI(DQ5:DQ63,DR5:DR63,FB5:FB63,FC5:FC63,$CJ$10,$CJ$11,1, 0, TRUE)</f>
        <v>-0.2828325769943828</v>
      </c>
      <c r="AB49" s="177"/>
      <c r="AC49" s="177">
        <f>bdRateROI(DS5:DS63,DT5:DT63,FD5:FD63,FE5:FE63,$CJ$10,$CJ$11,1, 0, TRUE)</f>
        <v>-0.16712871106144311</v>
      </c>
      <c r="AD49" s="177"/>
      <c r="AE49" s="177"/>
      <c r="AF49" s="177"/>
      <c r="AG49" s="177"/>
      <c r="AH49" s="177"/>
      <c r="AI49" s="177">
        <f>bdRateROI($FK5:$FK63,FL5:FL63,$FP5:$FP63,FQ5:FQ63,$CJ$10,$CJ$11,1, 0, TRUE)</f>
        <v>-0.2054500816202719</v>
      </c>
      <c r="AJ49" s="177"/>
      <c r="AK49" s="177">
        <f>bdRateROI($FM5:$FM63,FN5:FN63,$FR5:$FR63,FS5:FS63,$CJ$10,$CJ$11,1, 0, TRUE)</f>
        <v>-0.18981330169429456</v>
      </c>
      <c r="AL49" s="178"/>
      <c r="CE49" s="120"/>
      <c r="CF49" s="120"/>
      <c r="CK49" s="5"/>
      <c r="CL49" s="165">
        <v>3395.949419578154</v>
      </c>
      <c r="CM49" s="165">
        <v>38.621948125000003</v>
      </c>
      <c r="CN49" s="165">
        <v>38.621948125000003</v>
      </c>
      <c r="CO49" s="165">
        <v>44.359281250000002</v>
      </c>
      <c r="CP49" s="165">
        <v>45.802367875000002</v>
      </c>
      <c r="CQ49" s="165">
        <v>39.429307679687504</v>
      </c>
      <c r="CR49" s="165">
        <v>22.712569500000001</v>
      </c>
      <c r="CS49" s="165">
        <v>17.251864125000001</v>
      </c>
      <c r="CT49" s="165">
        <v>83.531078874999992</v>
      </c>
      <c r="CU49" s="165">
        <v>80.895257125000001</v>
      </c>
      <c r="CV49" s="165">
        <v>36.600586249999999</v>
      </c>
      <c r="CW49" s="165">
        <v>39.951710875000003</v>
      </c>
      <c r="CX49" s="165">
        <v>38.57161275</v>
      </c>
      <c r="CY49" s="165">
        <v>44.351938875000002</v>
      </c>
      <c r="CZ49" s="165">
        <v>45.770842125000001</v>
      </c>
      <c r="DA49" s="165">
        <v>39.86483326549854</v>
      </c>
      <c r="DB49" s="165">
        <v>1.117725E-2</v>
      </c>
      <c r="DC49" s="165">
        <v>13384.70125</v>
      </c>
      <c r="DE49" s="165">
        <v>2256.8985894251118</v>
      </c>
      <c r="DF49" s="165">
        <v>22.339512249999999</v>
      </c>
      <c r="DH49" s="165">
        <v>2632.170595964124</v>
      </c>
      <c r="DI49" s="165">
        <v>16.644581875</v>
      </c>
      <c r="DK49" s="165">
        <v>10153.584262</v>
      </c>
      <c r="DL49" s="165">
        <v>91.324264999999997</v>
      </c>
      <c r="DM49" s="165">
        <v>13007.184209611327</v>
      </c>
      <c r="DN49" s="165">
        <v>90.125325750000002</v>
      </c>
      <c r="DO49" s="165">
        <v>3741.9675710000001</v>
      </c>
      <c r="DP49" s="165">
        <v>37.138167000000003</v>
      </c>
      <c r="DQ49" s="165">
        <v>3134.6365330427898</v>
      </c>
      <c r="DR49" s="165">
        <v>39.794706500000004</v>
      </c>
      <c r="DS49" s="165">
        <v>3818.1744410000001</v>
      </c>
      <c r="DT49" s="165">
        <v>38.881715</v>
      </c>
      <c r="DU49" s="165">
        <v>38.881715</v>
      </c>
      <c r="DV49" s="165">
        <v>44.649903999999999</v>
      </c>
      <c r="DW49" s="165">
        <v>46.071638999999998</v>
      </c>
      <c r="DX49" s="165">
        <v>40.173825245325119</v>
      </c>
      <c r="DZ49" s="165">
        <v>3524.5353223575694</v>
      </c>
      <c r="EA49" s="165">
        <v>39.170343375000002</v>
      </c>
      <c r="EB49" s="165">
        <v>39.170343375000002</v>
      </c>
      <c r="EC49" s="165">
        <v>45.560137000000005</v>
      </c>
      <c r="ED49" s="165">
        <v>47.185620374999999</v>
      </c>
      <c r="EE49" s="165">
        <v>40.070660289062502</v>
      </c>
      <c r="EF49" s="165">
        <v>23.524009249999999</v>
      </c>
      <c r="EG49" s="165">
        <v>17.823207750000002</v>
      </c>
      <c r="EH49" s="165">
        <v>85.193966750000001</v>
      </c>
      <c r="EI49" s="165">
        <v>82.804911875000002</v>
      </c>
      <c r="EJ49" s="165">
        <v>37.417268750000005</v>
      </c>
      <c r="EK49" s="165">
        <v>40.807392999999998</v>
      </c>
      <c r="EL49" s="165">
        <v>39.10938075</v>
      </c>
      <c r="EM49" s="165">
        <v>45.554301499999994</v>
      </c>
      <c r="EN49" s="165">
        <v>47.162896125000003</v>
      </c>
      <c r="EO49" s="165">
        <v>40.472873107305283</v>
      </c>
      <c r="EP49" s="165">
        <v>6.52375E-3</v>
      </c>
      <c r="EQ49" s="165">
        <v>110612.06</v>
      </c>
      <c r="ER49" s="165">
        <v>4888.1321760000001</v>
      </c>
      <c r="ES49" s="165">
        <v>25.330904</v>
      </c>
      <c r="ET49" s="165">
        <v>2569.2807411232275</v>
      </c>
      <c r="EU49" s="165">
        <v>16.987068874999999</v>
      </c>
      <c r="EV49" s="167">
        <v>15579.021293346681</v>
      </c>
      <c r="EW49" s="167">
        <v>93.267773750000003</v>
      </c>
      <c r="EX49" s="167">
        <v>15579.021293346681</v>
      </c>
      <c r="EY49" s="167">
        <v>91.307502124999999</v>
      </c>
      <c r="EZ49" s="167">
        <v>2895.2904664317593</v>
      </c>
      <c r="FA49" s="167">
        <v>36.788375500000001</v>
      </c>
      <c r="FB49" s="167">
        <v>3966.8737420000002</v>
      </c>
      <c r="FC49" s="167">
        <v>41.087882</v>
      </c>
      <c r="FD49" s="165">
        <v>3524.5353223575694</v>
      </c>
      <c r="FE49" s="165">
        <v>39.10938075</v>
      </c>
      <c r="FF49" s="165">
        <v>39.10938075</v>
      </c>
      <c r="FG49" s="165">
        <v>45.554301499999994</v>
      </c>
      <c r="FH49" s="165">
        <v>47.162896125000003</v>
      </c>
      <c r="FI49" s="165">
        <v>40.472873107305283</v>
      </c>
      <c r="FK49" s="165">
        <v>3818.1744410000001</v>
      </c>
      <c r="FL49" s="165">
        <v>39.738194937500005</v>
      </c>
      <c r="FM49" s="165">
        <v>3395.949419578154</v>
      </c>
      <c r="FN49" s="165">
        <v>39.86483326549854</v>
      </c>
      <c r="FP49" s="165">
        <v>2472.078944748404</v>
      </c>
      <c r="FQ49" s="165">
        <v>39.182464843749997</v>
      </c>
      <c r="FR49" s="165">
        <v>3966.8737420000002</v>
      </c>
      <c r="FS49" s="165">
        <v>40.769898183178064</v>
      </c>
    </row>
    <row r="50" spans="1:175">
      <c r="A50" s="261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8"/>
      <c r="CE50" s="120"/>
      <c r="CF50" s="120"/>
      <c r="CK50" s="5"/>
      <c r="CL50" s="165">
        <v>3818.1744410000001</v>
      </c>
      <c r="CM50" s="165">
        <v>38.93244</v>
      </c>
      <c r="CN50" s="165">
        <v>38.93244</v>
      </c>
      <c r="CO50" s="165">
        <v>44.657325</v>
      </c>
      <c r="CP50" s="165">
        <v>46.099634000000002</v>
      </c>
      <c r="CQ50" s="165">
        <v>39.738194937500005</v>
      </c>
      <c r="CR50" s="165">
        <v>23.18336</v>
      </c>
      <c r="CS50" s="165">
        <v>17.595205</v>
      </c>
      <c r="CT50" s="165">
        <v>84.849352999999994</v>
      </c>
      <c r="CU50" s="165">
        <v>82.263413999999997</v>
      </c>
      <c r="CV50" s="165">
        <v>37.035147000000002</v>
      </c>
      <c r="CW50" s="165">
        <v>40.252862</v>
      </c>
      <c r="CX50" s="165">
        <v>38.881715</v>
      </c>
      <c r="CY50" s="165">
        <v>44.649903999999999</v>
      </c>
      <c r="CZ50" s="165">
        <v>46.071638999999998</v>
      </c>
      <c r="DA50" s="165">
        <v>40.173825245325119</v>
      </c>
      <c r="DB50" s="165">
        <v>1.0451999999999999E-2</v>
      </c>
      <c r="DC50" s="165">
        <v>14134.36</v>
      </c>
      <c r="DE50" s="165">
        <v>2499.3934559411364</v>
      </c>
      <c r="DF50" s="165">
        <v>22.751513625000001</v>
      </c>
      <c r="DH50" s="165">
        <v>2959.6659448668138</v>
      </c>
      <c r="DI50" s="165">
        <v>16.975804249999999</v>
      </c>
      <c r="DK50" s="165">
        <v>11492.151273092624</v>
      </c>
      <c r="DL50" s="165">
        <v>91.747727249999997</v>
      </c>
      <c r="DM50" s="165">
        <v>14721.946922060753</v>
      </c>
      <c r="DN50" s="165">
        <v>90.588237625000005</v>
      </c>
      <c r="DO50" s="165">
        <v>3975.778005565327</v>
      </c>
      <c r="DP50" s="165">
        <v>37.360697125000002</v>
      </c>
      <c r="DQ50" s="165">
        <v>3530.243473687487</v>
      </c>
      <c r="DR50" s="165">
        <v>40.072733999999997</v>
      </c>
      <c r="DS50" s="165">
        <v>4314.7060882182495</v>
      </c>
      <c r="DT50" s="165">
        <v>39.171149749999998</v>
      </c>
      <c r="DU50" s="165">
        <v>39.171149749999998</v>
      </c>
      <c r="DV50" s="165">
        <v>44.944773874999996</v>
      </c>
      <c r="DW50" s="165">
        <v>46.358973499999998</v>
      </c>
      <c r="DX50" s="165">
        <v>40.463491422382276</v>
      </c>
      <c r="DZ50" s="165">
        <v>3966.8737420000002</v>
      </c>
      <c r="EA50" s="165">
        <v>39.468885</v>
      </c>
      <c r="EB50" s="165">
        <v>39.468885</v>
      </c>
      <c r="EC50" s="165">
        <v>45.834994000000002</v>
      </c>
      <c r="ED50" s="165">
        <v>47.468223000000002</v>
      </c>
      <c r="EE50" s="165">
        <v>40.366725437500001</v>
      </c>
      <c r="EF50" s="165">
        <v>23.991413999999999</v>
      </c>
      <c r="EG50" s="165">
        <v>18.161359000000001</v>
      </c>
      <c r="EH50" s="165">
        <v>86.358098999999996</v>
      </c>
      <c r="EI50" s="165">
        <v>84.000702000000004</v>
      </c>
      <c r="EJ50" s="165">
        <v>37.846836000000003</v>
      </c>
      <c r="EK50" s="165">
        <v>41.087882</v>
      </c>
      <c r="EL50" s="165">
        <v>39.408259000000001</v>
      </c>
      <c r="EM50" s="165">
        <v>45.828944999999997</v>
      </c>
      <c r="EN50" s="165">
        <v>47.444262000000002</v>
      </c>
      <c r="EO50" s="165">
        <v>40.769898183178064</v>
      </c>
      <c r="EP50" s="165">
        <v>6.28E-3</v>
      </c>
      <c r="EQ50" s="165">
        <v>118740.47</v>
      </c>
      <c r="ER50" s="165">
        <v>6919.4873486999704</v>
      </c>
      <c r="ES50" s="165">
        <v>26.537379250000001</v>
      </c>
      <c r="ET50" s="165">
        <v>2895.2904664317593</v>
      </c>
      <c r="EU50" s="165">
        <v>17.319038750000001</v>
      </c>
      <c r="EV50" s="167">
        <v>17670.00637672186</v>
      </c>
      <c r="EW50" s="167">
        <v>93.646419000000009</v>
      </c>
      <c r="EX50" s="167">
        <v>17670.00637672186</v>
      </c>
      <c r="EY50" s="167">
        <v>91.72052149999999</v>
      </c>
      <c r="EZ50" s="167">
        <v>3262.6667653866111</v>
      </c>
      <c r="FA50" s="167">
        <v>37.22460675</v>
      </c>
      <c r="FB50" s="167">
        <v>4489.5069820288527</v>
      </c>
      <c r="FC50" s="167">
        <v>41.334981124999999</v>
      </c>
      <c r="FD50" s="165">
        <v>3966.8737420000002</v>
      </c>
      <c r="FE50" s="165">
        <v>39.408259000000001</v>
      </c>
      <c r="FF50" s="165">
        <v>39.408259000000001</v>
      </c>
      <c r="FG50" s="165">
        <v>45.828944999999997</v>
      </c>
      <c r="FH50" s="165">
        <v>47.444262000000002</v>
      </c>
      <c r="FI50" s="165">
        <v>40.769898183178064</v>
      </c>
      <c r="FK50" s="165">
        <v>4314.7060882182495</v>
      </c>
      <c r="FL50" s="165">
        <v>40.029278093750001</v>
      </c>
      <c r="FM50" s="165">
        <v>3818.1744410000001</v>
      </c>
      <c r="FN50" s="165">
        <v>40.173825245325119</v>
      </c>
      <c r="FP50" s="165">
        <v>2782.3313308473203</v>
      </c>
      <c r="FQ50" s="165">
        <v>39.478529992187497</v>
      </c>
      <c r="FR50" s="165">
        <v>4489.5069820288527</v>
      </c>
      <c r="FS50" s="165">
        <v>41.041229761264233</v>
      </c>
    </row>
    <row r="51" spans="1:175">
      <c r="A51" s="261" t="s">
        <v>29</v>
      </c>
      <c r="B51" s="177">
        <f>bdRateROI($CL5:$CL63,CM5:CM63,$DZ5:$DZ63,EA5:EA63,CJ5,CJ10,1, 0, TRUE)</f>
        <v>-0.20799429089637633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>
        <f>bdRateROI($DE5:$DE63,DF5:DF63,$ER5:$ER63,ES5:ES63,CJ5,CJ10,1, 0, TRUE)</f>
        <v>-0.17190697799135701</v>
      </c>
      <c r="R51" s="177"/>
      <c r="S51" s="177">
        <f>bdRateROI($DH5:$DH63,DI5:DI63,$ET5:$ET63,EU5:EU63,CJ5,CJ10,1, 0, TRUE)</f>
        <v>-0.19188811685085094</v>
      </c>
      <c r="T51" s="177"/>
      <c r="U51" s="177">
        <f>bdRateROI($DK5:$DK63,DL5:DL63,$EV5:$EV63,EW5:EW63,$CJ$5,$CJ$10,1,2,TRUE)</f>
        <v>-0.19087554348799085</v>
      </c>
      <c r="V51" s="177"/>
      <c r="W51" s="177">
        <f>bdRateROI(DM5:DM63,DN5:DN63,EX5:EX63,EY5:EY63,$CJ$5,$CJ$10,1,2,TRUE)</f>
        <v>-0.19643905994327604</v>
      </c>
      <c r="X51" s="177"/>
      <c r="Y51" s="177">
        <f>bdRateROI(DO5:DO63,DP5:DP63,EZ5:EZ63,FA5:FA63,$CJ$5,$CJ$10,1, 0, TRUE)</f>
        <v>-0.21073369801048636</v>
      </c>
      <c r="Z51" s="177"/>
      <c r="AA51" s="177">
        <f>bdRateROI(DQ5:DQ63,DR5:DR63,FB5:FB63,FC5:FC63,$CJ$5,$CJ$10,1, 0, TRUE)</f>
        <v>-0.24446612048496297</v>
      </c>
      <c r="AB51" s="177"/>
      <c r="AC51" s="177">
        <f>bdRateROI(DS5:DS63,DT5:DT63,FD5:FD63,FE5:FE63,$CJ$5,$CJ$10,1, 0, TRUE)</f>
        <v>-0.20534737107518541</v>
      </c>
      <c r="AD51" s="177"/>
      <c r="AE51" s="177"/>
      <c r="AF51" s="177"/>
      <c r="AG51" s="177"/>
      <c r="AH51" s="177"/>
      <c r="AI51" s="177">
        <f>bdRateROI($FK5:$FK63,FL5:FL63,$FP5:$FP63,FQ5:FQ63,$CJ$5,$CJ$10,1, 0, TRUE)</f>
        <v>-0.21648915744706132</v>
      </c>
      <c r="AJ51" s="177"/>
      <c r="AK51" s="177">
        <f>bdRateROI($FM5:$FM63,FN5:FN63,$FR5:$FR63,FS5:FS63,$CJ$5,$CJ$10,1, 0, TRUE)</f>
        <v>-0.2096501879967998</v>
      </c>
      <c r="AL51" s="178"/>
      <c r="CE51" s="120"/>
      <c r="CF51" s="120"/>
      <c r="CK51" s="5"/>
      <c r="CL51" s="165">
        <v>4314.7060882182495</v>
      </c>
      <c r="CM51" s="165">
        <v>39.223444000000001</v>
      </c>
      <c r="CN51" s="165">
        <v>39.223444000000001</v>
      </c>
      <c r="CO51" s="165">
        <v>44.952816749999997</v>
      </c>
      <c r="CP51" s="165">
        <v>46.38741675</v>
      </c>
      <c r="CQ51" s="165">
        <v>40.029278093750001</v>
      </c>
      <c r="CR51" s="165">
        <v>23.684178750000001</v>
      </c>
      <c r="CS51" s="165">
        <v>17.942903874999999</v>
      </c>
      <c r="CT51" s="165">
        <v>85.658716999999996</v>
      </c>
      <c r="CU51" s="165">
        <v>83.130425000000002</v>
      </c>
      <c r="CV51" s="165">
        <v>37.509434249999998</v>
      </c>
      <c r="CW51" s="165">
        <v>40.529520375000004</v>
      </c>
      <c r="CX51" s="165">
        <v>39.171149749999998</v>
      </c>
      <c r="CY51" s="165">
        <v>44.944773874999996</v>
      </c>
      <c r="CZ51" s="165">
        <v>46.358973499999998</v>
      </c>
      <c r="DA51" s="165">
        <v>40.463491422382276</v>
      </c>
      <c r="DB51" s="165">
        <v>1.0517124999999999E-2</v>
      </c>
      <c r="DC51" s="165">
        <v>15482.1175</v>
      </c>
      <c r="DE51" s="165">
        <v>2767.9434409999999</v>
      </c>
      <c r="DF51" s="165">
        <v>23.163515</v>
      </c>
      <c r="DH51" s="165">
        <v>3327.9083501029104</v>
      </c>
      <c r="DI51" s="165">
        <v>17.307026624999999</v>
      </c>
      <c r="DK51" s="165">
        <v>13007.184209611327</v>
      </c>
      <c r="DL51" s="165">
        <v>92.171189499999997</v>
      </c>
      <c r="DM51" s="165">
        <v>16662.770180176489</v>
      </c>
      <c r="DN51" s="165">
        <v>91.051149500000008</v>
      </c>
      <c r="DO51" s="165">
        <v>4190.1759202319436</v>
      </c>
      <c r="DP51" s="165">
        <v>37.555774124999999</v>
      </c>
      <c r="DQ51" s="165">
        <v>3818.1744410000001</v>
      </c>
      <c r="DR51" s="165">
        <v>40.252862</v>
      </c>
      <c r="DS51" s="165">
        <v>4875.8088231379443</v>
      </c>
      <c r="DT51" s="165">
        <v>39.460584499999996</v>
      </c>
      <c r="DU51" s="165">
        <v>39.460584499999996</v>
      </c>
      <c r="DV51" s="165">
        <v>45.239643749999999</v>
      </c>
      <c r="DW51" s="165">
        <v>46.646307999999998</v>
      </c>
      <c r="DX51" s="165">
        <v>40.75315759943944</v>
      </c>
      <c r="DZ51" s="165">
        <v>4489.5069820288527</v>
      </c>
      <c r="EA51" s="165">
        <v>39.742199874999997</v>
      </c>
      <c r="EB51" s="165">
        <v>39.742199874999997</v>
      </c>
      <c r="EC51" s="165">
        <v>46.093611375000002</v>
      </c>
      <c r="ED51" s="165">
        <v>47.731935625000006</v>
      </c>
      <c r="EE51" s="165">
        <v>40.638521578125001</v>
      </c>
      <c r="EF51" s="165">
        <v>24.477807875</v>
      </c>
      <c r="EG51" s="165">
        <v>18.493864500000001</v>
      </c>
      <c r="EH51" s="165">
        <v>87.079816374999993</v>
      </c>
      <c r="EI51" s="165">
        <v>84.759169749999998</v>
      </c>
      <c r="EJ51" s="165">
        <v>38.305356125000003</v>
      </c>
      <c r="EK51" s="165">
        <v>41.334981124999999</v>
      </c>
      <c r="EL51" s="165">
        <v>39.680771125</v>
      </c>
      <c r="EM51" s="165">
        <v>46.08691975</v>
      </c>
      <c r="EN51" s="165">
        <v>47.705296500000003</v>
      </c>
      <c r="EO51" s="165">
        <v>41.041229761264233</v>
      </c>
      <c r="EP51" s="165">
        <v>6.3637499999999996E-3</v>
      </c>
      <c r="EQ51" s="165">
        <v>139582.92874999999</v>
      </c>
      <c r="ER51" s="165">
        <v>7762.6097863755067</v>
      </c>
      <c r="ES51" s="165">
        <v>26.9983325</v>
      </c>
      <c r="ET51" s="165">
        <v>3262.6667653866111</v>
      </c>
      <c r="EU51" s="165">
        <v>17.651008624999999</v>
      </c>
      <c r="EV51" s="167">
        <v>20041.639296477151</v>
      </c>
      <c r="EW51" s="167">
        <v>94.02506425</v>
      </c>
      <c r="EX51" s="167">
        <v>20041.639296477151</v>
      </c>
      <c r="EY51" s="167">
        <v>92.133540874999994</v>
      </c>
      <c r="EZ51" s="167">
        <v>3676.6585409572231</v>
      </c>
      <c r="FA51" s="167">
        <v>37.660837999999998</v>
      </c>
      <c r="FB51" s="167">
        <v>5080.9968384634894</v>
      </c>
      <c r="FC51" s="167">
        <v>41.582080250000004</v>
      </c>
      <c r="FD51" s="165">
        <v>4489.5069820288527</v>
      </c>
      <c r="FE51" s="165">
        <v>39.680771125</v>
      </c>
      <c r="FF51" s="165">
        <v>39.680771125</v>
      </c>
      <c r="FG51" s="165">
        <v>46.08691975</v>
      </c>
      <c r="FH51" s="165">
        <v>47.705296500000003</v>
      </c>
      <c r="FI51" s="165">
        <v>41.041229761264233</v>
      </c>
      <c r="FK51" s="165">
        <v>4875.8088231379443</v>
      </c>
      <c r="FL51" s="165">
        <v>40.320361250000005</v>
      </c>
      <c r="FM51" s="165">
        <v>4314.7060882182495</v>
      </c>
      <c r="FN51" s="165">
        <v>40.463491422382276</v>
      </c>
      <c r="FP51" s="165">
        <v>3131.5212044745135</v>
      </c>
      <c r="FQ51" s="165">
        <v>39.774595140624996</v>
      </c>
      <c r="FR51" s="165">
        <v>5080.9968384634894</v>
      </c>
      <c r="FS51" s="165">
        <v>41.312561339350403</v>
      </c>
    </row>
    <row r="52" spans="1:175" ht="13" thickBot="1">
      <c r="A52" s="270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5"/>
      <c r="CE52" s="120"/>
      <c r="CF52" s="120"/>
      <c r="CK52" s="5"/>
      <c r="CL52" s="165">
        <v>4875.8088231379443</v>
      </c>
      <c r="CM52" s="165">
        <v>39.514448000000002</v>
      </c>
      <c r="CN52" s="165">
        <v>39.514448000000002</v>
      </c>
      <c r="CO52" s="165">
        <v>45.2483085</v>
      </c>
      <c r="CP52" s="165">
        <v>46.675199500000005</v>
      </c>
      <c r="CQ52" s="165">
        <v>40.320361250000005</v>
      </c>
      <c r="CR52" s="165">
        <v>24.184997500000001</v>
      </c>
      <c r="CS52" s="165">
        <v>18.290602749999998</v>
      </c>
      <c r="CT52" s="165">
        <v>86.468080999999998</v>
      </c>
      <c r="CU52" s="165">
        <v>83.997435999999993</v>
      </c>
      <c r="CV52" s="165">
        <v>37.983721500000001</v>
      </c>
      <c r="CW52" s="165">
        <v>40.806178750000001</v>
      </c>
      <c r="CX52" s="165">
        <v>39.460584499999996</v>
      </c>
      <c r="CY52" s="165">
        <v>45.239643749999999</v>
      </c>
      <c r="CZ52" s="165">
        <v>46.646307999999998</v>
      </c>
      <c r="DA52" s="165">
        <v>40.75315759943944</v>
      </c>
      <c r="DB52" s="165">
        <v>1.058225E-2</v>
      </c>
      <c r="DC52" s="165">
        <v>16829.875</v>
      </c>
      <c r="DE52" s="165">
        <v>4648.1321760000001</v>
      </c>
      <c r="DF52" s="165">
        <v>24.745864000000001</v>
      </c>
      <c r="DH52" s="165">
        <v>3741.9675710000001</v>
      </c>
      <c r="DI52" s="165">
        <v>17.638248999999998</v>
      </c>
      <c r="DK52" s="165">
        <v>14721.946922060753</v>
      </c>
      <c r="DL52" s="165">
        <v>92.594651749999997</v>
      </c>
      <c r="DM52" s="165">
        <v>18859.455990927669</v>
      </c>
      <c r="DN52" s="165">
        <v>91.514061374999997</v>
      </c>
      <c r="DO52" s="165">
        <v>4477.5412425098639</v>
      </c>
      <c r="DP52" s="165">
        <v>37.809253749999996</v>
      </c>
      <c r="DQ52" s="165">
        <v>3975.778005565327</v>
      </c>
      <c r="DR52" s="165">
        <v>40.350761499999997</v>
      </c>
      <c r="DS52" s="165">
        <v>5509.8797446959124</v>
      </c>
      <c r="DT52" s="165">
        <v>39.750019250000001</v>
      </c>
      <c r="DU52" s="165">
        <v>39.750019250000001</v>
      </c>
      <c r="DV52" s="165">
        <v>45.534513625000002</v>
      </c>
      <c r="DW52" s="165">
        <v>46.933642499999998</v>
      </c>
      <c r="DX52" s="165">
        <v>41.042823776496597</v>
      </c>
      <c r="DZ52" s="165">
        <v>5080.9968384634894</v>
      </c>
      <c r="EA52" s="165">
        <v>40.015514750000001</v>
      </c>
      <c r="EB52" s="165">
        <v>40.015514750000001</v>
      </c>
      <c r="EC52" s="165">
        <v>46.352228750000002</v>
      </c>
      <c r="ED52" s="165">
        <v>47.995648250000002</v>
      </c>
      <c r="EE52" s="165">
        <v>40.910317718750001</v>
      </c>
      <c r="EF52" s="165">
        <v>24.964201750000001</v>
      </c>
      <c r="EG52" s="165">
        <v>18.826370000000001</v>
      </c>
      <c r="EH52" s="165">
        <v>87.801533750000004</v>
      </c>
      <c r="EI52" s="165">
        <v>85.517637500000006</v>
      </c>
      <c r="EJ52" s="165">
        <v>38.763876250000003</v>
      </c>
      <c r="EK52" s="165">
        <v>41.582080250000004</v>
      </c>
      <c r="EL52" s="165">
        <v>39.953283249999998</v>
      </c>
      <c r="EM52" s="165">
        <v>46.344894499999995</v>
      </c>
      <c r="EN52" s="165">
        <v>47.966331000000004</v>
      </c>
      <c r="EO52" s="165">
        <v>41.312561339350403</v>
      </c>
      <c r="EP52" s="165">
        <v>6.4475000000000001E-3</v>
      </c>
      <c r="EQ52" s="165">
        <v>160425.38750000001</v>
      </c>
      <c r="ER52" s="165">
        <v>8708.464610005256</v>
      </c>
      <c r="ES52" s="165">
        <v>27.459285749999999</v>
      </c>
      <c r="ET52" s="165">
        <v>3676.6585409572231</v>
      </c>
      <c r="EU52" s="165">
        <v>17.982978500000002</v>
      </c>
      <c r="EV52" s="167">
        <v>22731.588043977565</v>
      </c>
      <c r="EW52" s="167">
        <v>94.403709500000005</v>
      </c>
      <c r="EX52" s="167">
        <v>22731.588043977565</v>
      </c>
      <c r="EY52" s="167">
        <v>92.546560249999999</v>
      </c>
      <c r="EZ52" s="167">
        <v>4143.1807165240398</v>
      </c>
      <c r="FA52" s="167">
        <v>38.097069250000004</v>
      </c>
      <c r="FB52" s="167">
        <v>5750.4151292820079</v>
      </c>
      <c r="FC52" s="167">
        <v>41.829179375000002</v>
      </c>
      <c r="FD52" s="165">
        <v>5080.9968384634894</v>
      </c>
      <c r="FE52" s="165">
        <v>39.953283249999998</v>
      </c>
      <c r="FF52" s="165">
        <v>39.953283249999998</v>
      </c>
      <c r="FG52" s="165">
        <v>46.344894499999995</v>
      </c>
      <c r="FH52" s="165">
        <v>47.966331000000004</v>
      </c>
      <c r="FI52" s="165">
        <v>41.312561339350403</v>
      </c>
      <c r="FK52" s="165">
        <v>5509.8797446959124</v>
      </c>
      <c r="FL52" s="165">
        <v>40.611444406250001</v>
      </c>
      <c r="FM52" s="165">
        <v>4875.8088231379443</v>
      </c>
      <c r="FN52" s="165">
        <v>40.75315759943944</v>
      </c>
      <c r="FP52" s="165">
        <v>3524.5353223575694</v>
      </c>
      <c r="FQ52" s="165">
        <v>40.070660289062502</v>
      </c>
      <c r="FR52" s="165">
        <v>5750.4151292820079</v>
      </c>
      <c r="FS52" s="165">
        <v>41.583892917436572</v>
      </c>
    </row>
    <row r="53" spans="1:175">
      <c r="CE53" s="120"/>
      <c r="CF53" s="120"/>
      <c r="CK53" s="5"/>
      <c r="CL53" s="165">
        <v>5509.8797446959124</v>
      </c>
      <c r="CM53" s="165">
        <v>39.805452000000002</v>
      </c>
      <c r="CN53" s="165">
        <v>39.805452000000002</v>
      </c>
      <c r="CO53" s="165">
        <v>45.543800250000004</v>
      </c>
      <c r="CP53" s="165">
        <v>46.962982250000003</v>
      </c>
      <c r="CQ53" s="165">
        <v>40.611444406250001</v>
      </c>
      <c r="CR53" s="165">
        <v>24.685816250000002</v>
      </c>
      <c r="CS53" s="165">
        <v>18.638301625</v>
      </c>
      <c r="CT53" s="165">
        <v>87.277445</v>
      </c>
      <c r="CU53" s="165">
        <v>84.864446999999998</v>
      </c>
      <c r="CV53" s="165">
        <v>38.458008750000005</v>
      </c>
      <c r="CW53" s="165">
        <v>41.082837124999998</v>
      </c>
      <c r="CX53" s="165">
        <v>39.750019250000001</v>
      </c>
      <c r="CY53" s="165">
        <v>45.534513625000002</v>
      </c>
      <c r="CZ53" s="165">
        <v>46.933642499999998</v>
      </c>
      <c r="DA53" s="165">
        <v>41.042823776496597</v>
      </c>
      <c r="DB53" s="165">
        <v>1.0647375000000001E-2</v>
      </c>
      <c r="DC53" s="165">
        <v>18177.6325</v>
      </c>
      <c r="DE53" s="165">
        <v>7377.2320314102317</v>
      </c>
      <c r="DF53" s="165">
        <v>26.3162345</v>
      </c>
      <c r="DH53" s="165">
        <v>3975.778005565327</v>
      </c>
      <c r="DI53" s="165">
        <v>17.802217125000002</v>
      </c>
      <c r="DK53" s="165">
        <v>16662.770180176489</v>
      </c>
      <c r="DL53" s="165">
        <v>93.018113999999997</v>
      </c>
      <c r="DM53" s="165">
        <v>21345.73521855845</v>
      </c>
      <c r="DN53" s="165">
        <v>91.97697325</v>
      </c>
      <c r="DO53" s="165">
        <v>5042.6295307013861</v>
      </c>
      <c r="DP53" s="165">
        <v>38.257810374999998</v>
      </c>
      <c r="DQ53" s="165">
        <v>4477.5412425098639</v>
      </c>
      <c r="DR53" s="165">
        <v>40.628788999999998</v>
      </c>
      <c r="DS53" s="165">
        <v>6226.4079462968193</v>
      </c>
      <c r="DT53" s="165">
        <v>40.039453999999999</v>
      </c>
      <c r="DU53" s="165">
        <v>40.039453999999999</v>
      </c>
      <c r="DV53" s="165">
        <v>45.829383499999999</v>
      </c>
      <c r="DW53" s="165">
        <v>47.220976999999998</v>
      </c>
      <c r="DX53" s="165">
        <v>41.332489953553761</v>
      </c>
      <c r="DZ53" s="165">
        <v>5750.4151292820079</v>
      </c>
      <c r="EA53" s="165">
        <v>40.288829624999998</v>
      </c>
      <c r="EB53" s="165">
        <v>40.288829624999998</v>
      </c>
      <c r="EC53" s="165">
        <v>46.610846125000002</v>
      </c>
      <c r="ED53" s="165">
        <v>48.259360874999999</v>
      </c>
      <c r="EE53" s="165">
        <v>41.182113859375001</v>
      </c>
      <c r="EF53" s="165">
        <v>25.450595624999998</v>
      </c>
      <c r="EG53" s="165">
        <v>19.158875500000001</v>
      </c>
      <c r="EH53" s="165">
        <v>88.523251125000002</v>
      </c>
      <c r="EI53" s="165">
        <v>86.276105250000001</v>
      </c>
      <c r="EJ53" s="165">
        <v>39.222396375000002</v>
      </c>
      <c r="EK53" s="165">
        <v>41.829179375000002</v>
      </c>
      <c r="EL53" s="165">
        <v>40.225795374999997</v>
      </c>
      <c r="EM53" s="165">
        <v>46.602869249999998</v>
      </c>
      <c r="EN53" s="165">
        <v>48.227365500000005</v>
      </c>
      <c r="EO53" s="165">
        <v>41.583892917436572</v>
      </c>
      <c r="EP53" s="165">
        <v>6.5312499999999997E-3</v>
      </c>
      <c r="EQ53" s="165">
        <v>181267.84625</v>
      </c>
      <c r="ER53" s="165">
        <v>9769.5695070000002</v>
      </c>
      <c r="ES53" s="165">
        <v>27.920238999999999</v>
      </c>
      <c r="ET53" s="165">
        <v>4143.1807165240398</v>
      </c>
      <c r="EU53" s="165">
        <v>18.314948375</v>
      </c>
      <c r="EV53" s="167">
        <v>25782.57633306133</v>
      </c>
      <c r="EW53" s="167">
        <v>94.782354749999996</v>
      </c>
      <c r="EX53" s="167">
        <v>25782.57633306133</v>
      </c>
      <c r="EY53" s="167">
        <v>92.959579624999989</v>
      </c>
      <c r="EZ53" s="167">
        <v>4668.8987455733331</v>
      </c>
      <c r="FA53" s="167">
        <v>38.533300500000003</v>
      </c>
      <c r="FB53" s="167">
        <v>6508.0288790487011</v>
      </c>
      <c r="FC53" s="167">
        <v>42.076278500000001</v>
      </c>
      <c r="FD53" s="165">
        <v>5750.4151292820079</v>
      </c>
      <c r="FE53" s="165">
        <v>40.225795374999997</v>
      </c>
      <c r="FF53" s="165">
        <v>40.225795374999997</v>
      </c>
      <c r="FG53" s="165">
        <v>46.602869249999998</v>
      </c>
      <c r="FH53" s="165">
        <v>48.227365500000005</v>
      </c>
      <c r="FI53" s="165">
        <v>41.583892917436572</v>
      </c>
      <c r="FK53" s="165">
        <v>6226.4079462968193</v>
      </c>
      <c r="FL53" s="165">
        <v>40.902527562499998</v>
      </c>
      <c r="FM53" s="165">
        <v>5509.8797446959124</v>
      </c>
      <c r="FN53" s="165">
        <v>41.042823776496597</v>
      </c>
      <c r="FP53" s="165">
        <v>3966.8737420000002</v>
      </c>
      <c r="FQ53" s="165">
        <v>40.366725437500001</v>
      </c>
      <c r="FR53" s="165">
        <v>6508.0288790487011</v>
      </c>
      <c r="FS53" s="165">
        <v>41.855224495522734</v>
      </c>
    </row>
    <row r="54" spans="1:175">
      <c r="AP54" s="9"/>
      <c r="CE54" s="120"/>
      <c r="CF54" s="120"/>
      <c r="CK54" s="5"/>
      <c r="CL54" s="165">
        <v>6226.4079462968193</v>
      </c>
      <c r="CM54" s="165">
        <v>40.096456000000003</v>
      </c>
      <c r="CN54" s="165">
        <v>40.096456000000003</v>
      </c>
      <c r="CO54" s="165">
        <v>45.839292</v>
      </c>
      <c r="CP54" s="165">
        <v>47.250765000000001</v>
      </c>
      <c r="CQ54" s="165">
        <v>40.902527562499998</v>
      </c>
      <c r="CR54" s="165">
        <v>25.186635000000003</v>
      </c>
      <c r="CS54" s="165">
        <v>18.986000499999999</v>
      </c>
      <c r="CT54" s="165">
        <v>88.086808999999988</v>
      </c>
      <c r="CU54" s="165">
        <v>85.731458000000003</v>
      </c>
      <c r="CV54" s="165">
        <v>38.932296000000001</v>
      </c>
      <c r="CW54" s="165">
        <v>41.359495500000001</v>
      </c>
      <c r="CX54" s="165">
        <v>40.039453999999999</v>
      </c>
      <c r="CY54" s="165">
        <v>45.829383499999999</v>
      </c>
      <c r="CZ54" s="165">
        <v>47.220976999999998</v>
      </c>
      <c r="DA54" s="165">
        <v>41.332489953553761</v>
      </c>
      <c r="DB54" s="165">
        <v>1.07125E-2</v>
      </c>
      <c r="DC54" s="165">
        <v>19525.39</v>
      </c>
      <c r="DE54" s="165">
        <v>8260.8679603596902</v>
      </c>
      <c r="DF54" s="165">
        <v>26.777528750000002</v>
      </c>
      <c r="DH54" s="165">
        <v>4477.5412425098639</v>
      </c>
      <c r="DI54" s="165">
        <v>18.146035750000003</v>
      </c>
      <c r="DK54" s="165">
        <v>18859.455990927669</v>
      </c>
      <c r="DL54" s="165">
        <v>93.441576249999997</v>
      </c>
      <c r="DM54" s="165">
        <v>24159.785533580143</v>
      </c>
      <c r="DN54" s="165">
        <v>92.439885125000004</v>
      </c>
      <c r="DO54" s="165">
        <v>5679.0348110000004</v>
      </c>
      <c r="DP54" s="165">
        <v>38.706367</v>
      </c>
      <c r="DQ54" s="165">
        <v>5042.6295307013861</v>
      </c>
      <c r="DR54" s="165">
        <v>40.906816499999998</v>
      </c>
      <c r="DS54" s="165">
        <v>7036.116523419304</v>
      </c>
      <c r="DT54" s="165">
        <v>40.328888749999997</v>
      </c>
      <c r="DU54" s="165">
        <v>40.328888749999997</v>
      </c>
      <c r="DV54" s="165">
        <v>46.124253374999995</v>
      </c>
      <c r="DW54" s="165">
        <v>47.508311499999998</v>
      </c>
      <c r="DX54" s="165">
        <v>41.622156130610918</v>
      </c>
      <c r="DZ54" s="165">
        <v>6508.0288790487011</v>
      </c>
      <c r="EA54" s="165">
        <v>40.562144500000002</v>
      </c>
      <c r="EB54" s="165">
        <v>40.562144500000002</v>
      </c>
      <c r="EC54" s="165">
        <v>46.869463500000002</v>
      </c>
      <c r="ED54" s="165">
        <v>48.523073500000002</v>
      </c>
      <c r="EE54" s="165">
        <v>41.453910000000008</v>
      </c>
      <c r="EF54" s="165">
        <v>25.936989499999999</v>
      </c>
      <c r="EG54" s="165">
        <v>19.491381000000001</v>
      </c>
      <c r="EH54" s="165">
        <v>89.244968499999999</v>
      </c>
      <c r="EI54" s="165">
        <v>87.034572999999995</v>
      </c>
      <c r="EJ54" s="165">
        <v>39.680916500000002</v>
      </c>
      <c r="EK54" s="165">
        <v>42.076278500000001</v>
      </c>
      <c r="EL54" s="165">
        <v>40.498307499999996</v>
      </c>
      <c r="EM54" s="165">
        <v>46.860844</v>
      </c>
      <c r="EN54" s="165">
        <v>48.488399999999999</v>
      </c>
      <c r="EO54" s="165">
        <v>41.855224495522734</v>
      </c>
      <c r="EP54" s="165">
        <v>6.6149999999999994E-3</v>
      </c>
      <c r="EQ54" s="165">
        <v>202110.30499999999</v>
      </c>
      <c r="ER54" s="165">
        <v>13575.019637328827</v>
      </c>
      <c r="ES54" s="165">
        <v>29.0122745</v>
      </c>
      <c r="ET54" s="165">
        <v>4668.8987455733331</v>
      </c>
      <c r="EU54" s="165">
        <v>18.646918249999999</v>
      </c>
      <c r="EV54" s="167">
        <v>29243.062169000001</v>
      </c>
      <c r="EW54" s="167">
        <v>95.161000000000001</v>
      </c>
      <c r="EX54" s="167">
        <v>29243.062169000001</v>
      </c>
      <c r="EY54" s="167">
        <v>93.372598999999994</v>
      </c>
      <c r="EZ54" s="167">
        <v>5261.3238446196456</v>
      </c>
      <c r="FA54" s="167">
        <v>38.969531750000002</v>
      </c>
      <c r="FB54" s="167">
        <v>7365.4577866659301</v>
      </c>
      <c r="FC54" s="167">
        <v>42.323377624999999</v>
      </c>
      <c r="FD54" s="165">
        <v>6508.0288790487011</v>
      </c>
      <c r="FE54" s="165">
        <v>40.498307499999996</v>
      </c>
      <c r="FF54" s="165">
        <v>40.498307499999996</v>
      </c>
      <c r="FG54" s="165">
        <v>46.860844</v>
      </c>
      <c r="FH54" s="165">
        <v>48.488399999999999</v>
      </c>
      <c r="FI54" s="165">
        <v>41.855224495522734</v>
      </c>
      <c r="FK54" s="165">
        <v>7036.116523419304</v>
      </c>
      <c r="FL54" s="165">
        <v>41.193610718750001</v>
      </c>
      <c r="FM54" s="165">
        <v>6226.4079462968193</v>
      </c>
      <c r="FN54" s="165">
        <v>41.332489953553761</v>
      </c>
      <c r="FP54" s="165">
        <v>4489.5069820288527</v>
      </c>
      <c r="FQ54" s="165">
        <v>40.638521578125001</v>
      </c>
      <c r="FR54" s="165">
        <v>7365.4577866659301</v>
      </c>
      <c r="FS54" s="165">
        <v>42.126556073608903</v>
      </c>
    </row>
    <row r="55" spans="1:175">
      <c r="AP55" s="9"/>
      <c r="CE55" s="120"/>
      <c r="CF55" s="120"/>
      <c r="CK55" s="5"/>
      <c r="CL55" s="165">
        <v>7036.116523419304</v>
      </c>
      <c r="CM55" s="165">
        <v>40.387459999999997</v>
      </c>
      <c r="CN55" s="165">
        <v>40.387459999999997</v>
      </c>
      <c r="CO55" s="165">
        <v>46.134783749999997</v>
      </c>
      <c r="CP55" s="165">
        <v>47.538547749999999</v>
      </c>
      <c r="CQ55" s="165">
        <v>41.193610718750001</v>
      </c>
      <c r="CR55" s="165">
        <v>25.68745375</v>
      </c>
      <c r="CS55" s="165">
        <v>19.333699374999998</v>
      </c>
      <c r="CT55" s="165">
        <v>88.89617299999999</v>
      </c>
      <c r="CU55" s="165">
        <v>86.598468999999994</v>
      </c>
      <c r="CV55" s="165">
        <v>39.406583249999997</v>
      </c>
      <c r="CW55" s="165">
        <v>41.636153875000005</v>
      </c>
      <c r="CX55" s="165">
        <v>40.328888749999997</v>
      </c>
      <c r="CY55" s="165">
        <v>46.124253374999995</v>
      </c>
      <c r="CZ55" s="165">
        <v>47.508311499999998</v>
      </c>
      <c r="DA55" s="165">
        <v>41.622156130610918</v>
      </c>
      <c r="DB55" s="165">
        <v>1.0777624999999999E-2</v>
      </c>
      <c r="DC55" s="165">
        <v>20873.147499999999</v>
      </c>
      <c r="DE55" s="165">
        <v>9250.3447319999996</v>
      </c>
      <c r="DF55" s="165">
        <v>27.238823</v>
      </c>
      <c r="DH55" s="165">
        <v>5042.6295307013861</v>
      </c>
      <c r="DI55" s="165">
        <v>18.489854375</v>
      </c>
      <c r="DK55" s="165">
        <v>21345.73521855845</v>
      </c>
      <c r="DL55" s="165">
        <v>93.865038499999997</v>
      </c>
      <c r="DM55" s="165">
        <v>27344.817643999999</v>
      </c>
      <c r="DN55" s="165">
        <v>92.902797000000007</v>
      </c>
      <c r="DO55" s="165">
        <v>6380.4700905589252</v>
      </c>
      <c r="DP55" s="165">
        <v>39.159531874999999</v>
      </c>
      <c r="DQ55" s="165">
        <v>5679.0348110000004</v>
      </c>
      <c r="DR55" s="165">
        <v>41.184843999999998</v>
      </c>
      <c r="DS55" s="165">
        <v>7951.1230484951611</v>
      </c>
      <c r="DT55" s="165">
        <v>40.618323500000002</v>
      </c>
      <c r="DU55" s="165">
        <v>40.618323500000002</v>
      </c>
      <c r="DV55" s="165">
        <v>46.419123249999998</v>
      </c>
      <c r="DW55" s="165">
        <v>47.795645999999998</v>
      </c>
      <c r="DX55" s="165">
        <v>41.911822307668075</v>
      </c>
      <c r="DZ55" s="165">
        <v>7365.4577866659301</v>
      </c>
      <c r="EA55" s="165">
        <v>40.835459374999999</v>
      </c>
      <c r="EB55" s="165">
        <v>40.835459374999999</v>
      </c>
      <c r="EC55" s="165">
        <v>47.128080875000002</v>
      </c>
      <c r="ED55" s="165">
        <v>48.786786125000006</v>
      </c>
      <c r="EE55" s="165">
        <v>41.725706140625007</v>
      </c>
      <c r="EF55" s="165">
        <v>26.423383375</v>
      </c>
      <c r="EG55" s="165">
        <v>19.8238865</v>
      </c>
      <c r="EH55" s="165">
        <v>89.966685874999996</v>
      </c>
      <c r="EI55" s="165">
        <v>87.793040750000003</v>
      </c>
      <c r="EJ55" s="165">
        <v>40.139436625000002</v>
      </c>
      <c r="EK55" s="165">
        <v>42.323377624999999</v>
      </c>
      <c r="EL55" s="165">
        <v>40.770819625000001</v>
      </c>
      <c r="EM55" s="165">
        <v>47.118818750000003</v>
      </c>
      <c r="EN55" s="165">
        <v>48.7494345</v>
      </c>
      <c r="EO55" s="165">
        <v>42.126556073608903</v>
      </c>
      <c r="EP55" s="165">
        <v>6.6987499999999998E-3</v>
      </c>
      <c r="EQ55" s="165">
        <v>222952.76375000001</v>
      </c>
      <c r="ER55" s="165">
        <v>15280.425421</v>
      </c>
      <c r="ES55" s="165">
        <v>29.476277</v>
      </c>
      <c r="ET55" s="165">
        <v>5261.3238446196456</v>
      </c>
      <c r="EU55" s="165">
        <v>18.978888125000001</v>
      </c>
      <c r="EV55" s="167"/>
      <c r="EW55" s="167"/>
      <c r="EX55" s="167"/>
      <c r="EY55" s="167"/>
      <c r="EZ55" s="167">
        <v>5928.9203100000004</v>
      </c>
      <c r="FA55" s="167">
        <v>39.405763</v>
      </c>
      <c r="FB55" s="167">
        <v>8335.8524394083142</v>
      </c>
      <c r="FC55" s="167">
        <v>42.570476749999997</v>
      </c>
      <c r="FD55" s="165">
        <v>7365.4577866659301</v>
      </c>
      <c r="FE55" s="165">
        <v>40.770819625000001</v>
      </c>
      <c r="FF55" s="165">
        <v>40.770819625000001</v>
      </c>
      <c r="FG55" s="165">
        <v>47.118818750000003</v>
      </c>
      <c r="FH55" s="165">
        <v>48.7494345</v>
      </c>
      <c r="FI55" s="165">
        <v>42.126556073608903</v>
      </c>
      <c r="FK55" s="165">
        <v>7951.1230484951611</v>
      </c>
      <c r="FL55" s="165">
        <v>41.484693874999998</v>
      </c>
      <c r="FM55" s="165">
        <v>7036.116523419304</v>
      </c>
      <c r="FN55" s="165">
        <v>41.622156130610918</v>
      </c>
      <c r="FP55" s="165">
        <v>5080.9968384634894</v>
      </c>
      <c r="FQ55" s="165">
        <v>40.910317718750001</v>
      </c>
      <c r="FR55" s="165">
        <v>8335.8524394083142</v>
      </c>
      <c r="FS55" s="165">
        <v>42.397887651695072</v>
      </c>
    </row>
    <row r="56" spans="1:175">
      <c r="C56" s="144">
        <f>COUNTIFS(C5:C40, "&lt;&gt;",C5:C40, "&lt;&gt;0")</f>
        <v>36</v>
      </c>
      <c r="U56" s="133">
        <f>COUNTIFS(U5:U40, "&lt;&gt;",U5:U40, "&lt;&gt;0")</f>
        <v>36</v>
      </c>
      <c r="AM56" s="133">
        <f>U56/C56</f>
        <v>1</v>
      </c>
      <c r="CE56" s="120"/>
      <c r="CF56" s="120"/>
      <c r="CK56" s="5"/>
      <c r="CL56" s="165">
        <v>7951.1230484951611</v>
      </c>
      <c r="CM56" s="165">
        <v>40.678463999999998</v>
      </c>
      <c r="CN56" s="165">
        <v>40.678463999999998</v>
      </c>
      <c r="CO56" s="165">
        <v>46.4302755</v>
      </c>
      <c r="CP56" s="165">
        <v>47.826330499999997</v>
      </c>
      <c r="CQ56" s="165">
        <v>41.484693874999998</v>
      </c>
      <c r="CR56" s="165">
        <v>26.1882725</v>
      </c>
      <c r="CS56" s="165">
        <v>19.681398250000001</v>
      </c>
      <c r="CT56" s="165">
        <v>89.705536999999993</v>
      </c>
      <c r="CU56" s="165">
        <v>87.465479999999999</v>
      </c>
      <c r="CV56" s="165">
        <v>39.8808705</v>
      </c>
      <c r="CW56" s="165">
        <v>41.912812250000002</v>
      </c>
      <c r="CX56" s="165">
        <v>40.618323500000002</v>
      </c>
      <c r="CY56" s="165">
        <v>46.419123249999998</v>
      </c>
      <c r="CZ56" s="165">
        <v>47.795645999999998</v>
      </c>
      <c r="DA56" s="165">
        <v>41.911822307668075</v>
      </c>
      <c r="DB56" s="165">
        <v>1.084275E-2</v>
      </c>
      <c r="DC56" s="165">
        <v>22220.904999999999</v>
      </c>
      <c r="DE56" s="165">
        <v>12832.803831861724</v>
      </c>
      <c r="DF56" s="165">
        <v>28.331108</v>
      </c>
      <c r="DH56" s="165">
        <v>5679.0348110000004</v>
      </c>
      <c r="DI56" s="165">
        <v>18.833673000000001</v>
      </c>
      <c r="DK56" s="165">
        <v>24159.785533580143</v>
      </c>
      <c r="DL56" s="165">
        <v>94.288500749999997</v>
      </c>
      <c r="DO56" s="165">
        <v>7168.5418264496357</v>
      </c>
      <c r="DP56" s="165">
        <v>39.612696749999998</v>
      </c>
      <c r="DQ56" s="165">
        <v>7036.116523419304</v>
      </c>
      <c r="DR56" s="165">
        <v>41.636153875000005</v>
      </c>
      <c r="DS56" s="165">
        <v>8985.1209146246838</v>
      </c>
      <c r="DT56" s="165">
        <v>40.907758250000001</v>
      </c>
      <c r="DU56" s="165">
        <v>40.907758250000001</v>
      </c>
      <c r="DV56" s="165">
        <v>46.713993125000002</v>
      </c>
      <c r="DW56" s="165">
        <v>48.082980499999998</v>
      </c>
      <c r="DX56" s="165">
        <v>42.201488484725239</v>
      </c>
      <c r="DZ56" s="165">
        <v>8335.8524394083142</v>
      </c>
      <c r="EA56" s="165">
        <v>41.108774249999996</v>
      </c>
      <c r="EB56" s="165">
        <v>41.108774249999996</v>
      </c>
      <c r="EC56" s="165">
        <v>47.386698250000002</v>
      </c>
      <c r="ED56" s="165">
        <v>49.050498750000003</v>
      </c>
      <c r="EE56" s="165">
        <v>41.997502281250007</v>
      </c>
      <c r="EF56" s="165">
        <v>26.909777249999998</v>
      </c>
      <c r="EG56" s="165">
        <v>20.156392</v>
      </c>
      <c r="EH56" s="165">
        <v>90.688403249999993</v>
      </c>
      <c r="EI56" s="165">
        <v>88.551508499999997</v>
      </c>
      <c r="EJ56" s="165">
        <v>40.597956750000002</v>
      </c>
      <c r="EK56" s="165">
        <v>42.570476749999997</v>
      </c>
      <c r="EL56" s="165">
        <v>41.04333175</v>
      </c>
      <c r="EM56" s="165">
        <v>47.376793500000005</v>
      </c>
      <c r="EN56" s="165">
        <v>49.010469000000001</v>
      </c>
      <c r="EO56" s="165">
        <v>42.397887651695072</v>
      </c>
      <c r="EP56" s="165">
        <v>6.7824999999999995E-3</v>
      </c>
      <c r="EQ56" s="165">
        <v>243795.2225</v>
      </c>
      <c r="ER56" s="165">
        <v>22731.588043977565</v>
      </c>
      <c r="ES56" s="165">
        <v>30.6673075</v>
      </c>
      <c r="ET56" s="165">
        <v>5928.9203100000004</v>
      </c>
      <c r="EU56" s="165">
        <v>19.310858</v>
      </c>
      <c r="EV56" s="167"/>
      <c r="EW56" s="167"/>
      <c r="EX56" s="167"/>
      <c r="EY56" s="167"/>
      <c r="EZ56" s="167">
        <v>6673.7601155937564</v>
      </c>
      <c r="FA56" s="167">
        <v>39.852053624999996</v>
      </c>
      <c r="FB56" s="167">
        <v>9434.0960065489016</v>
      </c>
      <c r="FC56" s="167">
        <v>42.817575875000003</v>
      </c>
      <c r="FD56" s="165">
        <v>8335.8524394083142</v>
      </c>
      <c r="FE56" s="165">
        <v>41.04333175</v>
      </c>
      <c r="FF56" s="165">
        <v>41.04333175</v>
      </c>
      <c r="FG56" s="165">
        <v>47.376793500000005</v>
      </c>
      <c r="FH56" s="165">
        <v>49.010469000000001</v>
      </c>
      <c r="FI56" s="165">
        <v>42.397887651695072</v>
      </c>
      <c r="FK56" s="165">
        <v>8985.1209146246838</v>
      </c>
      <c r="FL56" s="165">
        <v>41.775777031250001</v>
      </c>
      <c r="FM56" s="165">
        <v>7951.1230484951611</v>
      </c>
      <c r="FN56" s="165">
        <v>41.911822307668075</v>
      </c>
      <c r="FP56" s="165">
        <v>5750.4151292820079</v>
      </c>
      <c r="FQ56" s="165">
        <v>41.182113859375001</v>
      </c>
      <c r="FR56" s="165">
        <v>9434.0960065489016</v>
      </c>
      <c r="FS56" s="165">
        <v>42.669219229781241</v>
      </c>
    </row>
    <row r="57" spans="1:175">
      <c r="R57" s="144">
        <f>GEOMEAN(R5:R40)</f>
        <v>2.7263801217197313E-2</v>
      </c>
      <c r="S57" s="144">
        <f>GEOMEAN(S5:S40)</f>
        <v>2209.4477865066824</v>
      </c>
      <c r="AJ57" s="133">
        <f>GEOMEAN(AJ5:AJ40)</f>
        <v>1.9937036943837215E-2</v>
      </c>
      <c r="AK57" s="133">
        <f>GEOMEAN(AK5:AK40)</f>
        <v>16866.83141533985</v>
      </c>
      <c r="AL57" s="133">
        <f>GEOMEAN(AL5:AL40)</f>
        <v>0.73126402239396604</v>
      </c>
      <c r="AM57" s="133">
        <f>GEOMEAN(AM5:AM40)</f>
        <v>7.6339579139852356</v>
      </c>
      <c r="CE57" s="120"/>
      <c r="CF57" s="120"/>
      <c r="CK57" s="5"/>
      <c r="CL57" s="165">
        <v>8985.1209146246838</v>
      </c>
      <c r="CM57" s="165">
        <v>40.969467999999999</v>
      </c>
      <c r="CN57" s="165">
        <v>40.969467999999999</v>
      </c>
      <c r="CO57" s="165">
        <v>46.725767250000004</v>
      </c>
      <c r="CP57" s="165">
        <v>48.114113250000003</v>
      </c>
      <c r="CQ57" s="165">
        <v>41.775777031250001</v>
      </c>
      <c r="CR57" s="165">
        <v>26.689091250000001</v>
      </c>
      <c r="CS57" s="165">
        <v>20.029097125</v>
      </c>
      <c r="CT57" s="165">
        <v>90.514900999999995</v>
      </c>
      <c r="CU57" s="165">
        <v>88.33249099999999</v>
      </c>
      <c r="CV57" s="165">
        <v>40.355157750000004</v>
      </c>
      <c r="CW57" s="165">
        <v>42.189470624999998</v>
      </c>
      <c r="CX57" s="165">
        <v>40.907758250000001</v>
      </c>
      <c r="CY57" s="165">
        <v>46.713993125000002</v>
      </c>
      <c r="CZ57" s="165">
        <v>48.082980499999998</v>
      </c>
      <c r="DA57" s="165">
        <v>42.201488484725239</v>
      </c>
      <c r="DB57" s="165">
        <v>1.0907875000000001E-2</v>
      </c>
      <c r="DC57" s="165">
        <v>23568.662499999999</v>
      </c>
      <c r="DE57" s="165">
        <v>14417.823407</v>
      </c>
      <c r="DF57" s="165">
        <v>28.798366000000001</v>
      </c>
      <c r="DH57" s="165">
        <v>6380.4700905589252</v>
      </c>
      <c r="DI57" s="165">
        <v>19.150580125000001</v>
      </c>
      <c r="DK57" s="165">
        <v>27344.817643999999</v>
      </c>
      <c r="DL57" s="165">
        <v>94.711962999999997</v>
      </c>
      <c r="DO57" s="165">
        <v>8053.9507572640814</v>
      </c>
      <c r="DP57" s="165">
        <v>40.065861624999997</v>
      </c>
      <c r="DQ57" s="165">
        <v>7951.1230484951611</v>
      </c>
      <c r="DR57" s="165">
        <v>41.912812250000002</v>
      </c>
      <c r="DS57" s="165">
        <v>10153.584262</v>
      </c>
      <c r="DT57" s="165">
        <v>41.197192999999999</v>
      </c>
      <c r="DU57" s="165">
        <v>41.197192999999999</v>
      </c>
      <c r="DV57" s="165">
        <v>47.008862999999998</v>
      </c>
      <c r="DW57" s="165">
        <v>48.370314999999998</v>
      </c>
      <c r="DX57" s="165">
        <v>42.491154661782396</v>
      </c>
      <c r="DZ57" s="165">
        <v>9434.0960065489016</v>
      </c>
      <c r="EA57" s="165">
        <v>41.382089125</v>
      </c>
      <c r="EB57" s="165">
        <v>41.382089125</v>
      </c>
      <c r="EC57" s="165">
        <v>47.645315625000002</v>
      </c>
      <c r="ED57" s="165">
        <v>49.314211374999999</v>
      </c>
      <c r="EE57" s="165">
        <v>42.269298421875007</v>
      </c>
      <c r="EF57" s="165">
        <v>27.396171124999999</v>
      </c>
      <c r="EG57" s="165">
        <v>20.4888975</v>
      </c>
      <c r="EH57" s="165">
        <v>91.410120625000005</v>
      </c>
      <c r="EI57" s="165">
        <v>89.309976250000005</v>
      </c>
      <c r="EJ57" s="165">
        <v>41.056476875000001</v>
      </c>
      <c r="EK57" s="165">
        <v>42.817575875000003</v>
      </c>
      <c r="EL57" s="165">
        <v>41.315843874999999</v>
      </c>
      <c r="EM57" s="165">
        <v>47.63476825</v>
      </c>
      <c r="EN57" s="165">
        <v>49.271503500000001</v>
      </c>
      <c r="EO57" s="165">
        <v>42.669219229781241</v>
      </c>
      <c r="EP57" s="165">
        <v>6.86625E-3</v>
      </c>
      <c r="EQ57" s="165">
        <v>264637.68125000002</v>
      </c>
      <c r="ER57" s="165">
        <v>25782.57633306133</v>
      </c>
      <c r="ES57" s="165">
        <v>31.131431250000002</v>
      </c>
      <c r="ET57" s="165">
        <v>6673.7601155937564</v>
      </c>
      <c r="EU57" s="165">
        <v>19.61892125</v>
      </c>
      <c r="EV57" s="167"/>
      <c r="EW57" s="167"/>
      <c r="EX57" s="167"/>
      <c r="EY57" s="167"/>
      <c r="EZ57" s="167">
        <v>7512.1728327783858</v>
      </c>
      <c r="FA57" s="167">
        <v>40.29834425</v>
      </c>
      <c r="FB57" s="167">
        <v>10677.032506</v>
      </c>
      <c r="FC57" s="167">
        <v>43.064675000000001</v>
      </c>
      <c r="FD57" s="165">
        <v>9434.0960065489016</v>
      </c>
      <c r="FE57" s="165">
        <v>41.315843874999999</v>
      </c>
      <c r="FF57" s="165">
        <v>41.315843874999999</v>
      </c>
      <c r="FG57" s="165">
        <v>47.63476825</v>
      </c>
      <c r="FH57" s="165">
        <v>49.271503500000001</v>
      </c>
      <c r="FI57" s="165">
        <v>42.669219229781241</v>
      </c>
      <c r="FK57" s="165">
        <v>10153.584262</v>
      </c>
      <c r="FL57" s="165">
        <v>42.066860187499998</v>
      </c>
      <c r="FM57" s="165">
        <v>8985.1209146246838</v>
      </c>
      <c r="FN57" s="165">
        <v>42.201488484725239</v>
      </c>
      <c r="FP57" s="165">
        <v>6508.0288790487011</v>
      </c>
      <c r="FQ57" s="165">
        <v>41.453910000000008</v>
      </c>
      <c r="FR57" s="165">
        <v>10677.032506</v>
      </c>
      <c r="FS57" s="165">
        <v>42.94055080786741</v>
      </c>
    </row>
    <row r="58" spans="1:175">
      <c r="R58" s="144">
        <f>SUM(R5:R40)</f>
        <v>1.2561340000000001</v>
      </c>
      <c r="S58" s="144">
        <f>SUM(S5:S40)</f>
        <v>170331.49999999997</v>
      </c>
      <c r="AJ58" s="133">
        <f>SUM(AJ5:AJ40)</f>
        <v>1.0006620000000002</v>
      </c>
      <c r="AK58" s="133">
        <f>SUM(AK5:AK40)</f>
        <v>1818036.4499999995</v>
      </c>
      <c r="AL58" s="133">
        <f>AVERAGE(AL5:AL40)</f>
        <v>0.75049677650777802</v>
      </c>
      <c r="AM58" s="133">
        <f>AVERAGE(AM5:AM40)</f>
        <v>7.980551380356709</v>
      </c>
      <c r="CE58" s="120"/>
      <c r="CF58" s="120"/>
      <c r="CK58" s="5"/>
      <c r="CL58" s="165">
        <v>10153.584262</v>
      </c>
      <c r="CM58" s="165">
        <v>41.260472</v>
      </c>
      <c r="CN58" s="165">
        <v>41.260472</v>
      </c>
      <c r="CO58" s="165">
        <v>47.021259000000001</v>
      </c>
      <c r="CP58" s="165">
        <v>48.401896000000001</v>
      </c>
      <c r="CQ58" s="165">
        <v>42.066860187499998</v>
      </c>
      <c r="CR58" s="165">
        <v>27.189910000000001</v>
      </c>
      <c r="CS58" s="165">
        <v>20.376795999999999</v>
      </c>
      <c r="CT58" s="165">
        <v>91.324264999999997</v>
      </c>
      <c r="CU58" s="165">
        <v>89.199501999999995</v>
      </c>
      <c r="CV58" s="165">
        <v>40.829445</v>
      </c>
      <c r="CW58" s="165">
        <v>42.466129000000002</v>
      </c>
      <c r="CX58" s="165">
        <v>41.197192999999999</v>
      </c>
      <c r="CY58" s="165">
        <v>47.008862999999998</v>
      </c>
      <c r="CZ58" s="165">
        <v>48.370314999999998</v>
      </c>
      <c r="DA58" s="165">
        <v>42.491154661782396</v>
      </c>
      <c r="DB58" s="165">
        <v>1.0973E-2</v>
      </c>
      <c r="DC58" s="165">
        <v>24916.42</v>
      </c>
      <c r="DE58" s="165">
        <v>21345.73521855845</v>
      </c>
      <c r="DF58" s="165">
        <v>29.996786499999999</v>
      </c>
      <c r="DH58" s="165">
        <v>7168.5418264496357</v>
      </c>
      <c r="DI58" s="165">
        <v>19.467487250000001</v>
      </c>
      <c r="DO58" s="165">
        <v>9048.719303150252</v>
      </c>
      <c r="DP58" s="165">
        <v>40.519026499999995</v>
      </c>
      <c r="DQ58" s="165">
        <v>8985.1209146246838</v>
      </c>
      <c r="DR58" s="165">
        <v>42.189470624999998</v>
      </c>
      <c r="DS58" s="165">
        <v>11492.151273092624</v>
      </c>
      <c r="DT58" s="165">
        <v>41.443633749999996</v>
      </c>
      <c r="DU58" s="165">
        <v>41.443633749999996</v>
      </c>
      <c r="DV58" s="165">
        <v>47.253075625000001</v>
      </c>
      <c r="DW58" s="165">
        <v>48.615161375</v>
      </c>
      <c r="DX58" s="165">
        <v>42.737395221429288</v>
      </c>
      <c r="DZ58" s="165">
        <v>10677.032506</v>
      </c>
      <c r="EA58" s="165">
        <v>41.655403999999997</v>
      </c>
      <c r="EB58" s="165">
        <v>41.655403999999997</v>
      </c>
      <c r="EC58" s="165">
        <v>47.903933000000002</v>
      </c>
      <c r="ED58" s="165">
        <v>49.577924000000003</v>
      </c>
      <c r="EE58" s="165">
        <v>42.541094562500007</v>
      </c>
      <c r="EF58" s="165">
        <v>27.882565</v>
      </c>
      <c r="EG58" s="165">
        <v>20.821403</v>
      </c>
      <c r="EH58" s="165">
        <v>92.131838000000002</v>
      </c>
      <c r="EI58" s="165">
        <v>90.068444</v>
      </c>
      <c r="EJ58" s="165">
        <v>41.514997000000001</v>
      </c>
      <c r="EK58" s="165">
        <v>43.064675000000001</v>
      </c>
      <c r="EL58" s="165">
        <v>41.588355999999997</v>
      </c>
      <c r="EM58" s="165">
        <v>47.892743000000003</v>
      </c>
      <c r="EN58" s="165">
        <v>49.532538000000002</v>
      </c>
      <c r="EO58" s="165">
        <v>42.94055080786741</v>
      </c>
      <c r="EP58" s="165">
        <v>6.9499999999999996E-3</v>
      </c>
      <c r="EQ58" s="165">
        <v>285480.14</v>
      </c>
      <c r="ER58" s="165">
        <v>29243.062169000001</v>
      </c>
      <c r="ES58" s="165">
        <v>31.595555000000001</v>
      </c>
      <c r="ET58" s="165">
        <v>7512.1728327783858</v>
      </c>
      <c r="EU58" s="165">
        <v>19.9269845</v>
      </c>
      <c r="EV58" s="167"/>
      <c r="EW58" s="167"/>
      <c r="EX58" s="167"/>
      <c r="EY58" s="167"/>
      <c r="EZ58" s="167">
        <v>8455.9138614638359</v>
      </c>
      <c r="FA58" s="167">
        <v>40.744634875000003</v>
      </c>
      <c r="FB58" s="167">
        <v>12110.082457237459</v>
      </c>
      <c r="FC58" s="167">
        <v>43.268323125000002</v>
      </c>
      <c r="FD58" s="165">
        <v>10677.032506</v>
      </c>
      <c r="FE58" s="165">
        <v>41.588355999999997</v>
      </c>
      <c r="FF58" s="165">
        <v>41.588355999999997</v>
      </c>
      <c r="FG58" s="165">
        <v>47.892743000000003</v>
      </c>
      <c r="FH58" s="165">
        <v>49.532538000000002</v>
      </c>
      <c r="FI58" s="165">
        <v>42.94055080786741</v>
      </c>
      <c r="FK58" s="165">
        <v>11492.151273092624</v>
      </c>
      <c r="FL58" s="165">
        <v>42.317376820312496</v>
      </c>
      <c r="FM58" s="165">
        <v>10153.584262</v>
      </c>
      <c r="FN58" s="165">
        <v>42.491154661782396</v>
      </c>
      <c r="FP58" s="165">
        <v>7365.4577866659301</v>
      </c>
      <c r="FQ58" s="165">
        <v>41.725706140625007</v>
      </c>
      <c r="FR58" s="165">
        <v>12110.082457237459</v>
      </c>
      <c r="FS58" s="165">
        <v>43.175690765482557</v>
      </c>
    </row>
    <row r="59" spans="1:175">
      <c r="R59" s="144">
        <f>MAX(R5:R40)</f>
        <v>0.18029500000000001</v>
      </c>
      <c r="S59" s="144">
        <f>MAX(S5:S40)</f>
        <v>28466.15</v>
      </c>
      <c r="AJ59" s="133">
        <f>MAX(AJ5:AJ40)</f>
        <v>0.15670799999999999</v>
      </c>
      <c r="AK59" s="133">
        <f>MAX(AK5:AK40)</f>
        <v>529570.46</v>
      </c>
      <c r="AL59" s="133">
        <f>MAX(AL5:AL40)</f>
        <v>1.0402890234193092</v>
      </c>
      <c r="AM59" s="133">
        <f>MAX(AM5:AM40)</f>
        <v>18.603515403382612</v>
      </c>
      <c r="CE59" s="120"/>
      <c r="CF59" s="120"/>
      <c r="CK59" s="5"/>
      <c r="CL59" s="165">
        <v>11492.151273092624</v>
      </c>
      <c r="CM59" s="165">
        <v>41.511408500000002</v>
      </c>
      <c r="CN59" s="165">
        <v>41.511408500000002</v>
      </c>
      <c r="CO59" s="165">
        <v>47.267148625000004</v>
      </c>
      <c r="CP59" s="165">
        <v>48.651161500000001</v>
      </c>
      <c r="CQ59" s="165">
        <v>42.317376820312496</v>
      </c>
      <c r="CR59" s="165">
        <v>27.657722750000001</v>
      </c>
      <c r="CS59" s="165">
        <v>20.692391874999998</v>
      </c>
      <c r="CT59" s="165">
        <v>91.747727249999997</v>
      </c>
      <c r="CU59" s="165">
        <v>89.662413874999999</v>
      </c>
      <c r="CV59" s="165">
        <v>41.297353749999999</v>
      </c>
      <c r="CW59" s="165">
        <v>42.691828874999999</v>
      </c>
      <c r="CX59" s="165">
        <v>41.443633749999996</v>
      </c>
      <c r="CY59" s="165">
        <v>47.253075625000001</v>
      </c>
      <c r="CZ59" s="165">
        <v>48.615161375</v>
      </c>
      <c r="DA59" s="165">
        <v>42.737395221429288</v>
      </c>
      <c r="DB59" s="165">
        <v>1.125075E-2</v>
      </c>
      <c r="DC59" s="165">
        <v>25360.13625</v>
      </c>
      <c r="DE59" s="165">
        <v>24159.785533580143</v>
      </c>
      <c r="DF59" s="165">
        <v>30.464599249999999</v>
      </c>
      <c r="DH59" s="165">
        <v>8053.9507572640814</v>
      </c>
      <c r="DI59" s="165">
        <v>19.784394375000002</v>
      </c>
      <c r="DO59" s="165">
        <v>10166.354810818109</v>
      </c>
      <c r="DP59" s="165">
        <v>40.972191375000001</v>
      </c>
      <c r="DQ59" s="165">
        <v>10153.584262</v>
      </c>
      <c r="DR59" s="165">
        <v>42.466129000000002</v>
      </c>
      <c r="DS59" s="165">
        <v>13007.184209611327</v>
      </c>
      <c r="DT59" s="165">
        <v>41.690074500000001</v>
      </c>
      <c r="DU59" s="165">
        <v>41.690074500000001</v>
      </c>
      <c r="DV59" s="165">
        <v>47.497288249999997</v>
      </c>
      <c r="DW59" s="165">
        <v>48.860007749999994</v>
      </c>
      <c r="DX59" s="165">
        <v>42.983635781076188</v>
      </c>
      <c r="DZ59" s="165">
        <v>12110.082457237459</v>
      </c>
      <c r="EA59" s="165">
        <v>41.896959499999994</v>
      </c>
      <c r="EB59" s="165">
        <v>41.896959499999994</v>
      </c>
      <c r="EC59" s="165">
        <v>48.114228625000003</v>
      </c>
      <c r="ED59" s="165">
        <v>49.794992750000006</v>
      </c>
      <c r="EE59" s="165">
        <v>42.779165898437505</v>
      </c>
      <c r="EF59" s="165">
        <v>28.346688749999998</v>
      </c>
      <c r="EG59" s="165">
        <v>21.129207375</v>
      </c>
      <c r="EH59" s="165">
        <v>92.510483250000007</v>
      </c>
      <c r="EI59" s="165">
        <v>90.481463375000004</v>
      </c>
      <c r="EJ59" s="165">
        <v>41.974576875000004</v>
      </c>
      <c r="EK59" s="165">
        <v>43.268323125000002</v>
      </c>
      <c r="EL59" s="165">
        <v>41.826023624999998</v>
      </c>
      <c r="EM59" s="165">
        <v>48.101111625000001</v>
      </c>
      <c r="EN59" s="165">
        <v>49.745342375</v>
      </c>
      <c r="EO59" s="165">
        <v>43.175690765482557</v>
      </c>
      <c r="EP59" s="165">
        <v>7.0937499999999994E-3</v>
      </c>
      <c r="EQ59" s="165">
        <v>315991.43</v>
      </c>
      <c r="ET59" s="165">
        <v>8455.9138614638359</v>
      </c>
      <c r="EU59" s="165">
        <v>20.23504775</v>
      </c>
      <c r="EV59" s="167"/>
      <c r="EW59" s="167"/>
      <c r="EX59" s="167"/>
      <c r="EY59" s="167"/>
      <c r="EZ59" s="167">
        <v>9518.2154117254031</v>
      </c>
      <c r="FA59" s="167">
        <v>41.190925499999999</v>
      </c>
      <c r="FB59" s="167">
        <v>13735.473507145143</v>
      </c>
      <c r="FC59" s="167">
        <v>43.471971250000003</v>
      </c>
      <c r="FD59" s="165">
        <v>12110.082457237459</v>
      </c>
      <c r="FE59" s="165">
        <v>41.826023624999998</v>
      </c>
      <c r="FF59" s="165">
        <v>41.826023624999998</v>
      </c>
      <c r="FG59" s="165">
        <v>48.101111625000001</v>
      </c>
      <c r="FH59" s="165">
        <v>49.745342375</v>
      </c>
      <c r="FI59" s="165">
        <v>43.175690765482557</v>
      </c>
      <c r="FK59" s="165">
        <v>13007.184209611327</v>
      </c>
      <c r="FL59" s="165">
        <v>42.567893453124995</v>
      </c>
      <c r="FM59" s="165">
        <v>11492.151273092624</v>
      </c>
      <c r="FN59" s="165">
        <v>42.737395221429288</v>
      </c>
      <c r="FP59" s="165">
        <v>8335.8524394083142</v>
      </c>
      <c r="FQ59" s="165">
        <v>41.997502281250007</v>
      </c>
      <c r="FR59" s="165">
        <v>13735.473507145143</v>
      </c>
      <c r="FS59" s="165">
        <v>43.41083072309771</v>
      </c>
    </row>
    <row r="60" spans="1:175">
      <c r="R60" s="144">
        <f>MIN(R5:R40)</f>
        <v>1.0451999999999999E-2</v>
      </c>
      <c r="S60" s="144">
        <f>MIN(S5:S40)</f>
        <v>150.72</v>
      </c>
      <c r="AJ60" s="133">
        <f>MIN(AJ5:AJ40)</f>
        <v>6.28E-3</v>
      </c>
      <c r="AK60" s="133">
        <f>MIN(AK5:AK40)</f>
        <v>1112.4000000000001</v>
      </c>
      <c r="AL60" s="133">
        <f>MIN(AL5:AL40)</f>
        <v>0.41523500810372771</v>
      </c>
      <c r="AM60" s="133">
        <f>MIN(AM5:AM40)</f>
        <v>4.2094231671794571</v>
      </c>
      <c r="CE60" s="120"/>
      <c r="CF60" s="120"/>
      <c r="CK60" s="5"/>
      <c r="CL60" s="165">
        <v>13007.184209611327</v>
      </c>
      <c r="CM60" s="165">
        <v>41.762344999999996</v>
      </c>
      <c r="CN60" s="165">
        <v>41.762344999999996</v>
      </c>
      <c r="CO60" s="165">
        <v>47.513038250000001</v>
      </c>
      <c r="CP60" s="165">
        <v>48.900427000000001</v>
      </c>
      <c r="CQ60" s="165">
        <v>42.567893453124995</v>
      </c>
      <c r="CR60" s="165">
        <v>28.125535500000002</v>
      </c>
      <c r="CS60" s="165">
        <v>21.007987749999998</v>
      </c>
      <c r="CT60" s="165">
        <v>92.171189499999997</v>
      </c>
      <c r="CU60" s="165">
        <v>90.125325750000002</v>
      </c>
      <c r="CV60" s="165">
        <v>41.765262499999999</v>
      </c>
      <c r="CW60" s="165">
        <v>42.917528750000002</v>
      </c>
      <c r="CX60" s="165">
        <v>41.690074500000001</v>
      </c>
      <c r="CY60" s="165">
        <v>47.497288249999997</v>
      </c>
      <c r="CZ60" s="165">
        <v>48.860007749999994</v>
      </c>
      <c r="DA60" s="165">
        <v>42.983635781076188</v>
      </c>
      <c r="DB60" s="165">
        <v>1.1528500000000001E-2</v>
      </c>
      <c r="DC60" s="165">
        <v>25803.852500000001</v>
      </c>
      <c r="DE60" s="165">
        <v>27344.817643999999</v>
      </c>
      <c r="DF60" s="165">
        <v>30.932411999999999</v>
      </c>
      <c r="DH60" s="165">
        <v>9048.719303150252</v>
      </c>
      <c r="DI60" s="165">
        <v>20.101301499999998</v>
      </c>
      <c r="DO60" s="165">
        <v>11422.032961444835</v>
      </c>
      <c r="DP60" s="165">
        <v>41.42535625</v>
      </c>
      <c r="DQ60" s="165">
        <v>11492.151273092624</v>
      </c>
      <c r="DR60" s="165">
        <v>42.691828874999999</v>
      </c>
      <c r="DS60" s="165">
        <v>14721.946922060753</v>
      </c>
      <c r="DT60" s="165">
        <v>41.936515249999999</v>
      </c>
      <c r="DU60" s="165">
        <v>41.936515249999999</v>
      </c>
      <c r="DV60" s="165">
        <v>47.741500875</v>
      </c>
      <c r="DW60" s="165">
        <v>49.104854124999996</v>
      </c>
      <c r="DX60" s="165">
        <v>43.229876340723081</v>
      </c>
      <c r="DZ60" s="165">
        <v>13735.473507145143</v>
      </c>
      <c r="EA60" s="165">
        <v>42.138514999999998</v>
      </c>
      <c r="EB60" s="165">
        <v>42.138514999999998</v>
      </c>
      <c r="EC60" s="165">
        <v>48.324524250000003</v>
      </c>
      <c r="ED60" s="165">
        <v>50.012061500000002</v>
      </c>
      <c r="EE60" s="165">
        <v>43.017237234375003</v>
      </c>
      <c r="EF60" s="165">
        <v>28.810812500000001</v>
      </c>
      <c r="EG60" s="165">
        <v>21.43701175</v>
      </c>
      <c r="EH60" s="165">
        <v>92.889128499999998</v>
      </c>
      <c r="EI60" s="165">
        <v>90.894482749999995</v>
      </c>
      <c r="EJ60" s="165">
        <v>42.43415675</v>
      </c>
      <c r="EK60" s="165">
        <v>43.471971250000003</v>
      </c>
      <c r="EL60" s="165">
        <v>42.063691249999998</v>
      </c>
      <c r="EM60" s="165">
        <v>48.30948025</v>
      </c>
      <c r="EN60" s="165">
        <v>49.958146749999997</v>
      </c>
      <c r="EO60" s="165">
        <v>43.41083072309771</v>
      </c>
      <c r="EP60" s="165">
        <v>7.2374999999999991E-3</v>
      </c>
      <c r="EQ60" s="165">
        <v>346502.72</v>
      </c>
      <c r="ET60" s="165">
        <v>9518.2154117254031</v>
      </c>
      <c r="EU60" s="165">
        <v>20.543111</v>
      </c>
      <c r="EV60" s="167"/>
      <c r="EW60" s="167"/>
      <c r="EX60" s="167"/>
      <c r="EY60" s="167"/>
      <c r="EZ60" s="167">
        <v>10713.972032861211</v>
      </c>
      <c r="FA60" s="167">
        <v>41.637216124999995</v>
      </c>
      <c r="FB60" s="167">
        <v>15579.021293346681</v>
      </c>
      <c r="FC60" s="167">
        <v>43.675619375000004</v>
      </c>
      <c r="FD60" s="165">
        <v>13735.473507145143</v>
      </c>
      <c r="FE60" s="165">
        <v>42.063691249999998</v>
      </c>
      <c r="FF60" s="165">
        <v>42.063691249999998</v>
      </c>
      <c r="FG60" s="165">
        <v>48.30948025</v>
      </c>
      <c r="FH60" s="165">
        <v>49.958146749999997</v>
      </c>
      <c r="FI60" s="165">
        <v>43.41083072309771</v>
      </c>
      <c r="FK60" s="165">
        <v>14721.946922060753</v>
      </c>
      <c r="FL60" s="165">
        <v>42.818410085937501</v>
      </c>
      <c r="FM60" s="165">
        <v>13007.184209611327</v>
      </c>
      <c r="FN60" s="165">
        <v>42.983635781076188</v>
      </c>
      <c r="FP60" s="165">
        <v>9434.0960065489016</v>
      </c>
      <c r="FQ60" s="165">
        <v>42.269298421875007</v>
      </c>
      <c r="FR60" s="165">
        <v>15579.021293346681</v>
      </c>
      <c r="FS60" s="165">
        <v>43.645970680712857</v>
      </c>
    </row>
    <row r="61" spans="1:175">
      <c r="AJ61" s="133">
        <f>AJ57/R57</f>
        <v>0.73126402239396604</v>
      </c>
      <c r="AK61" s="133">
        <f>AK57/S57</f>
        <v>7.6339579139852356</v>
      </c>
      <c r="CE61" s="120"/>
      <c r="CF61" s="120"/>
      <c r="CK61" s="5"/>
      <c r="CL61" s="165">
        <v>14721.946922060753</v>
      </c>
      <c r="CM61" s="165">
        <v>42.013281499999998</v>
      </c>
      <c r="CN61" s="165">
        <v>42.013281499999998</v>
      </c>
      <c r="CO61" s="165">
        <v>47.758927874999998</v>
      </c>
      <c r="CP61" s="165">
        <v>49.1496925</v>
      </c>
      <c r="CQ61" s="165">
        <v>42.818410085937501</v>
      </c>
      <c r="CR61" s="165">
        <v>28.593348250000002</v>
      </c>
      <c r="CS61" s="165">
        <v>21.323583624999998</v>
      </c>
      <c r="CT61" s="165">
        <v>92.594651749999997</v>
      </c>
      <c r="CU61" s="165">
        <v>90.588237625000005</v>
      </c>
      <c r="CV61" s="165">
        <v>42.233171249999998</v>
      </c>
      <c r="CW61" s="165">
        <v>43.143228625000006</v>
      </c>
      <c r="CX61" s="165">
        <v>41.936515249999999</v>
      </c>
      <c r="CY61" s="165">
        <v>47.741500875</v>
      </c>
      <c r="CZ61" s="165">
        <v>49.104854124999996</v>
      </c>
      <c r="DA61" s="165">
        <v>43.229876340723081</v>
      </c>
      <c r="DB61" s="165">
        <v>1.1806250000000001E-2</v>
      </c>
      <c r="DC61" s="165">
        <v>26247.568749999999</v>
      </c>
      <c r="DH61" s="165">
        <v>10166.354810818109</v>
      </c>
      <c r="DI61" s="165">
        <v>20.418208624999998</v>
      </c>
      <c r="DO61" s="165">
        <v>12832.803831861724</v>
      </c>
      <c r="DP61" s="165">
        <v>41.878521124999999</v>
      </c>
      <c r="DQ61" s="165">
        <v>13007.184209611327</v>
      </c>
      <c r="DR61" s="165">
        <v>42.917528750000002</v>
      </c>
      <c r="DS61" s="165">
        <v>16662.770180176489</v>
      </c>
      <c r="DT61" s="165">
        <v>42.182956000000004</v>
      </c>
      <c r="DU61" s="165">
        <v>42.182956000000004</v>
      </c>
      <c r="DV61" s="165">
        <v>47.985713500000003</v>
      </c>
      <c r="DW61" s="165">
        <v>49.349700499999997</v>
      </c>
      <c r="DX61" s="165">
        <v>43.476116900369973</v>
      </c>
      <c r="DZ61" s="165">
        <v>15579.021293346681</v>
      </c>
      <c r="EA61" s="165">
        <v>42.380070500000002</v>
      </c>
      <c r="EB61" s="165">
        <v>42.380070500000002</v>
      </c>
      <c r="EC61" s="165">
        <v>48.534819875000004</v>
      </c>
      <c r="ED61" s="165">
        <v>50.229130249999997</v>
      </c>
      <c r="EE61" s="165">
        <v>43.255308570312508</v>
      </c>
      <c r="EF61" s="165">
        <v>29.27493625</v>
      </c>
      <c r="EG61" s="165">
        <v>21.744816125</v>
      </c>
      <c r="EH61" s="165">
        <v>93.267773750000003</v>
      </c>
      <c r="EI61" s="165">
        <v>91.307502124999999</v>
      </c>
      <c r="EJ61" s="165">
        <v>42.893736625000003</v>
      </c>
      <c r="EK61" s="165">
        <v>43.675619375000004</v>
      </c>
      <c r="EL61" s="165">
        <v>42.301358874999998</v>
      </c>
      <c r="EM61" s="165">
        <v>48.517848874999999</v>
      </c>
      <c r="EN61" s="165">
        <v>50.170951125000002</v>
      </c>
      <c r="EO61" s="165">
        <v>43.645970680712857</v>
      </c>
      <c r="EP61" s="165">
        <v>7.3812499999999998E-3</v>
      </c>
      <c r="EQ61" s="165">
        <v>377014.01</v>
      </c>
      <c r="ET61" s="165">
        <v>10713.972032861211</v>
      </c>
      <c r="EU61" s="165">
        <v>20.85117425</v>
      </c>
      <c r="EV61" s="167"/>
      <c r="EW61" s="167"/>
      <c r="EX61" s="167"/>
      <c r="EY61" s="167"/>
      <c r="EZ61" s="167">
        <v>12059.949450137978</v>
      </c>
      <c r="FA61" s="167">
        <v>42.083506749999998</v>
      </c>
      <c r="FB61" s="167">
        <v>17670.00637672186</v>
      </c>
      <c r="FC61" s="167">
        <v>43.879267499999997</v>
      </c>
      <c r="FD61" s="165">
        <v>15579.021293346681</v>
      </c>
      <c r="FE61" s="165">
        <v>42.301358874999998</v>
      </c>
      <c r="FF61" s="165">
        <v>42.301358874999998</v>
      </c>
      <c r="FG61" s="165">
        <v>48.517848874999999</v>
      </c>
      <c r="FH61" s="165">
        <v>50.170951125000002</v>
      </c>
      <c r="FI61" s="165">
        <v>43.645970680712857</v>
      </c>
      <c r="FK61" s="165">
        <v>16662.770180176489</v>
      </c>
      <c r="FL61" s="165">
        <v>43.068926718749999</v>
      </c>
      <c r="FM61" s="165">
        <v>14721.946922060753</v>
      </c>
      <c r="FN61" s="165">
        <v>43.229876340723081</v>
      </c>
      <c r="FP61" s="165">
        <v>10677.032506</v>
      </c>
      <c r="FQ61" s="165">
        <v>42.541094562500007</v>
      </c>
      <c r="FR61" s="165">
        <v>17670.00637672186</v>
      </c>
      <c r="FS61" s="165">
        <v>43.881110638328011</v>
      </c>
    </row>
    <row r="62" spans="1:175">
      <c r="CE62" s="120"/>
      <c r="CF62" s="120"/>
      <c r="CK62" s="5"/>
      <c r="CL62" s="165">
        <v>16662.770180176489</v>
      </c>
      <c r="CM62" s="165">
        <v>42.264218</v>
      </c>
      <c r="CN62" s="165">
        <v>42.264218</v>
      </c>
      <c r="CO62" s="165">
        <v>48.004817500000001</v>
      </c>
      <c r="CP62" s="165">
        <v>49.398958</v>
      </c>
      <c r="CQ62" s="165">
        <v>43.068926718749999</v>
      </c>
      <c r="CR62" s="165">
        <v>29.061160999999998</v>
      </c>
      <c r="CS62" s="165">
        <v>21.639179499999997</v>
      </c>
      <c r="CT62" s="165">
        <v>93.018113999999997</v>
      </c>
      <c r="CU62" s="165">
        <v>91.051149500000008</v>
      </c>
      <c r="CV62" s="165">
        <v>42.701080000000005</v>
      </c>
      <c r="CW62" s="165">
        <v>43.368928500000003</v>
      </c>
      <c r="CX62" s="165">
        <v>42.182956000000004</v>
      </c>
      <c r="CY62" s="165">
        <v>47.985713500000003</v>
      </c>
      <c r="CZ62" s="165">
        <v>49.349700499999997</v>
      </c>
      <c r="DA62" s="165">
        <v>43.476116900369973</v>
      </c>
      <c r="DB62" s="165">
        <v>1.2084000000000001E-2</v>
      </c>
      <c r="DC62" s="165">
        <v>26691.285</v>
      </c>
      <c r="DH62" s="165">
        <v>11422.032961444835</v>
      </c>
      <c r="DI62" s="165">
        <v>20.735115749999999</v>
      </c>
      <c r="DO62" s="165">
        <v>14417.823407</v>
      </c>
      <c r="DP62" s="165">
        <v>42.331685999999998</v>
      </c>
      <c r="DQ62" s="165">
        <v>14721.946922060753</v>
      </c>
      <c r="DR62" s="165">
        <v>43.143228625000006</v>
      </c>
      <c r="DS62" s="165">
        <v>18859.455990927669</v>
      </c>
      <c r="DT62" s="165">
        <v>42.429396750000002</v>
      </c>
      <c r="DU62" s="165">
        <v>42.429396750000002</v>
      </c>
      <c r="DV62" s="165">
        <v>48.229926124999999</v>
      </c>
      <c r="DW62" s="165">
        <v>49.594546874999999</v>
      </c>
      <c r="DX62" s="165">
        <v>43.722357460016873</v>
      </c>
      <c r="DZ62" s="165">
        <v>17670.00637672186</v>
      </c>
      <c r="EA62" s="165">
        <v>42.621625999999999</v>
      </c>
      <c r="EB62" s="165">
        <v>42.621625999999999</v>
      </c>
      <c r="EC62" s="165">
        <v>48.745115499999997</v>
      </c>
      <c r="ED62" s="165">
        <v>50.446199</v>
      </c>
      <c r="EE62" s="165">
        <v>43.493379906250006</v>
      </c>
      <c r="EF62" s="165">
        <v>29.739060000000002</v>
      </c>
      <c r="EG62" s="165">
        <v>22.0526205</v>
      </c>
      <c r="EH62" s="165">
        <v>93.646419000000009</v>
      </c>
      <c r="EI62" s="165">
        <v>91.72052149999999</v>
      </c>
      <c r="EJ62" s="165">
        <v>43.353316500000005</v>
      </c>
      <c r="EK62" s="165">
        <v>43.879267499999997</v>
      </c>
      <c r="EL62" s="165">
        <v>42.539026499999999</v>
      </c>
      <c r="EM62" s="165">
        <v>48.726217500000004</v>
      </c>
      <c r="EN62" s="165">
        <v>50.383755499999999</v>
      </c>
      <c r="EO62" s="165">
        <v>43.881110638328011</v>
      </c>
      <c r="EP62" s="165">
        <v>7.5249999999999996E-3</v>
      </c>
      <c r="EQ62" s="165">
        <v>407525.3</v>
      </c>
      <c r="ET62" s="165">
        <v>12059.949450137978</v>
      </c>
      <c r="EU62" s="165">
        <v>21.1592375</v>
      </c>
      <c r="EV62" s="167"/>
      <c r="EW62" s="167"/>
      <c r="EX62" s="167"/>
      <c r="EY62" s="167"/>
      <c r="EZ62" s="167">
        <v>13575.019637328827</v>
      </c>
      <c r="FA62" s="167">
        <v>42.529797375000001</v>
      </c>
      <c r="FB62" s="167">
        <v>20041.639296477151</v>
      </c>
      <c r="FC62" s="167">
        <v>44.082915624999998</v>
      </c>
      <c r="FD62" s="165">
        <v>17670.00637672186</v>
      </c>
      <c r="FE62" s="165">
        <v>42.539026499999999</v>
      </c>
      <c r="FF62" s="165">
        <v>42.539026499999999</v>
      </c>
      <c r="FG62" s="165">
        <v>48.726217500000004</v>
      </c>
      <c r="FH62" s="165">
        <v>50.383755499999999</v>
      </c>
      <c r="FI62" s="165">
        <v>43.881110638328011</v>
      </c>
      <c r="FK62" s="165">
        <v>18859.455990927669</v>
      </c>
      <c r="FL62" s="165">
        <v>43.319443351562498</v>
      </c>
      <c r="FM62" s="165">
        <v>16662.770180176489</v>
      </c>
      <c r="FN62" s="165">
        <v>43.476116900369973</v>
      </c>
      <c r="FP62" s="165">
        <v>12110.082457237459</v>
      </c>
      <c r="FQ62" s="165">
        <v>42.779165898437505</v>
      </c>
      <c r="FR62" s="165">
        <v>20041.639296477151</v>
      </c>
      <c r="FS62" s="165">
        <v>44.116250595943157</v>
      </c>
    </row>
    <row r="63" spans="1:175">
      <c r="CE63" s="120"/>
      <c r="CF63" s="120"/>
      <c r="CK63" s="5"/>
      <c r="CL63" s="165">
        <v>18859.455990927669</v>
      </c>
      <c r="CM63" s="165">
        <v>42.515154500000001</v>
      </c>
      <c r="CN63" s="165">
        <v>42.515154500000001</v>
      </c>
      <c r="CO63" s="165">
        <v>48.250707125000005</v>
      </c>
      <c r="CP63" s="165">
        <v>49.6482235</v>
      </c>
      <c r="CQ63" s="165">
        <v>43.319443351562498</v>
      </c>
      <c r="CR63" s="165">
        <v>29.528973749999999</v>
      </c>
      <c r="CS63" s="165">
        <v>21.954775375000001</v>
      </c>
      <c r="CT63" s="165">
        <v>93.441576249999997</v>
      </c>
      <c r="CU63" s="165">
        <v>91.514061374999997</v>
      </c>
      <c r="CV63" s="165">
        <v>43.168988750000004</v>
      </c>
      <c r="CW63" s="165">
        <v>43.594628374999999</v>
      </c>
      <c r="CX63" s="165">
        <v>42.429396750000002</v>
      </c>
      <c r="CY63" s="165">
        <v>48.229926124999999</v>
      </c>
      <c r="CZ63" s="165">
        <v>49.594546874999999</v>
      </c>
      <c r="DA63" s="165">
        <v>43.722357460016873</v>
      </c>
      <c r="DB63" s="165">
        <v>1.2361749999999999E-2</v>
      </c>
      <c r="DC63" s="165">
        <v>27135.001250000001</v>
      </c>
      <c r="DH63" s="165">
        <v>12832.803831861724</v>
      </c>
      <c r="DI63" s="165">
        <v>21.052022874999999</v>
      </c>
      <c r="DO63" s="165">
        <v>18859.455990927669</v>
      </c>
      <c r="DP63" s="165">
        <v>43.168988750000004</v>
      </c>
      <c r="DQ63" s="165">
        <v>16662.770180176489</v>
      </c>
      <c r="DR63" s="165">
        <v>43.368928500000003</v>
      </c>
      <c r="DS63" s="165">
        <v>21345.73521855845</v>
      </c>
      <c r="DT63" s="165">
        <v>42.6758375</v>
      </c>
      <c r="DU63" s="165">
        <v>42.6758375</v>
      </c>
      <c r="DV63" s="165">
        <v>48.474138750000002</v>
      </c>
      <c r="DW63" s="165">
        <v>49.839393250000001</v>
      </c>
      <c r="DX63" s="165">
        <v>43.968598019663766</v>
      </c>
      <c r="DZ63" s="165">
        <v>20041.639296477151</v>
      </c>
      <c r="EA63" s="165">
        <v>42.863181499999996</v>
      </c>
      <c r="EB63" s="165">
        <v>42.863181499999996</v>
      </c>
      <c r="EC63" s="165">
        <v>48.955411124999998</v>
      </c>
      <c r="ED63" s="165">
        <v>50.663267750000003</v>
      </c>
      <c r="EE63" s="165">
        <v>43.731451242187504</v>
      </c>
      <c r="EF63" s="165">
        <v>30.203183750000001</v>
      </c>
      <c r="EG63" s="165">
        <v>22.360424875</v>
      </c>
      <c r="EH63" s="165">
        <v>94.02506425</v>
      </c>
      <c r="EI63" s="165">
        <v>92.133540874999994</v>
      </c>
      <c r="EJ63" s="165">
        <v>43.812896375000001</v>
      </c>
      <c r="EK63" s="165">
        <v>44.082915624999998</v>
      </c>
      <c r="EL63" s="165">
        <v>42.776694124999999</v>
      </c>
      <c r="EM63" s="165">
        <v>48.934586125000003</v>
      </c>
      <c r="EN63" s="165">
        <v>50.596559874999997</v>
      </c>
      <c r="EO63" s="165">
        <v>44.116250595943157</v>
      </c>
      <c r="EP63" s="165">
        <v>7.6687499999999994E-3</v>
      </c>
      <c r="EQ63" s="165">
        <v>438036.58999999997</v>
      </c>
      <c r="ET63" s="165">
        <v>13575.019637328827</v>
      </c>
      <c r="EU63" s="165">
        <v>21.46730075</v>
      </c>
      <c r="EV63" s="167"/>
      <c r="EW63" s="167"/>
      <c r="EX63" s="167"/>
      <c r="EY63" s="167"/>
      <c r="EZ63" s="167">
        <v>15280.425421</v>
      </c>
      <c r="FA63" s="167">
        <v>42.976087999999997</v>
      </c>
      <c r="FB63" s="167">
        <v>22731.588043977565</v>
      </c>
      <c r="FC63" s="167">
        <v>44.286563749999999</v>
      </c>
      <c r="FD63" s="165">
        <v>20041.639296477151</v>
      </c>
      <c r="FE63" s="165">
        <v>42.776694124999999</v>
      </c>
      <c r="FF63" s="165">
        <v>42.776694124999999</v>
      </c>
      <c r="FG63" s="165">
        <v>48.934586125000003</v>
      </c>
      <c r="FH63" s="165">
        <v>50.596559874999997</v>
      </c>
      <c r="FI63" s="165">
        <v>44.116250595943157</v>
      </c>
      <c r="FK63" s="165">
        <v>21345.73521855845</v>
      </c>
      <c r="FL63" s="165">
        <v>43.569959984375004</v>
      </c>
      <c r="FM63" s="165">
        <v>18859.455990927669</v>
      </c>
      <c r="FN63" s="165">
        <v>43.722357460016873</v>
      </c>
      <c r="FP63" s="165">
        <v>13735.473507145143</v>
      </c>
      <c r="FQ63" s="165">
        <v>43.017237234375003</v>
      </c>
      <c r="FR63" s="165">
        <v>22731.588043977565</v>
      </c>
      <c r="FS63" s="165">
        <v>44.351390553558304</v>
      </c>
    </row>
    <row r="64" spans="1:175">
      <c r="CE64" s="120"/>
      <c r="CF64" s="120"/>
      <c r="CK64" s="5"/>
      <c r="CL64" s="165">
        <v>21345.73521855845</v>
      </c>
      <c r="CM64" s="165">
        <v>42.766091000000003</v>
      </c>
      <c r="CN64" s="165">
        <v>42.766091000000003</v>
      </c>
      <c r="CO64" s="165">
        <v>48.496596750000002</v>
      </c>
      <c r="CP64" s="165">
        <v>49.897489</v>
      </c>
      <c r="CQ64" s="165">
        <v>43.569959984375004</v>
      </c>
      <c r="CR64" s="165">
        <v>29.996786499999999</v>
      </c>
      <c r="CS64" s="165">
        <v>22.27037125</v>
      </c>
      <c r="CT64" s="165">
        <v>93.865038499999997</v>
      </c>
      <c r="CU64" s="165">
        <v>91.97697325</v>
      </c>
      <c r="CV64" s="165">
        <v>43.636897500000003</v>
      </c>
      <c r="CW64" s="165">
        <v>43.820328250000003</v>
      </c>
      <c r="CX64" s="165">
        <v>42.6758375</v>
      </c>
      <c r="CY64" s="165">
        <v>48.474138750000002</v>
      </c>
      <c r="CZ64" s="165">
        <v>49.839393250000001</v>
      </c>
      <c r="DA64" s="165">
        <v>43.968598019663766</v>
      </c>
      <c r="DB64" s="165">
        <v>1.26395E-2</v>
      </c>
      <c r="DC64" s="165">
        <v>27578.717499999999</v>
      </c>
      <c r="DH64" s="165">
        <v>14417.823407</v>
      </c>
      <c r="DI64" s="165">
        <v>21.368929999999999</v>
      </c>
      <c r="DO64" s="165">
        <v>21345.73521855845</v>
      </c>
      <c r="DP64" s="165">
        <v>43.636897500000003</v>
      </c>
      <c r="DQ64" s="165">
        <v>18859.455990927669</v>
      </c>
      <c r="DR64" s="165">
        <v>43.594628374999999</v>
      </c>
      <c r="DS64" s="165">
        <v>24159.785533580143</v>
      </c>
      <c r="DT64" s="165">
        <v>42.922278250000005</v>
      </c>
      <c r="DU64" s="165">
        <v>42.922278250000005</v>
      </c>
      <c r="DV64" s="165">
        <v>48.718351374999997</v>
      </c>
      <c r="DW64" s="165">
        <v>50.084239624999995</v>
      </c>
      <c r="DX64" s="165">
        <v>44.214838579310666</v>
      </c>
      <c r="DZ64" s="165">
        <v>22731.588043977565</v>
      </c>
      <c r="EA64" s="165">
        <v>43.104737</v>
      </c>
      <c r="EB64" s="165">
        <v>43.104737</v>
      </c>
      <c r="EC64" s="165">
        <v>49.165706749999998</v>
      </c>
      <c r="ED64" s="165">
        <v>50.880336499999999</v>
      </c>
      <c r="EE64" s="165">
        <v>43.969522578125009</v>
      </c>
      <c r="EF64" s="165">
        <v>30.6673075</v>
      </c>
      <c r="EG64" s="165">
        <v>22.66822925</v>
      </c>
      <c r="EH64" s="165">
        <v>94.403709500000005</v>
      </c>
      <c r="EI64" s="165">
        <v>92.546560249999999</v>
      </c>
      <c r="EJ64" s="165">
        <v>44.272476250000004</v>
      </c>
      <c r="EK64" s="165">
        <v>44.286563749999999</v>
      </c>
      <c r="EL64" s="165">
        <v>43.014361749999999</v>
      </c>
      <c r="EM64" s="165">
        <v>49.142954750000001</v>
      </c>
      <c r="EN64" s="165">
        <v>50.809364250000002</v>
      </c>
      <c r="EO64" s="165">
        <v>44.351390553558304</v>
      </c>
      <c r="EP64" s="165">
        <v>7.8125E-3</v>
      </c>
      <c r="EQ64" s="165">
        <v>468547.88</v>
      </c>
      <c r="ET64" s="165">
        <v>15280.425421</v>
      </c>
      <c r="EU64" s="165">
        <v>21.775364</v>
      </c>
      <c r="EV64" s="167"/>
      <c r="EW64" s="167"/>
      <c r="EX64" s="167"/>
      <c r="EY64" s="167"/>
      <c r="EZ64" s="167">
        <v>20041.639296477151</v>
      </c>
      <c r="FA64" s="167">
        <v>43.812896375000001</v>
      </c>
      <c r="FB64" s="167">
        <v>25782.57633306133</v>
      </c>
      <c r="FC64" s="167">
        <v>44.490211875</v>
      </c>
      <c r="FD64" s="165">
        <v>22731.588043977565</v>
      </c>
      <c r="FE64" s="165">
        <v>43.014361749999999</v>
      </c>
      <c r="FF64" s="165">
        <v>43.014361749999999</v>
      </c>
      <c r="FG64" s="165">
        <v>49.142954750000001</v>
      </c>
      <c r="FH64" s="165">
        <v>50.809364250000002</v>
      </c>
      <c r="FI64" s="165">
        <v>44.351390553558304</v>
      </c>
      <c r="FK64" s="165">
        <v>24159.785533580143</v>
      </c>
      <c r="FL64" s="165">
        <v>43.820476617187502</v>
      </c>
      <c r="FM64" s="165">
        <v>21345.73521855845</v>
      </c>
      <c r="FN64" s="165">
        <v>43.968598019663766</v>
      </c>
      <c r="FP64" s="165">
        <v>15579.021293346681</v>
      </c>
      <c r="FQ64" s="165">
        <v>43.255308570312508</v>
      </c>
      <c r="FR64" s="165">
        <v>25782.57633306133</v>
      </c>
      <c r="FS64" s="165">
        <v>44.586530511173457</v>
      </c>
    </row>
    <row r="65" spans="83:175">
      <c r="CE65" s="120"/>
      <c r="CF65" s="120"/>
      <c r="CK65" s="5"/>
      <c r="CL65" s="165">
        <v>24159.785533580143</v>
      </c>
      <c r="CM65" s="165">
        <v>43.017027499999998</v>
      </c>
      <c r="CN65" s="165">
        <v>43.017027499999998</v>
      </c>
      <c r="CO65" s="165">
        <v>48.742486374999999</v>
      </c>
      <c r="CP65" s="165">
        <v>50.1467545</v>
      </c>
      <c r="CQ65" s="165">
        <v>43.820476617187502</v>
      </c>
      <c r="CR65" s="165">
        <v>30.464599249999999</v>
      </c>
      <c r="CS65" s="165">
        <v>22.585967125</v>
      </c>
      <c r="CT65" s="165">
        <v>94.288500749999997</v>
      </c>
      <c r="CU65" s="165">
        <v>92.439885125000004</v>
      </c>
      <c r="CV65" s="165">
        <v>44.104806250000003</v>
      </c>
      <c r="CW65" s="165">
        <v>44.046028125000007</v>
      </c>
      <c r="CX65" s="165">
        <v>42.922278250000005</v>
      </c>
      <c r="CY65" s="165">
        <v>48.718351374999997</v>
      </c>
      <c r="CZ65" s="165">
        <v>50.084239624999995</v>
      </c>
      <c r="DA65" s="165">
        <v>44.214838579310666</v>
      </c>
      <c r="DB65" s="165">
        <v>1.291725E-2</v>
      </c>
      <c r="DC65" s="165">
        <v>28022.43375</v>
      </c>
      <c r="DH65" s="165">
        <v>18859.455990927669</v>
      </c>
      <c r="DI65" s="165">
        <v>21.954775375000001</v>
      </c>
      <c r="DO65" s="165">
        <v>24159.785533580143</v>
      </c>
      <c r="DP65" s="165">
        <v>44.104806250000003</v>
      </c>
      <c r="DQ65" s="165">
        <v>21345.73521855845</v>
      </c>
      <c r="DR65" s="165">
        <v>43.820328250000003</v>
      </c>
      <c r="DS65" s="165">
        <v>27344.817643999999</v>
      </c>
      <c r="DT65" s="165">
        <v>43.168719000000003</v>
      </c>
      <c r="DU65" s="165">
        <v>43.168719000000003</v>
      </c>
      <c r="DV65" s="165">
        <v>48.962564</v>
      </c>
      <c r="DW65" s="165">
        <v>50.329085999999997</v>
      </c>
      <c r="DX65" s="165">
        <v>44.461079138957558</v>
      </c>
      <c r="DZ65" s="165">
        <v>25782.57633306133</v>
      </c>
      <c r="EA65" s="165">
        <v>43.346292500000004</v>
      </c>
      <c r="EB65" s="165">
        <v>43.346292500000004</v>
      </c>
      <c r="EC65" s="165">
        <v>49.376002374999999</v>
      </c>
      <c r="ED65" s="165">
        <v>51.097405249999994</v>
      </c>
      <c r="EE65" s="165">
        <v>44.207593914062507</v>
      </c>
      <c r="EF65" s="165">
        <v>31.131431250000002</v>
      </c>
      <c r="EG65" s="165">
        <v>22.976033624999999</v>
      </c>
      <c r="EH65" s="165">
        <v>94.782354749999996</v>
      </c>
      <c r="EI65" s="165">
        <v>92.959579624999989</v>
      </c>
      <c r="EJ65" s="165">
        <v>44.732056125</v>
      </c>
      <c r="EK65" s="165">
        <v>44.490211875</v>
      </c>
      <c r="EL65" s="165">
        <v>43.252029374999999</v>
      </c>
      <c r="EM65" s="165">
        <v>49.351323375</v>
      </c>
      <c r="EN65" s="165">
        <v>51.022168624999999</v>
      </c>
      <c r="EO65" s="165">
        <v>44.586530511173457</v>
      </c>
      <c r="EP65" s="165">
        <v>7.9562499999999998E-3</v>
      </c>
      <c r="EQ65" s="165">
        <v>499059.17</v>
      </c>
      <c r="ET65" s="165">
        <v>20041.639296477151</v>
      </c>
      <c r="EU65" s="165">
        <v>22.360424875</v>
      </c>
      <c r="EV65" s="167"/>
      <c r="EW65" s="167"/>
      <c r="EX65" s="167"/>
      <c r="EY65" s="167"/>
      <c r="EZ65" s="167">
        <v>22731.588043977565</v>
      </c>
      <c r="FA65" s="167">
        <v>44.272476250000004</v>
      </c>
      <c r="FB65" s="167">
        <v>29243.062169000001</v>
      </c>
      <c r="FC65" s="167">
        <v>44.693860000000001</v>
      </c>
      <c r="FD65" s="165">
        <v>25782.57633306133</v>
      </c>
      <c r="FE65" s="165">
        <v>43.252029374999999</v>
      </c>
      <c r="FF65" s="165">
        <v>43.252029374999999</v>
      </c>
      <c r="FG65" s="165">
        <v>49.351323375</v>
      </c>
      <c r="FH65" s="165">
        <v>51.022168624999999</v>
      </c>
      <c r="FI65" s="165">
        <v>44.586530511173457</v>
      </c>
      <c r="FK65" s="165">
        <v>27344.817643999999</v>
      </c>
      <c r="FL65" s="165">
        <v>44.070993250000001</v>
      </c>
      <c r="FM65" s="165">
        <v>24159.785533580143</v>
      </c>
      <c r="FN65" s="165">
        <v>44.214838579310666</v>
      </c>
      <c r="FP65" s="165">
        <v>17670.00637672186</v>
      </c>
      <c r="FQ65" s="165">
        <v>43.493379906250006</v>
      </c>
      <c r="FR65" s="165">
        <v>29243.062169000001</v>
      </c>
      <c r="FS65" s="165">
        <v>44.821670468788604</v>
      </c>
    </row>
    <row r="66" spans="83:175">
      <c r="CE66" s="120"/>
      <c r="CF66" s="120"/>
      <c r="CK66" s="5"/>
      <c r="CL66" s="165">
        <v>27344.817643999999</v>
      </c>
      <c r="CM66" s="165">
        <v>43.267963999999999</v>
      </c>
      <c r="CN66" s="165">
        <v>43.267963999999999</v>
      </c>
      <c r="CO66" s="165">
        <v>48.988376000000002</v>
      </c>
      <c r="CP66" s="165">
        <v>50.39602</v>
      </c>
      <c r="CQ66" s="165">
        <v>44.070993250000001</v>
      </c>
      <c r="CR66" s="165">
        <v>30.932411999999999</v>
      </c>
      <c r="CS66" s="165">
        <v>22.901562999999999</v>
      </c>
      <c r="CT66" s="165">
        <v>94.711962999999997</v>
      </c>
      <c r="CU66" s="165">
        <v>92.902797000000007</v>
      </c>
      <c r="CV66" s="165">
        <v>44.572715000000002</v>
      </c>
      <c r="CW66" s="165">
        <v>44.271728000000003</v>
      </c>
      <c r="CX66" s="165">
        <v>43.168719000000003</v>
      </c>
      <c r="CY66" s="165">
        <v>48.962564</v>
      </c>
      <c r="CZ66" s="165">
        <v>50.329085999999997</v>
      </c>
      <c r="DA66" s="165">
        <v>44.461079138957558</v>
      </c>
      <c r="DB66" s="165">
        <v>1.3195E-2</v>
      </c>
      <c r="DC66" s="165">
        <v>28466.15</v>
      </c>
      <c r="DH66" s="165">
        <v>21345.73521855845</v>
      </c>
      <c r="DI66" s="165">
        <v>22.27037125</v>
      </c>
      <c r="DO66" s="165">
        <v>27344.817643999999</v>
      </c>
      <c r="DP66" s="165">
        <v>44.572715000000002</v>
      </c>
      <c r="DQ66" s="165">
        <v>24159.785533580143</v>
      </c>
      <c r="DR66" s="165">
        <v>44.046028125000007</v>
      </c>
      <c r="DZ66" s="165">
        <v>29243.062169000001</v>
      </c>
      <c r="EA66" s="165">
        <v>43.587848000000001</v>
      </c>
      <c r="EB66" s="165">
        <v>43.587848000000001</v>
      </c>
      <c r="EC66" s="165">
        <v>49.586297999999999</v>
      </c>
      <c r="ED66" s="165">
        <v>51.314473999999997</v>
      </c>
      <c r="EE66" s="165">
        <v>44.445665250000005</v>
      </c>
      <c r="EF66" s="165">
        <v>31.595555000000001</v>
      </c>
      <c r="EG66" s="165">
        <v>23.283837999999999</v>
      </c>
      <c r="EH66" s="165">
        <v>95.161000000000001</v>
      </c>
      <c r="EI66" s="165">
        <v>93.372598999999994</v>
      </c>
      <c r="EJ66" s="165">
        <v>45.191636000000003</v>
      </c>
      <c r="EK66" s="165">
        <v>44.693860000000001</v>
      </c>
      <c r="EL66" s="165">
        <v>43.489697</v>
      </c>
      <c r="EM66" s="165">
        <v>49.559691999999998</v>
      </c>
      <c r="EN66" s="165">
        <v>51.234972999999997</v>
      </c>
      <c r="EO66" s="165">
        <v>44.821670468788604</v>
      </c>
      <c r="EP66" s="165">
        <v>8.0999999999999996E-3</v>
      </c>
      <c r="EQ66" s="165">
        <v>529570.46</v>
      </c>
      <c r="ET66" s="165">
        <v>22731.588043977565</v>
      </c>
      <c r="EU66" s="165">
        <v>22.66822925</v>
      </c>
      <c r="EV66" s="167"/>
      <c r="EW66" s="167"/>
      <c r="EX66" s="167"/>
      <c r="EY66" s="167"/>
      <c r="EZ66" s="167">
        <v>25782.57633306133</v>
      </c>
      <c r="FA66" s="167">
        <v>44.732056125</v>
      </c>
      <c r="FB66" s="167"/>
      <c r="FC66" s="167"/>
      <c r="FD66" s="165">
        <v>29243.062169000001</v>
      </c>
      <c r="FE66" s="165">
        <v>43.489697</v>
      </c>
      <c r="FF66" s="165">
        <v>43.489697</v>
      </c>
      <c r="FG66" s="165">
        <v>49.559691999999998</v>
      </c>
      <c r="FH66" s="165">
        <v>51.234972999999997</v>
      </c>
      <c r="FI66" s="165">
        <v>44.821670468788604</v>
      </c>
      <c r="FM66" s="165">
        <v>27344.817643999999</v>
      </c>
      <c r="FN66" s="165">
        <v>44.461079138957558</v>
      </c>
      <c r="FP66" s="165">
        <v>20041.639296477151</v>
      </c>
      <c r="FQ66" s="165">
        <v>43.731451242187504</v>
      </c>
    </row>
    <row r="67" spans="83:175">
      <c r="CE67" s="120"/>
      <c r="CF67" s="120"/>
      <c r="CK67" s="5"/>
      <c r="DH67" s="165">
        <v>24159.785533580143</v>
      </c>
      <c r="DI67" s="165">
        <v>22.585967125</v>
      </c>
      <c r="DQ67" s="165">
        <v>27344.817643999999</v>
      </c>
      <c r="DR67" s="165">
        <v>44.271728000000003</v>
      </c>
      <c r="ET67" s="165">
        <v>25782.57633306133</v>
      </c>
      <c r="EU67" s="165">
        <v>22.976033624999999</v>
      </c>
      <c r="EV67" s="167"/>
      <c r="EW67" s="167"/>
      <c r="EX67" s="167"/>
      <c r="EY67" s="167"/>
      <c r="EZ67" s="167">
        <v>29243.062169000001</v>
      </c>
      <c r="FA67" s="167">
        <v>45.191636000000003</v>
      </c>
      <c r="FB67" s="167"/>
      <c r="FC67" s="167"/>
      <c r="FP67" s="165">
        <v>22731.588043977565</v>
      </c>
      <c r="FQ67" s="165">
        <v>43.969522578125009</v>
      </c>
    </row>
    <row r="68" spans="83:175">
      <c r="CE68" s="120"/>
      <c r="CF68" s="120"/>
      <c r="CK68" s="5"/>
      <c r="DH68" s="165">
        <v>27344.817643999999</v>
      </c>
      <c r="DI68" s="165">
        <v>22.901562999999999</v>
      </c>
      <c r="ET68" s="165">
        <v>29243.062169000001</v>
      </c>
      <c r="EU68" s="165">
        <v>23.283837999999999</v>
      </c>
      <c r="EV68" s="167"/>
      <c r="EW68" s="167"/>
      <c r="EX68" s="167"/>
      <c r="EY68" s="167"/>
      <c r="EZ68" s="167"/>
      <c r="FA68" s="167"/>
      <c r="FB68" s="167"/>
      <c r="FC68" s="167"/>
      <c r="FP68" s="165">
        <v>25782.57633306133</v>
      </c>
      <c r="FQ68" s="165">
        <v>44.207593914062507</v>
      </c>
    </row>
    <row r="69" spans="83:175">
      <c r="CE69" s="120"/>
      <c r="CF69" s="120"/>
      <c r="CK69" s="5"/>
      <c r="EV69" s="167"/>
      <c r="EW69" s="167"/>
      <c r="EX69" s="167"/>
      <c r="EY69" s="167"/>
      <c r="EZ69" s="167"/>
      <c r="FA69" s="167"/>
      <c r="FB69" s="167"/>
      <c r="FC69" s="167"/>
      <c r="FP69" s="165">
        <v>29243.062169000001</v>
      </c>
      <c r="FQ69" s="165">
        <v>44.445665250000005</v>
      </c>
    </row>
    <row r="70" spans="83:175">
      <c r="CE70" s="120"/>
      <c r="CF70" s="120"/>
      <c r="EV70" s="167"/>
      <c r="EW70" s="167"/>
      <c r="EX70" s="167"/>
      <c r="EY70" s="167"/>
      <c r="EZ70" s="167"/>
      <c r="FA70" s="167"/>
      <c r="FB70" s="167"/>
      <c r="FC70" s="167"/>
    </row>
    <row r="71" spans="83:175">
      <c r="CE71" s="120"/>
      <c r="CF71" s="120"/>
      <c r="EV71" s="167"/>
      <c r="EW71" s="167"/>
      <c r="EX71" s="167"/>
      <c r="EY71" s="167"/>
      <c r="EZ71" s="167"/>
      <c r="FA71" s="167"/>
      <c r="FB71" s="167"/>
      <c r="FC71" s="167"/>
    </row>
    <row r="72" spans="83:175">
      <c r="CE72" s="120"/>
      <c r="CF72" s="120"/>
      <c r="EV72" s="167"/>
      <c r="EW72" s="167"/>
      <c r="EX72" s="167"/>
      <c r="EY72" s="167"/>
      <c r="EZ72" s="167"/>
      <c r="FA72" s="167"/>
      <c r="FB72" s="167"/>
      <c r="FC72" s="167"/>
    </row>
    <row r="73" spans="83:175">
      <c r="CE73" s="120"/>
      <c r="CF73" s="120"/>
      <c r="EV73" s="167"/>
      <c r="EW73" s="167"/>
      <c r="EX73" s="167"/>
      <c r="EY73" s="167"/>
      <c r="EZ73" s="167"/>
      <c r="FA73" s="167"/>
      <c r="FB73" s="167"/>
      <c r="FC73" s="167"/>
    </row>
    <row r="74" spans="83:175">
      <c r="CE74" s="120"/>
      <c r="CF74" s="120"/>
      <c r="EV74" s="167"/>
      <c r="EW74" s="167"/>
      <c r="EX74" s="167"/>
      <c r="EY74" s="167"/>
      <c r="EZ74" s="167"/>
      <c r="FA74" s="167"/>
      <c r="FB74" s="167"/>
      <c r="FC74" s="167"/>
    </row>
    <row r="75" spans="83:175">
      <c r="CE75" s="120"/>
      <c r="CF75" s="120"/>
      <c r="EV75" s="167"/>
      <c r="EW75" s="167"/>
      <c r="EX75" s="167"/>
      <c r="EY75" s="167"/>
      <c r="EZ75" s="167"/>
      <c r="FA75" s="167"/>
      <c r="FB75" s="167"/>
      <c r="FC75" s="167"/>
    </row>
    <row r="76" spans="83:175">
      <c r="CE76" s="120"/>
      <c r="CF76" s="120"/>
      <c r="EV76" s="167"/>
      <c r="EW76" s="167"/>
      <c r="EX76" s="167"/>
      <c r="EY76" s="167"/>
      <c r="EZ76" s="167"/>
      <c r="FA76" s="167"/>
      <c r="FB76" s="167"/>
      <c r="FC76" s="167"/>
    </row>
    <row r="77" spans="83:175">
      <c r="CE77" s="120"/>
      <c r="CF77" s="120"/>
      <c r="EV77" s="167"/>
      <c r="EW77" s="167"/>
      <c r="EX77" s="167"/>
      <c r="EY77" s="167"/>
      <c r="EZ77" s="167"/>
      <c r="FA77" s="167"/>
      <c r="FB77" s="167"/>
      <c r="FC77" s="167"/>
    </row>
    <row r="78" spans="83:175">
      <c r="CE78" s="120"/>
      <c r="CF78" s="120"/>
      <c r="EV78" s="167"/>
      <c r="EW78" s="167"/>
      <c r="EX78" s="167"/>
      <c r="EY78" s="167"/>
      <c r="EZ78" s="167"/>
      <c r="FA78" s="167"/>
      <c r="FB78" s="167"/>
      <c r="FC78" s="167"/>
    </row>
    <row r="79" spans="83:175">
      <c r="CE79" s="120"/>
      <c r="CF79" s="120"/>
      <c r="EV79" s="167"/>
      <c r="EW79" s="167"/>
      <c r="EX79" s="167"/>
      <c r="EY79" s="167"/>
      <c r="EZ79" s="167"/>
      <c r="FA79" s="167"/>
      <c r="FB79" s="167"/>
      <c r="FC79" s="167"/>
    </row>
    <row r="80" spans="83:175">
      <c r="CE80" s="120"/>
      <c r="CF80" s="120"/>
      <c r="EV80" s="167"/>
      <c r="EW80" s="167"/>
      <c r="EX80" s="167"/>
      <c r="EY80" s="167"/>
      <c r="EZ80" s="167"/>
      <c r="FA80" s="167"/>
      <c r="FB80" s="167"/>
      <c r="FC80" s="167"/>
    </row>
    <row r="81" spans="83:159">
      <c r="CE81" s="120"/>
      <c r="CF81" s="120"/>
      <c r="EV81" s="167"/>
      <c r="EW81" s="167"/>
      <c r="EX81" s="167"/>
      <c r="EY81" s="167"/>
      <c r="EZ81" s="167"/>
      <c r="FA81" s="167"/>
      <c r="FB81" s="167"/>
      <c r="FC81" s="167"/>
    </row>
    <row r="82" spans="83:159">
      <c r="CE82" s="120"/>
      <c r="CF82" s="120"/>
      <c r="EV82" s="167"/>
      <c r="EW82" s="167"/>
      <c r="EX82" s="167"/>
      <c r="EY82" s="167"/>
      <c r="EZ82" s="167"/>
      <c r="FA82" s="167"/>
      <c r="FB82" s="167"/>
      <c r="FC82" s="167"/>
    </row>
    <row r="83" spans="83:159">
      <c r="CE83" s="120"/>
      <c r="CF83" s="120"/>
      <c r="EV83" s="167"/>
      <c r="EW83" s="167"/>
      <c r="EX83" s="167"/>
      <c r="EY83" s="167"/>
      <c r="EZ83" s="167"/>
      <c r="FA83" s="167"/>
      <c r="FB83" s="167"/>
      <c r="FC83" s="167"/>
    </row>
    <row r="84" spans="83:159">
      <c r="CE84" s="120"/>
      <c r="CF84" s="120"/>
      <c r="EV84" s="167"/>
      <c r="EW84" s="167"/>
      <c r="EX84" s="167"/>
      <c r="EY84" s="167"/>
      <c r="EZ84" s="167"/>
      <c r="FA84" s="167"/>
      <c r="FB84" s="167"/>
      <c r="FC84" s="167"/>
    </row>
    <row r="85" spans="83:159">
      <c r="CE85" s="120"/>
      <c r="CF85" s="120"/>
      <c r="EV85" s="167"/>
      <c r="EW85" s="167"/>
      <c r="EX85" s="167"/>
      <c r="EY85" s="167"/>
      <c r="EZ85" s="167"/>
      <c r="FA85" s="167"/>
      <c r="FB85" s="167"/>
      <c r="FC85" s="167"/>
    </row>
    <row r="86" spans="83:159">
      <c r="CE86" s="120"/>
      <c r="CF86" s="120"/>
      <c r="EV86" s="167"/>
      <c r="EW86" s="167"/>
      <c r="EX86" s="167"/>
      <c r="EY86" s="167"/>
      <c r="EZ86" s="167"/>
      <c r="FA86" s="167"/>
      <c r="FB86" s="167"/>
      <c r="FC86" s="167"/>
    </row>
    <row r="87" spans="83:159">
      <c r="CE87" s="120"/>
      <c r="CF87" s="120"/>
      <c r="EV87" s="167"/>
      <c r="EW87" s="167"/>
      <c r="EX87" s="167"/>
      <c r="EY87" s="167"/>
      <c r="EZ87" s="167"/>
      <c r="FA87" s="167"/>
      <c r="FB87" s="167"/>
      <c r="FC87" s="167"/>
    </row>
    <row r="88" spans="83:159">
      <c r="CE88" s="120"/>
      <c r="CF88" s="120"/>
      <c r="EV88" s="167"/>
      <c r="EW88" s="167"/>
      <c r="EX88" s="167"/>
      <c r="EY88" s="167"/>
      <c r="EZ88" s="167"/>
      <c r="FA88" s="167"/>
      <c r="FB88" s="167"/>
      <c r="FC88" s="167"/>
    </row>
    <row r="89" spans="83:159">
      <c r="CE89" s="120"/>
      <c r="CF89" s="120"/>
      <c r="EV89" s="167"/>
      <c r="EW89" s="167"/>
      <c r="EX89" s="167"/>
      <c r="EY89" s="167"/>
      <c r="EZ89" s="167"/>
      <c r="FA89" s="167"/>
      <c r="FB89" s="167"/>
      <c r="FC89" s="167"/>
    </row>
    <row r="90" spans="83:159">
      <c r="CE90" s="120"/>
      <c r="CF90" s="120"/>
      <c r="EV90" s="167"/>
      <c r="EW90" s="167"/>
      <c r="EX90" s="167"/>
      <c r="EY90" s="167"/>
      <c r="EZ90" s="167"/>
      <c r="FA90" s="167"/>
      <c r="FB90" s="167"/>
      <c r="FC90" s="167"/>
    </row>
    <row r="91" spans="83:159">
      <c r="EV91" s="167"/>
      <c r="EW91" s="167"/>
      <c r="EX91" s="167"/>
      <c r="EY91" s="167"/>
      <c r="EZ91" s="167"/>
      <c r="FA91" s="167"/>
      <c r="FB91" s="167"/>
      <c r="FC91" s="167"/>
    </row>
    <row r="92" spans="83:159">
      <c r="EV92" s="167"/>
      <c r="EW92" s="167"/>
      <c r="EX92" s="167"/>
      <c r="EY92" s="167"/>
      <c r="EZ92" s="167"/>
      <c r="FA92" s="167"/>
      <c r="FB92" s="167"/>
      <c r="FC92" s="167"/>
    </row>
    <row r="93" spans="83:159">
      <c r="EV93" s="167"/>
      <c r="EW93" s="167"/>
      <c r="EX93" s="167"/>
      <c r="EY93" s="167"/>
      <c r="EZ93" s="167"/>
      <c r="FA93" s="167"/>
      <c r="FB93" s="167"/>
      <c r="FC93" s="167"/>
    </row>
    <row r="94" spans="83:159">
      <c r="EV94" s="167"/>
      <c r="EW94" s="167"/>
      <c r="EX94" s="167"/>
      <c r="EY94" s="167"/>
      <c r="EZ94" s="167"/>
      <c r="FA94" s="167"/>
      <c r="FB94" s="167"/>
      <c r="FC94" s="167"/>
    </row>
    <row r="95" spans="83:159">
      <c r="EV95" s="167"/>
      <c r="EW95" s="167"/>
      <c r="EX95" s="167"/>
      <c r="EY95" s="167"/>
      <c r="EZ95" s="167"/>
      <c r="FA95" s="167"/>
      <c r="FB95" s="167"/>
      <c r="FC95" s="167"/>
    </row>
    <row r="96" spans="83:159">
      <c r="EV96" s="167"/>
      <c r="EW96" s="167"/>
      <c r="EX96" s="167"/>
      <c r="EY96" s="167"/>
      <c r="EZ96" s="167"/>
      <c r="FA96" s="167"/>
      <c r="FB96" s="167"/>
      <c r="FC96" s="167"/>
    </row>
    <row r="97" spans="152:159">
      <c r="EV97" s="167"/>
      <c r="EW97" s="167"/>
      <c r="EX97" s="167"/>
      <c r="EY97" s="167"/>
      <c r="EZ97" s="167"/>
      <c r="FA97" s="167"/>
      <c r="FB97" s="167"/>
      <c r="FC97" s="167"/>
    </row>
    <row r="98" spans="152:159">
      <c r="EV98" s="167"/>
      <c r="EW98" s="167"/>
      <c r="EX98" s="167"/>
      <c r="EY98" s="167"/>
      <c r="EZ98" s="167"/>
      <c r="FA98" s="167"/>
      <c r="FB98" s="167"/>
      <c r="FC98" s="167"/>
    </row>
    <row r="99" spans="152:159">
      <c r="EV99" s="167"/>
      <c r="EW99" s="167"/>
      <c r="EX99" s="167"/>
      <c r="EY99" s="167"/>
      <c r="EZ99" s="167"/>
      <c r="FA99" s="167"/>
      <c r="FB99" s="167"/>
      <c r="FC99" s="167"/>
    </row>
    <row r="100" spans="152:159">
      <c r="EV100" s="167"/>
      <c r="EW100" s="167"/>
      <c r="EX100" s="167"/>
      <c r="EY100" s="167"/>
      <c r="EZ100" s="167"/>
      <c r="FA100" s="167"/>
      <c r="FB100" s="167"/>
      <c r="FC100" s="167"/>
    </row>
    <row r="101" spans="152:159">
      <c r="EV101" s="167"/>
      <c r="EW101" s="167"/>
      <c r="EX101" s="167"/>
      <c r="EY101" s="167"/>
      <c r="EZ101" s="167"/>
      <c r="FA101" s="167"/>
      <c r="FB101" s="167"/>
      <c r="FC101" s="167"/>
    </row>
    <row r="102" spans="152:159">
      <c r="EV102" s="167"/>
      <c r="EW102" s="167"/>
      <c r="EX102" s="167"/>
      <c r="EY102" s="167"/>
      <c r="EZ102" s="167"/>
      <c r="FA102" s="167"/>
      <c r="FB102" s="167"/>
      <c r="FC102" s="167"/>
    </row>
    <row r="103" spans="152:159">
      <c r="EV103" s="167"/>
      <c r="EW103" s="167"/>
      <c r="EX103" s="167"/>
      <c r="EY103" s="167"/>
      <c r="EZ103" s="167"/>
      <c r="FA103" s="167"/>
      <c r="FB103" s="167"/>
      <c r="FC103" s="167"/>
    </row>
    <row r="104" spans="152:159">
      <c r="EV104" s="167"/>
      <c r="EW104" s="167"/>
      <c r="EX104" s="167"/>
      <c r="EY104" s="167"/>
      <c r="EZ104" s="167"/>
      <c r="FA104" s="167"/>
      <c r="FB104" s="167"/>
      <c r="FC104" s="167"/>
    </row>
    <row r="105" spans="152:159">
      <c r="EV105" s="167"/>
      <c r="EW105" s="167"/>
      <c r="EX105" s="167"/>
      <c r="EY105" s="167"/>
      <c r="EZ105" s="167"/>
      <c r="FA105" s="167"/>
      <c r="FB105" s="167"/>
      <c r="FC105" s="167"/>
    </row>
    <row r="106" spans="152:159">
      <c r="EV106" s="167"/>
      <c r="EW106" s="167"/>
      <c r="EX106" s="167"/>
      <c r="EY106" s="167"/>
      <c r="EZ106" s="167"/>
      <c r="FA106" s="167"/>
      <c r="FB106" s="167"/>
      <c r="FC106" s="167"/>
    </row>
    <row r="107" spans="152:159">
      <c r="EV107" s="167"/>
      <c r="EW107" s="167"/>
      <c r="EX107" s="167"/>
      <c r="EY107" s="167"/>
      <c r="EZ107" s="167"/>
      <c r="FA107" s="167"/>
      <c r="FB107" s="167"/>
      <c r="FC107" s="167"/>
    </row>
    <row r="108" spans="152:159">
      <c r="EV108" s="167"/>
      <c r="EW108" s="167"/>
      <c r="EX108" s="167"/>
      <c r="EY108" s="167"/>
      <c r="EZ108" s="167"/>
      <c r="FA108" s="167"/>
      <c r="FB108" s="167"/>
      <c r="FC108" s="167"/>
    </row>
    <row r="109" spans="152:159">
      <c r="EV109" s="167"/>
      <c r="EW109" s="167"/>
      <c r="EX109" s="167"/>
      <c r="EY109" s="167"/>
      <c r="EZ109" s="167"/>
      <c r="FA109" s="167"/>
      <c r="FB109" s="167"/>
      <c r="FC109" s="167"/>
    </row>
    <row r="110" spans="152:159">
      <c r="EV110" s="167"/>
      <c r="EW110" s="167"/>
      <c r="EX110" s="167"/>
      <c r="EY110" s="167"/>
      <c r="EZ110" s="167"/>
      <c r="FA110" s="167"/>
      <c r="FB110" s="167"/>
      <c r="FC110" s="167"/>
    </row>
    <row r="111" spans="152:159">
      <c r="EV111" s="167"/>
      <c r="EW111" s="167"/>
      <c r="EX111" s="167"/>
      <c r="EY111" s="167"/>
      <c r="EZ111" s="167"/>
      <c r="FA111" s="167"/>
      <c r="FB111" s="167"/>
      <c r="FC111" s="167"/>
    </row>
    <row r="112" spans="152:159">
      <c r="EV112" s="167"/>
      <c r="EW112" s="167"/>
      <c r="EX112" s="167"/>
      <c r="EY112" s="167"/>
      <c r="EZ112" s="167"/>
      <c r="FA112" s="167"/>
      <c r="FB112" s="167"/>
      <c r="FC112" s="167"/>
    </row>
    <row r="113" spans="152:159">
      <c r="EV113" s="167"/>
      <c r="EW113" s="167"/>
      <c r="EX113" s="167"/>
      <c r="EY113" s="167"/>
      <c r="EZ113" s="167"/>
      <c r="FA113" s="167"/>
      <c r="FB113" s="167"/>
      <c r="FC113" s="167"/>
    </row>
    <row r="114" spans="152:159">
      <c r="EV114" s="167"/>
      <c r="EW114" s="167"/>
      <c r="EX114" s="167"/>
      <c r="EY114" s="167"/>
      <c r="EZ114" s="167"/>
      <c r="FA114" s="167"/>
      <c r="FB114" s="167"/>
      <c r="FC114" s="167"/>
    </row>
    <row r="115" spans="152:159">
      <c r="EV115" s="167"/>
      <c r="EW115" s="167"/>
      <c r="EX115" s="167"/>
      <c r="EY115" s="167"/>
      <c r="EZ115" s="167"/>
      <c r="FA115" s="167"/>
      <c r="FB115" s="167"/>
      <c r="FC115" s="167"/>
    </row>
    <row r="116" spans="152:159">
      <c r="EV116" s="167"/>
      <c r="EW116" s="167"/>
      <c r="EX116" s="167"/>
      <c r="EY116" s="167"/>
      <c r="EZ116" s="167"/>
      <c r="FA116" s="167"/>
      <c r="FB116" s="167"/>
      <c r="FC116" s="167"/>
    </row>
    <row r="117" spans="152:159">
      <c r="EV117" s="167"/>
      <c r="EW117" s="167"/>
      <c r="EX117" s="167"/>
      <c r="EY117" s="167"/>
      <c r="EZ117" s="167"/>
      <c r="FA117" s="167"/>
      <c r="FB117" s="167"/>
      <c r="FC117" s="167"/>
    </row>
    <row r="118" spans="152:159">
      <c r="EV118" s="167"/>
      <c r="EW118" s="167"/>
      <c r="EX118" s="167"/>
      <c r="EY118" s="167"/>
      <c r="EZ118" s="167"/>
      <c r="FA118" s="167"/>
      <c r="FB118" s="167"/>
      <c r="FC118" s="167"/>
    </row>
    <row r="119" spans="152:159">
      <c r="EV119" s="167"/>
      <c r="EW119" s="167"/>
      <c r="EX119" s="167"/>
      <c r="EY119" s="167"/>
      <c r="EZ119" s="167"/>
      <c r="FA119" s="167"/>
      <c r="FB119" s="167"/>
      <c r="FC119" s="167"/>
    </row>
    <row r="120" spans="152:159">
      <c r="EV120" s="167"/>
      <c r="EW120" s="167"/>
      <c r="EX120" s="167"/>
      <c r="EY120" s="167"/>
      <c r="EZ120" s="167"/>
      <c r="FA120" s="167"/>
      <c r="FB120" s="167"/>
      <c r="FC120" s="167"/>
    </row>
    <row r="121" spans="152:159">
      <c r="EV121" s="167"/>
      <c r="EW121" s="167"/>
      <c r="EX121" s="167"/>
      <c r="EY121" s="167"/>
      <c r="EZ121" s="167"/>
      <c r="FA121" s="167"/>
      <c r="FB121" s="167"/>
      <c r="FC121" s="167"/>
    </row>
    <row r="122" spans="152:159">
      <c r="EV122" s="167"/>
      <c r="EW122" s="167"/>
      <c r="EX122" s="167"/>
      <c r="EY122" s="167"/>
      <c r="EZ122" s="167"/>
      <c r="FA122" s="167"/>
      <c r="FB122" s="167"/>
      <c r="FC122" s="167"/>
    </row>
    <row r="123" spans="152:159">
      <c r="EV123" s="167"/>
      <c r="EW123" s="167"/>
      <c r="EX123" s="167"/>
      <c r="EY123" s="167"/>
      <c r="EZ123" s="167"/>
      <c r="FA123" s="167"/>
      <c r="FB123" s="167"/>
      <c r="FC123" s="167"/>
    </row>
    <row r="124" spans="152:159">
      <c r="EV124" s="167"/>
      <c r="EW124" s="167"/>
      <c r="EX124" s="167"/>
      <c r="EY124" s="167"/>
      <c r="EZ124" s="167"/>
      <c r="FA124" s="167"/>
      <c r="FB124" s="167"/>
      <c r="FC124" s="167"/>
    </row>
    <row r="125" spans="152:159">
      <c r="EV125" s="167"/>
      <c r="EW125" s="167"/>
      <c r="EX125" s="167"/>
      <c r="EY125" s="167"/>
      <c r="EZ125" s="167"/>
      <c r="FA125" s="167"/>
      <c r="FB125" s="167"/>
      <c r="FC125" s="167"/>
    </row>
    <row r="126" spans="152:159">
      <c r="EV126" s="167"/>
      <c r="EW126" s="167"/>
      <c r="EX126" s="167"/>
      <c r="EY126" s="167"/>
      <c r="EZ126" s="167"/>
      <c r="FA126" s="167"/>
      <c r="FB126" s="167"/>
      <c r="FC126" s="167"/>
    </row>
    <row r="127" spans="152:159">
      <c r="EV127" s="167"/>
      <c r="EW127" s="167"/>
      <c r="EX127" s="167"/>
      <c r="EY127" s="167"/>
      <c r="EZ127" s="167"/>
      <c r="FA127" s="167"/>
      <c r="FB127" s="167"/>
      <c r="FC127" s="167"/>
    </row>
    <row r="128" spans="152:159">
      <c r="EV128" s="167"/>
      <c r="EW128" s="167"/>
      <c r="EX128" s="167"/>
      <c r="EY128" s="167"/>
      <c r="EZ128" s="167"/>
      <c r="FA128" s="167"/>
      <c r="FB128" s="167"/>
      <c r="FC128" s="167"/>
    </row>
    <row r="129" spans="152:159">
      <c r="EV129" s="167"/>
      <c r="EW129" s="167"/>
      <c r="EX129" s="167"/>
      <c r="EY129" s="167"/>
      <c r="EZ129" s="167"/>
      <c r="FA129" s="167"/>
      <c r="FB129" s="167"/>
      <c r="FC129" s="167"/>
    </row>
    <row r="130" spans="152:159">
      <c r="EV130" s="167"/>
      <c r="EW130" s="167"/>
      <c r="EX130" s="167"/>
      <c r="EY130" s="167"/>
      <c r="EZ130" s="167"/>
      <c r="FA130" s="167"/>
      <c r="FB130" s="167"/>
      <c r="FC130" s="167"/>
    </row>
    <row r="131" spans="152:159">
      <c r="EV131" s="167"/>
      <c r="EW131" s="167"/>
      <c r="EX131" s="167"/>
      <c r="EY131" s="167"/>
      <c r="EZ131" s="167"/>
      <c r="FA131" s="167"/>
      <c r="FB131" s="167"/>
      <c r="FC131" s="167"/>
    </row>
    <row r="132" spans="152:159">
      <c r="EV132" s="167"/>
      <c r="EW132" s="167"/>
      <c r="EX132" s="167"/>
      <c r="EY132" s="167"/>
      <c r="EZ132" s="167"/>
      <c r="FA132" s="167"/>
      <c r="FB132" s="167"/>
      <c r="FC132" s="167"/>
    </row>
    <row r="133" spans="152:159">
      <c r="EV133" s="167"/>
      <c r="EW133" s="167"/>
      <c r="EX133" s="167"/>
      <c r="EY133" s="167"/>
      <c r="EZ133" s="167"/>
      <c r="FA133" s="167"/>
      <c r="FB133" s="167"/>
      <c r="FC133" s="167"/>
    </row>
    <row r="134" spans="152:159">
      <c r="EV134" s="167"/>
      <c r="EW134" s="167"/>
      <c r="EX134" s="167"/>
      <c r="EY134" s="167"/>
      <c r="EZ134" s="167"/>
      <c r="FA134" s="167"/>
      <c r="FB134" s="167"/>
      <c r="FC134" s="167"/>
    </row>
    <row r="135" spans="152:159">
      <c r="EV135" s="167"/>
      <c r="EW135" s="167"/>
      <c r="EX135" s="167"/>
      <c r="EY135" s="167"/>
      <c r="EZ135" s="167"/>
      <c r="FA135" s="167"/>
      <c r="FB135" s="167"/>
      <c r="FC135" s="167"/>
    </row>
    <row r="136" spans="152:159">
      <c r="EV136" s="167"/>
      <c r="EW136" s="167"/>
      <c r="EX136" s="167"/>
      <c r="EY136" s="167"/>
      <c r="EZ136" s="167"/>
      <c r="FA136" s="167"/>
      <c r="FB136" s="167"/>
      <c r="FC136" s="167"/>
    </row>
    <row r="137" spans="152:159">
      <c r="EV137" s="167"/>
      <c r="EW137" s="167"/>
      <c r="EX137" s="167"/>
      <c r="EY137" s="167"/>
      <c r="EZ137" s="167"/>
      <c r="FA137" s="167"/>
      <c r="FB137" s="167"/>
      <c r="FC137" s="167"/>
    </row>
    <row r="138" spans="152:159">
      <c r="EV138" s="167"/>
      <c r="EW138" s="167"/>
      <c r="EX138" s="167"/>
      <c r="EY138" s="167"/>
      <c r="EZ138" s="167"/>
      <c r="FA138" s="167"/>
      <c r="FB138" s="167"/>
      <c r="FC138" s="167"/>
    </row>
    <row r="139" spans="152:159">
      <c r="EV139" s="167"/>
      <c r="EW139" s="167"/>
      <c r="EX139" s="167"/>
      <c r="EY139" s="167"/>
      <c r="EZ139" s="167"/>
      <c r="FA139" s="167"/>
      <c r="FB139" s="167"/>
      <c r="FC139" s="167"/>
    </row>
    <row r="140" spans="152:159">
      <c r="EV140" s="167"/>
      <c r="EW140" s="167"/>
      <c r="EX140" s="167"/>
      <c r="EY140" s="167"/>
      <c r="EZ140" s="167"/>
      <c r="FA140" s="167"/>
      <c r="FB140" s="167"/>
      <c r="FC140" s="167"/>
    </row>
    <row r="141" spans="152:159">
      <c r="EV141" s="167"/>
      <c r="EW141" s="167"/>
      <c r="EX141" s="167"/>
      <c r="EY141" s="167"/>
      <c r="EZ141" s="167"/>
      <c r="FA141" s="167"/>
      <c r="FB141" s="167"/>
      <c r="FC141" s="167"/>
    </row>
    <row r="142" spans="152:159">
      <c r="EV142" s="167"/>
      <c r="EW142" s="167"/>
      <c r="EX142" s="167"/>
      <c r="EY142" s="167"/>
      <c r="EZ142" s="167"/>
      <c r="FA142" s="167"/>
      <c r="FB142" s="167"/>
      <c r="FC142" s="167"/>
    </row>
    <row r="143" spans="152:159">
      <c r="EV143" s="167"/>
      <c r="EW143" s="167"/>
      <c r="EX143" s="167"/>
      <c r="EY143" s="167"/>
      <c r="EZ143" s="167"/>
      <c r="FA143" s="167"/>
      <c r="FB143" s="167"/>
      <c r="FC143" s="167"/>
    </row>
    <row r="144" spans="152:159">
      <c r="EV144" s="167"/>
      <c r="EW144" s="167"/>
      <c r="EX144" s="167"/>
      <c r="EY144" s="167"/>
      <c r="EZ144" s="167"/>
      <c r="FA144" s="167"/>
      <c r="FB144" s="167"/>
      <c r="FC144" s="167"/>
    </row>
    <row r="145" spans="152:159">
      <c r="EV145" s="167"/>
      <c r="EW145" s="167"/>
      <c r="EX145" s="167"/>
      <c r="EY145" s="167"/>
      <c r="EZ145" s="167"/>
      <c r="FA145" s="167"/>
      <c r="FB145" s="167"/>
      <c r="FC145" s="167"/>
    </row>
    <row r="146" spans="152:159">
      <c r="EV146" s="167"/>
      <c r="EW146" s="167"/>
      <c r="EX146" s="167"/>
      <c r="EY146" s="167"/>
      <c r="EZ146" s="167"/>
      <c r="FA146" s="167"/>
      <c r="FB146" s="167"/>
      <c r="FC146" s="167"/>
    </row>
    <row r="147" spans="152:159">
      <c r="EV147" s="167"/>
      <c r="EW147" s="167"/>
      <c r="EX147" s="167"/>
      <c r="EY147" s="167"/>
      <c r="EZ147" s="167"/>
      <c r="FA147" s="167"/>
      <c r="FB147" s="167"/>
      <c r="FC147" s="167"/>
    </row>
    <row r="148" spans="152:159">
      <c r="EV148" s="167"/>
      <c r="EW148" s="167"/>
      <c r="EX148" s="167"/>
      <c r="EY148" s="167"/>
      <c r="EZ148" s="167"/>
      <c r="FA148" s="167"/>
      <c r="FB148" s="167"/>
      <c r="FC148" s="167"/>
    </row>
    <row r="149" spans="152:159">
      <c r="EV149" s="167"/>
      <c r="EW149" s="167"/>
      <c r="EX149" s="167"/>
      <c r="EY149" s="167"/>
      <c r="EZ149" s="167"/>
      <c r="FA149" s="167"/>
      <c r="FB149" s="167"/>
      <c r="FC149" s="167"/>
    </row>
    <row r="150" spans="152:159">
      <c r="EV150" s="167"/>
      <c r="EW150" s="167"/>
      <c r="EX150" s="167"/>
      <c r="EY150" s="167"/>
      <c r="EZ150" s="167"/>
      <c r="FA150" s="167"/>
      <c r="FB150" s="167"/>
      <c r="FC150" s="167"/>
    </row>
    <row r="151" spans="152:159">
      <c r="EV151" s="167"/>
      <c r="EW151" s="167"/>
      <c r="EX151" s="167"/>
      <c r="EY151" s="167"/>
      <c r="EZ151" s="167"/>
      <c r="FA151" s="167"/>
      <c r="FB151" s="167"/>
      <c r="FC151" s="167"/>
    </row>
    <row r="152" spans="152:159">
      <c r="EV152" s="167"/>
      <c r="EW152" s="167"/>
      <c r="EX152" s="167"/>
      <c r="EY152" s="167"/>
      <c r="EZ152" s="167"/>
      <c r="FA152" s="167"/>
      <c r="FB152" s="167"/>
      <c r="FC152" s="167"/>
    </row>
    <row r="153" spans="152:159">
      <c r="EV153" s="167"/>
      <c r="EW153" s="167"/>
      <c r="EX153" s="167"/>
      <c r="EY153" s="167"/>
      <c r="EZ153" s="167"/>
      <c r="FA153" s="167"/>
      <c r="FB153" s="167"/>
      <c r="FC153" s="167"/>
    </row>
    <row r="154" spans="152:159">
      <c r="EV154" s="167"/>
      <c r="EW154" s="167"/>
      <c r="EX154" s="167"/>
      <c r="EY154" s="167"/>
      <c r="EZ154" s="167"/>
      <c r="FA154" s="167"/>
      <c r="FB154" s="167"/>
      <c r="FC154" s="167"/>
    </row>
    <row r="155" spans="152:159">
      <c r="EV155" s="167"/>
      <c r="EW155" s="167"/>
      <c r="EX155" s="167"/>
      <c r="EY155" s="167"/>
      <c r="EZ155" s="167"/>
      <c r="FA155" s="167"/>
      <c r="FB155" s="167"/>
      <c r="FC155" s="167"/>
    </row>
    <row r="156" spans="152:159">
      <c r="EV156" s="167"/>
      <c r="EW156" s="167"/>
      <c r="EX156" s="167"/>
      <c r="EY156" s="167"/>
      <c r="EZ156" s="167"/>
      <c r="FA156" s="167"/>
      <c r="FB156" s="167"/>
      <c r="FC156" s="167"/>
    </row>
    <row r="157" spans="152:159">
      <c r="EV157" s="167"/>
      <c r="EW157" s="167"/>
      <c r="EX157" s="167"/>
      <c r="EY157" s="167"/>
      <c r="EZ157" s="167"/>
      <c r="FA157" s="167"/>
      <c r="FB157" s="167"/>
      <c r="FC157" s="167"/>
    </row>
    <row r="158" spans="152:159">
      <c r="EV158" s="167"/>
      <c r="EW158" s="167"/>
      <c r="EX158" s="167"/>
      <c r="EY158" s="167"/>
      <c r="EZ158" s="167"/>
      <c r="FA158" s="167"/>
      <c r="FB158" s="167"/>
      <c r="FC158" s="167"/>
    </row>
    <row r="159" spans="152:159">
      <c r="EV159" s="167"/>
      <c r="EW159" s="167"/>
      <c r="EX159" s="167"/>
      <c r="EY159" s="167"/>
      <c r="EZ159" s="167"/>
      <c r="FA159" s="167"/>
      <c r="FB159" s="167"/>
      <c r="FC159" s="167"/>
    </row>
    <row r="160" spans="152:159">
      <c r="EV160" s="167"/>
      <c r="EW160" s="167"/>
      <c r="EX160" s="167"/>
      <c r="EY160" s="167"/>
      <c r="EZ160" s="167"/>
      <c r="FA160" s="167"/>
      <c r="FB160" s="167"/>
      <c r="FC160" s="167"/>
    </row>
    <row r="161" spans="152:159">
      <c r="EV161" s="167"/>
      <c r="EW161" s="167"/>
      <c r="EX161" s="167"/>
      <c r="EY161" s="167"/>
      <c r="EZ161" s="167"/>
      <c r="FA161" s="167"/>
      <c r="FB161" s="167"/>
      <c r="FC161" s="167"/>
    </row>
    <row r="162" spans="152:159">
      <c r="EV162" s="167"/>
      <c r="EW162" s="167"/>
      <c r="EX162" s="167"/>
      <c r="EY162" s="167"/>
      <c r="EZ162" s="167"/>
      <c r="FA162" s="167"/>
      <c r="FB162" s="167"/>
      <c r="FC162" s="167"/>
    </row>
    <row r="163" spans="152:159">
      <c r="EV163" s="167"/>
      <c r="EW163" s="167"/>
      <c r="EX163" s="167"/>
      <c r="EY163" s="167"/>
      <c r="EZ163" s="167"/>
      <c r="FA163" s="167"/>
      <c r="FB163" s="167"/>
      <c r="FC163" s="167"/>
    </row>
    <row r="164" spans="152:159">
      <c r="EV164" s="167"/>
      <c r="EW164" s="167"/>
      <c r="EX164" s="167"/>
      <c r="EY164" s="167"/>
      <c r="EZ164" s="167"/>
      <c r="FA164" s="167"/>
      <c r="FB164" s="167"/>
      <c r="FC164" s="167"/>
    </row>
    <row r="165" spans="152:159">
      <c r="EV165" s="167"/>
      <c r="EW165" s="167"/>
      <c r="EX165" s="167"/>
      <c r="EY165" s="167"/>
      <c r="EZ165" s="167"/>
      <c r="FA165" s="167"/>
      <c r="FB165" s="167"/>
      <c r="FC165" s="167"/>
    </row>
    <row r="166" spans="152:159">
      <c r="EV166" s="167"/>
      <c r="EW166" s="167"/>
      <c r="EX166" s="167"/>
      <c r="EY166" s="167"/>
      <c r="EZ166" s="167"/>
      <c r="FA166" s="167"/>
      <c r="FB166" s="167"/>
      <c r="FC166" s="167"/>
    </row>
    <row r="167" spans="152:159">
      <c r="EV167" s="167"/>
      <c r="EW167" s="167"/>
      <c r="EX167" s="167"/>
      <c r="EY167" s="167"/>
      <c r="EZ167" s="167"/>
      <c r="FA167" s="167"/>
      <c r="FB167" s="167"/>
      <c r="FC167" s="167"/>
    </row>
    <row r="168" spans="152:159">
      <c r="EV168" s="167"/>
      <c r="EW168" s="167"/>
      <c r="EX168" s="167"/>
      <c r="EY168" s="167"/>
      <c r="EZ168" s="167"/>
      <c r="FA168" s="167"/>
      <c r="FB168" s="167"/>
      <c r="FC168" s="167"/>
    </row>
    <row r="169" spans="152:159">
      <c r="EV169" s="167"/>
      <c r="EW169" s="167"/>
      <c r="EX169" s="167"/>
      <c r="EY169" s="167"/>
      <c r="EZ169" s="167"/>
      <c r="FA169" s="167"/>
      <c r="FB169" s="167"/>
      <c r="FC169" s="167"/>
    </row>
    <row r="170" spans="152:159">
      <c r="EV170" s="167"/>
      <c r="EW170" s="167"/>
      <c r="EX170" s="167"/>
      <c r="EY170" s="167"/>
      <c r="EZ170" s="167"/>
      <c r="FA170" s="167"/>
      <c r="FB170" s="167"/>
      <c r="FC170" s="167"/>
    </row>
    <row r="171" spans="152:159">
      <c r="EV171" s="167"/>
      <c r="EW171" s="167"/>
      <c r="EX171" s="167"/>
      <c r="EY171" s="167"/>
      <c r="EZ171" s="167"/>
      <c r="FA171" s="167"/>
      <c r="FB171" s="167"/>
      <c r="FC171" s="167"/>
    </row>
    <row r="172" spans="152:159">
      <c r="EV172" s="167"/>
      <c r="EW172" s="167"/>
      <c r="EX172" s="167"/>
      <c r="EY172" s="167"/>
      <c r="EZ172" s="167"/>
      <c r="FA172" s="167"/>
      <c r="FB172" s="167"/>
      <c r="FC172" s="167"/>
    </row>
    <row r="173" spans="152:159">
      <c r="EV173" s="167"/>
      <c r="EW173" s="167"/>
      <c r="EX173" s="167"/>
      <c r="EY173" s="167"/>
      <c r="EZ173" s="167"/>
      <c r="FA173" s="167"/>
      <c r="FB173" s="167"/>
      <c r="FC173" s="167"/>
    </row>
    <row r="174" spans="152:159">
      <c r="EV174" s="167"/>
      <c r="EW174" s="167"/>
      <c r="EX174" s="167"/>
      <c r="EY174" s="167"/>
      <c r="EZ174" s="167"/>
      <c r="FA174" s="167"/>
      <c r="FB174" s="167"/>
      <c r="FC174" s="167"/>
    </row>
    <row r="175" spans="152:159">
      <c r="EV175" s="167"/>
      <c r="EW175" s="167"/>
      <c r="EX175" s="167"/>
      <c r="EY175" s="167"/>
      <c r="EZ175" s="167"/>
      <c r="FA175" s="167"/>
      <c r="FB175" s="167"/>
      <c r="FC175" s="167"/>
    </row>
    <row r="176" spans="152:159">
      <c r="EV176" s="167"/>
      <c r="EW176" s="167"/>
      <c r="EX176" s="167"/>
      <c r="EY176" s="167"/>
      <c r="EZ176" s="167"/>
      <c r="FA176" s="167"/>
      <c r="FB176" s="167"/>
      <c r="FC176" s="167"/>
    </row>
    <row r="177" spans="152:159">
      <c r="EV177" s="167"/>
      <c r="EW177" s="167"/>
      <c r="EX177" s="167"/>
      <c r="EY177" s="167"/>
      <c r="EZ177" s="167"/>
      <c r="FA177" s="167"/>
      <c r="FB177" s="167"/>
      <c r="FC177" s="167"/>
    </row>
    <row r="178" spans="152:159">
      <c r="EV178" s="167"/>
      <c r="EW178" s="167"/>
      <c r="EX178" s="167"/>
      <c r="EY178" s="167"/>
      <c r="EZ178" s="167"/>
      <c r="FA178" s="167"/>
      <c r="FB178" s="167"/>
      <c r="FC178" s="167"/>
    </row>
    <row r="179" spans="152:159">
      <c r="EV179" s="167"/>
      <c r="EW179" s="167"/>
      <c r="EX179" s="167"/>
      <c r="EY179" s="167"/>
      <c r="EZ179" s="167"/>
      <c r="FA179" s="167"/>
      <c r="FB179" s="167"/>
      <c r="FC179" s="167"/>
    </row>
    <row r="180" spans="152:159">
      <c r="EV180" s="167"/>
      <c r="EW180" s="167"/>
      <c r="EX180" s="167"/>
      <c r="EY180" s="167"/>
      <c r="EZ180" s="167"/>
      <c r="FA180" s="167"/>
      <c r="FB180" s="167"/>
      <c r="FC180" s="16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513" priority="653" stopIfTrue="1" operator="greaterThan">
      <formula>0.03</formula>
    </cfRule>
    <cfRule type="cellIs" dxfId="512" priority="654" stopIfTrue="1" operator="lessThan">
      <formula>-0.03</formula>
    </cfRule>
  </conditionalFormatting>
  <conditionalFormatting sqref="AQ5">
    <cfRule type="cellIs" dxfId="511" priority="671" stopIfTrue="1" operator="greaterThan">
      <formula>0.03</formula>
    </cfRule>
    <cfRule type="cellIs" dxfId="510" priority="672" stopIfTrue="1" operator="lessThan">
      <formula>-0.03</formula>
    </cfRule>
  </conditionalFormatting>
  <conditionalFormatting sqref="CH5">
    <cfRule type="cellIs" dxfId="509" priority="673" stopIfTrue="1" operator="greaterThan">
      <formula>0.03</formula>
    </cfRule>
    <cfRule type="cellIs" dxfId="508" priority="674" stopIfTrue="1" operator="lessThan">
      <formula>-0.03</formula>
    </cfRule>
  </conditionalFormatting>
  <conditionalFormatting sqref="AQ5:AQ10">
    <cfRule type="cellIs" dxfId="507" priority="675" stopIfTrue="1" operator="greaterThan">
      <formula>0</formula>
    </cfRule>
    <cfRule type="cellIs" dxfId="506" priority="676" stopIfTrue="1" operator="lessThan">
      <formula>0</formula>
    </cfRule>
  </conditionalFormatting>
  <conditionalFormatting sqref="AR5:AS5">
    <cfRule type="cellIs" dxfId="505" priority="667" stopIfTrue="1" operator="greaterThan">
      <formula>0.03</formula>
    </cfRule>
    <cfRule type="cellIs" dxfId="504" priority="668" stopIfTrue="1" operator="lessThan">
      <formula>-0.03</formula>
    </cfRule>
  </conditionalFormatting>
  <conditionalFormatting sqref="AR5:AS10">
    <cfRule type="cellIs" dxfId="503" priority="669" stopIfTrue="1" operator="greaterThan">
      <formula>0</formula>
    </cfRule>
    <cfRule type="cellIs" dxfId="502" priority="670" stopIfTrue="1" operator="lessThan">
      <formula>0</formula>
    </cfRule>
  </conditionalFormatting>
  <conditionalFormatting sqref="AU5">
    <cfRule type="cellIs" dxfId="501" priority="663" stopIfTrue="1" operator="greaterThan">
      <formula>0.03</formula>
    </cfRule>
    <cfRule type="cellIs" dxfId="500" priority="664" stopIfTrue="1" operator="lessThan">
      <formula>-0.03</formula>
    </cfRule>
  </conditionalFormatting>
  <conditionalFormatting sqref="AU5:AU10">
    <cfRule type="cellIs" dxfId="499" priority="665" stopIfTrue="1" operator="greaterThan">
      <formula>0</formula>
    </cfRule>
    <cfRule type="cellIs" dxfId="498" priority="666" stopIfTrue="1" operator="lessThan">
      <formula>0</formula>
    </cfRule>
  </conditionalFormatting>
  <conditionalFormatting sqref="AW5">
    <cfRule type="cellIs" dxfId="497" priority="659" stopIfTrue="1" operator="greaterThan">
      <formula>0.03</formula>
    </cfRule>
    <cfRule type="cellIs" dxfId="496" priority="660" stopIfTrue="1" operator="lessThan">
      <formula>-0.03</formula>
    </cfRule>
  </conditionalFormatting>
  <conditionalFormatting sqref="AW5:AW10">
    <cfRule type="cellIs" dxfId="495" priority="661" stopIfTrue="1" operator="greaterThan">
      <formula>0</formula>
    </cfRule>
    <cfRule type="cellIs" dxfId="494" priority="662" stopIfTrue="1" operator="lessThan">
      <formula>0</formula>
    </cfRule>
  </conditionalFormatting>
  <conditionalFormatting sqref="AY5">
    <cfRule type="cellIs" dxfId="493" priority="655" stopIfTrue="1" operator="greaterThan">
      <formula>0.03</formula>
    </cfRule>
    <cfRule type="cellIs" dxfId="492" priority="656" stopIfTrue="1" operator="lessThan">
      <formula>-0.03</formula>
    </cfRule>
  </conditionalFormatting>
  <conditionalFormatting sqref="AY5:AY10">
    <cfRule type="cellIs" dxfId="491" priority="657" stopIfTrue="1" operator="greaterThan">
      <formula>0</formula>
    </cfRule>
    <cfRule type="cellIs" dxfId="490" priority="658" stopIfTrue="1" operator="lessThan">
      <formula>0</formula>
    </cfRule>
  </conditionalFormatting>
  <conditionalFormatting sqref="AP5:AP6">
    <cfRule type="cellIs" dxfId="489" priority="677" stopIfTrue="1" operator="greaterThan">
      <formula>0</formula>
    </cfRule>
    <cfRule type="cellIs" dxfId="488" priority="678" operator="lessThan">
      <formula>0</formula>
    </cfRule>
  </conditionalFormatting>
  <conditionalFormatting sqref="AP7">
    <cfRule type="cellIs" dxfId="487" priority="649" stopIfTrue="1" operator="greaterThan">
      <formula>0.03</formula>
    </cfRule>
    <cfRule type="cellIs" dxfId="486" priority="650" stopIfTrue="1" operator="lessThan">
      <formula>-0.03</formula>
    </cfRule>
  </conditionalFormatting>
  <conditionalFormatting sqref="AP7:AP8">
    <cfRule type="cellIs" dxfId="485" priority="651" stopIfTrue="1" operator="greaterThan">
      <formula>0</formula>
    </cfRule>
    <cfRule type="cellIs" dxfId="484" priority="652" operator="lessThan">
      <formula>0</formula>
    </cfRule>
  </conditionalFormatting>
  <conditionalFormatting sqref="AP9">
    <cfRule type="cellIs" dxfId="483" priority="645" stopIfTrue="1" operator="greaterThan">
      <formula>0.03</formula>
    </cfRule>
    <cfRule type="cellIs" dxfId="482" priority="646" stopIfTrue="1" operator="lessThan">
      <formula>-0.03</formula>
    </cfRule>
  </conditionalFormatting>
  <conditionalFormatting sqref="AP9:AP10">
    <cfRule type="cellIs" dxfId="481" priority="647" stopIfTrue="1" operator="greaterThan">
      <formula>0</formula>
    </cfRule>
    <cfRule type="cellIs" dxfId="480" priority="648" operator="lessThan">
      <formula>0</formula>
    </cfRule>
  </conditionalFormatting>
  <conditionalFormatting sqref="AT5">
    <cfRule type="cellIs" dxfId="479" priority="641" stopIfTrue="1" operator="greaterThan">
      <formula>0.03</formula>
    </cfRule>
    <cfRule type="cellIs" dxfId="478" priority="642" stopIfTrue="1" operator="lessThan">
      <formula>-0.03</formula>
    </cfRule>
  </conditionalFormatting>
  <conditionalFormatting sqref="AT5:AT6">
    <cfRule type="cellIs" dxfId="477" priority="643" stopIfTrue="1" operator="greaterThan">
      <formula>0</formula>
    </cfRule>
    <cfRule type="cellIs" dxfId="476" priority="644" operator="lessThan">
      <formula>0</formula>
    </cfRule>
  </conditionalFormatting>
  <conditionalFormatting sqref="AT7">
    <cfRule type="cellIs" dxfId="475" priority="637" stopIfTrue="1" operator="greaterThan">
      <formula>0.03</formula>
    </cfRule>
    <cfRule type="cellIs" dxfId="474" priority="638" stopIfTrue="1" operator="lessThan">
      <formula>-0.03</formula>
    </cfRule>
  </conditionalFormatting>
  <conditionalFormatting sqref="AT7:AT8">
    <cfRule type="cellIs" dxfId="473" priority="639" stopIfTrue="1" operator="greaterThan">
      <formula>0</formula>
    </cfRule>
    <cfRule type="cellIs" dxfId="472" priority="640" operator="lessThan">
      <formula>0</formula>
    </cfRule>
  </conditionalFormatting>
  <conditionalFormatting sqref="AT9">
    <cfRule type="cellIs" dxfId="471" priority="633" stopIfTrue="1" operator="greaterThan">
      <formula>0.03</formula>
    </cfRule>
    <cfRule type="cellIs" dxfId="470" priority="634" stopIfTrue="1" operator="lessThan">
      <formula>-0.03</formula>
    </cfRule>
  </conditionalFormatting>
  <conditionalFormatting sqref="AT9:AT10">
    <cfRule type="cellIs" dxfId="469" priority="635" stopIfTrue="1" operator="greaterThan">
      <formula>0</formula>
    </cfRule>
    <cfRule type="cellIs" dxfId="468" priority="636" operator="lessThan">
      <formula>0</formula>
    </cfRule>
  </conditionalFormatting>
  <conditionalFormatting sqref="AV5">
    <cfRule type="cellIs" dxfId="467" priority="629" stopIfTrue="1" operator="greaterThan">
      <formula>0.03</formula>
    </cfRule>
    <cfRule type="cellIs" dxfId="466" priority="630" stopIfTrue="1" operator="lessThan">
      <formula>-0.03</formula>
    </cfRule>
  </conditionalFormatting>
  <conditionalFormatting sqref="AV5:AV6">
    <cfRule type="cellIs" dxfId="465" priority="631" stopIfTrue="1" operator="greaterThan">
      <formula>0</formula>
    </cfRule>
    <cfRule type="cellIs" dxfId="464" priority="632" operator="lessThan">
      <formula>0</formula>
    </cfRule>
  </conditionalFormatting>
  <conditionalFormatting sqref="AV7">
    <cfRule type="cellIs" dxfId="463" priority="625" stopIfTrue="1" operator="greaterThan">
      <formula>0.03</formula>
    </cfRule>
    <cfRule type="cellIs" dxfId="462" priority="626" stopIfTrue="1" operator="lessThan">
      <formula>-0.03</formula>
    </cfRule>
  </conditionalFormatting>
  <conditionalFormatting sqref="AV7:AV8">
    <cfRule type="cellIs" dxfId="461" priority="627" stopIfTrue="1" operator="greaterThan">
      <formula>0</formula>
    </cfRule>
    <cfRule type="cellIs" dxfId="460" priority="628" operator="lessThan">
      <formula>0</formula>
    </cfRule>
  </conditionalFormatting>
  <conditionalFormatting sqref="AV9">
    <cfRule type="cellIs" dxfId="459" priority="621" stopIfTrue="1" operator="greaterThan">
      <formula>0.03</formula>
    </cfRule>
    <cfRule type="cellIs" dxfId="458" priority="622" stopIfTrue="1" operator="lessThan">
      <formula>-0.03</formula>
    </cfRule>
  </conditionalFormatting>
  <conditionalFormatting sqref="AV9:AV10">
    <cfRule type="cellIs" dxfId="457" priority="623" stopIfTrue="1" operator="greaterThan">
      <formula>0</formula>
    </cfRule>
    <cfRule type="cellIs" dxfId="456" priority="624" operator="lessThan">
      <formula>0</formula>
    </cfRule>
  </conditionalFormatting>
  <conditionalFormatting sqref="AX5">
    <cfRule type="cellIs" dxfId="455" priority="617" stopIfTrue="1" operator="greaterThan">
      <formula>0.03</formula>
    </cfRule>
    <cfRule type="cellIs" dxfId="454" priority="618" stopIfTrue="1" operator="lessThan">
      <formula>-0.03</formula>
    </cfRule>
  </conditionalFormatting>
  <conditionalFormatting sqref="AX5:AX6">
    <cfRule type="cellIs" dxfId="453" priority="619" stopIfTrue="1" operator="greaterThan">
      <formula>0</formula>
    </cfRule>
    <cfRule type="cellIs" dxfId="452" priority="620" operator="lessThan">
      <formula>0</formula>
    </cfRule>
  </conditionalFormatting>
  <conditionalFormatting sqref="AX7">
    <cfRule type="cellIs" dxfId="451" priority="613" stopIfTrue="1" operator="greaterThan">
      <formula>0.03</formula>
    </cfRule>
    <cfRule type="cellIs" dxfId="450" priority="614" stopIfTrue="1" operator="lessThan">
      <formula>-0.03</formula>
    </cfRule>
  </conditionalFormatting>
  <conditionalFormatting sqref="AX7:AX8">
    <cfRule type="cellIs" dxfId="449" priority="615" stopIfTrue="1" operator="greaterThan">
      <formula>0</formula>
    </cfRule>
    <cfRule type="cellIs" dxfId="448" priority="616" operator="lessThan">
      <formula>0</formula>
    </cfRule>
  </conditionalFormatting>
  <conditionalFormatting sqref="AX9">
    <cfRule type="cellIs" dxfId="447" priority="609" stopIfTrue="1" operator="greaterThan">
      <formula>0.03</formula>
    </cfRule>
    <cfRule type="cellIs" dxfId="446" priority="610" stopIfTrue="1" operator="lessThan">
      <formula>-0.03</formula>
    </cfRule>
  </conditionalFormatting>
  <conditionalFormatting sqref="AX9:AX10">
    <cfRule type="cellIs" dxfId="445" priority="611" stopIfTrue="1" operator="greaterThan">
      <formula>0</formula>
    </cfRule>
    <cfRule type="cellIs" dxfId="444" priority="612" operator="lessThan">
      <formula>0</formula>
    </cfRule>
  </conditionalFormatting>
  <conditionalFormatting sqref="AP11">
    <cfRule type="cellIs" dxfId="443" priority="585" stopIfTrue="1" operator="greaterThan">
      <formula>0.03</formula>
    </cfRule>
    <cfRule type="cellIs" dxfId="442" priority="586" stopIfTrue="1" operator="lessThan">
      <formula>-0.03</formula>
    </cfRule>
  </conditionalFormatting>
  <conditionalFormatting sqref="AQ11">
    <cfRule type="cellIs" dxfId="441" priority="603" stopIfTrue="1" operator="greaterThan">
      <formula>0.03</formula>
    </cfRule>
    <cfRule type="cellIs" dxfId="440" priority="604" stopIfTrue="1" operator="lessThan">
      <formula>-0.03</formula>
    </cfRule>
  </conditionalFormatting>
  <conditionalFormatting sqref="AQ11:AQ16">
    <cfRule type="cellIs" dxfId="439" priority="605" stopIfTrue="1" operator="greaterThan">
      <formula>0</formula>
    </cfRule>
    <cfRule type="cellIs" dxfId="438" priority="606" stopIfTrue="1" operator="lessThan">
      <formula>0</formula>
    </cfRule>
  </conditionalFormatting>
  <conditionalFormatting sqref="AR11:AS11">
    <cfRule type="cellIs" dxfId="437" priority="599" stopIfTrue="1" operator="greaterThan">
      <formula>0.03</formula>
    </cfRule>
    <cfRule type="cellIs" dxfId="436" priority="600" stopIfTrue="1" operator="lessThan">
      <formula>-0.03</formula>
    </cfRule>
  </conditionalFormatting>
  <conditionalFormatting sqref="AR11:AS16">
    <cfRule type="cellIs" dxfId="435" priority="601" stopIfTrue="1" operator="greaterThan">
      <formula>0</formula>
    </cfRule>
    <cfRule type="cellIs" dxfId="434" priority="602" stopIfTrue="1" operator="lessThan">
      <formula>0</formula>
    </cfRule>
  </conditionalFormatting>
  <conditionalFormatting sqref="AU11">
    <cfRule type="cellIs" dxfId="433" priority="595" stopIfTrue="1" operator="greaterThan">
      <formula>0.03</formula>
    </cfRule>
    <cfRule type="cellIs" dxfId="432" priority="596" stopIfTrue="1" operator="lessThan">
      <formula>-0.03</formula>
    </cfRule>
  </conditionalFormatting>
  <conditionalFormatting sqref="AU11:AU16">
    <cfRule type="cellIs" dxfId="431" priority="597" stopIfTrue="1" operator="greaterThan">
      <formula>0</formula>
    </cfRule>
    <cfRule type="cellIs" dxfId="430" priority="598" stopIfTrue="1" operator="lessThan">
      <formula>0</formula>
    </cfRule>
  </conditionalFormatting>
  <conditionalFormatting sqref="AW11">
    <cfRule type="cellIs" dxfId="429" priority="591" stopIfTrue="1" operator="greaterThan">
      <formula>0.03</formula>
    </cfRule>
    <cfRule type="cellIs" dxfId="428" priority="592" stopIfTrue="1" operator="lessThan">
      <formula>-0.03</formula>
    </cfRule>
  </conditionalFormatting>
  <conditionalFormatting sqref="AW11:AW16">
    <cfRule type="cellIs" dxfId="427" priority="593" stopIfTrue="1" operator="greaterThan">
      <formula>0</formula>
    </cfRule>
    <cfRule type="cellIs" dxfId="426" priority="594" stopIfTrue="1" operator="lessThan">
      <formula>0</formula>
    </cfRule>
  </conditionalFormatting>
  <conditionalFormatting sqref="AY11">
    <cfRule type="cellIs" dxfId="425" priority="587" stopIfTrue="1" operator="greaterThan">
      <formula>0.03</formula>
    </cfRule>
    <cfRule type="cellIs" dxfId="424" priority="588" stopIfTrue="1" operator="lessThan">
      <formula>-0.03</formula>
    </cfRule>
  </conditionalFormatting>
  <conditionalFormatting sqref="AY11:AY16">
    <cfRule type="cellIs" dxfId="423" priority="589" stopIfTrue="1" operator="greaterThan">
      <formula>0</formula>
    </cfRule>
    <cfRule type="cellIs" dxfId="422" priority="590" stopIfTrue="1" operator="lessThan">
      <formula>0</formula>
    </cfRule>
  </conditionalFormatting>
  <conditionalFormatting sqref="AP11:AP12">
    <cfRule type="cellIs" dxfId="421" priority="607" stopIfTrue="1" operator="greaterThan">
      <formula>0</formula>
    </cfRule>
    <cfRule type="cellIs" dxfId="420" priority="608" operator="lessThan">
      <formula>0</formula>
    </cfRule>
  </conditionalFormatting>
  <conditionalFormatting sqref="AP13">
    <cfRule type="cellIs" dxfId="419" priority="581" stopIfTrue="1" operator="greaterThan">
      <formula>0.03</formula>
    </cfRule>
    <cfRule type="cellIs" dxfId="418" priority="582" stopIfTrue="1" operator="lessThan">
      <formula>-0.03</formula>
    </cfRule>
  </conditionalFormatting>
  <conditionalFormatting sqref="AP13:AP14">
    <cfRule type="cellIs" dxfId="417" priority="583" stopIfTrue="1" operator="greaterThan">
      <formula>0</formula>
    </cfRule>
    <cfRule type="cellIs" dxfId="416" priority="584" operator="lessThan">
      <formula>0</formula>
    </cfRule>
  </conditionalFormatting>
  <conditionalFormatting sqref="AP15">
    <cfRule type="cellIs" dxfId="415" priority="577" stopIfTrue="1" operator="greaterThan">
      <formula>0.03</formula>
    </cfRule>
    <cfRule type="cellIs" dxfId="414" priority="578" stopIfTrue="1" operator="lessThan">
      <formula>-0.03</formula>
    </cfRule>
  </conditionalFormatting>
  <conditionalFormatting sqref="AP15:AP16">
    <cfRule type="cellIs" dxfId="413" priority="579" stopIfTrue="1" operator="greaterThan">
      <formula>0</formula>
    </cfRule>
    <cfRule type="cellIs" dxfId="412" priority="580" operator="lessThan">
      <formula>0</formula>
    </cfRule>
  </conditionalFormatting>
  <conditionalFormatting sqref="AT11">
    <cfRule type="cellIs" dxfId="411" priority="573" stopIfTrue="1" operator="greaterThan">
      <formula>0.03</formula>
    </cfRule>
    <cfRule type="cellIs" dxfId="410" priority="574" stopIfTrue="1" operator="lessThan">
      <formula>-0.03</formula>
    </cfRule>
  </conditionalFormatting>
  <conditionalFormatting sqref="AT11:AT12">
    <cfRule type="cellIs" dxfId="409" priority="575" stopIfTrue="1" operator="greaterThan">
      <formula>0</formula>
    </cfRule>
    <cfRule type="cellIs" dxfId="408" priority="576" operator="lessThan">
      <formula>0</formula>
    </cfRule>
  </conditionalFormatting>
  <conditionalFormatting sqref="AT13">
    <cfRule type="cellIs" dxfId="407" priority="569" stopIfTrue="1" operator="greaterThan">
      <formula>0.03</formula>
    </cfRule>
    <cfRule type="cellIs" dxfId="406" priority="570" stopIfTrue="1" operator="lessThan">
      <formula>-0.03</formula>
    </cfRule>
  </conditionalFormatting>
  <conditionalFormatting sqref="AT13:AT14">
    <cfRule type="cellIs" dxfId="405" priority="571" stopIfTrue="1" operator="greaterThan">
      <formula>0</formula>
    </cfRule>
    <cfRule type="cellIs" dxfId="404" priority="572" operator="lessThan">
      <formula>0</formula>
    </cfRule>
  </conditionalFormatting>
  <conditionalFormatting sqref="AT15">
    <cfRule type="cellIs" dxfId="403" priority="565" stopIfTrue="1" operator="greaterThan">
      <formula>0.03</formula>
    </cfRule>
    <cfRule type="cellIs" dxfId="402" priority="566" stopIfTrue="1" operator="lessThan">
      <formula>-0.03</formula>
    </cfRule>
  </conditionalFormatting>
  <conditionalFormatting sqref="AT15:AT16">
    <cfRule type="cellIs" dxfId="401" priority="567" stopIfTrue="1" operator="greaterThan">
      <formula>0</formula>
    </cfRule>
    <cfRule type="cellIs" dxfId="400" priority="568" operator="lessThan">
      <formula>0</formula>
    </cfRule>
  </conditionalFormatting>
  <conditionalFormatting sqref="AV11">
    <cfRule type="cellIs" dxfId="399" priority="561" stopIfTrue="1" operator="greaterThan">
      <formula>0.03</formula>
    </cfRule>
    <cfRule type="cellIs" dxfId="398" priority="562" stopIfTrue="1" operator="lessThan">
      <formula>-0.03</formula>
    </cfRule>
  </conditionalFormatting>
  <conditionalFormatting sqref="AV11:AV12">
    <cfRule type="cellIs" dxfId="397" priority="563" stopIfTrue="1" operator="greaterThan">
      <formula>0</formula>
    </cfRule>
    <cfRule type="cellIs" dxfId="396" priority="564" operator="lessThan">
      <formula>0</formula>
    </cfRule>
  </conditionalFormatting>
  <conditionalFormatting sqref="AV13">
    <cfRule type="cellIs" dxfId="395" priority="557" stopIfTrue="1" operator="greaterThan">
      <formula>0.03</formula>
    </cfRule>
    <cfRule type="cellIs" dxfId="394" priority="558" stopIfTrue="1" operator="lessThan">
      <formula>-0.03</formula>
    </cfRule>
  </conditionalFormatting>
  <conditionalFormatting sqref="AV13:AV14">
    <cfRule type="cellIs" dxfId="393" priority="559" stopIfTrue="1" operator="greaterThan">
      <formula>0</formula>
    </cfRule>
    <cfRule type="cellIs" dxfId="392" priority="560" operator="lessThan">
      <formula>0</formula>
    </cfRule>
  </conditionalFormatting>
  <conditionalFormatting sqref="AV15">
    <cfRule type="cellIs" dxfId="391" priority="553" stopIfTrue="1" operator="greaterThan">
      <formula>0.03</formula>
    </cfRule>
    <cfRule type="cellIs" dxfId="390" priority="554" stopIfTrue="1" operator="lessThan">
      <formula>-0.03</formula>
    </cfRule>
  </conditionalFormatting>
  <conditionalFormatting sqref="AV15:AV16">
    <cfRule type="cellIs" dxfId="389" priority="555" stopIfTrue="1" operator="greaterThan">
      <formula>0</formula>
    </cfRule>
    <cfRule type="cellIs" dxfId="388" priority="556" operator="lessThan">
      <formula>0</formula>
    </cfRule>
  </conditionalFormatting>
  <conditionalFormatting sqref="AP17 AP23 AP29 AP35">
    <cfRule type="cellIs" dxfId="387" priority="533" stopIfTrue="1" operator="greaterThan">
      <formula>0.03</formula>
    </cfRule>
    <cfRule type="cellIs" dxfId="386" priority="534" stopIfTrue="1" operator="lessThan">
      <formula>-0.03</formula>
    </cfRule>
  </conditionalFormatting>
  <conditionalFormatting sqref="AQ17 AQ23 AQ29 AQ35">
    <cfRule type="cellIs" dxfId="385" priority="547" stopIfTrue="1" operator="greaterThan">
      <formula>0.03</formula>
    </cfRule>
    <cfRule type="cellIs" dxfId="384" priority="548" stopIfTrue="1" operator="lessThan">
      <formula>-0.03</formula>
    </cfRule>
  </conditionalFormatting>
  <conditionalFormatting sqref="AQ17:AQ40">
    <cfRule type="cellIs" dxfId="383" priority="549" stopIfTrue="1" operator="greaterThan">
      <formula>0</formula>
    </cfRule>
    <cfRule type="cellIs" dxfId="382" priority="550" stopIfTrue="1" operator="lessThan">
      <formula>0</formula>
    </cfRule>
  </conditionalFormatting>
  <conditionalFormatting sqref="AR17:AS17 AR23:AS23 AR29:AS29 AR35:AS35">
    <cfRule type="cellIs" dxfId="381" priority="543" stopIfTrue="1" operator="greaterThan">
      <formula>0.03</formula>
    </cfRule>
    <cfRule type="cellIs" dxfId="380" priority="544" stopIfTrue="1" operator="lessThan">
      <formula>-0.03</formula>
    </cfRule>
  </conditionalFormatting>
  <conditionalFormatting sqref="AR17:AS40">
    <cfRule type="cellIs" dxfId="379" priority="545" stopIfTrue="1" operator="greaterThan">
      <formula>0</formula>
    </cfRule>
    <cfRule type="cellIs" dxfId="378" priority="546" stopIfTrue="1" operator="lessThan">
      <formula>0</formula>
    </cfRule>
  </conditionalFormatting>
  <conditionalFormatting sqref="AU17 AU23 AU29 AU35">
    <cfRule type="cellIs" dxfId="377" priority="539" stopIfTrue="1" operator="greaterThan">
      <formula>0.03</formula>
    </cfRule>
    <cfRule type="cellIs" dxfId="376" priority="540" stopIfTrue="1" operator="lessThan">
      <formula>-0.03</formula>
    </cfRule>
  </conditionalFormatting>
  <conditionalFormatting sqref="AU17:AU40">
    <cfRule type="cellIs" dxfId="375" priority="541" stopIfTrue="1" operator="greaterThan">
      <formula>0</formula>
    </cfRule>
    <cfRule type="cellIs" dxfId="374" priority="542" stopIfTrue="1" operator="lessThan">
      <formula>0</formula>
    </cfRule>
  </conditionalFormatting>
  <conditionalFormatting sqref="AW17 AW23 AW29 AW35">
    <cfRule type="cellIs" dxfId="373" priority="535" stopIfTrue="1" operator="greaterThan">
      <formula>0.03</formula>
    </cfRule>
    <cfRule type="cellIs" dxfId="372" priority="536" stopIfTrue="1" operator="lessThan">
      <formula>-0.03</formula>
    </cfRule>
  </conditionalFormatting>
  <conditionalFormatting sqref="AW17:AW40">
    <cfRule type="cellIs" dxfId="371" priority="537" stopIfTrue="1" operator="greaterThan">
      <formula>0</formula>
    </cfRule>
    <cfRule type="cellIs" dxfId="370" priority="538" stopIfTrue="1" operator="lessThan">
      <formula>0</formula>
    </cfRule>
  </conditionalFormatting>
  <conditionalFormatting sqref="AP17:AP18 AP23:AP24 AP29:AP30 AP35:AP36">
    <cfRule type="cellIs" dxfId="369" priority="551" stopIfTrue="1" operator="greaterThan">
      <formula>0</formula>
    </cfRule>
    <cfRule type="cellIs" dxfId="368" priority="552" operator="lessThan">
      <formula>0</formula>
    </cfRule>
  </conditionalFormatting>
  <conditionalFormatting sqref="AP19 AP25 AP31 AP37">
    <cfRule type="cellIs" dxfId="367" priority="529" stopIfTrue="1" operator="greaterThan">
      <formula>0.03</formula>
    </cfRule>
    <cfRule type="cellIs" dxfId="366" priority="530" stopIfTrue="1" operator="lessThan">
      <formula>-0.03</formula>
    </cfRule>
  </conditionalFormatting>
  <conditionalFormatting sqref="AP19:AP20 AP25:AP26 AP31:AP32 AP37:AP38">
    <cfRule type="cellIs" dxfId="365" priority="531" stopIfTrue="1" operator="greaterThan">
      <formula>0</formula>
    </cfRule>
    <cfRule type="cellIs" dxfId="364" priority="532" operator="lessThan">
      <formula>0</formula>
    </cfRule>
  </conditionalFormatting>
  <conditionalFormatting sqref="AP21 AP27 AP33 AP39">
    <cfRule type="cellIs" dxfId="363" priority="525" stopIfTrue="1" operator="greaterThan">
      <formula>0.03</formula>
    </cfRule>
    <cfRule type="cellIs" dxfId="362" priority="526" stopIfTrue="1" operator="lessThan">
      <formula>-0.03</formula>
    </cfRule>
  </conditionalFormatting>
  <conditionalFormatting sqref="AP21:AP22 AP27:AP28 AP33:AP34 AP39:AP40">
    <cfRule type="cellIs" dxfId="361" priority="527" stopIfTrue="1" operator="greaterThan">
      <formula>0</formula>
    </cfRule>
    <cfRule type="cellIs" dxfId="360" priority="528" operator="lessThan">
      <formula>0</formula>
    </cfRule>
  </conditionalFormatting>
  <conditionalFormatting sqref="AT17 AT23 AT29 AT35">
    <cfRule type="cellIs" dxfId="359" priority="521" stopIfTrue="1" operator="greaterThan">
      <formula>0.03</formula>
    </cfRule>
    <cfRule type="cellIs" dxfId="358" priority="522" stopIfTrue="1" operator="lessThan">
      <formula>-0.03</formula>
    </cfRule>
  </conditionalFormatting>
  <conditionalFormatting sqref="AT17:AT18 AT23:AT24 AT29:AT30 AT35:AT36">
    <cfRule type="cellIs" dxfId="357" priority="523" stopIfTrue="1" operator="greaterThan">
      <formula>0</formula>
    </cfRule>
    <cfRule type="cellIs" dxfId="356" priority="524" operator="lessThan">
      <formula>0</formula>
    </cfRule>
  </conditionalFormatting>
  <conditionalFormatting sqref="AT19 AT25 AT31 AT37">
    <cfRule type="cellIs" dxfId="355" priority="517" stopIfTrue="1" operator="greaterThan">
      <formula>0.03</formula>
    </cfRule>
    <cfRule type="cellIs" dxfId="354" priority="518" stopIfTrue="1" operator="lessThan">
      <formula>-0.03</formula>
    </cfRule>
  </conditionalFormatting>
  <conditionalFormatting sqref="AT19:AT20 AT25:AT26 AT31:AT32 AT37:AT38">
    <cfRule type="cellIs" dxfId="353" priority="519" stopIfTrue="1" operator="greaterThan">
      <formula>0</formula>
    </cfRule>
    <cfRule type="cellIs" dxfId="352" priority="520" operator="lessThan">
      <formula>0</formula>
    </cfRule>
  </conditionalFormatting>
  <conditionalFormatting sqref="AT21 AT27 AT33 AT39">
    <cfRule type="cellIs" dxfId="351" priority="513" stopIfTrue="1" operator="greaterThan">
      <formula>0.03</formula>
    </cfRule>
    <cfRule type="cellIs" dxfId="350" priority="514" stopIfTrue="1" operator="lessThan">
      <formula>-0.03</formula>
    </cfRule>
  </conditionalFormatting>
  <conditionalFormatting sqref="AT21:AT22 AT27:AT28 AT33:AT34 AT39:AT40">
    <cfRule type="cellIs" dxfId="349" priority="515" stopIfTrue="1" operator="greaterThan">
      <formula>0</formula>
    </cfRule>
    <cfRule type="cellIs" dxfId="348" priority="516" operator="lessThan">
      <formula>0</formula>
    </cfRule>
  </conditionalFormatting>
  <conditionalFormatting sqref="AV17 AV23 AV29 AV35">
    <cfRule type="cellIs" dxfId="347" priority="509" stopIfTrue="1" operator="greaterThan">
      <formula>0.03</formula>
    </cfRule>
    <cfRule type="cellIs" dxfId="346" priority="510" stopIfTrue="1" operator="lessThan">
      <formula>-0.03</formula>
    </cfRule>
  </conditionalFormatting>
  <conditionalFormatting sqref="AV17:AV18 AV23:AV24 AV29:AV30 AV35:AV36">
    <cfRule type="cellIs" dxfId="345" priority="511" stopIfTrue="1" operator="greaterThan">
      <formula>0</formula>
    </cfRule>
    <cfRule type="cellIs" dxfId="344" priority="512" operator="lessThan">
      <formula>0</formula>
    </cfRule>
  </conditionalFormatting>
  <conditionalFormatting sqref="AV19 AV25 AV31 AV37">
    <cfRule type="cellIs" dxfId="343" priority="505" stopIfTrue="1" operator="greaterThan">
      <formula>0.03</formula>
    </cfRule>
    <cfRule type="cellIs" dxfId="342" priority="506" stopIfTrue="1" operator="lessThan">
      <formula>-0.03</formula>
    </cfRule>
  </conditionalFormatting>
  <conditionalFormatting sqref="AV19:AV20 AV25:AV26 AV31:AV32 AV37:AV38">
    <cfRule type="cellIs" dxfId="341" priority="507" stopIfTrue="1" operator="greaterThan">
      <formula>0</formula>
    </cfRule>
    <cfRule type="cellIs" dxfId="340" priority="508" operator="lessThan">
      <formula>0</formula>
    </cfRule>
  </conditionalFormatting>
  <conditionalFormatting sqref="AV21 AV27 AV33 AV39">
    <cfRule type="cellIs" dxfId="339" priority="501" stopIfTrue="1" operator="greaterThan">
      <formula>0.03</formula>
    </cfRule>
    <cfRule type="cellIs" dxfId="338" priority="502" stopIfTrue="1" operator="lessThan">
      <formula>-0.03</formula>
    </cfRule>
  </conditionalFormatting>
  <conditionalFormatting sqref="AV21:AV22 AV27:AV28 AV33:AV34 AV39:AV40">
    <cfRule type="cellIs" dxfId="337" priority="503" stopIfTrue="1" operator="greaterThan">
      <formula>0</formula>
    </cfRule>
    <cfRule type="cellIs" dxfId="336" priority="504" operator="lessThan">
      <formula>0</formula>
    </cfRule>
  </conditionalFormatting>
  <conditionalFormatting sqref="BA11">
    <cfRule type="cellIs" dxfId="335" priority="333" stopIfTrue="1" operator="greaterThan">
      <formula>0.03</formula>
    </cfRule>
    <cfRule type="cellIs" dxfId="334" priority="334" stopIfTrue="1" operator="lessThan">
      <formula>-0.03</formula>
    </cfRule>
  </conditionalFormatting>
  <conditionalFormatting sqref="BA11:BA16">
    <cfRule type="cellIs" dxfId="333" priority="335" stopIfTrue="1" operator="greaterThan">
      <formula>0</formula>
    </cfRule>
    <cfRule type="cellIs" dxfId="332" priority="336" stopIfTrue="1" operator="lessThan">
      <formula>0</formula>
    </cfRule>
  </conditionalFormatting>
  <conditionalFormatting sqref="AZ11">
    <cfRule type="cellIs" dxfId="331" priority="329" stopIfTrue="1" operator="greaterThan">
      <formula>0.03</formula>
    </cfRule>
    <cfRule type="cellIs" dxfId="330" priority="330" stopIfTrue="1" operator="lessThan">
      <formula>-0.03</formula>
    </cfRule>
  </conditionalFormatting>
  <conditionalFormatting sqref="AZ11:AZ12">
    <cfRule type="cellIs" dxfId="329" priority="331" stopIfTrue="1" operator="greaterThan">
      <formula>0</formula>
    </cfRule>
    <cfRule type="cellIs" dxfId="328" priority="332" operator="lessThan">
      <formula>0</formula>
    </cfRule>
  </conditionalFormatting>
  <conditionalFormatting sqref="AZ13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AZ13:AZ14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AZ15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AZ15:AZ16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BA5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BA5:BA10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AZ5">
    <cfRule type="cellIs" dxfId="315" priority="313" stopIfTrue="1" operator="greaterThan">
      <formula>0.03</formula>
    </cfRule>
    <cfRule type="cellIs" dxfId="314" priority="314" stopIfTrue="1" operator="lessThan">
      <formula>-0.03</formula>
    </cfRule>
  </conditionalFormatting>
  <conditionalFormatting sqref="AZ5:AZ6">
    <cfRule type="cellIs" dxfId="313" priority="315" stopIfTrue="1" operator="greaterThan">
      <formula>0</formula>
    </cfRule>
    <cfRule type="cellIs" dxfId="312" priority="316" operator="lessThan">
      <formula>0</formula>
    </cfRule>
  </conditionalFormatting>
  <conditionalFormatting sqref="AZ7">
    <cfRule type="cellIs" dxfId="311" priority="309" stopIfTrue="1" operator="greaterThan">
      <formula>0.03</formula>
    </cfRule>
    <cfRule type="cellIs" dxfId="310" priority="310" stopIfTrue="1" operator="lessThan">
      <formula>-0.03</formula>
    </cfRule>
  </conditionalFormatting>
  <conditionalFormatting sqref="AZ7:AZ8">
    <cfRule type="cellIs" dxfId="309" priority="311" stopIfTrue="1" operator="greaterThan">
      <formula>0</formula>
    </cfRule>
    <cfRule type="cellIs" dxfId="308" priority="312" operator="lessThan">
      <formula>0</formula>
    </cfRule>
  </conditionalFormatting>
  <conditionalFormatting sqref="AZ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AZ9:AZ1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BA17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BA17:BA22">
    <cfRule type="cellIs" dxfId="301" priority="303" stopIfTrue="1" operator="greaterThan">
      <formula>0</formula>
    </cfRule>
    <cfRule type="cellIs" dxfId="300" priority="304" stopIfTrue="1" operator="lessThan">
      <formula>0</formula>
    </cfRule>
  </conditionalFormatting>
  <conditionalFormatting sqref="AZ17">
    <cfRule type="cellIs" dxfId="299" priority="297" stopIfTrue="1" operator="greaterThan">
      <formula>0.03</formula>
    </cfRule>
    <cfRule type="cellIs" dxfId="298" priority="298" stopIfTrue="1" operator="lessThan">
      <formula>-0.03</formula>
    </cfRule>
  </conditionalFormatting>
  <conditionalFormatting sqref="AZ17:AZ18">
    <cfRule type="cellIs" dxfId="297" priority="299" stopIfTrue="1" operator="greaterThan">
      <formula>0</formula>
    </cfRule>
    <cfRule type="cellIs" dxfId="296" priority="300" operator="lessThan">
      <formula>0</formula>
    </cfRule>
  </conditionalFormatting>
  <conditionalFormatting sqref="AZ19">
    <cfRule type="cellIs" dxfId="295" priority="293" stopIfTrue="1" operator="greaterThan">
      <formula>0.03</formula>
    </cfRule>
    <cfRule type="cellIs" dxfId="294" priority="294" stopIfTrue="1" operator="lessThan">
      <formula>-0.03</formula>
    </cfRule>
  </conditionalFormatting>
  <conditionalFormatting sqref="AZ19:AZ20">
    <cfRule type="cellIs" dxfId="293" priority="295" stopIfTrue="1" operator="greaterThan">
      <formula>0</formula>
    </cfRule>
    <cfRule type="cellIs" dxfId="292" priority="296" operator="lessThan">
      <formula>0</formula>
    </cfRule>
  </conditionalFormatting>
  <conditionalFormatting sqref="AZ21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AZ21:AZ22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BA29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BA29:BA34">
    <cfRule type="cellIs" dxfId="285" priority="287" stopIfTrue="1" operator="greaterThan">
      <formula>0</formula>
    </cfRule>
    <cfRule type="cellIs" dxfId="284" priority="288" stopIfTrue="1" operator="lessThan">
      <formula>0</formula>
    </cfRule>
  </conditionalFormatting>
  <conditionalFormatting sqref="AZ29">
    <cfRule type="cellIs" dxfId="283" priority="281" stopIfTrue="1" operator="greaterThan">
      <formula>0.03</formula>
    </cfRule>
    <cfRule type="cellIs" dxfId="282" priority="282" stopIfTrue="1" operator="lessThan">
      <formula>-0.03</formula>
    </cfRule>
  </conditionalFormatting>
  <conditionalFormatting sqref="AZ29:AZ30">
    <cfRule type="cellIs" dxfId="281" priority="283" stopIfTrue="1" operator="greaterThan">
      <formula>0</formula>
    </cfRule>
    <cfRule type="cellIs" dxfId="280" priority="284" operator="lessThan">
      <formula>0</formula>
    </cfRule>
  </conditionalFormatting>
  <conditionalFormatting sqref="AZ31">
    <cfRule type="cellIs" dxfId="279" priority="277" stopIfTrue="1" operator="greaterThan">
      <formula>0.03</formula>
    </cfRule>
    <cfRule type="cellIs" dxfId="278" priority="278" stopIfTrue="1" operator="lessThan">
      <formula>-0.03</formula>
    </cfRule>
  </conditionalFormatting>
  <conditionalFormatting sqref="AZ31:AZ32">
    <cfRule type="cellIs" dxfId="277" priority="279" stopIfTrue="1" operator="greaterThan">
      <formula>0</formula>
    </cfRule>
    <cfRule type="cellIs" dxfId="276" priority="280" operator="lessThan">
      <formula>0</formula>
    </cfRule>
  </conditionalFormatting>
  <conditionalFormatting sqref="AZ33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AZ33:AZ34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BA23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BA23:BA28">
    <cfRule type="cellIs" dxfId="269" priority="271" stopIfTrue="1" operator="greaterThan">
      <formula>0</formula>
    </cfRule>
    <cfRule type="cellIs" dxfId="268" priority="272" stopIfTrue="1" operator="lessThan">
      <formula>0</formula>
    </cfRule>
  </conditionalFormatting>
  <conditionalFormatting sqref="AZ23">
    <cfRule type="cellIs" dxfId="267" priority="265" stopIfTrue="1" operator="greaterThan">
      <formula>0.03</formula>
    </cfRule>
    <cfRule type="cellIs" dxfId="266" priority="266" stopIfTrue="1" operator="lessThan">
      <formula>-0.03</formula>
    </cfRule>
  </conditionalFormatting>
  <conditionalFormatting sqref="AZ23:AZ24">
    <cfRule type="cellIs" dxfId="265" priority="267" stopIfTrue="1" operator="greaterThan">
      <formula>0</formula>
    </cfRule>
    <cfRule type="cellIs" dxfId="264" priority="268" operator="lessThan">
      <formula>0</formula>
    </cfRule>
  </conditionalFormatting>
  <conditionalFormatting sqref="AZ25">
    <cfRule type="cellIs" dxfId="263" priority="261" stopIfTrue="1" operator="greaterThan">
      <formula>0.03</formula>
    </cfRule>
    <cfRule type="cellIs" dxfId="262" priority="262" stopIfTrue="1" operator="lessThan">
      <formula>-0.03</formula>
    </cfRule>
  </conditionalFormatting>
  <conditionalFormatting sqref="AZ25:AZ26">
    <cfRule type="cellIs" dxfId="261" priority="263" stopIfTrue="1" operator="greaterThan">
      <formula>0</formula>
    </cfRule>
    <cfRule type="cellIs" dxfId="260" priority="264" operator="lessThan">
      <formula>0</formula>
    </cfRule>
  </conditionalFormatting>
  <conditionalFormatting sqref="AZ27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AZ27:AZ28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BA35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BA35:BA40">
    <cfRule type="cellIs" dxfId="253" priority="255" stopIfTrue="1" operator="greaterThan">
      <formula>0</formula>
    </cfRule>
    <cfRule type="cellIs" dxfId="252" priority="256" stopIfTrue="1" operator="lessThan">
      <formula>0</formula>
    </cfRule>
  </conditionalFormatting>
  <conditionalFormatting sqref="AZ35">
    <cfRule type="cellIs" dxfId="251" priority="249" stopIfTrue="1" operator="greaterThan">
      <formula>0.03</formula>
    </cfRule>
    <cfRule type="cellIs" dxfId="250" priority="250" stopIfTrue="1" operator="lessThan">
      <formula>-0.03</formula>
    </cfRule>
  </conditionalFormatting>
  <conditionalFormatting sqref="AZ35:AZ36">
    <cfRule type="cellIs" dxfId="249" priority="251" stopIfTrue="1" operator="greaterThan">
      <formula>0</formula>
    </cfRule>
    <cfRule type="cellIs" dxfId="248" priority="252" operator="lessThan">
      <formula>0</formula>
    </cfRule>
  </conditionalFormatting>
  <conditionalFormatting sqref="AZ37">
    <cfRule type="cellIs" dxfId="247" priority="245" stopIfTrue="1" operator="greaterThan">
      <formula>0.03</formula>
    </cfRule>
    <cfRule type="cellIs" dxfId="246" priority="246" stopIfTrue="1" operator="lessThan">
      <formula>-0.03</formula>
    </cfRule>
  </conditionalFormatting>
  <conditionalFormatting sqref="AZ37:AZ38">
    <cfRule type="cellIs" dxfId="245" priority="247" stopIfTrue="1" operator="greaterThan">
      <formula>0</formula>
    </cfRule>
    <cfRule type="cellIs" dxfId="244" priority="248" operator="lessThan">
      <formula>0</formula>
    </cfRule>
  </conditionalFormatting>
  <conditionalFormatting sqref="AZ3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AZ39:AZ4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AX1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AX11:AX1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X13">
    <cfRule type="cellIs" dxfId="235" priority="233" stopIfTrue="1" operator="greaterThan">
      <formula>0.03</formula>
    </cfRule>
    <cfRule type="cellIs" dxfId="234" priority="234" stopIfTrue="1" operator="lessThan">
      <formula>-0.03</formula>
    </cfRule>
  </conditionalFormatting>
  <conditionalFormatting sqref="AX13:AX14">
    <cfRule type="cellIs" dxfId="233" priority="235" stopIfTrue="1" operator="greaterThan">
      <formula>0</formula>
    </cfRule>
    <cfRule type="cellIs" dxfId="232" priority="236" operator="lessThan">
      <formula>0</formula>
    </cfRule>
  </conditionalFormatting>
  <conditionalFormatting sqref="AX15">
    <cfRule type="cellIs" dxfId="231" priority="229" stopIfTrue="1" operator="greaterThan">
      <formula>0.03</formula>
    </cfRule>
    <cfRule type="cellIs" dxfId="230" priority="230" stopIfTrue="1" operator="lessThan">
      <formula>-0.03</formula>
    </cfRule>
  </conditionalFormatting>
  <conditionalFormatting sqref="AX15:AX16">
    <cfRule type="cellIs" dxfId="229" priority="231" stopIfTrue="1" operator="greaterThan">
      <formula>0</formula>
    </cfRule>
    <cfRule type="cellIs" dxfId="228" priority="232" operator="lessThan">
      <formula>0</formula>
    </cfRule>
  </conditionalFormatting>
  <conditionalFormatting sqref="AY17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Y17:AY22">
    <cfRule type="cellIs" dxfId="225" priority="227" stopIfTrue="1" operator="greaterThan">
      <formula>0</formula>
    </cfRule>
    <cfRule type="cellIs" dxfId="224" priority="228" stopIfTrue="1" operator="lessThan">
      <formula>0</formula>
    </cfRule>
  </conditionalFormatting>
  <conditionalFormatting sqref="AX17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X17:AX18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X19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X19:AX20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X21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X21:AX22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Y23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Y23:AY28">
    <cfRule type="cellIs" dxfId="209" priority="211" stopIfTrue="1" operator="greaterThan">
      <formula>0</formula>
    </cfRule>
    <cfRule type="cellIs" dxfId="208" priority="212" stopIfTrue="1" operator="lessThan">
      <formula>0</formula>
    </cfRule>
  </conditionalFormatting>
  <conditionalFormatting sqref="AX23">
    <cfRule type="cellIs" dxfId="207" priority="205" stopIfTrue="1" operator="greaterThan">
      <formula>0.03</formula>
    </cfRule>
    <cfRule type="cellIs" dxfId="206" priority="206" stopIfTrue="1" operator="lessThan">
      <formula>-0.03</formula>
    </cfRule>
  </conditionalFormatting>
  <conditionalFormatting sqref="AX23:AX24">
    <cfRule type="cellIs" dxfId="205" priority="207" stopIfTrue="1" operator="greaterThan">
      <formula>0</formula>
    </cfRule>
    <cfRule type="cellIs" dxfId="204" priority="208" operator="lessThan">
      <formula>0</formula>
    </cfRule>
  </conditionalFormatting>
  <conditionalFormatting sqref="AX25">
    <cfRule type="cellIs" dxfId="203" priority="201" stopIfTrue="1" operator="greaterThan">
      <formula>0.03</formula>
    </cfRule>
    <cfRule type="cellIs" dxfId="202" priority="202" stopIfTrue="1" operator="lessThan">
      <formula>-0.03</formula>
    </cfRule>
  </conditionalFormatting>
  <conditionalFormatting sqref="AX25:AX26">
    <cfRule type="cellIs" dxfId="201" priority="203" stopIfTrue="1" operator="greaterThan">
      <formula>0</formula>
    </cfRule>
    <cfRule type="cellIs" dxfId="200" priority="204" operator="lessThan">
      <formula>0</formula>
    </cfRule>
  </conditionalFormatting>
  <conditionalFormatting sqref="AX27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X27:AX28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Y29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Y29:AY34">
    <cfRule type="cellIs" dxfId="193" priority="195" stopIfTrue="1" operator="greaterThan">
      <formula>0</formula>
    </cfRule>
    <cfRule type="cellIs" dxfId="192" priority="196" stopIfTrue="1" operator="lessThan">
      <formula>0</formula>
    </cfRule>
  </conditionalFormatting>
  <conditionalFormatting sqref="AX29">
    <cfRule type="cellIs" dxfId="191" priority="189" stopIfTrue="1" operator="greaterThan">
      <formula>0.03</formula>
    </cfRule>
    <cfRule type="cellIs" dxfId="190" priority="190" stopIfTrue="1" operator="lessThan">
      <formula>-0.03</formula>
    </cfRule>
  </conditionalFormatting>
  <conditionalFormatting sqref="AX29:AX30">
    <cfRule type="cellIs" dxfId="189" priority="191" stopIfTrue="1" operator="greaterThan">
      <formula>0</formula>
    </cfRule>
    <cfRule type="cellIs" dxfId="188" priority="192" operator="lessThan">
      <formula>0</formula>
    </cfRule>
  </conditionalFormatting>
  <conditionalFormatting sqref="AX31">
    <cfRule type="cellIs" dxfId="187" priority="185" stopIfTrue="1" operator="greaterThan">
      <formula>0.03</formula>
    </cfRule>
    <cfRule type="cellIs" dxfId="186" priority="186" stopIfTrue="1" operator="lessThan">
      <formula>-0.03</formula>
    </cfRule>
  </conditionalFormatting>
  <conditionalFormatting sqref="AX31:AX32">
    <cfRule type="cellIs" dxfId="185" priority="187" stopIfTrue="1" operator="greaterThan">
      <formula>0</formula>
    </cfRule>
    <cfRule type="cellIs" dxfId="184" priority="188" operator="lessThan">
      <formula>0</formula>
    </cfRule>
  </conditionalFormatting>
  <conditionalFormatting sqref="AX33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X33:AX34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Y35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Y35:AY40">
    <cfRule type="cellIs" dxfId="177" priority="179" stopIfTrue="1" operator="greaterThan">
      <formula>0</formula>
    </cfRule>
    <cfRule type="cellIs" dxfId="176" priority="180" stopIfTrue="1" operator="lessThan">
      <formula>0</formula>
    </cfRule>
  </conditionalFormatting>
  <conditionalFormatting sqref="AX35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X35:AX36">
    <cfRule type="cellIs" dxfId="173" priority="175" stopIfTrue="1" operator="greaterThan">
      <formula>0</formula>
    </cfRule>
    <cfRule type="cellIs" dxfId="172" priority="176" operator="lessThan">
      <formula>0</formula>
    </cfRule>
  </conditionalFormatting>
  <conditionalFormatting sqref="AX37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AX37:AX38">
    <cfRule type="cellIs" dxfId="169" priority="171" stopIfTrue="1" operator="greaterThan">
      <formula>0</formula>
    </cfRule>
    <cfRule type="cellIs" dxfId="168" priority="172" operator="lessThan">
      <formula>0</formula>
    </cfRule>
  </conditionalFormatting>
  <conditionalFormatting sqref="AX39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X39:AX40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B47">
    <cfRule type="cellIs" dxfId="163" priority="157" stopIfTrue="1" operator="greaterThan">
      <formula>0.03</formula>
    </cfRule>
    <cfRule type="cellIs" dxfId="162" priority="158" stopIfTrue="1" operator="lessThan">
      <formula>-0.03</formula>
    </cfRule>
  </conditionalFormatting>
  <conditionalFormatting sqref="C47">
    <cfRule type="cellIs" dxfId="161" priority="159" stopIfTrue="1" operator="greaterThan">
      <formula>0.03</formula>
    </cfRule>
    <cfRule type="cellIs" dxfId="160" priority="160" stopIfTrue="1" operator="lessThan">
      <formula>-0.03</formula>
    </cfRule>
  </conditionalFormatting>
  <conditionalFormatting sqref="C47:C52">
    <cfRule type="cellIs" dxfId="159" priority="161" stopIfTrue="1" operator="greaterThan">
      <formula>0</formula>
    </cfRule>
    <cfRule type="cellIs" dxfId="158" priority="162" stopIfTrue="1" operator="lessThan">
      <formula>0</formula>
    </cfRule>
  </conditionalFormatting>
  <conditionalFormatting sqref="B47:B48">
    <cfRule type="cellIs" dxfId="157" priority="163" stopIfTrue="1" operator="greaterThan">
      <formula>0</formula>
    </cfRule>
    <cfRule type="cellIs" dxfId="156" priority="164" operator="lessThan">
      <formula>0</formula>
    </cfRule>
  </conditionalFormatting>
  <conditionalFormatting sqref="B49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49:B50">
    <cfRule type="cellIs" dxfId="153" priority="155" stopIfTrue="1" operator="greaterThan">
      <formula>0</formula>
    </cfRule>
    <cfRule type="cellIs" dxfId="152" priority="156" operator="lessThan">
      <formula>0</formula>
    </cfRule>
  </conditionalFormatting>
  <conditionalFormatting sqref="B51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B51:B52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D47:P4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D47:P52">
    <cfRule type="cellIs" dxfId="145" priority="147" stopIfTrue="1" operator="greaterThan">
      <formula>0</formula>
    </cfRule>
    <cfRule type="cellIs" dxfId="144" priority="148" stopIfTrue="1" operator="lessThan">
      <formula>0</formula>
    </cfRule>
  </conditionalFormatting>
  <conditionalFormatting sqref="Q47">
    <cfRule type="cellIs" dxfId="143" priority="137" stopIfTrue="1" operator="greaterThan">
      <formula>0.03</formula>
    </cfRule>
    <cfRule type="cellIs" dxfId="142" priority="138" stopIfTrue="1" operator="lessThan">
      <formula>-0.03</formula>
    </cfRule>
  </conditionalFormatting>
  <conditionalFormatting sqref="R47">
    <cfRule type="cellIs" dxfId="141" priority="139" stopIfTrue="1" operator="greaterThan">
      <formula>0.03</formula>
    </cfRule>
    <cfRule type="cellIs" dxfId="140" priority="140" stopIfTrue="1" operator="lessThan">
      <formula>-0.03</formula>
    </cfRule>
  </conditionalFormatting>
  <conditionalFormatting sqref="R47:R52">
    <cfRule type="cellIs" dxfId="139" priority="141" stopIfTrue="1" operator="greaterThan">
      <formula>0</formula>
    </cfRule>
    <cfRule type="cellIs" dxfId="138" priority="142" stopIfTrue="1" operator="lessThan">
      <formula>0</formula>
    </cfRule>
  </conditionalFormatting>
  <conditionalFormatting sqref="Q47:Q48">
    <cfRule type="cellIs" dxfId="137" priority="143" stopIfTrue="1" operator="greaterThan">
      <formula>0</formula>
    </cfRule>
    <cfRule type="cellIs" dxfId="136" priority="144" operator="lessThan">
      <formula>0</formula>
    </cfRule>
  </conditionalFormatting>
  <conditionalFormatting sqref="Q49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Q49:Q50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Q51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Q51:Q52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S47">
    <cfRule type="cellIs" dxfId="127" priority="121" stopIfTrue="1" operator="greaterThan">
      <formula>0.03</formula>
    </cfRule>
    <cfRule type="cellIs" dxfId="126" priority="122" stopIfTrue="1" operator="lessThan">
      <formula>-0.03</formula>
    </cfRule>
  </conditionalFormatting>
  <conditionalFormatting sqref="T47">
    <cfRule type="cellIs" dxfId="125" priority="123" stopIfTrue="1" operator="greaterThan">
      <formula>0.03</formula>
    </cfRule>
    <cfRule type="cellIs" dxfId="124" priority="124" stopIfTrue="1" operator="lessThan">
      <formula>-0.03</formula>
    </cfRule>
  </conditionalFormatting>
  <conditionalFormatting sqref="T47:T52">
    <cfRule type="cellIs" dxfId="123" priority="125" stopIfTrue="1" operator="greaterThan">
      <formula>0</formula>
    </cfRule>
    <cfRule type="cellIs" dxfId="122" priority="126" stopIfTrue="1" operator="lessThan">
      <formula>0</formula>
    </cfRule>
  </conditionalFormatting>
  <conditionalFormatting sqref="S47:S48">
    <cfRule type="cellIs" dxfId="121" priority="127" stopIfTrue="1" operator="greaterThan">
      <formula>0</formula>
    </cfRule>
    <cfRule type="cellIs" dxfId="120" priority="128" operator="lessThan">
      <formula>0</formula>
    </cfRule>
  </conditionalFormatting>
  <conditionalFormatting sqref="S4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S49:S5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S5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S51:S5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U47">
    <cfRule type="cellIs" dxfId="111" priority="105" stopIfTrue="1" operator="greaterThan">
      <formula>0.03</formula>
    </cfRule>
    <cfRule type="cellIs" dxfId="110" priority="106" stopIfTrue="1" operator="lessThan">
      <formula>-0.03</formula>
    </cfRule>
  </conditionalFormatting>
  <conditionalFormatting sqref="V47">
    <cfRule type="cellIs" dxfId="109" priority="107" stopIfTrue="1" operator="greaterThan">
      <formula>0.03</formula>
    </cfRule>
    <cfRule type="cellIs" dxfId="108" priority="108" stopIfTrue="1" operator="lessThan">
      <formula>-0.03</formula>
    </cfRule>
  </conditionalFormatting>
  <conditionalFormatting sqref="V47:V52">
    <cfRule type="cellIs" dxfId="107" priority="109" stopIfTrue="1" operator="greaterThan">
      <formula>0</formula>
    </cfRule>
    <cfRule type="cellIs" dxfId="106" priority="110" stopIfTrue="1" operator="lessThan">
      <formula>0</formula>
    </cfRule>
  </conditionalFormatting>
  <conditionalFormatting sqref="U47:U48">
    <cfRule type="cellIs" dxfId="105" priority="111" stopIfTrue="1" operator="greaterThan">
      <formula>0</formula>
    </cfRule>
    <cfRule type="cellIs" dxfId="104" priority="112" operator="lessThan">
      <formula>0</formula>
    </cfRule>
  </conditionalFormatting>
  <conditionalFormatting sqref="U49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U49:U50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U51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U51:U52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W47">
    <cfRule type="cellIs" dxfId="95" priority="89" stopIfTrue="1" operator="greaterThan">
      <formula>0.03</formula>
    </cfRule>
    <cfRule type="cellIs" dxfId="94" priority="90" stopIfTrue="1" operator="lessThan">
      <formula>-0.03</formula>
    </cfRule>
  </conditionalFormatting>
  <conditionalFormatting sqref="X47">
    <cfRule type="cellIs" dxfId="93" priority="91" stopIfTrue="1" operator="greaterThan">
      <formula>0.03</formula>
    </cfRule>
    <cfRule type="cellIs" dxfId="92" priority="92" stopIfTrue="1" operator="lessThan">
      <formula>-0.03</formula>
    </cfRule>
  </conditionalFormatting>
  <conditionalFormatting sqref="X47:X52">
    <cfRule type="cellIs" dxfId="91" priority="93" stopIfTrue="1" operator="greaterThan">
      <formula>0</formula>
    </cfRule>
    <cfRule type="cellIs" dxfId="90" priority="94" stopIfTrue="1" operator="lessThan">
      <formula>0</formula>
    </cfRule>
  </conditionalFormatting>
  <conditionalFormatting sqref="W47:W48">
    <cfRule type="cellIs" dxfId="89" priority="95" stopIfTrue="1" operator="greaterThan">
      <formula>0</formula>
    </cfRule>
    <cfRule type="cellIs" dxfId="88" priority="96" operator="lessThan">
      <formula>0</formula>
    </cfRule>
  </conditionalFormatting>
  <conditionalFormatting sqref="W49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W49:W50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W51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W51:W52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Y47">
    <cfRule type="cellIs" dxfId="79" priority="73" stopIfTrue="1" operator="greaterThan">
      <formula>0.03</formula>
    </cfRule>
    <cfRule type="cellIs" dxfId="78" priority="74" stopIfTrue="1" operator="lessThan">
      <formula>-0.03</formula>
    </cfRule>
  </conditionalFormatting>
  <conditionalFormatting sqref="Z47">
    <cfRule type="cellIs" dxfId="77" priority="75" stopIfTrue="1" operator="greaterThan">
      <formula>0.03</formula>
    </cfRule>
    <cfRule type="cellIs" dxfId="76" priority="76" stopIfTrue="1" operator="lessThan">
      <formula>-0.03</formula>
    </cfRule>
  </conditionalFormatting>
  <conditionalFormatting sqref="Z47:Z52">
    <cfRule type="cellIs" dxfId="75" priority="77" stopIfTrue="1" operator="greaterThan">
      <formula>0</formula>
    </cfRule>
    <cfRule type="cellIs" dxfId="74" priority="78" stopIfTrue="1" operator="lessThan">
      <formula>0</formula>
    </cfRule>
  </conditionalFormatting>
  <conditionalFormatting sqref="Y47:Y48">
    <cfRule type="cellIs" dxfId="73" priority="79" stopIfTrue="1" operator="greaterThan">
      <formula>0</formula>
    </cfRule>
    <cfRule type="cellIs" dxfId="72" priority="80" operator="lessThan">
      <formula>0</formula>
    </cfRule>
  </conditionalFormatting>
  <conditionalFormatting sqref="Y49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Y49:Y50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Y51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Y51:Y52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A47">
    <cfRule type="cellIs" dxfId="63" priority="57" stopIfTrue="1" operator="greaterThan">
      <formula>0.03</formula>
    </cfRule>
    <cfRule type="cellIs" dxfId="62" priority="58" stopIfTrue="1" operator="lessThan">
      <formula>-0.03</formula>
    </cfRule>
  </conditionalFormatting>
  <conditionalFormatting sqref="AB47">
    <cfRule type="cellIs" dxfId="61" priority="59" stopIfTrue="1" operator="greaterThan">
      <formula>0.03</formula>
    </cfRule>
    <cfRule type="cellIs" dxfId="60" priority="60" stopIfTrue="1" operator="lessThan">
      <formula>-0.03</formula>
    </cfRule>
  </conditionalFormatting>
  <conditionalFormatting sqref="AB47:AB52">
    <cfRule type="cellIs" dxfId="59" priority="61" stopIfTrue="1" operator="greaterThan">
      <formula>0</formula>
    </cfRule>
    <cfRule type="cellIs" dxfId="58" priority="62" stopIfTrue="1" operator="lessThan">
      <formula>0</formula>
    </cfRule>
  </conditionalFormatting>
  <conditionalFormatting sqref="AA47:AA48">
    <cfRule type="cellIs" dxfId="57" priority="63" stopIfTrue="1" operator="greaterThan">
      <formula>0</formula>
    </cfRule>
    <cfRule type="cellIs" dxfId="56" priority="64" operator="lessThan">
      <formula>0</formula>
    </cfRule>
  </conditionalFormatting>
  <conditionalFormatting sqref="AA4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A49:AA5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A5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A51:AA5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C47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C47:AC48">
    <cfRule type="cellIs" dxfId="45" priority="47" stopIfTrue="1" operator="greaterThan">
      <formula>0</formula>
    </cfRule>
    <cfRule type="cellIs" dxfId="44" priority="48" operator="lessThan">
      <formula>0</formula>
    </cfRule>
  </conditionalFormatting>
  <conditionalFormatting sqref="AC49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C49:AC50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C51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C51:AC52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I47">
    <cfRule type="cellIs" dxfId="35" priority="29" stopIfTrue="1" operator="greaterThan">
      <formula>0.03</formula>
    </cfRule>
    <cfRule type="cellIs" dxfId="34" priority="30" stopIfTrue="1" operator="lessThan">
      <formula>-0.03</formula>
    </cfRule>
  </conditionalFormatting>
  <conditionalFormatting sqref="AJ47">
    <cfRule type="cellIs" dxfId="33" priority="31" stopIfTrue="1" operator="greaterThan">
      <formula>0.03</formula>
    </cfRule>
    <cfRule type="cellIs" dxfId="32" priority="32" stopIfTrue="1" operator="lessThan">
      <formula>-0.03</formula>
    </cfRule>
  </conditionalFormatting>
  <conditionalFormatting sqref="AJ47:AJ52">
    <cfRule type="cellIs" dxfId="31" priority="33" stopIfTrue="1" operator="greaterThan">
      <formula>0</formula>
    </cfRule>
    <cfRule type="cellIs" dxfId="30" priority="34" stopIfTrue="1" operator="lessThan">
      <formula>0</formula>
    </cfRule>
  </conditionalFormatting>
  <conditionalFormatting sqref="AI47:AI48">
    <cfRule type="cellIs" dxfId="29" priority="35" stopIfTrue="1" operator="greaterThan">
      <formula>0</formula>
    </cfRule>
    <cfRule type="cellIs" dxfId="28" priority="36" operator="lessThan">
      <formula>0</formula>
    </cfRule>
  </conditionalFormatting>
  <conditionalFormatting sqref="AI4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I49:AI5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I5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I51:AI5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K47">
    <cfRule type="cellIs" dxfId="19" priority="13" stopIfTrue="1" operator="greaterThan">
      <formula>0.03</formula>
    </cfRule>
    <cfRule type="cellIs" dxfId="18" priority="14" stopIfTrue="1" operator="lessThan">
      <formula>-0.03</formula>
    </cfRule>
  </conditionalFormatting>
  <conditionalFormatting sqref="AL47">
    <cfRule type="cellIs" dxfId="17" priority="15" stopIfTrue="1" operator="greaterThan">
      <formula>0.03</formula>
    </cfRule>
    <cfRule type="cellIs" dxfId="16" priority="16" stopIfTrue="1" operator="lessThan">
      <formula>-0.03</formula>
    </cfRule>
  </conditionalFormatting>
  <conditionalFormatting sqref="AL47:AL52">
    <cfRule type="cellIs" dxfId="15" priority="17" stopIfTrue="1" operator="greaterThan">
      <formula>0</formula>
    </cfRule>
    <cfRule type="cellIs" dxfId="14" priority="18" stopIfTrue="1" operator="lessThan">
      <formula>0</formula>
    </cfRule>
  </conditionalFormatting>
  <conditionalFormatting sqref="AK47:AK48">
    <cfRule type="cellIs" dxfId="13" priority="19" stopIfTrue="1" operator="greaterThan">
      <formula>0</formula>
    </cfRule>
    <cfRule type="cellIs" dxfId="12" priority="20" operator="lessThan">
      <formula>0</formula>
    </cfRule>
  </conditionalFormatting>
  <conditionalFormatting sqref="AK49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K49:AK50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K51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K51:AK52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D47:AH47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D47:AH52">
    <cfRule type="cellIs" dxfId="1" priority="3" stopIfTrue="1" operator="greaterThan">
      <formula>0</formula>
    </cfRule>
    <cfRule type="cellIs" dxfId="0" priority="4" stopIfTrue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7DE3-E0BB-634C-BD4D-63D339C45A45}">
  <sheetPr codeName="Sheet4"/>
  <dimension ref="A1:AF289"/>
  <sheetViews>
    <sheetView workbookViewId="0">
      <selection activeCell="A2" sqref="A2:XFD289"/>
    </sheetView>
  </sheetViews>
  <sheetFormatPr defaultColWidth="11.1640625" defaultRowHeight="15.5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1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  <col min="29" max="29" width="20.83203125" bestFit="1" customWidth="1"/>
  </cols>
  <sheetData>
    <row r="1" spans="1:32" s="116" customFormat="1">
      <c r="A1" s="115" t="s">
        <v>115</v>
      </c>
      <c r="B1" s="116" t="s">
        <v>116</v>
      </c>
      <c r="C1" s="116" t="s">
        <v>117</v>
      </c>
      <c r="D1" s="115" t="s">
        <v>118</v>
      </c>
      <c r="E1" s="115" t="s">
        <v>119</v>
      </c>
      <c r="F1" s="115" t="s">
        <v>120</v>
      </c>
      <c r="G1" s="115" t="s">
        <v>121</v>
      </c>
      <c r="H1" s="115" t="s">
        <v>122</v>
      </c>
      <c r="I1" s="115" t="s">
        <v>123</v>
      </c>
      <c r="J1" s="116" t="s">
        <v>124</v>
      </c>
      <c r="K1" s="115" t="s">
        <v>6</v>
      </c>
      <c r="L1" s="115" t="s">
        <v>125</v>
      </c>
      <c r="M1" s="115" t="s">
        <v>2</v>
      </c>
      <c r="N1" s="115" t="s">
        <v>126</v>
      </c>
      <c r="O1" s="115" t="s">
        <v>127</v>
      </c>
      <c r="P1" s="115" t="s">
        <v>128</v>
      </c>
      <c r="Q1" s="116" t="s">
        <v>129</v>
      </c>
      <c r="R1" s="115" t="s">
        <v>130</v>
      </c>
      <c r="S1" s="115" t="s">
        <v>131</v>
      </c>
      <c r="T1" s="115" t="s">
        <v>40</v>
      </c>
      <c r="U1" s="115" t="s">
        <v>132</v>
      </c>
      <c r="V1" s="115" t="s">
        <v>133</v>
      </c>
      <c r="W1" s="115" t="s">
        <v>134</v>
      </c>
      <c r="X1" s="115" t="s">
        <v>135</v>
      </c>
      <c r="Y1" s="115" t="s">
        <v>136</v>
      </c>
      <c r="Z1" s="115" t="s">
        <v>137</v>
      </c>
      <c r="AA1" s="168" t="s">
        <v>146</v>
      </c>
      <c r="AB1" s="168" t="s">
        <v>147</v>
      </c>
      <c r="AC1" s="168" t="s">
        <v>148</v>
      </c>
      <c r="AD1" s="168" t="s">
        <v>149</v>
      </c>
      <c r="AE1" s="169" t="s">
        <v>150</v>
      </c>
    </row>
    <row r="2" spans="1:32">
      <c r="A2" t="s">
        <v>138</v>
      </c>
      <c r="B2" t="s">
        <v>139</v>
      </c>
      <c r="C2" t="s">
        <v>152</v>
      </c>
      <c r="D2">
        <v>0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110</v>
      </c>
      <c r="L2">
        <v>19429.23661</v>
      </c>
      <c r="M2">
        <v>42.249079000000002</v>
      </c>
      <c r="N2">
        <v>48.431353000000001</v>
      </c>
      <c r="O2">
        <v>48.291207</v>
      </c>
      <c r="P2">
        <v>28.901506000000001</v>
      </c>
      <c r="Q2">
        <v>20.191737</v>
      </c>
      <c r="R2">
        <v>99.975070000000002</v>
      </c>
      <c r="S2">
        <v>99.750442000000007</v>
      </c>
      <c r="T2">
        <v>42.76193</v>
      </c>
      <c r="U2">
        <v>43.079292000000002</v>
      </c>
      <c r="V2">
        <v>42.196032000000002</v>
      </c>
      <c r="W2">
        <v>48.402321000000001</v>
      </c>
      <c r="X2">
        <v>48.262385999999999</v>
      </c>
      <c r="Y2">
        <v>1.1992860000000001</v>
      </c>
      <c r="Z2">
        <v>29809.59</v>
      </c>
      <c r="AA2">
        <v>16.34</v>
      </c>
      <c r="AB2">
        <v>193027750344489</v>
      </c>
      <c r="AC2">
        <v>66828352146</v>
      </c>
      <c r="AD2">
        <v>78469585194674</v>
      </c>
      <c r="AE2">
        <v>44446506161</v>
      </c>
      <c r="AF2" t="s">
        <v>153</v>
      </c>
    </row>
    <row r="3" spans="1:32">
      <c r="A3" t="s">
        <v>138</v>
      </c>
      <c r="B3" t="s">
        <v>139</v>
      </c>
      <c r="C3" t="s">
        <v>152</v>
      </c>
      <c r="D3">
        <v>0</v>
      </c>
      <c r="E3" t="s">
        <v>140</v>
      </c>
      <c r="F3" t="s">
        <v>50</v>
      </c>
      <c r="G3" t="s">
        <v>17</v>
      </c>
      <c r="H3">
        <v>60</v>
      </c>
      <c r="I3">
        <v>10</v>
      </c>
      <c r="J3" t="s">
        <v>17</v>
      </c>
      <c r="K3">
        <v>135</v>
      </c>
      <c r="L3">
        <v>7344.5385379999998</v>
      </c>
      <c r="M3">
        <v>41.352276000000003</v>
      </c>
      <c r="N3">
        <v>47.073151000000003</v>
      </c>
      <c r="O3">
        <v>46.755330000000001</v>
      </c>
      <c r="P3">
        <v>27.089019</v>
      </c>
      <c r="Q3">
        <v>19.394587000000001</v>
      </c>
      <c r="R3">
        <v>98.900462000000005</v>
      </c>
      <c r="S3">
        <v>96.919382999999996</v>
      </c>
      <c r="T3">
        <v>41.112479999999998</v>
      </c>
      <c r="U3">
        <v>42.125844000000001</v>
      </c>
      <c r="V3">
        <v>41.335152999999998</v>
      </c>
      <c r="W3">
        <v>47.055903000000001</v>
      </c>
      <c r="X3">
        <v>46.734704000000001</v>
      </c>
      <c r="Y3">
        <v>1.2292620000000001</v>
      </c>
      <c r="Z3">
        <v>26309.279999999999</v>
      </c>
      <c r="AA3">
        <v>14.09</v>
      </c>
      <c r="AB3">
        <v>170073250471986</v>
      </c>
      <c r="AC3">
        <v>53679152170</v>
      </c>
      <c r="AD3">
        <v>69391766690468</v>
      </c>
      <c r="AE3">
        <v>38462989818</v>
      </c>
      <c r="AF3" t="s">
        <v>154</v>
      </c>
    </row>
    <row r="4" spans="1:32">
      <c r="A4" t="s">
        <v>138</v>
      </c>
      <c r="B4" t="s">
        <v>139</v>
      </c>
      <c r="C4" t="s">
        <v>152</v>
      </c>
      <c r="D4">
        <v>0</v>
      </c>
      <c r="E4" t="s">
        <v>140</v>
      </c>
      <c r="F4" t="s">
        <v>50</v>
      </c>
      <c r="G4" t="s">
        <v>17</v>
      </c>
      <c r="H4">
        <v>60</v>
      </c>
      <c r="I4">
        <v>10</v>
      </c>
      <c r="J4" t="s">
        <v>17</v>
      </c>
      <c r="K4">
        <v>160</v>
      </c>
      <c r="L4">
        <v>3169.409052</v>
      </c>
      <c r="M4">
        <v>39.914693999999997</v>
      </c>
      <c r="N4">
        <v>45.309331999999998</v>
      </c>
      <c r="O4">
        <v>44.715646</v>
      </c>
      <c r="P4">
        <v>24.549277</v>
      </c>
      <c r="Q4">
        <v>18.179607000000001</v>
      </c>
      <c r="R4">
        <v>93.058554000000001</v>
      </c>
      <c r="S4">
        <v>90.846656999999993</v>
      </c>
      <c r="T4">
        <v>38.552025999999998</v>
      </c>
      <c r="U4">
        <v>40.827016999999998</v>
      </c>
      <c r="V4">
        <v>39.894630999999997</v>
      </c>
      <c r="W4">
        <v>45.290098999999998</v>
      </c>
      <c r="X4">
        <v>44.692543000000001</v>
      </c>
      <c r="Y4">
        <v>1.3325130000000001</v>
      </c>
      <c r="Z4">
        <v>15614.44</v>
      </c>
      <c r="AA4">
        <v>11.3</v>
      </c>
      <c r="AB4">
        <v>102722223821833</v>
      </c>
      <c r="AC4">
        <v>43251488627</v>
      </c>
      <c r="AD4">
        <v>41594983867882</v>
      </c>
      <c r="AE4">
        <v>31087353560</v>
      </c>
      <c r="AF4" t="s">
        <v>155</v>
      </c>
    </row>
    <row r="5" spans="1:32">
      <c r="A5" t="s">
        <v>138</v>
      </c>
      <c r="B5" t="s">
        <v>139</v>
      </c>
      <c r="C5" t="s">
        <v>152</v>
      </c>
      <c r="D5">
        <v>0</v>
      </c>
      <c r="E5" t="s">
        <v>140</v>
      </c>
      <c r="F5" t="s">
        <v>50</v>
      </c>
      <c r="G5" t="s">
        <v>17</v>
      </c>
      <c r="H5">
        <v>60</v>
      </c>
      <c r="I5">
        <v>10</v>
      </c>
      <c r="J5" t="s">
        <v>17</v>
      </c>
      <c r="K5">
        <v>185</v>
      </c>
      <c r="L5">
        <v>1569.8283260000001</v>
      </c>
      <c r="M5">
        <v>37.689802999999998</v>
      </c>
      <c r="N5">
        <v>43.148201</v>
      </c>
      <c r="O5">
        <v>42.348039</v>
      </c>
      <c r="P5">
        <v>21.169716999999999</v>
      </c>
      <c r="Q5">
        <v>16.290261999999998</v>
      </c>
      <c r="R5">
        <v>82.338905999999994</v>
      </c>
      <c r="S5">
        <v>79.915222</v>
      </c>
      <c r="T5">
        <v>35.116135</v>
      </c>
      <c r="U5">
        <v>38.973120999999999</v>
      </c>
      <c r="V5">
        <v>37.660401</v>
      </c>
      <c r="W5">
        <v>43.130279000000002</v>
      </c>
      <c r="X5">
        <v>42.329180000000001</v>
      </c>
      <c r="Y5">
        <v>1.4295329999999999</v>
      </c>
      <c r="Z5">
        <v>10145.68</v>
      </c>
      <c r="AA5">
        <v>9.18</v>
      </c>
      <c r="AB5">
        <v>67708836040174</v>
      </c>
      <c r="AC5">
        <v>34943310250</v>
      </c>
      <c r="AD5">
        <v>27189006202268</v>
      </c>
      <c r="AE5">
        <v>25255855651</v>
      </c>
      <c r="AF5" t="s">
        <v>156</v>
      </c>
    </row>
    <row r="6" spans="1:32">
      <c r="A6" t="s">
        <v>138</v>
      </c>
      <c r="B6" t="s">
        <v>139</v>
      </c>
      <c r="C6" t="s">
        <v>152</v>
      </c>
      <c r="D6">
        <v>0</v>
      </c>
      <c r="E6" t="s">
        <v>140</v>
      </c>
      <c r="F6" t="s">
        <v>50</v>
      </c>
      <c r="G6" t="s">
        <v>17</v>
      </c>
      <c r="H6">
        <v>60</v>
      </c>
      <c r="I6">
        <v>10</v>
      </c>
      <c r="J6" t="s">
        <v>17</v>
      </c>
      <c r="K6">
        <v>210</v>
      </c>
      <c r="L6">
        <v>757.71613000000002</v>
      </c>
      <c r="M6">
        <v>34.706467000000004</v>
      </c>
      <c r="N6">
        <v>40.591169999999998</v>
      </c>
      <c r="O6">
        <v>39.820931000000002</v>
      </c>
      <c r="P6">
        <v>17.382065000000001</v>
      </c>
      <c r="Q6">
        <v>13.861954000000001</v>
      </c>
      <c r="R6">
        <v>64.446489</v>
      </c>
      <c r="S6">
        <v>62.032547999999998</v>
      </c>
      <c r="T6">
        <v>31.215577</v>
      </c>
      <c r="U6">
        <v>36.568910000000002</v>
      </c>
      <c r="V6">
        <v>34.668582000000001</v>
      </c>
      <c r="W6">
        <v>40.578257999999998</v>
      </c>
      <c r="X6">
        <v>39.808695</v>
      </c>
      <c r="Y6">
        <v>1.4813620000000001</v>
      </c>
      <c r="Z6">
        <v>6104.09</v>
      </c>
      <c r="AA6">
        <v>7.63</v>
      </c>
      <c r="AB6">
        <v>40116685287939</v>
      </c>
      <c r="AC6">
        <v>29132450475</v>
      </c>
      <c r="AD6">
        <v>16212854258429</v>
      </c>
      <c r="AE6">
        <v>21116790170</v>
      </c>
      <c r="AF6" t="s">
        <v>157</v>
      </c>
    </row>
    <row r="7" spans="1:32">
      <c r="A7" t="s">
        <v>138</v>
      </c>
      <c r="B7" t="s">
        <v>139</v>
      </c>
      <c r="C7" t="s">
        <v>152</v>
      </c>
      <c r="D7">
        <v>0</v>
      </c>
      <c r="E7" t="s">
        <v>140</v>
      </c>
      <c r="F7" t="s">
        <v>50</v>
      </c>
      <c r="G7" t="s">
        <v>17</v>
      </c>
      <c r="H7">
        <v>60</v>
      </c>
      <c r="I7">
        <v>10</v>
      </c>
      <c r="J7" t="s">
        <v>17</v>
      </c>
      <c r="K7">
        <v>235</v>
      </c>
      <c r="L7">
        <v>363.904403</v>
      </c>
      <c r="M7">
        <v>31.429786</v>
      </c>
      <c r="N7">
        <v>38.156024000000002</v>
      </c>
      <c r="O7">
        <v>37.657093000000003</v>
      </c>
      <c r="P7">
        <v>13.61534</v>
      </c>
      <c r="Q7">
        <v>11.298686999999999</v>
      </c>
      <c r="R7">
        <v>42.104850999999996</v>
      </c>
      <c r="S7">
        <v>40.015647999999999</v>
      </c>
      <c r="T7">
        <v>27.443916999999999</v>
      </c>
      <c r="U7">
        <v>33.888258</v>
      </c>
      <c r="V7">
        <v>31.390508000000001</v>
      </c>
      <c r="W7">
        <v>38.145949000000002</v>
      </c>
      <c r="X7">
        <v>37.647860000000001</v>
      </c>
      <c r="Y7">
        <v>1.3754649999999999</v>
      </c>
      <c r="Z7">
        <v>3797.61</v>
      </c>
      <c r="AA7">
        <v>7.32</v>
      </c>
      <c r="AB7">
        <v>23298634526934</v>
      </c>
      <c r="AC7">
        <v>24835892188</v>
      </c>
      <c r="AD7">
        <v>10065250612407</v>
      </c>
      <c r="AE7">
        <v>20325006274</v>
      </c>
      <c r="AF7" t="s">
        <v>158</v>
      </c>
    </row>
    <row r="8" spans="1:32">
      <c r="A8" t="s">
        <v>138</v>
      </c>
      <c r="B8" t="s">
        <v>139</v>
      </c>
      <c r="C8" t="s">
        <v>152</v>
      </c>
      <c r="D8">
        <v>0</v>
      </c>
      <c r="E8" t="s">
        <v>140</v>
      </c>
      <c r="F8" t="s">
        <v>50</v>
      </c>
      <c r="G8" t="s">
        <v>17</v>
      </c>
      <c r="H8">
        <v>60</v>
      </c>
      <c r="I8">
        <v>10</v>
      </c>
      <c r="J8" t="s">
        <v>18</v>
      </c>
      <c r="K8">
        <v>110</v>
      </c>
      <c r="L8">
        <v>10022.498116999999</v>
      </c>
      <c r="M8">
        <v>41.434624999999997</v>
      </c>
      <c r="N8">
        <v>46.851374999999997</v>
      </c>
      <c r="O8">
        <v>46.810406</v>
      </c>
      <c r="P8">
        <v>27.957346000000001</v>
      </c>
      <c r="Q8">
        <v>19.731392</v>
      </c>
      <c r="R8">
        <v>99.877331999999996</v>
      </c>
      <c r="S8">
        <v>97.809037000000004</v>
      </c>
      <c r="T8">
        <v>41.824167000000003</v>
      </c>
      <c r="U8">
        <v>42.266916000000002</v>
      </c>
      <c r="V8">
        <v>41.418436999999997</v>
      </c>
      <c r="W8">
        <v>46.838279999999997</v>
      </c>
      <c r="X8">
        <v>46.792864999999999</v>
      </c>
      <c r="Y8">
        <v>1.2817069999999999</v>
      </c>
      <c r="Z8">
        <v>12208.68</v>
      </c>
      <c r="AA8">
        <v>7.8</v>
      </c>
      <c r="AB8">
        <v>78188893475107</v>
      </c>
      <c r="AC8">
        <v>32763289368</v>
      </c>
      <c r="AD8">
        <v>32293737604279</v>
      </c>
      <c r="AE8">
        <v>21002268139</v>
      </c>
      <c r="AF8" t="s">
        <v>159</v>
      </c>
    </row>
    <row r="9" spans="1:32">
      <c r="A9" t="s">
        <v>138</v>
      </c>
      <c r="B9" t="s">
        <v>139</v>
      </c>
      <c r="C9" t="s">
        <v>152</v>
      </c>
      <c r="D9">
        <v>0</v>
      </c>
      <c r="E9" t="s">
        <v>140</v>
      </c>
      <c r="F9" t="s">
        <v>50</v>
      </c>
      <c r="G9" t="s">
        <v>17</v>
      </c>
      <c r="H9">
        <v>60</v>
      </c>
      <c r="I9">
        <v>10</v>
      </c>
      <c r="J9" t="s">
        <v>18</v>
      </c>
      <c r="K9">
        <v>135</v>
      </c>
      <c r="L9">
        <v>4293.7001460000001</v>
      </c>
      <c r="M9">
        <v>40.442411999999997</v>
      </c>
      <c r="N9">
        <v>45.662247999999998</v>
      </c>
      <c r="O9">
        <v>45.344577999999998</v>
      </c>
      <c r="P9">
        <v>25.874880000000001</v>
      </c>
      <c r="Q9">
        <v>18.793925999999999</v>
      </c>
      <c r="R9">
        <v>96.328543999999994</v>
      </c>
      <c r="S9">
        <v>93.742801999999998</v>
      </c>
      <c r="T9">
        <v>39.807678000000003</v>
      </c>
      <c r="U9">
        <v>41.307614000000001</v>
      </c>
      <c r="V9">
        <v>40.428507000000003</v>
      </c>
      <c r="W9">
        <v>45.649101999999999</v>
      </c>
      <c r="X9">
        <v>45.326065</v>
      </c>
      <c r="Y9">
        <v>1.2951490000000001</v>
      </c>
      <c r="Z9">
        <v>11790.9</v>
      </c>
      <c r="AA9">
        <v>6.15</v>
      </c>
      <c r="AB9">
        <v>77758809732212</v>
      </c>
      <c r="AC9">
        <v>27640006305</v>
      </c>
      <c r="AD9">
        <v>31108961000057</v>
      </c>
      <c r="AE9">
        <v>16659401746</v>
      </c>
      <c r="AF9" t="s">
        <v>160</v>
      </c>
    </row>
    <row r="10" spans="1:32">
      <c r="A10" t="s">
        <v>138</v>
      </c>
      <c r="B10" t="s">
        <v>139</v>
      </c>
      <c r="C10" t="s">
        <v>152</v>
      </c>
      <c r="D10">
        <v>0</v>
      </c>
      <c r="E10" t="s">
        <v>140</v>
      </c>
      <c r="F10" t="s">
        <v>50</v>
      </c>
      <c r="G10" t="s">
        <v>17</v>
      </c>
      <c r="H10">
        <v>60</v>
      </c>
      <c r="I10">
        <v>10</v>
      </c>
      <c r="J10" t="s">
        <v>18</v>
      </c>
      <c r="K10">
        <v>160</v>
      </c>
      <c r="L10">
        <v>2058.9392149999999</v>
      </c>
      <c r="M10">
        <v>38.691760000000002</v>
      </c>
      <c r="N10">
        <v>43.966428000000001</v>
      </c>
      <c r="O10">
        <v>43.297432000000001</v>
      </c>
      <c r="P10">
        <v>22.83426</v>
      </c>
      <c r="Q10">
        <v>17.226524999999999</v>
      </c>
      <c r="R10">
        <v>87.918727000000004</v>
      </c>
      <c r="S10">
        <v>85.313847999999993</v>
      </c>
      <c r="T10">
        <v>36.747731000000002</v>
      </c>
      <c r="U10">
        <v>39.836233999999997</v>
      </c>
      <c r="V10">
        <v>38.668326</v>
      </c>
      <c r="W10">
        <v>43.951894000000003</v>
      </c>
      <c r="X10">
        <v>43.278723999999997</v>
      </c>
      <c r="Y10">
        <v>1.408363</v>
      </c>
      <c r="Z10">
        <v>7972.2</v>
      </c>
      <c r="AA10">
        <v>5.01</v>
      </c>
      <c r="AB10">
        <v>53855144658357</v>
      </c>
      <c r="AC10">
        <v>21966477255</v>
      </c>
      <c r="AD10">
        <v>21195515040096</v>
      </c>
      <c r="AE10">
        <v>13651226092</v>
      </c>
      <c r="AF10" t="s">
        <v>161</v>
      </c>
    </row>
    <row r="11" spans="1:32">
      <c r="A11" t="s">
        <v>138</v>
      </c>
      <c r="B11" t="s">
        <v>139</v>
      </c>
      <c r="C11" t="s">
        <v>152</v>
      </c>
      <c r="D11">
        <v>0</v>
      </c>
      <c r="E11" t="s">
        <v>140</v>
      </c>
      <c r="F11" t="s">
        <v>50</v>
      </c>
      <c r="G11" t="s">
        <v>17</v>
      </c>
      <c r="H11">
        <v>60</v>
      </c>
      <c r="I11">
        <v>10</v>
      </c>
      <c r="J11" t="s">
        <v>18</v>
      </c>
      <c r="K11">
        <v>185</v>
      </c>
      <c r="L11">
        <v>1021.290095</v>
      </c>
      <c r="M11">
        <v>36.174252000000003</v>
      </c>
      <c r="N11">
        <v>41.851287999999997</v>
      </c>
      <c r="O11">
        <v>40.994458999999999</v>
      </c>
      <c r="P11">
        <v>19.221135</v>
      </c>
      <c r="Q11">
        <v>15.069962</v>
      </c>
      <c r="R11">
        <v>73.796569000000005</v>
      </c>
      <c r="S11">
        <v>71.220915000000005</v>
      </c>
      <c r="T11">
        <v>33.107706999999998</v>
      </c>
      <c r="U11">
        <v>37.815213999999997</v>
      </c>
      <c r="V11">
        <v>36.141587000000001</v>
      </c>
      <c r="W11">
        <v>41.838593000000003</v>
      </c>
      <c r="X11">
        <v>40.979837000000003</v>
      </c>
      <c r="Y11">
        <v>1.4815020000000001</v>
      </c>
      <c r="Z11">
        <v>5969.72</v>
      </c>
      <c r="AA11">
        <v>4.04</v>
      </c>
      <c r="AB11">
        <v>40047070419436</v>
      </c>
      <c r="AC11">
        <v>16997611035</v>
      </c>
      <c r="AD11">
        <v>15979285890902</v>
      </c>
      <c r="AE11">
        <v>10958019841</v>
      </c>
      <c r="AF11" t="s">
        <v>162</v>
      </c>
    </row>
    <row r="12" spans="1:32">
      <c r="A12" t="s">
        <v>138</v>
      </c>
      <c r="B12" t="s">
        <v>139</v>
      </c>
      <c r="C12" t="s">
        <v>152</v>
      </c>
      <c r="D12">
        <v>0</v>
      </c>
      <c r="E12" t="s">
        <v>140</v>
      </c>
      <c r="F12" t="s">
        <v>50</v>
      </c>
      <c r="G12" t="s">
        <v>17</v>
      </c>
      <c r="H12">
        <v>60</v>
      </c>
      <c r="I12">
        <v>10</v>
      </c>
      <c r="J12" t="s">
        <v>18</v>
      </c>
      <c r="K12">
        <v>210</v>
      </c>
      <c r="L12">
        <v>482.508261</v>
      </c>
      <c r="M12">
        <v>33.051124000000002</v>
      </c>
      <c r="N12">
        <v>39.433951</v>
      </c>
      <c r="O12">
        <v>38.702648000000003</v>
      </c>
      <c r="P12">
        <v>15.420973</v>
      </c>
      <c r="Q12">
        <v>12.539952</v>
      </c>
      <c r="R12">
        <v>53.518807000000002</v>
      </c>
      <c r="S12">
        <v>51.111781999999998</v>
      </c>
      <c r="T12">
        <v>29.248328000000001</v>
      </c>
      <c r="U12">
        <v>35.338075000000003</v>
      </c>
      <c r="V12">
        <v>33.012751000000002</v>
      </c>
      <c r="W12">
        <v>39.422972000000001</v>
      </c>
      <c r="X12">
        <v>38.693224000000001</v>
      </c>
      <c r="Y12">
        <v>1.402736</v>
      </c>
      <c r="Z12">
        <v>3933.91</v>
      </c>
      <c r="AA12">
        <v>3.5</v>
      </c>
      <c r="AB12">
        <v>26485701643021</v>
      </c>
      <c r="AC12">
        <v>13745582286</v>
      </c>
      <c r="AD12">
        <v>10519684210381</v>
      </c>
      <c r="AE12">
        <v>9638492842</v>
      </c>
      <c r="AF12" t="s">
        <v>163</v>
      </c>
    </row>
    <row r="13" spans="1:32">
      <c r="A13" t="s">
        <v>138</v>
      </c>
      <c r="B13" t="s">
        <v>139</v>
      </c>
      <c r="C13" t="s">
        <v>152</v>
      </c>
      <c r="D13">
        <v>0</v>
      </c>
      <c r="E13" t="s">
        <v>140</v>
      </c>
      <c r="F13" t="s">
        <v>50</v>
      </c>
      <c r="G13" t="s">
        <v>17</v>
      </c>
      <c r="H13">
        <v>60</v>
      </c>
      <c r="I13">
        <v>10</v>
      </c>
      <c r="J13" t="s">
        <v>18</v>
      </c>
      <c r="K13">
        <v>235</v>
      </c>
      <c r="L13">
        <v>220.645816</v>
      </c>
      <c r="M13">
        <v>29.787863000000002</v>
      </c>
      <c r="N13">
        <v>37.032642000000003</v>
      </c>
      <c r="O13">
        <v>36.660262000000003</v>
      </c>
      <c r="P13">
        <v>11.8856</v>
      </c>
      <c r="Q13">
        <v>10.089582999999999</v>
      </c>
      <c r="R13">
        <v>30.326432</v>
      </c>
      <c r="S13">
        <v>28.546914000000001</v>
      </c>
      <c r="T13">
        <v>25.665047999999999</v>
      </c>
      <c r="U13">
        <v>32.581564</v>
      </c>
      <c r="V13">
        <v>29.749997</v>
      </c>
      <c r="W13">
        <v>37.025309</v>
      </c>
      <c r="X13">
        <v>36.652737000000002</v>
      </c>
      <c r="Y13">
        <v>1.24878</v>
      </c>
      <c r="Z13">
        <v>2201.33</v>
      </c>
      <c r="AA13">
        <v>2.93</v>
      </c>
      <c r="AB13">
        <v>14504485109443</v>
      </c>
      <c r="AC13">
        <v>11436359335</v>
      </c>
      <c r="AD13">
        <v>5823635706932</v>
      </c>
      <c r="AE13">
        <v>7970681257</v>
      </c>
      <c r="AF13" t="s">
        <v>164</v>
      </c>
    </row>
    <row r="14" spans="1:32">
      <c r="A14" t="s">
        <v>138</v>
      </c>
      <c r="B14" t="s">
        <v>139</v>
      </c>
      <c r="C14" t="s">
        <v>152</v>
      </c>
      <c r="D14">
        <v>0</v>
      </c>
      <c r="E14" t="s">
        <v>140</v>
      </c>
      <c r="F14" t="s">
        <v>50</v>
      </c>
      <c r="G14" t="s">
        <v>17</v>
      </c>
      <c r="H14">
        <v>60</v>
      </c>
      <c r="I14">
        <v>10</v>
      </c>
      <c r="J14" t="s">
        <v>8</v>
      </c>
      <c r="K14">
        <v>110</v>
      </c>
      <c r="L14">
        <v>6745.6506570000001</v>
      </c>
      <c r="M14">
        <v>40.508425000000003</v>
      </c>
      <c r="N14">
        <v>45.733111000000001</v>
      </c>
      <c r="O14">
        <v>45.481264000000003</v>
      </c>
      <c r="P14">
        <v>27.165019999999998</v>
      </c>
      <c r="Q14">
        <v>19.236274999999999</v>
      </c>
      <c r="R14">
        <v>97.587884000000003</v>
      </c>
      <c r="S14">
        <v>94.968943999999993</v>
      </c>
      <c r="T14">
        <v>40.779940000000003</v>
      </c>
      <c r="U14">
        <v>41.575577000000003</v>
      </c>
      <c r="V14">
        <v>40.498513000000003</v>
      </c>
      <c r="W14">
        <v>45.724808000000003</v>
      </c>
      <c r="X14">
        <v>45.467416999999998</v>
      </c>
      <c r="Y14">
        <v>1.3186880000000001</v>
      </c>
      <c r="Z14">
        <v>6717.52</v>
      </c>
      <c r="AA14">
        <v>5.23</v>
      </c>
      <c r="AB14">
        <v>41747863294739</v>
      </c>
      <c r="AC14">
        <v>20989430129</v>
      </c>
      <c r="AD14">
        <v>17776050541815</v>
      </c>
      <c r="AE14">
        <v>14044951599</v>
      </c>
      <c r="AF14" t="s">
        <v>165</v>
      </c>
    </row>
    <row r="15" spans="1:32">
      <c r="A15" t="s">
        <v>138</v>
      </c>
      <c r="B15" t="s">
        <v>139</v>
      </c>
      <c r="C15" t="s">
        <v>152</v>
      </c>
      <c r="D15">
        <v>0</v>
      </c>
      <c r="E15" t="s">
        <v>140</v>
      </c>
      <c r="F15" t="s">
        <v>50</v>
      </c>
      <c r="G15" t="s">
        <v>17</v>
      </c>
      <c r="H15">
        <v>60</v>
      </c>
      <c r="I15">
        <v>10</v>
      </c>
      <c r="J15" t="s">
        <v>8</v>
      </c>
      <c r="K15">
        <v>135</v>
      </c>
      <c r="L15">
        <v>3133.1683699999999</v>
      </c>
      <c r="M15">
        <v>39.442731999999999</v>
      </c>
      <c r="N15">
        <v>44.655265999999997</v>
      </c>
      <c r="O15">
        <v>44.142671999999997</v>
      </c>
      <c r="P15">
        <v>24.796894000000002</v>
      </c>
      <c r="Q15">
        <v>18.16113</v>
      </c>
      <c r="R15">
        <v>92.735084999999998</v>
      </c>
      <c r="S15">
        <v>89.856717000000003</v>
      </c>
      <c r="T15">
        <v>38.513010999999999</v>
      </c>
      <c r="U15">
        <v>40.608840999999998</v>
      </c>
      <c r="V15">
        <v>39.428666999999997</v>
      </c>
      <c r="W15">
        <v>44.644770999999999</v>
      </c>
      <c r="X15">
        <v>44.125776000000002</v>
      </c>
      <c r="Y15">
        <v>1.40588</v>
      </c>
      <c r="Z15">
        <v>6777.36</v>
      </c>
      <c r="AA15">
        <v>3.69</v>
      </c>
      <c r="AB15">
        <v>43997119311550</v>
      </c>
      <c r="AC15">
        <v>17302678526</v>
      </c>
      <c r="AD15">
        <v>17877487755166</v>
      </c>
      <c r="AE15">
        <v>9914808396</v>
      </c>
      <c r="AF15" t="s">
        <v>166</v>
      </c>
    </row>
    <row r="16" spans="1:32">
      <c r="A16" t="s">
        <v>138</v>
      </c>
      <c r="B16" t="s">
        <v>139</v>
      </c>
      <c r="C16" t="s">
        <v>152</v>
      </c>
      <c r="D16">
        <v>0</v>
      </c>
      <c r="E16" t="s">
        <v>140</v>
      </c>
      <c r="F16" t="s">
        <v>50</v>
      </c>
      <c r="G16" t="s">
        <v>17</v>
      </c>
      <c r="H16">
        <v>60</v>
      </c>
      <c r="I16">
        <v>10</v>
      </c>
      <c r="J16" t="s">
        <v>8</v>
      </c>
      <c r="K16">
        <v>160</v>
      </c>
      <c r="L16">
        <v>1531.9203869999999</v>
      </c>
      <c r="M16">
        <v>37.566650000000003</v>
      </c>
      <c r="N16">
        <v>43.060049999999997</v>
      </c>
      <c r="O16">
        <v>42.265191999999999</v>
      </c>
      <c r="P16">
        <v>21.475545</v>
      </c>
      <c r="Q16">
        <v>16.390557000000001</v>
      </c>
      <c r="R16">
        <v>82.34402</v>
      </c>
      <c r="S16">
        <v>79.558851000000004</v>
      </c>
      <c r="T16">
        <v>35.261949999999999</v>
      </c>
      <c r="U16">
        <v>39.062418000000001</v>
      </c>
      <c r="V16">
        <v>37.541901000000003</v>
      </c>
      <c r="W16">
        <v>43.047896999999999</v>
      </c>
      <c r="X16">
        <v>42.247100000000003</v>
      </c>
      <c r="Y16">
        <v>1.47662</v>
      </c>
      <c r="Z16">
        <v>4812.51</v>
      </c>
      <c r="AA16">
        <v>2.99</v>
      </c>
      <c r="AB16">
        <v>32478978978017</v>
      </c>
      <c r="AC16">
        <v>13587604565</v>
      </c>
      <c r="AD16">
        <v>12760380832551</v>
      </c>
      <c r="AE16">
        <v>8112775816</v>
      </c>
      <c r="AF16" t="s">
        <v>167</v>
      </c>
    </row>
    <row r="17" spans="1:32">
      <c r="A17" t="s">
        <v>138</v>
      </c>
      <c r="B17" t="s">
        <v>139</v>
      </c>
      <c r="C17" t="s">
        <v>152</v>
      </c>
      <c r="D17">
        <v>0</v>
      </c>
      <c r="E17" t="s">
        <v>140</v>
      </c>
      <c r="F17" t="s">
        <v>50</v>
      </c>
      <c r="G17" t="s">
        <v>17</v>
      </c>
      <c r="H17">
        <v>60</v>
      </c>
      <c r="I17">
        <v>10</v>
      </c>
      <c r="J17" t="s">
        <v>8</v>
      </c>
      <c r="K17">
        <v>185</v>
      </c>
      <c r="L17">
        <v>750.87005299999998</v>
      </c>
      <c r="M17">
        <v>34.981453999999999</v>
      </c>
      <c r="N17">
        <v>40.965069</v>
      </c>
      <c r="O17">
        <v>40.139068000000002</v>
      </c>
      <c r="P17">
        <v>17.809313</v>
      </c>
      <c r="Q17">
        <v>14.136918</v>
      </c>
      <c r="R17">
        <v>66.068644000000006</v>
      </c>
      <c r="S17">
        <v>63.474463999999998</v>
      </c>
      <c r="T17">
        <v>31.634868999999998</v>
      </c>
      <c r="U17">
        <v>36.942735999999996</v>
      </c>
      <c r="V17">
        <v>34.948233000000002</v>
      </c>
      <c r="W17">
        <v>40.953353999999997</v>
      </c>
      <c r="X17">
        <v>40.127448000000001</v>
      </c>
      <c r="Y17">
        <v>1.5288090000000001</v>
      </c>
      <c r="Z17">
        <v>3682.46</v>
      </c>
      <c r="AA17">
        <v>2.41</v>
      </c>
      <c r="AB17">
        <v>25557695339333</v>
      </c>
      <c r="AC17">
        <v>10057146634</v>
      </c>
      <c r="AD17">
        <v>9823807878091</v>
      </c>
      <c r="AE17">
        <v>6572497545</v>
      </c>
      <c r="AF17" t="s">
        <v>168</v>
      </c>
    </row>
    <row r="18" spans="1:32">
      <c r="A18" t="s">
        <v>138</v>
      </c>
      <c r="B18" t="s">
        <v>139</v>
      </c>
      <c r="C18" t="s">
        <v>152</v>
      </c>
      <c r="D18">
        <v>0</v>
      </c>
      <c r="E18" t="s">
        <v>140</v>
      </c>
      <c r="F18" t="s">
        <v>50</v>
      </c>
      <c r="G18" t="s">
        <v>17</v>
      </c>
      <c r="H18">
        <v>60</v>
      </c>
      <c r="I18">
        <v>10</v>
      </c>
      <c r="J18" t="s">
        <v>8</v>
      </c>
      <c r="K18">
        <v>210</v>
      </c>
      <c r="L18">
        <v>352.31107400000002</v>
      </c>
      <c r="M18">
        <v>31.836309</v>
      </c>
      <c r="N18">
        <v>38.563032999999997</v>
      </c>
      <c r="O18">
        <v>37.942022999999999</v>
      </c>
      <c r="P18">
        <v>14.045684</v>
      </c>
      <c r="Q18">
        <v>11.608154000000001</v>
      </c>
      <c r="R18">
        <v>45.183135999999998</v>
      </c>
      <c r="S18">
        <v>42.814723000000001</v>
      </c>
      <c r="T18">
        <v>27.882109</v>
      </c>
      <c r="U18">
        <v>34.414712999999999</v>
      </c>
      <c r="V18">
        <v>31.799848999999998</v>
      </c>
      <c r="W18">
        <v>38.554082000000001</v>
      </c>
      <c r="X18">
        <v>37.935187999999997</v>
      </c>
      <c r="Y18">
        <v>1.50064</v>
      </c>
      <c r="Z18">
        <v>2706.7</v>
      </c>
      <c r="AA18">
        <v>2.04</v>
      </c>
      <c r="AB18">
        <v>18457622389159</v>
      </c>
      <c r="AC18">
        <v>8066697388</v>
      </c>
      <c r="AD18">
        <v>7238835274398</v>
      </c>
      <c r="AE18">
        <v>5591304803</v>
      </c>
      <c r="AF18" t="s">
        <v>169</v>
      </c>
    </row>
    <row r="19" spans="1:32">
      <c r="A19" t="s">
        <v>138</v>
      </c>
      <c r="B19" t="s">
        <v>139</v>
      </c>
      <c r="C19" t="s">
        <v>152</v>
      </c>
      <c r="D19">
        <v>0</v>
      </c>
      <c r="E19" t="s">
        <v>140</v>
      </c>
      <c r="F19" t="s">
        <v>50</v>
      </c>
      <c r="G19" t="s">
        <v>17</v>
      </c>
      <c r="H19">
        <v>60</v>
      </c>
      <c r="I19">
        <v>10</v>
      </c>
      <c r="J19" t="s">
        <v>8</v>
      </c>
      <c r="K19">
        <v>235</v>
      </c>
      <c r="L19">
        <v>157.27534</v>
      </c>
      <c r="M19">
        <v>28.613035</v>
      </c>
      <c r="N19">
        <v>36.366532999999997</v>
      </c>
      <c r="O19">
        <v>36.071761000000002</v>
      </c>
      <c r="P19">
        <v>10.676460000000001</v>
      </c>
      <c r="Q19">
        <v>9.2459910000000001</v>
      </c>
      <c r="R19">
        <v>21.813811000000001</v>
      </c>
      <c r="S19">
        <v>20.320650000000001</v>
      </c>
      <c r="T19">
        <v>24.453600000000002</v>
      </c>
      <c r="U19">
        <v>31.764408</v>
      </c>
      <c r="V19">
        <v>28.575600999999999</v>
      </c>
      <c r="W19">
        <v>36.358699000000001</v>
      </c>
      <c r="X19">
        <v>36.067019000000002</v>
      </c>
      <c r="Y19">
        <v>1.19079</v>
      </c>
      <c r="Z19">
        <v>1497.09</v>
      </c>
      <c r="AA19">
        <v>1.63</v>
      </c>
      <c r="AB19">
        <v>10089159693475</v>
      </c>
      <c r="AC19" s="162">
        <v>6102983193</v>
      </c>
      <c r="AD19">
        <v>3970609177605</v>
      </c>
      <c r="AE19">
        <v>4470936222</v>
      </c>
      <c r="AF19" t="s">
        <v>170</v>
      </c>
    </row>
    <row r="20" spans="1:32">
      <c r="A20" t="s">
        <v>138</v>
      </c>
      <c r="B20" t="s">
        <v>139</v>
      </c>
      <c r="C20" t="s">
        <v>152</v>
      </c>
      <c r="D20">
        <v>0</v>
      </c>
      <c r="E20" t="s">
        <v>140</v>
      </c>
      <c r="F20" t="s">
        <v>50</v>
      </c>
      <c r="G20" t="s">
        <v>17</v>
      </c>
      <c r="H20">
        <v>60</v>
      </c>
      <c r="I20">
        <v>10</v>
      </c>
      <c r="J20" t="s">
        <v>19</v>
      </c>
      <c r="K20">
        <v>110</v>
      </c>
      <c r="L20">
        <v>4013.3245219999999</v>
      </c>
      <c r="M20">
        <v>38.254537999999997</v>
      </c>
      <c r="N20">
        <v>44.343516999999999</v>
      </c>
      <c r="O20">
        <v>43.650883</v>
      </c>
      <c r="P20">
        <v>25.602571999999999</v>
      </c>
      <c r="Q20">
        <v>17.941514000000002</v>
      </c>
      <c r="R20">
        <v>89.678914000000006</v>
      </c>
      <c r="S20">
        <v>86.995232999999999</v>
      </c>
      <c r="T20">
        <v>37.301088</v>
      </c>
      <c r="U20">
        <v>40.298665999999997</v>
      </c>
      <c r="V20">
        <v>38.248390000000001</v>
      </c>
      <c r="W20">
        <v>44.337305999999998</v>
      </c>
      <c r="X20">
        <v>43.639712000000003</v>
      </c>
      <c r="Y20">
        <v>1.398757</v>
      </c>
      <c r="Z20">
        <v>3928.6</v>
      </c>
      <c r="AA20">
        <v>2.2000000000000002</v>
      </c>
      <c r="AB20">
        <v>24590523611896</v>
      </c>
      <c r="AC20">
        <v>10594211672</v>
      </c>
      <c r="AD20">
        <v>10352805509864</v>
      </c>
      <c r="AE20">
        <v>5858787344</v>
      </c>
      <c r="AF20" t="s">
        <v>171</v>
      </c>
    </row>
    <row r="21" spans="1:32">
      <c r="A21" t="s">
        <v>138</v>
      </c>
      <c r="B21" t="s">
        <v>139</v>
      </c>
      <c r="C21" t="s">
        <v>152</v>
      </c>
      <c r="D21">
        <v>0</v>
      </c>
      <c r="E21" t="s">
        <v>140</v>
      </c>
      <c r="F21" t="s">
        <v>50</v>
      </c>
      <c r="G21" t="s">
        <v>17</v>
      </c>
      <c r="H21">
        <v>60</v>
      </c>
      <c r="I21">
        <v>10</v>
      </c>
      <c r="J21" t="s">
        <v>19</v>
      </c>
      <c r="K21">
        <v>135</v>
      </c>
      <c r="L21">
        <v>2018.3385840000001</v>
      </c>
      <c r="M21">
        <v>37.283451999999997</v>
      </c>
      <c r="N21">
        <v>43.330784999999999</v>
      </c>
      <c r="O21">
        <v>42.520915000000002</v>
      </c>
      <c r="P21">
        <v>22.916491000000001</v>
      </c>
      <c r="Q21">
        <v>16.768346000000001</v>
      </c>
      <c r="R21">
        <v>82.957172</v>
      </c>
      <c r="S21">
        <v>80.111672999999996</v>
      </c>
      <c r="T21">
        <v>35.395493000000002</v>
      </c>
      <c r="U21">
        <v>39.307251999999998</v>
      </c>
      <c r="V21">
        <v>37.271362000000003</v>
      </c>
      <c r="W21">
        <v>43.322426999999998</v>
      </c>
      <c r="X21">
        <v>42.507807</v>
      </c>
      <c r="Y21">
        <v>1.4770840000000001</v>
      </c>
      <c r="Z21">
        <v>3255.9</v>
      </c>
      <c r="AA21">
        <v>1.83</v>
      </c>
      <c r="AB21">
        <v>20845915014666</v>
      </c>
      <c r="AC21">
        <v>8809450736</v>
      </c>
      <c r="AD21">
        <v>8587090537925</v>
      </c>
      <c r="AE21">
        <v>4877371535</v>
      </c>
      <c r="AF21" t="s">
        <v>172</v>
      </c>
    </row>
    <row r="22" spans="1:32">
      <c r="A22" t="s">
        <v>138</v>
      </c>
      <c r="B22" t="s">
        <v>139</v>
      </c>
      <c r="C22" t="s">
        <v>152</v>
      </c>
      <c r="D22">
        <v>0</v>
      </c>
      <c r="E22" t="s">
        <v>140</v>
      </c>
      <c r="F22" t="s">
        <v>50</v>
      </c>
      <c r="G22" t="s">
        <v>17</v>
      </c>
      <c r="H22">
        <v>60</v>
      </c>
      <c r="I22">
        <v>10</v>
      </c>
      <c r="J22" t="s">
        <v>19</v>
      </c>
      <c r="K22">
        <v>160</v>
      </c>
      <c r="L22">
        <v>992.64427899999998</v>
      </c>
      <c r="M22">
        <v>35.533003000000001</v>
      </c>
      <c r="N22">
        <v>41.815693000000003</v>
      </c>
      <c r="O22">
        <v>40.843445000000003</v>
      </c>
      <c r="P22">
        <v>19.449238999999999</v>
      </c>
      <c r="Q22">
        <v>14.940687</v>
      </c>
      <c r="R22">
        <v>70.029317000000006</v>
      </c>
      <c r="S22">
        <v>67.250906000000001</v>
      </c>
      <c r="T22">
        <v>32.588610000000003</v>
      </c>
      <c r="U22">
        <v>37.732747000000003</v>
      </c>
      <c r="V22">
        <v>35.510367000000002</v>
      </c>
      <c r="W22">
        <v>41.804671999999997</v>
      </c>
      <c r="X22">
        <v>40.829881999999998</v>
      </c>
      <c r="Y22">
        <v>1.5406770000000001</v>
      </c>
      <c r="Z22">
        <v>2529.6999999999998</v>
      </c>
      <c r="AA22">
        <v>1.35</v>
      </c>
      <c r="AB22">
        <v>16493847618277</v>
      </c>
      <c r="AC22">
        <v>6605781914</v>
      </c>
      <c r="AD22">
        <v>6688958165068</v>
      </c>
      <c r="AE22">
        <v>3664004184</v>
      </c>
      <c r="AF22" t="s">
        <v>173</v>
      </c>
    </row>
    <row r="23" spans="1:32">
      <c r="A23" t="s">
        <v>138</v>
      </c>
      <c r="B23" t="s">
        <v>139</v>
      </c>
      <c r="C23" t="s">
        <v>152</v>
      </c>
      <c r="D23">
        <v>0</v>
      </c>
      <c r="E23" t="s">
        <v>140</v>
      </c>
      <c r="F23" t="s">
        <v>50</v>
      </c>
      <c r="G23" t="s">
        <v>17</v>
      </c>
      <c r="H23">
        <v>60</v>
      </c>
      <c r="I23">
        <v>10</v>
      </c>
      <c r="J23" t="s">
        <v>19</v>
      </c>
      <c r="K23">
        <v>185</v>
      </c>
      <c r="L23">
        <v>482.25743499999999</v>
      </c>
      <c r="M23">
        <v>33.073695000000001</v>
      </c>
      <c r="N23">
        <v>39.780074999999997</v>
      </c>
      <c r="O23">
        <v>38.980694</v>
      </c>
      <c r="P23">
        <v>15.789163</v>
      </c>
      <c r="Q23">
        <v>12.704561</v>
      </c>
      <c r="R23">
        <v>51.537343999999997</v>
      </c>
      <c r="S23">
        <v>49.175545999999997</v>
      </c>
      <c r="T23">
        <v>29.354206000000001</v>
      </c>
      <c r="U23">
        <v>35.592818000000001</v>
      </c>
      <c r="V23">
        <v>33.042191000000003</v>
      </c>
      <c r="W23">
        <v>39.770138000000003</v>
      </c>
      <c r="X23">
        <v>38.970948999999997</v>
      </c>
      <c r="Y23">
        <v>1.497857</v>
      </c>
      <c r="Z23">
        <v>2004.62</v>
      </c>
      <c r="AA23">
        <v>1.05</v>
      </c>
      <c r="AB23">
        <v>13357216698763</v>
      </c>
      <c r="AC23" s="161">
        <v>4943101448</v>
      </c>
      <c r="AD23" s="161">
        <v>5317319001323</v>
      </c>
      <c r="AE23">
        <v>2859657619</v>
      </c>
      <c r="AF23" t="s">
        <v>174</v>
      </c>
    </row>
    <row r="24" spans="1:32">
      <c r="A24" t="s">
        <v>138</v>
      </c>
      <c r="B24" t="s">
        <v>139</v>
      </c>
      <c r="C24" t="s">
        <v>152</v>
      </c>
      <c r="D24">
        <v>0</v>
      </c>
      <c r="E24" t="s">
        <v>140</v>
      </c>
      <c r="F24" t="s">
        <v>50</v>
      </c>
      <c r="G24" t="s">
        <v>17</v>
      </c>
      <c r="H24">
        <v>60</v>
      </c>
      <c r="I24">
        <v>10</v>
      </c>
      <c r="J24" t="s">
        <v>19</v>
      </c>
      <c r="K24">
        <v>210</v>
      </c>
      <c r="L24">
        <v>222.89587299999999</v>
      </c>
      <c r="M24">
        <v>30.083116</v>
      </c>
      <c r="N24">
        <v>37.438566999999999</v>
      </c>
      <c r="O24">
        <v>37.011862999999998</v>
      </c>
      <c r="P24">
        <v>12.219523000000001</v>
      </c>
      <c r="Q24">
        <v>10.329929999999999</v>
      </c>
      <c r="R24">
        <v>30.427871</v>
      </c>
      <c r="S24">
        <v>28.680296999999999</v>
      </c>
      <c r="T24">
        <v>25.981829000000001</v>
      </c>
      <c r="U24">
        <v>33.081138000000003</v>
      </c>
      <c r="V24">
        <v>30.048207000000001</v>
      </c>
      <c r="W24">
        <v>37.432158000000001</v>
      </c>
      <c r="X24">
        <v>37.005428999999999</v>
      </c>
      <c r="Y24">
        <v>1.476108</v>
      </c>
      <c r="Z24">
        <v>1518.72</v>
      </c>
      <c r="AA24">
        <v>0.79</v>
      </c>
      <c r="AB24">
        <v>10378635065936</v>
      </c>
      <c r="AC24">
        <v>3735920095</v>
      </c>
      <c r="AD24">
        <v>4044559232180</v>
      </c>
      <c r="AE24">
        <v>2154784846</v>
      </c>
      <c r="AF24" t="s">
        <v>175</v>
      </c>
    </row>
    <row r="25" spans="1:32">
      <c r="A25" t="s">
        <v>138</v>
      </c>
      <c r="B25" t="s">
        <v>139</v>
      </c>
      <c r="C25" t="s">
        <v>152</v>
      </c>
      <c r="D25">
        <v>0</v>
      </c>
      <c r="E25" t="s">
        <v>140</v>
      </c>
      <c r="F25" t="s">
        <v>50</v>
      </c>
      <c r="G25" t="s">
        <v>17</v>
      </c>
      <c r="H25">
        <v>60</v>
      </c>
      <c r="I25">
        <v>10</v>
      </c>
      <c r="J25" t="s">
        <v>19</v>
      </c>
      <c r="K25">
        <v>235</v>
      </c>
      <c r="L25">
        <v>99.386151999999996</v>
      </c>
      <c r="M25">
        <v>27.050467000000001</v>
      </c>
      <c r="N25">
        <v>35.623373999999998</v>
      </c>
      <c r="O25">
        <v>35.453859000000001</v>
      </c>
      <c r="P25">
        <v>9.1309509999999996</v>
      </c>
      <c r="Q25">
        <v>8.1744479999999999</v>
      </c>
      <c r="R25">
        <v>11.237825000000001</v>
      </c>
      <c r="S25">
        <v>10.153395</v>
      </c>
      <c r="T25">
        <v>22.912846999999999</v>
      </c>
      <c r="U25">
        <v>30.725975999999999</v>
      </c>
      <c r="V25">
        <v>27.017817999999998</v>
      </c>
      <c r="W25">
        <v>35.618015</v>
      </c>
      <c r="X25">
        <v>35.445616999999999</v>
      </c>
      <c r="Y25">
        <v>1.227875</v>
      </c>
      <c r="Z25">
        <v>921.01</v>
      </c>
      <c r="AA25">
        <v>0.56999999999999995</v>
      </c>
      <c r="AB25">
        <v>6277152859983</v>
      </c>
      <c r="AC25">
        <v>2596448868</v>
      </c>
      <c r="AD25">
        <v>2451768046637</v>
      </c>
      <c r="AE25">
        <v>1591865336</v>
      </c>
      <c r="AF25" t="s">
        <v>176</v>
      </c>
    </row>
    <row r="26" spans="1:32">
      <c r="A26" t="s">
        <v>138</v>
      </c>
      <c r="B26" t="s">
        <v>139</v>
      </c>
      <c r="C26" t="s">
        <v>152</v>
      </c>
      <c r="D26">
        <v>0</v>
      </c>
      <c r="E26" t="s">
        <v>140</v>
      </c>
      <c r="F26" t="s">
        <v>50</v>
      </c>
      <c r="G26" t="s">
        <v>17</v>
      </c>
      <c r="H26">
        <v>60</v>
      </c>
      <c r="I26">
        <v>10</v>
      </c>
      <c r="J26" t="s">
        <v>9</v>
      </c>
      <c r="K26">
        <v>110</v>
      </c>
      <c r="L26">
        <v>2833.6635670000001</v>
      </c>
      <c r="M26">
        <v>36.144519000000003</v>
      </c>
      <c r="N26">
        <v>43.296044000000002</v>
      </c>
      <c r="O26">
        <v>42.384745000000002</v>
      </c>
      <c r="P26">
        <v>24.389434999999999</v>
      </c>
      <c r="Q26">
        <v>16.333297999999999</v>
      </c>
      <c r="R26">
        <v>78.221228999999994</v>
      </c>
      <c r="S26">
        <v>75.501802999999995</v>
      </c>
      <c r="T26">
        <v>33.608617000000002</v>
      </c>
      <c r="U26">
        <v>39.100253000000002</v>
      </c>
      <c r="V26">
        <v>36.139659000000002</v>
      </c>
      <c r="W26">
        <v>43.290627999999998</v>
      </c>
      <c r="X26">
        <v>42.374673999999999</v>
      </c>
      <c r="Y26">
        <v>1.462731</v>
      </c>
      <c r="Z26">
        <v>3054.19</v>
      </c>
      <c r="AA26">
        <v>1.53</v>
      </c>
      <c r="AB26">
        <v>18638036217433</v>
      </c>
      <c r="AC26">
        <v>6690528252</v>
      </c>
      <c r="AD26">
        <v>8027622167214</v>
      </c>
      <c r="AE26">
        <v>4058392766</v>
      </c>
      <c r="AF26" t="s">
        <v>177</v>
      </c>
    </row>
    <row r="27" spans="1:32">
      <c r="A27" t="s">
        <v>138</v>
      </c>
      <c r="B27" t="s">
        <v>139</v>
      </c>
      <c r="C27" t="s">
        <v>152</v>
      </c>
      <c r="D27">
        <v>0</v>
      </c>
      <c r="E27" t="s">
        <v>140</v>
      </c>
      <c r="F27" t="s">
        <v>50</v>
      </c>
      <c r="G27" t="s">
        <v>17</v>
      </c>
      <c r="H27">
        <v>60</v>
      </c>
      <c r="I27">
        <v>10</v>
      </c>
      <c r="J27" t="s">
        <v>9</v>
      </c>
      <c r="K27">
        <v>135</v>
      </c>
      <c r="L27">
        <v>1456.285253</v>
      </c>
      <c r="M27">
        <v>35.351951999999997</v>
      </c>
      <c r="N27">
        <v>42.346263999999998</v>
      </c>
      <c r="O27">
        <v>41.413214000000004</v>
      </c>
      <c r="P27">
        <v>21.466225000000001</v>
      </c>
      <c r="Q27">
        <v>15.294013</v>
      </c>
      <c r="R27">
        <v>70.381781000000004</v>
      </c>
      <c r="S27">
        <v>67.611936999999998</v>
      </c>
      <c r="T27">
        <v>32.364355000000003</v>
      </c>
      <c r="U27">
        <v>38.164279000000001</v>
      </c>
      <c r="V27">
        <v>35.342272999999999</v>
      </c>
      <c r="W27">
        <v>42.338971000000001</v>
      </c>
      <c r="X27">
        <v>41.401178000000002</v>
      </c>
      <c r="Y27">
        <v>1.5220309999999999</v>
      </c>
      <c r="Z27">
        <v>2120.19</v>
      </c>
      <c r="AA27">
        <v>1.19</v>
      </c>
      <c r="AB27">
        <v>13261537501314</v>
      </c>
      <c r="AC27">
        <v>5673020253</v>
      </c>
      <c r="AD27">
        <v>5580921679313</v>
      </c>
      <c r="AE27">
        <v>3139818644</v>
      </c>
      <c r="AF27" t="s">
        <v>178</v>
      </c>
    </row>
    <row r="28" spans="1:32">
      <c r="A28" t="s">
        <v>138</v>
      </c>
      <c r="B28" t="s">
        <v>139</v>
      </c>
      <c r="C28" t="s">
        <v>152</v>
      </c>
      <c r="D28">
        <v>0</v>
      </c>
      <c r="E28" t="s">
        <v>140</v>
      </c>
      <c r="F28" t="s">
        <v>50</v>
      </c>
      <c r="G28" t="s">
        <v>17</v>
      </c>
      <c r="H28">
        <v>60</v>
      </c>
      <c r="I28">
        <v>10</v>
      </c>
      <c r="J28" t="s">
        <v>9</v>
      </c>
      <c r="K28">
        <v>160</v>
      </c>
      <c r="L28">
        <v>719.04833599999995</v>
      </c>
      <c r="M28">
        <v>33.859827000000003</v>
      </c>
      <c r="N28">
        <v>40.870778000000001</v>
      </c>
      <c r="O28">
        <v>39.979667999999997</v>
      </c>
      <c r="P28">
        <v>17.952593</v>
      </c>
      <c r="Q28">
        <v>13.666822</v>
      </c>
      <c r="R28">
        <v>56.654445000000003</v>
      </c>
      <c r="S28">
        <v>54.064841000000001</v>
      </c>
      <c r="T28">
        <v>30.308195999999999</v>
      </c>
      <c r="U28">
        <v>36.665384000000003</v>
      </c>
      <c r="V28">
        <v>33.840128999999997</v>
      </c>
      <c r="W28">
        <v>40.859805999999999</v>
      </c>
      <c r="X28">
        <v>39.967481999999997</v>
      </c>
      <c r="Y28">
        <v>1.579291</v>
      </c>
      <c r="Z28">
        <v>1565.49</v>
      </c>
      <c r="AA28">
        <v>0.87</v>
      </c>
      <c r="AB28">
        <v>9849408092313</v>
      </c>
      <c r="AC28">
        <v>4292658038</v>
      </c>
      <c r="AD28">
        <v>4132899598184</v>
      </c>
      <c r="AE28">
        <v>2354550674</v>
      </c>
      <c r="AF28" t="s">
        <v>179</v>
      </c>
    </row>
    <row r="29" spans="1:32">
      <c r="A29" t="s">
        <v>138</v>
      </c>
      <c r="B29" t="s">
        <v>139</v>
      </c>
      <c r="C29" t="s">
        <v>152</v>
      </c>
      <c r="D29">
        <v>0</v>
      </c>
      <c r="E29" t="s">
        <v>140</v>
      </c>
      <c r="F29" t="s">
        <v>50</v>
      </c>
      <c r="G29" t="s">
        <v>17</v>
      </c>
      <c r="H29">
        <v>60</v>
      </c>
      <c r="I29">
        <v>10</v>
      </c>
      <c r="J29" t="s">
        <v>9</v>
      </c>
      <c r="K29">
        <v>185</v>
      </c>
      <c r="L29">
        <v>350.20118300000001</v>
      </c>
      <c r="M29">
        <v>31.643173999999998</v>
      </c>
      <c r="N29">
        <v>38.970663000000002</v>
      </c>
      <c r="O29">
        <v>38.231639000000001</v>
      </c>
      <c r="P29">
        <v>14.370189999999999</v>
      </c>
      <c r="Q29">
        <v>11.622804</v>
      </c>
      <c r="R29">
        <v>38.861803999999999</v>
      </c>
      <c r="S29">
        <v>36.763295999999997</v>
      </c>
      <c r="T29">
        <v>27.657543</v>
      </c>
      <c r="U29">
        <v>34.576835000000003</v>
      </c>
      <c r="V29">
        <v>31.613029999999998</v>
      </c>
      <c r="W29">
        <v>38.958727000000003</v>
      </c>
      <c r="X29">
        <v>38.222318999999999</v>
      </c>
      <c r="Y29">
        <v>1.594846</v>
      </c>
      <c r="Z29">
        <v>1195.72</v>
      </c>
      <c r="AA29">
        <v>0.61</v>
      </c>
      <c r="AB29">
        <v>7747427247047</v>
      </c>
      <c r="AC29">
        <v>3172007058</v>
      </c>
      <c r="AD29">
        <v>3166333484909</v>
      </c>
      <c r="AE29">
        <v>1652212660</v>
      </c>
      <c r="AF29" t="s">
        <v>180</v>
      </c>
    </row>
    <row r="30" spans="1:32">
      <c r="A30" t="s">
        <v>138</v>
      </c>
      <c r="B30" t="s">
        <v>139</v>
      </c>
      <c r="C30" t="s">
        <v>152</v>
      </c>
      <c r="D30">
        <v>0</v>
      </c>
      <c r="E30" t="s">
        <v>140</v>
      </c>
      <c r="F30" t="s">
        <v>50</v>
      </c>
      <c r="G30" t="s">
        <v>17</v>
      </c>
      <c r="H30">
        <v>60</v>
      </c>
      <c r="I30">
        <v>10</v>
      </c>
      <c r="J30" t="s">
        <v>9</v>
      </c>
      <c r="K30">
        <v>210</v>
      </c>
      <c r="L30">
        <v>161.19634199999999</v>
      </c>
      <c r="M30">
        <v>28.845953000000002</v>
      </c>
      <c r="N30">
        <v>36.735115999999998</v>
      </c>
      <c r="O30">
        <v>36.409897000000001</v>
      </c>
      <c r="P30">
        <v>11.007630000000001</v>
      </c>
      <c r="Q30">
        <v>9.4421630000000007</v>
      </c>
      <c r="R30">
        <v>20.053643000000001</v>
      </c>
      <c r="S30">
        <v>18.701357999999999</v>
      </c>
      <c r="T30">
        <v>24.675041</v>
      </c>
      <c r="U30">
        <v>32.148243000000001</v>
      </c>
      <c r="V30">
        <v>28.812671999999999</v>
      </c>
      <c r="W30">
        <v>36.72766</v>
      </c>
      <c r="X30">
        <v>36.403187000000003</v>
      </c>
      <c r="Y30">
        <v>1.518078</v>
      </c>
      <c r="Z30">
        <v>921.7</v>
      </c>
      <c r="AA30">
        <v>0.55000000000000004</v>
      </c>
      <c r="AB30">
        <v>5950970511362</v>
      </c>
      <c r="AC30">
        <v>2235277215</v>
      </c>
      <c r="AD30">
        <v>2452169201193</v>
      </c>
      <c r="AE30">
        <v>1478272495</v>
      </c>
      <c r="AF30" t="s">
        <v>181</v>
      </c>
    </row>
    <row r="31" spans="1:32">
      <c r="A31" t="s">
        <v>138</v>
      </c>
      <c r="B31" t="s">
        <v>139</v>
      </c>
      <c r="C31" t="s">
        <v>152</v>
      </c>
      <c r="D31">
        <v>0</v>
      </c>
      <c r="E31" t="s">
        <v>140</v>
      </c>
      <c r="F31" t="s">
        <v>50</v>
      </c>
      <c r="G31" t="s">
        <v>17</v>
      </c>
      <c r="H31">
        <v>60</v>
      </c>
      <c r="I31">
        <v>10</v>
      </c>
      <c r="J31" t="s">
        <v>9</v>
      </c>
      <c r="K31">
        <v>235</v>
      </c>
      <c r="L31">
        <v>73.421963000000005</v>
      </c>
      <c r="M31">
        <v>25.919269</v>
      </c>
      <c r="N31">
        <v>34.854788999999997</v>
      </c>
      <c r="O31">
        <v>34.947319</v>
      </c>
      <c r="P31">
        <v>8.0718859999999992</v>
      </c>
      <c r="Q31">
        <v>7.4427649999999996</v>
      </c>
      <c r="R31">
        <v>2.1845340000000002</v>
      </c>
      <c r="S31">
        <v>1.8035460000000001</v>
      </c>
      <c r="T31">
        <v>21.824801000000001</v>
      </c>
      <c r="U31">
        <v>29.541903999999999</v>
      </c>
      <c r="V31">
        <v>25.884927999999999</v>
      </c>
      <c r="W31">
        <v>34.850836999999999</v>
      </c>
      <c r="X31">
        <v>34.939323000000002</v>
      </c>
      <c r="Y31">
        <v>1.2255039999999999</v>
      </c>
      <c r="Z31">
        <v>593.96</v>
      </c>
      <c r="AA31">
        <v>0.28999999999999998</v>
      </c>
      <c r="AB31">
        <v>3901994516012</v>
      </c>
      <c r="AC31">
        <v>1599603311</v>
      </c>
      <c r="AD31">
        <v>1581516496451</v>
      </c>
      <c r="AE31">
        <v>803706058</v>
      </c>
      <c r="AF31" t="s">
        <v>182</v>
      </c>
    </row>
    <row r="32" spans="1:32">
      <c r="A32" t="s">
        <v>138</v>
      </c>
      <c r="B32" t="s">
        <v>139</v>
      </c>
      <c r="C32" t="s">
        <v>152</v>
      </c>
      <c r="D32">
        <v>0</v>
      </c>
      <c r="E32" t="s">
        <v>140</v>
      </c>
      <c r="F32" t="s">
        <v>50</v>
      </c>
      <c r="G32" t="s">
        <v>17</v>
      </c>
      <c r="H32">
        <v>60</v>
      </c>
      <c r="I32">
        <v>10</v>
      </c>
      <c r="J32" t="s">
        <v>20</v>
      </c>
      <c r="K32">
        <v>110</v>
      </c>
      <c r="L32">
        <v>1682.8734340000001</v>
      </c>
      <c r="M32">
        <v>33.168241999999999</v>
      </c>
      <c r="N32">
        <v>41.857339000000003</v>
      </c>
      <c r="O32">
        <v>40.923910999999997</v>
      </c>
      <c r="P32">
        <v>21.165797000000001</v>
      </c>
      <c r="Q32">
        <v>13.750432</v>
      </c>
      <c r="R32">
        <v>52.264161000000001</v>
      </c>
      <c r="S32">
        <v>50.081905999999996</v>
      </c>
      <c r="T32">
        <v>29.164057</v>
      </c>
      <c r="U32">
        <v>37.20534</v>
      </c>
      <c r="V32">
        <v>33.164926000000001</v>
      </c>
      <c r="W32">
        <v>41.851942000000001</v>
      </c>
      <c r="X32">
        <v>40.915562999999999</v>
      </c>
      <c r="Y32">
        <v>1.4864949999999999</v>
      </c>
      <c r="Z32">
        <v>1399.46</v>
      </c>
      <c r="AA32">
        <v>0.69</v>
      </c>
      <c r="AB32">
        <v>8538361036543</v>
      </c>
      <c r="AC32">
        <v>3356354739</v>
      </c>
      <c r="AD32">
        <v>3672802418823</v>
      </c>
      <c r="AE32">
        <v>1803693940</v>
      </c>
      <c r="AF32" t="s">
        <v>183</v>
      </c>
    </row>
    <row r="33" spans="1:32">
      <c r="A33" t="s">
        <v>138</v>
      </c>
      <c r="B33" t="s">
        <v>139</v>
      </c>
      <c r="C33" t="s">
        <v>152</v>
      </c>
      <c r="D33">
        <v>0</v>
      </c>
      <c r="E33" t="s">
        <v>140</v>
      </c>
      <c r="F33" t="s">
        <v>50</v>
      </c>
      <c r="G33" t="s">
        <v>17</v>
      </c>
      <c r="H33">
        <v>60</v>
      </c>
      <c r="I33">
        <v>10</v>
      </c>
      <c r="J33" t="s">
        <v>20</v>
      </c>
      <c r="K33">
        <v>135</v>
      </c>
      <c r="L33">
        <v>881.80127600000003</v>
      </c>
      <c r="M33">
        <v>32.606639999999999</v>
      </c>
      <c r="N33">
        <v>41.010599999999997</v>
      </c>
      <c r="O33">
        <v>40.084195999999999</v>
      </c>
      <c r="P33">
        <v>18.649084999999999</v>
      </c>
      <c r="Q33">
        <v>12.996736</v>
      </c>
      <c r="R33">
        <v>44.712983000000001</v>
      </c>
      <c r="S33">
        <v>42.592832000000001</v>
      </c>
      <c r="T33">
        <v>28.514071999999999</v>
      </c>
      <c r="U33">
        <v>36.382648000000003</v>
      </c>
      <c r="V33">
        <v>32.600140000000003</v>
      </c>
      <c r="W33">
        <v>41.003498999999998</v>
      </c>
      <c r="X33">
        <v>40.075308</v>
      </c>
      <c r="Y33">
        <v>1.559998</v>
      </c>
      <c r="Z33">
        <v>1021.74</v>
      </c>
      <c r="AA33">
        <v>0.54</v>
      </c>
      <c r="AB33">
        <v>6323759117238</v>
      </c>
      <c r="AC33">
        <v>2793187086</v>
      </c>
      <c r="AD33">
        <v>2685056957356</v>
      </c>
      <c r="AE33">
        <v>1421298276</v>
      </c>
      <c r="AF33" t="s">
        <v>184</v>
      </c>
    </row>
    <row r="34" spans="1:32">
      <c r="A34" t="s">
        <v>138</v>
      </c>
      <c r="B34" t="s">
        <v>139</v>
      </c>
      <c r="C34" t="s">
        <v>152</v>
      </c>
      <c r="D34">
        <v>0</v>
      </c>
      <c r="E34" t="s">
        <v>140</v>
      </c>
      <c r="F34" t="s">
        <v>50</v>
      </c>
      <c r="G34" t="s">
        <v>17</v>
      </c>
      <c r="H34">
        <v>60</v>
      </c>
      <c r="I34">
        <v>10</v>
      </c>
      <c r="J34" t="s">
        <v>20</v>
      </c>
      <c r="K34">
        <v>160</v>
      </c>
      <c r="L34">
        <v>441.405979</v>
      </c>
      <c r="M34">
        <v>31.469301999999999</v>
      </c>
      <c r="N34">
        <v>39.631345000000003</v>
      </c>
      <c r="O34">
        <v>38.809829999999998</v>
      </c>
      <c r="P34">
        <v>15.517307000000001</v>
      </c>
      <c r="Q34">
        <v>11.743916</v>
      </c>
      <c r="R34">
        <v>32.801124999999999</v>
      </c>
      <c r="S34">
        <v>30.969144</v>
      </c>
      <c r="T34">
        <v>27.273109999999999</v>
      </c>
      <c r="U34">
        <v>35.010545999999998</v>
      </c>
      <c r="V34">
        <v>31.454552</v>
      </c>
      <c r="W34">
        <v>39.620978999999998</v>
      </c>
      <c r="X34">
        <v>38.799272000000002</v>
      </c>
      <c r="Y34">
        <v>1.5689109999999999</v>
      </c>
      <c r="Z34">
        <v>769.76</v>
      </c>
      <c r="AA34">
        <v>0.41</v>
      </c>
      <c r="AB34">
        <v>4845499728640</v>
      </c>
      <c r="AC34">
        <v>2162396180</v>
      </c>
      <c r="AD34">
        <v>2025486155446</v>
      </c>
      <c r="AE34">
        <v>1086535568</v>
      </c>
      <c r="AF34" t="s">
        <v>185</v>
      </c>
    </row>
    <row r="35" spans="1:32">
      <c r="A35" t="s">
        <v>138</v>
      </c>
      <c r="B35" t="s">
        <v>139</v>
      </c>
      <c r="C35" t="s">
        <v>152</v>
      </c>
      <c r="D35">
        <v>0</v>
      </c>
      <c r="E35" t="s">
        <v>140</v>
      </c>
      <c r="F35" t="s">
        <v>50</v>
      </c>
      <c r="G35" t="s">
        <v>17</v>
      </c>
      <c r="H35">
        <v>60</v>
      </c>
      <c r="I35">
        <v>10</v>
      </c>
      <c r="J35" t="s">
        <v>20</v>
      </c>
      <c r="K35">
        <v>185</v>
      </c>
      <c r="L35">
        <v>216.267425</v>
      </c>
      <c r="M35">
        <v>29.616845999999999</v>
      </c>
      <c r="N35">
        <v>37.834646999999997</v>
      </c>
      <c r="O35">
        <v>37.249360000000003</v>
      </c>
      <c r="P35">
        <v>12.288539</v>
      </c>
      <c r="Q35">
        <v>10.077629999999999</v>
      </c>
      <c r="R35">
        <v>18.408992000000001</v>
      </c>
      <c r="S35">
        <v>17.125454999999999</v>
      </c>
      <c r="T35">
        <v>25.367768999999999</v>
      </c>
      <c r="U35">
        <v>33.099201000000001</v>
      </c>
      <c r="V35">
        <v>29.591044</v>
      </c>
      <c r="W35">
        <v>37.826267999999999</v>
      </c>
      <c r="X35">
        <v>37.242905999999998</v>
      </c>
      <c r="Y35">
        <v>1.629421</v>
      </c>
      <c r="Z35">
        <v>559.61</v>
      </c>
      <c r="AA35">
        <v>0.27</v>
      </c>
      <c r="AB35">
        <v>3673831986087</v>
      </c>
      <c r="AC35">
        <v>1457278433</v>
      </c>
      <c r="AD35">
        <v>1478041116336</v>
      </c>
      <c r="AE35">
        <v>692306792</v>
      </c>
      <c r="AF35" t="s">
        <v>186</v>
      </c>
    </row>
    <row r="36" spans="1:32">
      <c r="A36" t="s">
        <v>138</v>
      </c>
      <c r="B36" t="s">
        <v>139</v>
      </c>
      <c r="C36" t="s">
        <v>152</v>
      </c>
      <c r="D36">
        <v>0</v>
      </c>
      <c r="E36" t="s">
        <v>140</v>
      </c>
      <c r="F36" t="s">
        <v>50</v>
      </c>
      <c r="G36" t="s">
        <v>17</v>
      </c>
      <c r="H36">
        <v>60</v>
      </c>
      <c r="I36">
        <v>10</v>
      </c>
      <c r="J36" t="s">
        <v>20</v>
      </c>
      <c r="K36">
        <v>210</v>
      </c>
      <c r="L36">
        <v>101.63621000000001</v>
      </c>
      <c r="M36">
        <v>27.137129000000002</v>
      </c>
      <c r="N36">
        <v>35.836993</v>
      </c>
      <c r="O36">
        <v>35.587296000000002</v>
      </c>
      <c r="P36">
        <v>9.2817310000000006</v>
      </c>
      <c r="Q36">
        <v>8.2481749999999998</v>
      </c>
      <c r="R36">
        <v>5.5089589999999999</v>
      </c>
      <c r="S36">
        <v>4.8520799999999999</v>
      </c>
      <c r="T36">
        <v>22.966398999999999</v>
      </c>
      <c r="U36">
        <v>30.853819000000001</v>
      </c>
      <c r="V36">
        <v>27.105128000000001</v>
      </c>
      <c r="W36">
        <v>35.831892000000003</v>
      </c>
      <c r="X36">
        <v>35.581144000000002</v>
      </c>
      <c r="Y36">
        <v>1.574719</v>
      </c>
      <c r="Z36">
        <v>400.2</v>
      </c>
      <c r="AA36">
        <v>0.17</v>
      </c>
      <c r="AB36">
        <v>2717168699526</v>
      </c>
      <c r="AC36">
        <v>955840478</v>
      </c>
      <c r="AD36">
        <v>1064213116357</v>
      </c>
      <c r="AE36">
        <v>460103251</v>
      </c>
      <c r="AF36" t="s">
        <v>187</v>
      </c>
    </row>
    <row r="37" spans="1:32">
      <c r="A37" t="s">
        <v>138</v>
      </c>
      <c r="B37" t="s">
        <v>139</v>
      </c>
      <c r="C37" t="s">
        <v>152</v>
      </c>
      <c r="D37">
        <v>0</v>
      </c>
      <c r="E37" t="s">
        <v>140</v>
      </c>
      <c r="F37" t="s">
        <v>50</v>
      </c>
      <c r="G37" t="s">
        <v>17</v>
      </c>
      <c r="H37">
        <v>60</v>
      </c>
      <c r="I37">
        <v>10</v>
      </c>
      <c r="J37" t="s">
        <v>20</v>
      </c>
      <c r="K37">
        <v>235</v>
      </c>
      <c r="L37">
        <v>48.579113</v>
      </c>
      <c r="M37">
        <v>24.400891999999999</v>
      </c>
      <c r="N37">
        <v>34.056167000000002</v>
      </c>
      <c r="O37">
        <v>34.231369999999998</v>
      </c>
      <c r="P37">
        <v>6.7797109999999998</v>
      </c>
      <c r="Q37">
        <v>6.5359350000000003</v>
      </c>
      <c r="R37">
        <v>0</v>
      </c>
      <c r="S37">
        <v>0</v>
      </c>
      <c r="T37">
        <v>20.415195000000001</v>
      </c>
      <c r="U37">
        <v>28.209844</v>
      </c>
      <c r="V37">
        <v>24.366761</v>
      </c>
      <c r="W37">
        <v>34.051923000000002</v>
      </c>
      <c r="X37">
        <v>34.228397000000001</v>
      </c>
      <c r="Y37">
        <v>1.2659959999999999</v>
      </c>
      <c r="Z37">
        <v>270.89999999999998</v>
      </c>
      <c r="AA37">
        <v>0.12</v>
      </c>
      <c r="AB37">
        <v>1898272861549</v>
      </c>
      <c r="AC37">
        <v>651249720</v>
      </c>
      <c r="AD37">
        <v>725239402034</v>
      </c>
      <c r="AE37">
        <v>321652640</v>
      </c>
      <c r="AF37" t="s">
        <v>188</v>
      </c>
    </row>
    <row r="38" spans="1:32">
      <c r="A38" t="s">
        <v>138</v>
      </c>
      <c r="B38" t="s">
        <v>139</v>
      </c>
      <c r="C38" t="s">
        <v>152</v>
      </c>
      <c r="D38">
        <v>0</v>
      </c>
      <c r="E38" t="s">
        <v>140</v>
      </c>
      <c r="F38" t="s">
        <v>189</v>
      </c>
      <c r="G38" t="s">
        <v>17</v>
      </c>
      <c r="H38">
        <v>60</v>
      </c>
      <c r="I38">
        <v>10</v>
      </c>
      <c r="J38" t="s">
        <v>17</v>
      </c>
      <c r="K38">
        <v>110</v>
      </c>
      <c r="L38">
        <v>18570.544532</v>
      </c>
      <c r="M38">
        <v>42.677529</v>
      </c>
      <c r="N38">
        <v>48.550384999999999</v>
      </c>
      <c r="O38">
        <v>51.957991</v>
      </c>
      <c r="P38">
        <v>27.968409000000001</v>
      </c>
      <c r="Q38">
        <v>19.907046999999999</v>
      </c>
      <c r="R38">
        <v>94.574140999999997</v>
      </c>
      <c r="S38">
        <v>92.789141000000001</v>
      </c>
      <c r="T38">
        <v>42.872489999999999</v>
      </c>
      <c r="U38">
        <v>43.537408999999997</v>
      </c>
      <c r="V38">
        <v>42.633792</v>
      </c>
      <c r="W38">
        <v>48.533166000000001</v>
      </c>
      <c r="X38">
        <v>51.944101000000003</v>
      </c>
      <c r="Y38">
        <v>0.32009300000000002</v>
      </c>
      <c r="Z38">
        <v>26476.89</v>
      </c>
      <c r="AA38">
        <v>18.190000000000001</v>
      </c>
      <c r="AB38">
        <v>167553019431218</v>
      </c>
      <c r="AC38">
        <v>78245942155</v>
      </c>
      <c r="AD38">
        <v>69178080809312</v>
      </c>
      <c r="AE38">
        <v>49993968957</v>
      </c>
      <c r="AF38" t="s">
        <v>190</v>
      </c>
    </row>
    <row r="39" spans="1:32">
      <c r="A39" t="s">
        <v>138</v>
      </c>
      <c r="B39" t="s">
        <v>139</v>
      </c>
      <c r="C39" t="s">
        <v>152</v>
      </c>
      <c r="D39">
        <v>0</v>
      </c>
      <c r="E39" t="s">
        <v>140</v>
      </c>
      <c r="F39" t="s">
        <v>189</v>
      </c>
      <c r="G39" t="s">
        <v>17</v>
      </c>
      <c r="H39">
        <v>60</v>
      </c>
      <c r="I39">
        <v>10</v>
      </c>
      <c r="J39" t="s">
        <v>17</v>
      </c>
      <c r="K39">
        <v>135</v>
      </c>
      <c r="L39">
        <v>6033.186506</v>
      </c>
      <c r="M39">
        <v>41.918002000000001</v>
      </c>
      <c r="N39">
        <v>47.736921000000002</v>
      </c>
      <c r="O39">
        <v>50.831808000000002</v>
      </c>
      <c r="P39">
        <v>25.258827</v>
      </c>
      <c r="Q39">
        <v>18.926857999999999</v>
      </c>
      <c r="R39">
        <v>88.804772999999997</v>
      </c>
      <c r="S39">
        <v>86.943545999999998</v>
      </c>
      <c r="T39">
        <v>41.132520999999997</v>
      </c>
      <c r="U39">
        <v>42.783003999999998</v>
      </c>
      <c r="V39">
        <v>41.905064000000003</v>
      </c>
      <c r="W39">
        <v>47.728444000000003</v>
      </c>
      <c r="X39">
        <v>50.819592</v>
      </c>
      <c r="Y39">
        <v>0.30734899999999998</v>
      </c>
      <c r="Z39">
        <v>23976.84</v>
      </c>
      <c r="AA39">
        <v>14.34</v>
      </c>
      <c r="AB39">
        <v>148560780709113</v>
      </c>
      <c r="AC39">
        <v>64193776683</v>
      </c>
      <c r="AD39">
        <v>62641426352872</v>
      </c>
      <c r="AE39">
        <v>39733222882</v>
      </c>
      <c r="AF39" t="s">
        <v>191</v>
      </c>
    </row>
    <row r="40" spans="1:32">
      <c r="A40" t="s">
        <v>138</v>
      </c>
      <c r="B40" t="s">
        <v>139</v>
      </c>
      <c r="C40" t="s">
        <v>152</v>
      </c>
      <c r="D40">
        <v>0</v>
      </c>
      <c r="E40" t="s">
        <v>140</v>
      </c>
      <c r="F40" t="s">
        <v>189</v>
      </c>
      <c r="G40" t="s">
        <v>17</v>
      </c>
      <c r="H40">
        <v>60</v>
      </c>
      <c r="I40">
        <v>10</v>
      </c>
      <c r="J40" t="s">
        <v>17</v>
      </c>
      <c r="K40">
        <v>160</v>
      </c>
      <c r="L40">
        <v>2630.807961</v>
      </c>
      <c r="M40">
        <v>40.692920000000001</v>
      </c>
      <c r="N40">
        <v>46.502946999999999</v>
      </c>
      <c r="O40">
        <v>49.166691999999998</v>
      </c>
      <c r="P40">
        <v>21.855884</v>
      </c>
      <c r="Q40">
        <v>17.510667000000002</v>
      </c>
      <c r="R40">
        <v>78.191018999999997</v>
      </c>
      <c r="S40">
        <v>76.300111999999999</v>
      </c>
      <c r="T40">
        <v>38.759903000000001</v>
      </c>
      <c r="U40">
        <v>41.639088000000001</v>
      </c>
      <c r="V40">
        <v>40.662872</v>
      </c>
      <c r="W40">
        <v>46.490648999999998</v>
      </c>
      <c r="X40">
        <v>49.145536</v>
      </c>
      <c r="Y40">
        <v>0.28209800000000002</v>
      </c>
      <c r="Z40">
        <v>12462.72</v>
      </c>
      <c r="AA40">
        <v>11.94</v>
      </c>
      <c r="AB40">
        <v>77462286844467</v>
      </c>
      <c r="AC40">
        <v>50587384696</v>
      </c>
      <c r="AD40">
        <v>32730151767960</v>
      </c>
      <c r="AE40">
        <v>33065609017</v>
      </c>
      <c r="AF40" t="s">
        <v>192</v>
      </c>
    </row>
    <row r="41" spans="1:32">
      <c r="A41" t="s">
        <v>138</v>
      </c>
      <c r="B41" t="s">
        <v>139</v>
      </c>
      <c r="C41" t="s">
        <v>152</v>
      </c>
      <c r="D41">
        <v>0</v>
      </c>
      <c r="E41" t="s">
        <v>140</v>
      </c>
      <c r="F41" t="s">
        <v>189</v>
      </c>
      <c r="G41" t="s">
        <v>17</v>
      </c>
      <c r="H41">
        <v>60</v>
      </c>
      <c r="I41">
        <v>10</v>
      </c>
      <c r="J41" t="s">
        <v>17</v>
      </c>
      <c r="K41">
        <v>185</v>
      </c>
      <c r="L41">
        <v>1273.6912319999999</v>
      </c>
      <c r="M41">
        <v>38.848196999999999</v>
      </c>
      <c r="N41">
        <v>44.786448</v>
      </c>
      <c r="O41">
        <v>46.972686000000003</v>
      </c>
      <c r="P41">
        <v>18.204239000000001</v>
      </c>
      <c r="Q41">
        <v>15.652538</v>
      </c>
      <c r="R41">
        <v>62.284933000000002</v>
      </c>
      <c r="S41">
        <v>60.399932</v>
      </c>
      <c r="T41">
        <v>35.957962999999999</v>
      </c>
      <c r="U41">
        <v>39.986474000000001</v>
      </c>
      <c r="V41">
        <v>38.791513999999999</v>
      </c>
      <c r="W41">
        <v>44.769590999999998</v>
      </c>
      <c r="X41">
        <v>46.941181</v>
      </c>
      <c r="Y41">
        <v>0.30962899999999999</v>
      </c>
      <c r="Z41">
        <v>7147.62</v>
      </c>
      <c r="AA41">
        <v>10.11</v>
      </c>
      <c r="AB41">
        <v>46100475557988</v>
      </c>
      <c r="AC41">
        <v>41205245220</v>
      </c>
      <c r="AD41">
        <v>18858230286328</v>
      </c>
      <c r="AE41">
        <v>27884110223</v>
      </c>
      <c r="AF41" t="s">
        <v>193</v>
      </c>
    </row>
    <row r="42" spans="1:32">
      <c r="A42" t="s">
        <v>138</v>
      </c>
      <c r="B42" t="s">
        <v>139</v>
      </c>
      <c r="C42" t="s">
        <v>152</v>
      </c>
      <c r="D42">
        <v>0</v>
      </c>
      <c r="E42" t="s">
        <v>140</v>
      </c>
      <c r="F42" t="s">
        <v>189</v>
      </c>
      <c r="G42" t="s">
        <v>17</v>
      </c>
      <c r="H42">
        <v>60</v>
      </c>
      <c r="I42">
        <v>10</v>
      </c>
      <c r="J42" t="s">
        <v>17</v>
      </c>
      <c r="K42">
        <v>210</v>
      </c>
      <c r="L42">
        <v>615.63052300000004</v>
      </c>
      <c r="M42">
        <v>36.280624000000003</v>
      </c>
      <c r="N42">
        <v>42.567672999999999</v>
      </c>
      <c r="O42">
        <v>44.232652000000002</v>
      </c>
      <c r="P42">
        <v>14.468877000000001</v>
      </c>
      <c r="Q42">
        <v>13.393095000000001</v>
      </c>
      <c r="R42">
        <v>41.974618999999997</v>
      </c>
      <c r="S42">
        <v>40.265642</v>
      </c>
      <c r="T42">
        <v>32.790458999999998</v>
      </c>
      <c r="U42">
        <v>37.655000999999999</v>
      </c>
      <c r="V42">
        <v>36.200395</v>
      </c>
      <c r="W42">
        <v>42.545045000000002</v>
      </c>
      <c r="X42">
        <v>44.195919000000004</v>
      </c>
      <c r="Y42">
        <v>0.39102500000000001</v>
      </c>
      <c r="Z42">
        <v>4695.1000000000004</v>
      </c>
      <c r="AA42">
        <v>8.2799999999999994</v>
      </c>
      <c r="AB42">
        <v>30373870754436</v>
      </c>
      <c r="AC42">
        <v>34884247691</v>
      </c>
      <c r="AD42">
        <v>12441907169154</v>
      </c>
      <c r="AE42">
        <v>22667933465</v>
      </c>
      <c r="AF42" t="s">
        <v>194</v>
      </c>
    </row>
    <row r="43" spans="1:32">
      <c r="A43" t="s">
        <v>138</v>
      </c>
      <c r="B43" t="s">
        <v>139</v>
      </c>
      <c r="C43" t="s">
        <v>152</v>
      </c>
      <c r="D43">
        <v>0</v>
      </c>
      <c r="E43" t="s">
        <v>140</v>
      </c>
      <c r="F43" t="s">
        <v>189</v>
      </c>
      <c r="G43" t="s">
        <v>17</v>
      </c>
      <c r="H43">
        <v>60</v>
      </c>
      <c r="I43">
        <v>10</v>
      </c>
      <c r="J43" t="s">
        <v>17</v>
      </c>
      <c r="K43">
        <v>235</v>
      </c>
      <c r="L43">
        <v>302.39668</v>
      </c>
      <c r="M43">
        <v>33.293100000000003</v>
      </c>
      <c r="N43">
        <v>39.802033999999999</v>
      </c>
      <c r="O43">
        <v>41.017623</v>
      </c>
      <c r="P43">
        <v>11.128453</v>
      </c>
      <c r="Q43">
        <v>11.081472</v>
      </c>
      <c r="R43">
        <v>21.630669000000001</v>
      </c>
      <c r="S43">
        <v>20.381070000000001</v>
      </c>
      <c r="T43">
        <v>29.558554000000001</v>
      </c>
      <c r="U43">
        <v>34.820687999999997</v>
      </c>
      <c r="V43">
        <v>33.201352999999997</v>
      </c>
      <c r="W43">
        <v>39.770068999999999</v>
      </c>
      <c r="X43">
        <v>40.967889999999997</v>
      </c>
      <c r="Y43">
        <v>0.56059300000000001</v>
      </c>
      <c r="Z43">
        <v>3119.74</v>
      </c>
      <c r="AA43">
        <v>7.43</v>
      </c>
      <c r="AB43">
        <v>20716423311707</v>
      </c>
      <c r="AC43">
        <v>30191726964</v>
      </c>
      <c r="AD43">
        <v>8361511860549</v>
      </c>
      <c r="AE43">
        <v>20473051815</v>
      </c>
      <c r="AF43" t="s">
        <v>195</v>
      </c>
    </row>
    <row r="44" spans="1:32">
      <c r="A44" t="s">
        <v>138</v>
      </c>
      <c r="B44" t="s">
        <v>139</v>
      </c>
      <c r="C44" t="s">
        <v>152</v>
      </c>
      <c r="D44">
        <v>0</v>
      </c>
      <c r="E44" t="s">
        <v>140</v>
      </c>
      <c r="F44" t="s">
        <v>189</v>
      </c>
      <c r="G44" t="s">
        <v>17</v>
      </c>
      <c r="H44">
        <v>60</v>
      </c>
      <c r="I44">
        <v>10</v>
      </c>
      <c r="J44" t="s">
        <v>18</v>
      </c>
      <c r="K44">
        <v>110</v>
      </c>
      <c r="L44">
        <v>8928.9774839999991</v>
      </c>
      <c r="M44">
        <v>42.266750999999999</v>
      </c>
      <c r="N44">
        <v>48.124211000000003</v>
      </c>
      <c r="O44">
        <v>51.405045000000001</v>
      </c>
      <c r="P44">
        <v>26.552320999999999</v>
      </c>
      <c r="Q44">
        <v>19.387336999999999</v>
      </c>
      <c r="R44">
        <v>92.067043999999996</v>
      </c>
      <c r="S44">
        <v>90.051692000000003</v>
      </c>
      <c r="T44">
        <v>41.946803000000003</v>
      </c>
      <c r="U44">
        <v>43.135475999999997</v>
      </c>
      <c r="V44">
        <v>42.254131999999998</v>
      </c>
      <c r="W44">
        <v>48.113925999999999</v>
      </c>
      <c r="X44">
        <v>51.393549</v>
      </c>
      <c r="Y44">
        <v>0.345607</v>
      </c>
      <c r="Z44">
        <v>10574.32</v>
      </c>
      <c r="AA44">
        <v>7.62</v>
      </c>
      <c r="AB44">
        <v>67351704437006</v>
      </c>
      <c r="AC44">
        <v>34828598810</v>
      </c>
      <c r="AD44">
        <v>27703142995750</v>
      </c>
      <c r="AE44">
        <v>20814079032</v>
      </c>
      <c r="AF44" t="s">
        <v>196</v>
      </c>
    </row>
    <row r="45" spans="1:32">
      <c r="A45" t="s">
        <v>138</v>
      </c>
      <c r="B45" t="s">
        <v>139</v>
      </c>
      <c r="C45" t="s">
        <v>152</v>
      </c>
      <c r="D45">
        <v>0</v>
      </c>
      <c r="E45" t="s">
        <v>140</v>
      </c>
      <c r="F45" t="s">
        <v>189</v>
      </c>
      <c r="G45" t="s">
        <v>17</v>
      </c>
      <c r="H45">
        <v>60</v>
      </c>
      <c r="I45">
        <v>10</v>
      </c>
      <c r="J45" t="s">
        <v>18</v>
      </c>
      <c r="K45">
        <v>135</v>
      </c>
      <c r="L45">
        <v>3574.493199</v>
      </c>
      <c r="M45">
        <v>41.351961000000003</v>
      </c>
      <c r="N45">
        <v>47.195847000000001</v>
      </c>
      <c r="O45">
        <v>50.117415000000001</v>
      </c>
      <c r="P45">
        <v>23.589151999999999</v>
      </c>
      <c r="Q45">
        <v>18.260057</v>
      </c>
      <c r="R45">
        <v>84.565906999999996</v>
      </c>
      <c r="S45">
        <v>82.413403000000002</v>
      </c>
      <c r="T45">
        <v>39.967281999999997</v>
      </c>
      <c r="U45">
        <v>42.267947999999997</v>
      </c>
      <c r="V45">
        <v>41.333213000000001</v>
      </c>
      <c r="W45">
        <v>47.185920000000003</v>
      </c>
      <c r="X45">
        <v>50.100583999999998</v>
      </c>
      <c r="Y45">
        <v>0.35416199999999998</v>
      </c>
      <c r="Z45">
        <v>9835.42</v>
      </c>
      <c r="AA45">
        <v>6.41</v>
      </c>
      <c r="AB45">
        <v>63763603639112</v>
      </c>
      <c r="AC45">
        <v>29964265891</v>
      </c>
      <c r="AD45">
        <v>25741268855426</v>
      </c>
      <c r="AE45">
        <v>17642955531</v>
      </c>
      <c r="AF45" t="s">
        <v>197</v>
      </c>
    </row>
    <row r="46" spans="1:32">
      <c r="A46" t="s">
        <v>138</v>
      </c>
      <c r="B46" t="s">
        <v>139</v>
      </c>
      <c r="C46" t="s">
        <v>152</v>
      </c>
      <c r="D46">
        <v>0</v>
      </c>
      <c r="E46" t="s">
        <v>140</v>
      </c>
      <c r="F46" t="s">
        <v>189</v>
      </c>
      <c r="G46" t="s">
        <v>17</v>
      </c>
      <c r="H46">
        <v>60</v>
      </c>
      <c r="I46">
        <v>10</v>
      </c>
      <c r="J46" t="s">
        <v>18</v>
      </c>
      <c r="K46">
        <v>160</v>
      </c>
      <c r="L46">
        <v>1652.372243</v>
      </c>
      <c r="M46">
        <v>39.825612</v>
      </c>
      <c r="N46">
        <v>45.776074000000001</v>
      </c>
      <c r="O46">
        <v>48.262079</v>
      </c>
      <c r="P46">
        <v>19.996870000000001</v>
      </c>
      <c r="Q46">
        <v>16.622986000000001</v>
      </c>
      <c r="R46">
        <v>71.270250000000004</v>
      </c>
      <c r="S46">
        <v>69.217721999999995</v>
      </c>
      <c r="T46">
        <v>37.371498000000003</v>
      </c>
      <c r="U46">
        <v>40.903027000000002</v>
      </c>
      <c r="V46">
        <v>39.783890999999997</v>
      </c>
      <c r="W46">
        <v>45.760810999999997</v>
      </c>
      <c r="X46">
        <v>48.236016999999997</v>
      </c>
      <c r="Y46">
        <v>0.347557</v>
      </c>
      <c r="Z46">
        <v>5928.8</v>
      </c>
      <c r="AA46">
        <v>5.14</v>
      </c>
      <c r="AB46">
        <v>38675253054411</v>
      </c>
      <c r="AC46">
        <v>23858429033</v>
      </c>
      <c r="AD46">
        <v>15583758268035</v>
      </c>
      <c r="AE46">
        <v>14150343910</v>
      </c>
      <c r="AF46" t="s">
        <v>198</v>
      </c>
    </row>
    <row r="47" spans="1:32">
      <c r="A47" t="s">
        <v>138</v>
      </c>
      <c r="B47" t="s">
        <v>139</v>
      </c>
      <c r="C47" t="s">
        <v>152</v>
      </c>
      <c r="D47">
        <v>0</v>
      </c>
      <c r="E47" t="s">
        <v>140</v>
      </c>
      <c r="F47" t="s">
        <v>189</v>
      </c>
      <c r="G47" t="s">
        <v>17</v>
      </c>
      <c r="H47">
        <v>60</v>
      </c>
      <c r="I47">
        <v>10</v>
      </c>
      <c r="J47" t="s">
        <v>18</v>
      </c>
      <c r="K47">
        <v>185</v>
      </c>
      <c r="L47">
        <v>792.13832300000001</v>
      </c>
      <c r="M47">
        <v>37.680557</v>
      </c>
      <c r="N47">
        <v>43.887141</v>
      </c>
      <c r="O47">
        <v>45.944481000000003</v>
      </c>
      <c r="P47">
        <v>16.390775999999999</v>
      </c>
      <c r="Q47">
        <v>14.627349000000001</v>
      </c>
      <c r="R47">
        <v>52.756860000000003</v>
      </c>
      <c r="S47">
        <v>50.909241999999999</v>
      </c>
      <c r="T47">
        <v>34.463051999999998</v>
      </c>
      <c r="U47">
        <v>39.020701000000003</v>
      </c>
      <c r="V47">
        <v>37.613501999999997</v>
      </c>
      <c r="W47">
        <v>43.867761999999999</v>
      </c>
      <c r="X47">
        <v>45.908698000000001</v>
      </c>
      <c r="Y47">
        <v>0.37956000000000001</v>
      </c>
      <c r="Z47">
        <v>3802.38</v>
      </c>
      <c r="AA47">
        <v>4.34</v>
      </c>
      <c r="AB47">
        <v>25053823830168</v>
      </c>
      <c r="AC47">
        <v>19286734416</v>
      </c>
      <c r="AD47">
        <v>10026089742237</v>
      </c>
      <c r="AE47">
        <v>11993971697</v>
      </c>
      <c r="AF47" t="s">
        <v>199</v>
      </c>
    </row>
    <row r="48" spans="1:32">
      <c r="A48" t="s">
        <v>138</v>
      </c>
      <c r="B48" t="s">
        <v>139</v>
      </c>
      <c r="C48" t="s">
        <v>152</v>
      </c>
      <c r="D48">
        <v>0</v>
      </c>
      <c r="E48" t="s">
        <v>140</v>
      </c>
      <c r="F48" t="s">
        <v>189</v>
      </c>
      <c r="G48" t="s">
        <v>17</v>
      </c>
      <c r="H48">
        <v>60</v>
      </c>
      <c r="I48">
        <v>10</v>
      </c>
      <c r="J48" t="s">
        <v>18</v>
      </c>
      <c r="K48">
        <v>210</v>
      </c>
      <c r="L48">
        <v>375.98831899999999</v>
      </c>
      <c r="M48">
        <v>34.897663999999999</v>
      </c>
      <c r="N48">
        <v>41.686418000000003</v>
      </c>
      <c r="O48">
        <v>43.163204999999998</v>
      </c>
      <c r="P48">
        <v>12.859524</v>
      </c>
      <c r="Q48">
        <v>12.349887000000001</v>
      </c>
      <c r="R48">
        <v>31.212613999999999</v>
      </c>
      <c r="S48">
        <v>29.804009000000001</v>
      </c>
      <c r="T48">
        <v>31.288879000000001</v>
      </c>
      <c r="U48">
        <v>36.571060000000003</v>
      </c>
      <c r="V48">
        <v>34.810383000000002</v>
      </c>
      <c r="W48">
        <v>41.662351000000001</v>
      </c>
      <c r="X48">
        <v>43.116320999999999</v>
      </c>
      <c r="Y48">
        <v>0.48139500000000002</v>
      </c>
      <c r="Z48">
        <v>2516.15</v>
      </c>
      <c r="AA48">
        <v>3.8</v>
      </c>
      <c r="AB48">
        <v>16507584703692</v>
      </c>
      <c r="AC48">
        <v>16057820221</v>
      </c>
      <c r="AD48">
        <v>6631348484288</v>
      </c>
      <c r="AE48">
        <v>10473225740</v>
      </c>
      <c r="AF48" t="s">
        <v>200</v>
      </c>
    </row>
    <row r="49" spans="1:32">
      <c r="A49" t="s">
        <v>138</v>
      </c>
      <c r="B49" t="s">
        <v>139</v>
      </c>
      <c r="C49" t="s">
        <v>152</v>
      </c>
      <c r="D49">
        <v>0</v>
      </c>
      <c r="E49" t="s">
        <v>140</v>
      </c>
      <c r="F49" t="s">
        <v>189</v>
      </c>
      <c r="G49" t="s">
        <v>17</v>
      </c>
      <c r="H49">
        <v>60</v>
      </c>
      <c r="I49">
        <v>10</v>
      </c>
      <c r="J49" t="s">
        <v>18</v>
      </c>
      <c r="K49">
        <v>235</v>
      </c>
      <c r="L49">
        <v>184.667025</v>
      </c>
      <c r="M49">
        <v>31.851693999999998</v>
      </c>
      <c r="N49">
        <v>39.031706999999997</v>
      </c>
      <c r="O49">
        <v>40.185299999999998</v>
      </c>
      <c r="P49">
        <v>9.8087230000000005</v>
      </c>
      <c r="Q49">
        <v>10.146381</v>
      </c>
      <c r="R49">
        <v>12.785498</v>
      </c>
      <c r="S49">
        <v>11.921953</v>
      </c>
      <c r="T49">
        <v>28.13927</v>
      </c>
      <c r="U49">
        <v>33.657007</v>
      </c>
      <c r="V49">
        <v>31.762777</v>
      </c>
      <c r="W49">
        <v>38.998486</v>
      </c>
      <c r="X49">
        <v>40.133398</v>
      </c>
      <c r="Y49">
        <v>0.60798099999999999</v>
      </c>
      <c r="Z49">
        <v>1659.51</v>
      </c>
      <c r="AA49">
        <v>3.26</v>
      </c>
      <c r="AB49">
        <v>10879146798055</v>
      </c>
      <c r="AC49">
        <v>13978988799</v>
      </c>
      <c r="AD49">
        <v>4412357107436</v>
      </c>
      <c r="AE49">
        <v>8898961187</v>
      </c>
      <c r="AF49" t="s">
        <v>201</v>
      </c>
    </row>
    <row r="50" spans="1:32">
      <c r="A50" t="s">
        <v>138</v>
      </c>
      <c r="B50" t="s">
        <v>139</v>
      </c>
      <c r="C50" t="s">
        <v>152</v>
      </c>
      <c r="D50">
        <v>0</v>
      </c>
      <c r="E50" t="s">
        <v>140</v>
      </c>
      <c r="F50" t="s">
        <v>189</v>
      </c>
      <c r="G50" t="s">
        <v>17</v>
      </c>
      <c r="H50">
        <v>60</v>
      </c>
      <c r="I50">
        <v>10</v>
      </c>
      <c r="J50" t="s">
        <v>8</v>
      </c>
      <c r="K50">
        <v>110</v>
      </c>
      <c r="L50">
        <v>5749.6460459999998</v>
      </c>
      <c r="M50">
        <v>41.925477000000001</v>
      </c>
      <c r="N50">
        <v>47.770915000000002</v>
      </c>
      <c r="O50">
        <v>50.943066999999999</v>
      </c>
      <c r="P50">
        <v>25.414259999999999</v>
      </c>
      <c r="Q50">
        <v>18.957986999999999</v>
      </c>
      <c r="R50">
        <v>89.578231000000002</v>
      </c>
      <c r="S50">
        <v>87.371308999999997</v>
      </c>
      <c r="T50">
        <v>41.172296000000003</v>
      </c>
      <c r="U50">
        <v>42.813425000000002</v>
      </c>
      <c r="V50">
        <v>41.914043999999997</v>
      </c>
      <c r="W50">
        <v>47.761690999999999</v>
      </c>
      <c r="X50">
        <v>50.929110000000001</v>
      </c>
      <c r="Y50">
        <v>0.392092</v>
      </c>
      <c r="Z50">
        <v>6010.48</v>
      </c>
      <c r="AA50">
        <v>4.84</v>
      </c>
      <c r="AB50">
        <v>37655500485977</v>
      </c>
      <c r="AC50">
        <v>20721403155</v>
      </c>
      <c r="AD50">
        <v>15756628072820</v>
      </c>
      <c r="AE50">
        <v>13162571730</v>
      </c>
      <c r="AF50" t="s">
        <v>202</v>
      </c>
    </row>
    <row r="51" spans="1:32">
      <c r="A51" t="s">
        <v>138</v>
      </c>
      <c r="B51" t="s">
        <v>139</v>
      </c>
      <c r="C51" t="s">
        <v>152</v>
      </c>
      <c r="D51">
        <v>0</v>
      </c>
      <c r="E51" t="s">
        <v>140</v>
      </c>
      <c r="F51" t="s">
        <v>189</v>
      </c>
      <c r="G51" t="s">
        <v>17</v>
      </c>
      <c r="H51">
        <v>60</v>
      </c>
      <c r="I51">
        <v>10</v>
      </c>
      <c r="J51" t="s">
        <v>8</v>
      </c>
      <c r="K51">
        <v>135</v>
      </c>
      <c r="L51">
        <v>2585.3567969999999</v>
      </c>
      <c r="M51">
        <v>40.850045000000001</v>
      </c>
      <c r="N51">
        <v>46.731290999999999</v>
      </c>
      <c r="O51">
        <v>49.523556999999997</v>
      </c>
      <c r="P51">
        <v>22.298521000000001</v>
      </c>
      <c r="Q51">
        <v>17.708701000000001</v>
      </c>
      <c r="R51">
        <v>80.567272000000003</v>
      </c>
      <c r="S51">
        <v>78.276227000000006</v>
      </c>
      <c r="T51">
        <v>39.041592999999999</v>
      </c>
      <c r="U51">
        <v>41.827171</v>
      </c>
      <c r="V51">
        <v>40.824973</v>
      </c>
      <c r="W51">
        <v>46.719673</v>
      </c>
      <c r="X51">
        <v>49.502535999999999</v>
      </c>
      <c r="Y51">
        <v>0.41671799999999998</v>
      </c>
      <c r="Z51">
        <v>5760.15</v>
      </c>
      <c r="AA51">
        <v>4.32</v>
      </c>
      <c r="AB51">
        <v>36587838877541</v>
      </c>
      <c r="AC51">
        <v>18196376290</v>
      </c>
      <c r="AD51">
        <v>15073557387977</v>
      </c>
      <c r="AE51">
        <v>11819671855</v>
      </c>
      <c r="AF51" t="s">
        <v>203</v>
      </c>
    </row>
    <row r="52" spans="1:32">
      <c r="A52" t="s">
        <v>138</v>
      </c>
      <c r="B52" t="s">
        <v>139</v>
      </c>
      <c r="C52" t="s">
        <v>152</v>
      </c>
      <c r="D52">
        <v>0</v>
      </c>
      <c r="E52" t="s">
        <v>140</v>
      </c>
      <c r="F52" t="s">
        <v>189</v>
      </c>
      <c r="G52" t="s">
        <v>17</v>
      </c>
      <c r="H52">
        <v>60</v>
      </c>
      <c r="I52">
        <v>10</v>
      </c>
      <c r="J52" t="s">
        <v>8</v>
      </c>
      <c r="K52">
        <v>160</v>
      </c>
      <c r="L52">
        <v>1202.836548</v>
      </c>
      <c r="M52">
        <v>39.094766</v>
      </c>
      <c r="N52">
        <v>45.216662999999997</v>
      </c>
      <c r="O52">
        <v>47.528091000000003</v>
      </c>
      <c r="P52">
        <v>18.656963999999999</v>
      </c>
      <c r="Q52">
        <v>15.924141000000001</v>
      </c>
      <c r="R52">
        <v>65.526971000000003</v>
      </c>
      <c r="S52">
        <v>63.355400000000003</v>
      </c>
      <c r="T52">
        <v>36.315446000000001</v>
      </c>
      <c r="U52">
        <v>40.307409</v>
      </c>
      <c r="V52">
        <v>39.04562</v>
      </c>
      <c r="W52">
        <v>45.199584999999999</v>
      </c>
      <c r="X52">
        <v>47.497591</v>
      </c>
      <c r="Y52">
        <v>0.42960799999999999</v>
      </c>
      <c r="Z52">
        <v>3829</v>
      </c>
      <c r="AA52">
        <v>3.58</v>
      </c>
      <c r="AB52">
        <v>24113338750531</v>
      </c>
      <c r="AC52">
        <v>14326648127</v>
      </c>
      <c r="AD52">
        <v>10051386557746</v>
      </c>
      <c r="AE52">
        <v>9828661323</v>
      </c>
      <c r="AF52" t="s">
        <v>204</v>
      </c>
    </row>
    <row r="53" spans="1:32">
      <c r="A53" t="s">
        <v>138</v>
      </c>
      <c r="B53" t="s">
        <v>139</v>
      </c>
      <c r="C53" t="s">
        <v>152</v>
      </c>
      <c r="D53">
        <v>0</v>
      </c>
      <c r="E53" t="s">
        <v>140</v>
      </c>
      <c r="F53" t="s">
        <v>189</v>
      </c>
      <c r="G53" t="s">
        <v>17</v>
      </c>
      <c r="H53">
        <v>60</v>
      </c>
      <c r="I53">
        <v>10</v>
      </c>
      <c r="J53" t="s">
        <v>8</v>
      </c>
      <c r="K53">
        <v>185</v>
      </c>
      <c r="L53">
        <v>573.66510400000004</v>
      </c>
      <c r="M53">
        <v>36.751268000000003</v>
      </c>
      <c r="N53">
        <v>43.282890000000002</v>
      </c>
      <c r="O53">
        <v>45.129815000000001</v>
      </c>
      <c r="P53">
        <v>15.108140000000001</v>
      </c>
      <c r="Q53">
        <v>13.844359000000001</v>
      </c>
      <c r="R53">
        <v>45.683925000000002</v>
      </c>
      <c r="S53">
        <v>43.897255999999999</v>
      </c>
      <c r="T53">
        <v>33.360726999999997</v>
      </c>
      <c r="U53">
        <v>38.301068000000001</v>
      </c>
      <c r="V53">
        <v>36.676366000000002</v>
      </c>
      <c r="W53">
        <v>43.262686000000002</v>
      </c>
      <c r="X53">
        <v>45.093496000000002</v>
      </c>
      <c r="Y53">
        <v>0.47471799999999997</v>
      </c>
      <c r="Z53">
        <v>2541.39</v>
      </c>
      <c r="AA53">
        <v>2.67</v>
      </c>
      <c r="AB53">
        <v>16442130277455</v>
      </c>
      <c r="AC53">
        <v>11325895500</v>
      </c>
      <c r="AD53">
        <v>6693879682537</v>
      </c>
      <c r="AE53">
        <v>7274401755</v>
      </c>
      <c r="AF53" t="s">
        <v>205</v>
      </c>
    </row>
    <row r="54" spans="1:32">
      <c r="A54" t="s">
        <v>138</v>
      </c>
      <c r="B54" t="s">
        <v>139</v>
      </c>
      <c r="C54" t="s">
        <v>152</v>
      </c>
      <c r="D54">
        <v>0</v>
      </c>
      <c r="E54" t="s">
        <v>140</v>
      </c>
      <c r="F54" t="s">
        <v>189</v>
      </c>
      <c r="G54" t="s">
        <v>17</v>
      </c>
      <c r="H54">
        <v>60</v>
      </c>
      <c r="I54">
        <v>10</v>
      </c>
      <c r="J54" t="s">
        <v>8</v>
      </c>
      <c r="K54">
        <v>210</v>
      </c>
      <c r="L54">
        <v>268.47613899999999</v>
      </c>
      <c r="M54">
        <v>33.867468000000002</v>
      </c>
      <c r="N54">
        <v>41.059368999999997</v>
      </c>
      <c r="O54">
        <v>42.370040000000003</v>
      </c>
      <c r="P54">
        <v>11.763365</v>
      </c>
      <c r="Q54">
        <v>11.606096000000001</v>
      </c>
      <c r="R54">
        <v>23.936945000000001</v>
      </c>
      <c r="S54">
        <v>22.720542999999999</v>
      </c>
      <c r="T54">
        <v>30.21472</v>
      </c>
      <c r="U54">
        <v>35.751610999999997</v>
      </c>
      <c r="V54">
        <v>33.776508999999997</v>
      </c>
      <c r="W54">
        <v>41.039741999999997</v>
      </c>
      <c r="X54">
        <v>42.326346999999998</v>
      </c>
      <c r="Y54">
        <v>0.55785300000000004</v>
      </c>
      <c r="Z54">
        <v>1727.8</v>
      </c>
      <c r="AA54">
        <v>2.42</v>
      </c>
      <c r="AB54">
        <v>10995535865549</v>
      </c>
      <c r="AC54">
        <v>9221384368</v>
      </c>
      <c r="AD54">
        <v>4543827392403</v>
      </c>
      <c r="AE54">
        <v>6600577289</v>
      </c>
      <c r="AF54" t="s">
        <v>206</v>
      </c>
    </row>
    <row r="55" spans="1:32">
      <c r="A55" t="s">
        <v>138</v>
      </c>
      <c r="B55" t="s">
        <v>139</v>
      </c>
      <c r="C55" t="s">
        <v>152</v>
      </c>
      <c r="D55">
        <v>0</v>
      </c>
      <c r="E55" t="s">
        <v>140</v>
      </c>
      <c r="F55" t="s">
        <v>189</v>
      </c>
      <c r="G55" t="s">
        <v>17</v>
      </c>
      <c r="H55">
        <v>60</v>
      </c>
      <c r="I55">
        <v>10</v>
      </c>
      <c r="J55" t="s">
        <v>8</v>
      </c>
      <c r="K55">
        <v>235</v>
      </c>
      <c r="L55">
        <v>129.54061300000001</v>
      </c>
      <c r="M55">
        <v>30.793685</v>
      </c>
      <c r="N55">
        <v>38.527127</v>
      </c>
      <c r="O55">
        <v>39.435136999999997</v>
      </c>
      <c r="P55">
        <v>8.9356530000000003</v>
      </c>
      <c r="Q55">
        <v>9.5031459999999992</v>
      </c>
      <c r="R55">
        <v>7.0555370000000002</v>
      </c>
      <c r="S55">
        <v>6.4434529999999999</v>
      </c>
      <c r="T55">
        <v>27.110748999999998</v>
      </c>
      <c r="U55">
        <v>32.895265999999999</v>
      </c>
      <c r="V55">
        <v>30.703039</v>
      </c>
      <c r="W55">
        <v>38.491934999999998</v>
      </c>
      <c r="X55">
        <v>39.380547</v>
      </c>
      <c r="Y55">
        <v>0.72051600000000005</v>
      </c>
      <c r="Z55">
        <v>1132.8800000000001</v>
      </c>
      <c r="AA55">
        <v>1.94</v>
      </c>
      <c r="AB55">
        <v>7139229573786</v>
      </c>
      <c r="AC55">
        <v>7724051148</v>
      </c>
      <c r="AD55">
        <v>2995199671383</v>
      </c>
      <c r="AE55">
        <v>5305842112</v>
      </c>
      <c r="AF55" t="s">
        <v>207</v>
      </c>
    </row>
    <row r="56" spans="1:32">
      <c r="A56" t="s">
        <v>138</v>
      </c>
      <c r="B56" t="s">
        <v>139</v>
      </c>
      <c r="C56" t="s">
        <v>152</v>
      </c>
      <c r="D56">
        <v>0</v>
      </c>
      <c r="E56" t="s">
        <v>140</v>
      </c>
      <c r="F56" t="s">
        <v>189</v>
      </c>
      <c r="G56" t="s">
        <v>17</v>
      </c>
      <c r="H56">
        <v>60</v>
      </c>
      <c r="I56">
        <v>10</v>
      </c>
      <c r="J56" t="s">
        <v>19</v>
      </c>
      <c r="K56">
        <v>110</v>
      </c>
      <c r="L56">
        <v>3412.747253</v>
      </c>
      <c r="M56">
        <v>41.288175000000003</v>
      </c>
      <c r="N56">
        <v>47.144230999999998</v>
      </c>
      <c r="O56">
        <v>50.150883999999998</v>
      </c>
      <c r="P56">
        <v>23.677239</v>
      </c>
      <c r="Q56">
        <v>18.231210000000001</v>
      </c>
      <c r="R56">
        <v>84.188540000000003</v>
      </c>
      <c r="S56">
        <v>81.7851</v>
      </c>
      <c r="T56">
        <v>39.872270999999998</v>
      </c>
      <c r="U56">
        <v>42.250987000000002</v>
      </c>
      <c r="V56">
        <v>41.271904999999997</v>
      </c>
      <c r="W56">
        <v>47.132992999999999</v>
      </c>
      <c r="X56">
        <v>50.132424</v>
      </c>
      <c r="Y56">
        <v>0.43297400000000003</v>
      </c>
      <c r="Z56">
        <v>3807.81</v>
      </c>
      <c r="AA56">
        <v>2.2799999999999998</v>
      </c>
      <c r="AB56">
        <v>23292213368421</v>
      </c>
      <c r="AC56">
        <v>10571845339</v>
      </c>
      <c r="AD56">
        <v>9970135772325</v>
      </c>
      <c r="AE56">
        <v>6121236767</v>
      </c>
      <c r="AF56" t="s">
        <v>208</v>
      </c>
    </row>
    <row r="57" spans="1:32">
      <c r="A57" t="s">
        <v>138</v>
      </c>
      <c r="B57" t="s">
        <v>139</v>
      </c>
      <c r="C57" t="s">
        <v>152</v>
      </c>
      <c r="D57">
        <v>0</v>
      </c>
      <c r="E57" t="s">
        <v>140</v>
      </c>
      <c r="F57" t="s">
        <v>189</v>
      </c>
      <c r="G57" t="s">
        <v>17</v>
      </c>
      <c r="H57">
        <v>60</v>
      </c>
      <c r="I57">
        <v>10</v>
      </c>
      <c r="J57" t="s">
        <v>19</v>
      </c>
      <c r="K57">
        <v>135</v>
      </c>
      <c r="L57">
        <v>1644.7257360000001</v>
      </c>
      <c r="M57">
        <v>39.959336</v>
      </c>
      <c r="N57">
        <v>45.942616999999998</v>
      </c>
      <c r="O57">
        <v>48.529353999999998</v>
      </c>
      <c r="P57">
        <v>20.391659000000001</v>
      </c>
      <c r="Q57">
        <v>16.793832999999999</v>
      </c>
      <c r="R57">
        <v>72.898132000000004</v>
      </c>
      <c r="S57">
        <v>70.463362000000004</v>
      </c>
      <c r="T57">
        <v>37.575166000000003</v>
      </c>
      <c r="U57">
        <v>41.069766999999999</v>
      </c>
      <c r="V57">
        <v>39.923729000000002</v>
      </c>
      <c r="W57">
        <v>45.927416999999998</v>
      </c>
      <c r="X57">
        <v>48.503982000000001</v>
      </c>
      <c r="Y57">
        <v>0.47038099999999999</v>
      </c>
      <c r="Z57">
        <v>2898.47</v>
      </c>
      <c r="AA57">
        <v>1.65</v>
      </c>
      <c r="AB57">
        <v>18454434415582</v>
      </c>
      <c r="AC57">
        <v>9112060142</v>
      </c>
      <c r="AD57">
        <v>7585154961429</v>
      </c>
      <c r="AE57">
        <v>4496748033</v>
      </c>
      <c r="AF57" t="s">
        <v>209</v>
      </c>
    </row>
    <row r="58" spans="1:32">
      <c r="A58" t="s">
        <v>138</v>
      </c>
      <c r="B58" t="s">
        <v>139</v>
      </c>
      <c r="C58" t="s">
        <v>152</v>
      </c>
      <c r="D58">
        <v>0</v>
      </c>
      <c r="E58" t="s">
        <v>140</v>
      </c>
      <c r="F58" t="s">
        <v>189</v>
      </c>
      <c r="G58" t="s">
        <v>17</v>
      </c>
      <c r="H58">
        <v>60</v>
      </c>
      <c r="I58">
        <v>10</v>
      </c>
      <c r="J58" t="s">
        <v>19</v>
      </c>
      <c r="K58">
        <v>160</v>
      </c>
      <c r="L58">
        <v>765.67248099999995</v>
      </c>
      <c r="M58">
        <v>37.896050000000002</v>
      </c>
      <c r="N58">
        <v>44.290367000000003</v>
      </c>
      <c r="O58">
        <v>46.391981000000001</v>
      </c>
      <c r="P58">
        <v>16.740614000000001</v>
      </c>
      <c r="Q58">
        <v>14.847951999999999</v>
      </c>
      <c r="R58">
        <v>55.219596000000003</v>
      </c>
      <c r="S58">
        <v>53.090595</v>
      </c>
      <c r="T58">
        <v>34.742967</v>
      </c>
      <c r="U58">
        <v>39.315677999999998</v>
      </c>
      <c r="V58">
        <v>37.833832000000001</v>
      </c>
      <c r="W58">
        <v>44.270223000000001</v>
      </c>
      <c r="X58">
        <v>46.354942999999999</v>
      </c>
      <c r="Y58">
        <v>0.50387099999999996</v>
      </c>
      <c r="Z58">
        <v>2051.65</v>
      </c>
      <c r="AA58">
        <v>1.43</v>
      </c>
      <c r="AB58">
        <v>13191134211171</v>
      </c>
      <c r="AC58">
        <v>7015008643</v>
      </c>
      <c r="AD58">
        <v>5378366753336</v>
      </c>
      <c r="AE58">
        <v>3860590770</v>
      </c>
      <c r="AF58" t="s">
        <v>210</v>
      </c>
    </row>
    <row r="59" spans="1:32">
      <c r="A59" t="s">
        <v>138</v>
      </c>
      <c r="B59" t="s">
        <v>139</v>
      </c>
      <c r="C59" t="s">
        <v>152</v>
      </c>
      <c r="D59">
        <v>0</v>
      </c>
      <c r="E59" t="s">
        <v>140</v>
      </c>
      <c r="F59" t="s">
        <v>189</v>
      </c>
      <c r="G59" t="s">
        <v>17</v>
      </c>
      <c r="H59">
        <v>60</v>
      </c>
      <c r="I59">
        <v>10</v>
      </c>
      <c r="J59" t="s">
        <v>19</v>
      </c>
      <c r="K59">
        <v>185</v>
      </c>
      <c r="L59">
        <v>363.44332600000001</v>
      </c>
      <c r="M59">
        <v>35.290914999999998</v>
      </c>
      <c r="N59">
        <v>42.267480999999997</v>
      </c>
      <c r="O59">
        <v>43.892729000000003</v>
      </c>
      <c r="P59">
        <v>13.332819000000001</v>
      </c>
      <c r="Q59">
        <v>12.699424</v>
      </c>
      <c r="R59">
        <v>34.284928000000001</v>
      </c>
      <c r="S59">
        <v>32.767178999999999</v>
      </c>
      <c r="T59">
        <v>31.735377</v>
      </c>
      <c r="U59">
        <v>37.087837</v>
      </c>
      <c r="V59">
        <v>35.206462999999999</v>
      </c>
      <c r="W59">
        <v>42.242747999999999</v>
      </c>
      <c r="X59">
        <v>43.855732000000003</v>
      </c>
      <c r="Y59">
        <v>0.58499000000000001</v>
      </c>
      <c r="Z59">
        <v>1468.89</v>
      </c>
      <c r="AA59">
        <v>1.1200000000000001</v>
      </c>
      <c r="AB59">
        <v>9524837646360</v>
      </c>
      <c r="AC59">
        <v>5243303601</v>
      </c>
      <c r="AD59">
        <v>3861007310340</v>
      </c>
      <c r="AE59">
        <v>3076438265</v>
      </c>
      <c r="AF59" t="s">
        <v>211</v>
      </c>
    </row>
    <row r="60" spans="1:32">
      <c r="A60" t="s">
        <v>138</v>
      </c>
      <c r="B60" t="s">
        <v>139</v>
      </c>
      <c r="C60" t="s">
        <v>152</v>
      </c>
      <c r="D60">
        <v>0</v>
      </c>
      <c r="E60" t="s">
        <v>140</v>
      </c>
      <c r="F60" t="s">
        <v>189</v>
      </c>
      <c r="G60" t="s">
        <v>17</v>
      </c>
      <c r="H60">
        <v>60</v>
      </c>
      <c r="I60">
        <v>10</v>
      </c>
      <c r="J60" t="s">
        <v>19</v>
      </c>
      <c r="K60">
        <v>210</v>
      </c>
      <c r="L60">
        <v>168.212096</v>
      </c>
      <c r="M60">
        <v>32.275604999999999</v>
      </c>
      <c r="N60">
        <v>39.956781999999997</v>
      </c>
      <c r="O60">
        <v>41.059880999999997</v>
      </c>
      <c r="P60">
        <v>10.239055</v>
      </c>
      <c r="Q60">
        <v>10.506323</v>
      </c>
      <c r="R60">
        <v>14.041167</v>
      </c>
      <c r="S60">
        <v>13.246034</v>
      </c>
      <c r="T60">
        <v>28.603038000000002</v>
      </c>
      <c r="U60">
        <v>34.404238999999997</v>
      </c>
      <c r="V60">
        <v>32.180835000000002</v>
      </c>
      <c r="W60">
        <v>39.931660000000001</v>
      </c>
      <c r="X60">
        <v>41.016658999999997</v>
      </c>
      <c r="Y60">
        <v>0.67381000000000002</v>
      </c>
      <c r="Z60">
        <v>1007.72</v>
      </c>
      <c r="AA60">
        <v>0.99</v>
      </c>
      <c r="AB60">
        <v>6643609689244</v>
      </c>
      <c r="AC60">
        <v>4197725891</v>
      </c>
      <c r="AD60">
        <v>2647692956292</v>
      </c>
      <c r="AE60">
        <v>2721703691</v>
      </c>
      <c r="AF60" t="s">
        <v>212</v>
      </c>
    </row>
    <row r="61" spans="1:32">
      <c r="A61" t="s">
        <v>138</v>
      </c>
      <c r="B61" t="s">
        <v>139</v>
      </c>
      <c r="C61" t="s">
        <v>152</v>
      </c>
      <c r="D61">
        <v>0</v>
      </c>
      <c r="E61" t="s">
        <v>140</v>
      </c>
      <c r="F61" t="s">
        <v>189</v>
      </c>
      <c r="G61" t="s">
        <v>17</v>
      </c>
      <c r="H61">
        <v>60</v>
      </c>
      <c r="I61">
        <v>10</v>
      </c>
      <c r="J61" t="s">
        <v>19</v>
      </c>
      <c r="K61">
        <v>235</v>
      </c>
      <c r="L61">
        <v>81.256590000000003</v>
      </c>
      <c r="M61">
        <v>29.224267999999999</v>
      </c>
      <c r="N61">
        <v>37.565075</v>
      </c>
      <c r="O61">
        <v>38.280684999999998</v>
      </c>
      <c r="P61">
        <v>7.7993209999999999</v>
      </c>
      <c r="Q61">
        <v>8.6281850000000002</v>
      </c>
      <c r="R61">
        <v>2.3700399999999999</v>
      </c>
      <c r="S61">
        <v>2.1252879999999998</v>
      </c>
      <c r="T61">
        <v>25.594228999999999</v>
      </c>
      <c r="U61">
        <v>31.556011000000002</v>
      </c>
      <c r="V61">
        <v>29.131195999999999</v>
      </c>
      <c r="W61">
        <v>37.533068999999998</v>
      </c>
      <c r="X61">
        <v>38.218195000000001</v>
      </c>
      <c r="Y61">
        <v>0.88423700000000005</v>
      </c>
      <c r="Z61">
        <v>633.75</v>
      </c>
      <c r="AA61">
        <v>0.72</v>
      </c>
      <c r="AB61">
        <v>4156767891443</v>
      </c>
      <c r="AC61">
        <v>3674267746</v>
      </c>
      <c r="AD61">
        <v>1667685882844</v>
      </c>
      <c r="AE61">
        <v>1988284146</v>
      </c>
      <c r="AF61" t="s">
        <v>213</v>
      </c>
    </row>
    <row r="62" spans="1:32">
      <c r="A62" t="s">
        <v>138</v>
      </c>
      <c r="B62" t="s">
        <v>139</v>
      </c>
      <c r="C62" t="s">
        <v>152</v>
      </c>
      <c r="D62">
        <v>0</v>
      </c>
      <c r="E62" t="s">
        <v>140</v>
      </c>
      <c r="F62" t="s">
        <v>189</v>
      </c>
      <c r="G62" t="s">
        <v>17</v>
      </c>
      <c r="H62">
        <v>60</v>
      </c>
      <c r="I62">
        <v>10</v>
      </c>
      <c r="J62" t="s">
        <v>9</v>
      </c>
      <c r="K62">
        <v>110</v>
      </c>
      <c r="L62">
        <v>2443.8466149999999</v>
      </c>
      <c r="M62">
        <v>40.640414999999997</v>
      </c>
      <c r="N62">
        <v>46.613329999999998</v>
      </c>
      <c r="O62">
        <v>49.451622</v>
      </c>
      <c r="P62">
        <v>22.298767000000002</v>
      </c>
      <c r="Q62">
        <v>17.5487</v>
      </c>
      <c r="R62">
        <v>77.752043</v>
      </c>
      <c r="S62">
        <v>75.259620999999996</v>
      </c>
      <c r="T62">
        <v>38.665664999999997</v>
      </c>
      <c r="U62">
        <v>41.744878999999997</v>
      </c>
      <c r="V62">
        <v>40.617803000000002</v>
      </c>
      <c r="W62">
        <v>46.599685000000001</v>
      </c>
      <c r="X62">
        <v>49.428015000000002</v>
      </c>
      <c r="Y62">
        <v>0.46779900000000002</v>
      </c>
      <c r="Z62">
        <v>2801.28</v>
      </c>
      <c r="AA62">
        <v>1.27</v>
      </c>
      <c r="AB62">
        <v>16935128718708</v>
      </c>
      <c r="AC62">
        <v>6571297425</v>
      </c>
      <c r="AD62">
        <v>7312657318794</v>
      </c>
      <c r="AE62">
        <v>3365660406</v>
      </c>
      <c r="AF62" t="s">
        <v>214</v>
      </c>
    </row>
    <row r="63" spans="1:32">
      <c r="A63" t="s">
        <v>138</v>
      </c>
      <c r="B63" t="s">
        <v>139</v>
      </c>
      <c r="C63" t="s">
        <v>152</v>
      </c>
      <c r="D63">
        <v>0</v>
      </c>
      <c r="E63" t="s">
        <v>140</v>
      </c>
      <c r="F63" t="s">
        <v>189</v>
      </c>
      <c r="G63" t="s">
        <v>17</v>
      </c>
      <c r="H63">
        <v>60</v>
      </c>
      <c r="I63">
        <v>10</v>
      </c>
      <c r="J63" t="s">
        <v>9</v>
      </c>
      <c r="K63">
        <v>135</v>
      </c>
      <c r="L63">
        <v>1201.1619149999999</v>
      </c>
      <c r="M63">
        <v>39.168404000000002</v>
      </c>
      <c r="N63">
        <v>45.361828000000003</v>
      </c>
      <c r="O63">
        <v>47.797516000000002</v>
      </c>
      <c r="P63">
        <v>18.983581000000001</v>
      </c>
      <c r="Q63">
        <v>16.032816</v>
      </c>
      <c r="R63">
        <v>65.224808999999993</v>
      </c>
      <c r="S63">
        <v>62.729922999999999</v>
      </c>
      <c r="T63">
        <v>36.396940000000001</v>
      </c>
      <c r="U63">
        <v>40.455007000000002</v>
      </c>
      <c r="V63">
        <v>39.125430000000001</v>
      </c>
      <c r="W63">
        <v>45.345778000000003</v>
      </c>
      <c r="X63">
        <v>47.769215000000003</v>
      </c>
      <c r="Y63">
        <v>0.51997400000000005</v>
      </c>
      <c r="Z63">
        <v>1904.63</v>
      </c>
      <c r="AA63">
        <v>1.1000000000000001</v>
      </c>
      <c r="AB63">
        <v>11783501717783</v>
      </c>
      <c r="AC63">
        <v>5649792639</v>
      </c>
      <c r="AD63">
        <v>4978381483537</v>
      </c>
      <c r="AE63">
        <v>2970325720</v>
      </c>
      <c r="AF63" t="s">
        <v>215</v>
      </c>
    </row>
    <row r="64" spans="1:32">
      <c r="A64" t="s">
        <v>138</v>
      </c>
      <c r="B64" t="s">
        <v>139</v>
      </c>
      <c r="C64" t="s">
        <v>152</v>
      </c>
      <c r="D64">
        <v>0</v>
      </c>
      <c r="E64" t="s">
        <v>140</v>
      </c>
      <c r="F64" t="s">
        <v>189</v>
      </c>
      <c r="G64" t="s">
        <v>17</v>
      </c>
      <c r="H64">
        <v>60</v>
      </c>
      <c r="I64">
        <v>10</v>
      </c>
      <c r="J64" t="s">
        <v>9</v>
      </c>
      <c r="K64">
        <v>160</v>
      </c>
      <c r="L64">
        <v>562.57711500000005</v>
      </c>
      <c r="M64">
        <v>36.937519999999999</v>
      </c>
      <c r="N64">
        <v>43.612408000000002</v>
      </c>
      <c r="O64">
        <v>45.479557999999997</v>
      </c>
      <c r="P64">
        <v>15.401539</v>
      </c>
      <c r="Q64">
        <v>14.025801</v>
      </c>
      <c r="R64">
        <v>46.419015999999999</v>
      </c>
      <c r="S64">
        <v>44.432676999999998</v>
      </c>
      <c r="T64">
        <v>33.576560000000001</v>
      </c>
      <c r="U64">
        <v>38.525965999999997</v>
      </c>
      <c r="V64">
        <v>36.870705000000001</v>
      </c>
      <c r="W64">
        <v>43.591340000000002</v>
      </c>
      <c r="X64">
        <v>45.436757999999998</v>
      </c>
      <c r="Y64">
        <v>0.59457599999999999</v>
      </c>
      <c r="Z64">
        <v>1352.81</v>
      </c>
      <c r="AA64">
        <v>0.88</v>
      </c>
      <c r="AB64">
        <v>8435097265474</v>
      </c>
      <c r="AC64">
        <v>4357982829</v>
      </c>
      <c r="AD64">
        <v>3542312396490</v>
      </c>
      <c r="AE64">
        <v>2380456551</v>
      </c>
      <c r="AF64" t="s">
        <v>216</v>
      </c>
    </row>
    <row r="65" spans="1:32">
      <c r="A65" t="s">
        <v>138</v>
      </c>
      <c r="B65" t="s">
        <v>139</v>
      </c>
      <c r="C65" t="s">
        <v>152</v>
      </c>
      <c r="D65">
        <v>0</v>
      </c>
      <c r="E65" t="s">
        <v>140</v>
      </c>
      <c r="F65" t="s">
        <v>189</v>
      </c>
      <c r="G65" t="s">
        <v>17</v>
      </c>
      <c r="H65">
        <v>60</v>
      </c>
      <c r="I65">
        <v>10</v>
      </c>
      <c r="J65" t="s">
        <v>9</v>
      </c>
      <c r="K65">
        <v>185</v>
      </c>
      <c r="L65">
        <v>266.11542300000002</v>
      </c>
      <c r="M65">
        <v>34.235205999999998</v>
      </c>
      <c r="N65">
        <v>41.574334999999998</v>
      </c>
      <c r="O65">
        <v>42.951957999999998</v>
      </c>
      <c r="P65">
        <v>12.169230000000001</v>
      </c>
      <c r="Q65">
        <v>11.910508</v>
      </c>
      <c r="R65">
        <v>25.714907</v>
      </c>
      <c r="S65">
        <v>24.455324999999998</v>
      </c>
      <c r="T65">
        <v>30.610796000000001</v>
      </c>
      <c r="U65">
        <v>36.194761999999997</v>
      </c>
      <c r="V65">
        <v>34.150708999999999</v>
      </c>
      <c r="W65">
        <v>41.553832999999997</v>
      </c>
      <c r="X65">
        <v>42.910656000000003</v>
      </c>
      <c r="Y65">
        <v>0.69542000000000004</v>
      </c>
      <c r="Z65">
        <v>958.43</v>
      </c>
      <c r="AA65">
        <v>0.56999999999999995</v>
      </c>
      <c r="AB65">
        <v>6069674268090</v>
      </c>
      <c r="AC65">
        <v>3177654717</v>
      </c>
      <c r="AD65">
        <v>2515816495025</v>
      </c>
      <c r="AE65">
        <v>1533761027</v>
      </c>
      <c r="AF65" t="s">
        <v>217</v>
      </c>
    </row>
    <row r="66" spans="1:32">
      <c r="A66" t="s">
        <v>138</v>
      </c>
      <c r="B66" t="s">
        <v>139</v>
      </c>
      <c r="C66" t="s">
        <v>152</v>
      </c>
      <c r="D66">
        <v>0</v>
      </c>
      <c r="E66" t="s">
        <v>140</v>
      </c>
      <c r="F66" t="s">
        <v>189</v>
      </c>
      <c r="G66" t="s">
        <v>17</v>
      </c>
      <c r="H66">
        <v>60</v>
      </c>
      <c r="I66">
        <v>10</v>
      </c>
      <c r="J66" t="s">
        <v>9</v>
      </c>
      <c r="K66">
        <v>210</v>
      </c>
      <c r="L66">
        <v>124.015062</v>
      </c>
      <c r="M66">
        <v>31.200589000000001</v>
      </c>
      <c r="N66">
        <v>39.158853000000001</v>
      </c>
      <c r="O66">
        <v>40.246811000000001</v>
      </c>
      <c r="P66">
        <v>9.3001170000000002</v>
      </c>
      <c r="Q66">
        <v>9.8168380000000006</v>
      </c>
      <c r="R66">
        <v>7.797174</v>
      </c>
      <c r="S66">
        <v>7.2493670000000003</v>
      </c>
      <c r="T66">
        <v>27.541070000000001</v>
      </c>
      <c r="U66">
        <v>33.429338999999999</v>
      </c>
      <c r="V66">
        <v>31.114414</v>
      </c>
      <c r="W66">
        <v>39.134450000000001</v>
      </c>
      <c r="X66">
        <v>40.179597000000001</v>
      </c>
      <c r="Y66">
        <v>0.79461000000000004</v>
      </c>
      <c r="Z66">
        <v>655.66</v>
      </c>
      <c r="AA66">
        <v>0.43</v>
      </c>
      <c r="AB66">
        <v>4157629286620</v>
      </c>
      <c r="AC66">
        <v>2449003935</v>
      </c>
      <c r="AD66">
        <v>1721844866422</v>
      </c>
      <c r="AE66">
        <v>1124633524</v>
      </c>
      <c r="AF66" t="s">
        <v>218</v>
      </c>
    </row>
    <row r="67" spans="1:32">
      <c r="A67" t="s">
        <v>138</v>
      </c>
      <c r="B67" t="s">
        <v>139</v>
      </c>
      <c r="C67" t="s">
        <v>152</v>
      </c>
      <c r="D67">
        <v>0</v>
      </c>
      <c r="E67" t="s">
        <v>140</v>
      </c>
      <c r="F67" t="s">
        <v>189</v>
      </c>
      <c r="G67" t="s">
        <v>17</v>
      </c>
      <c r="H67">
        <v>60</v>
      </c>
      <c r="I67">
        <v>10</v>
      </c>
      <c r="J67" t="s">
        <v>9</v>
      </c>
      <c r="K67">
        <v>235</v>
      </c>
      <c r="L67">
        <v>61.946669</v>
      </c>
      <c r="M67">
        <v>28.196338999999998</v>
      </c>
      <c r="N67">
        <v>36.860632000000003</v>
      </c>
      <c r="O67">
        <v>37.628124999999997</v>
      </c>
      <c r="P67">
        <v>7.1256510000000004</v>
      </c>
      <c r="Q67">
        <v>8.0884610000000006</v>
      </c>
      <c r="R67">
        <v>0.50097800000000003</v>
      </c>
      <c r="S67">
        <v>0.415852</v>
      </c>
      <c r="T67">
        <v>24.602094999999998</v>
      </c>
      <c r="U67">
        <v>30.655819000000001</v>
      </c>
      <c r="V67">
        <v>28.118648</v>
      </c>
      <c r="W67">
        <v>36.818956999999997</v>
      </c>
      <c r="X67">
        <v>37.558835000000002</v>
      </c>
      <c r="Y67">
        <v>0.99440899999999999</v>
      </c>
      <c r="Z67">
        <v>419.96</v>
      </c>
      <c r="AA67">
        <v>0.44</v>
      </c>
      <c r="AB67">
        <v>2554367151683</v>
      </c>
      <c r="AC67">
        <v>1921724743</v>
      </c>
      <c r="AD67">
        <v>1103763716331</v>
      </c>
      <c r="AE67">
        <v>1183032081</v>
      </c>
      <c r="AF67" t="s">
        <v>219</v>
      </c>
    </row>
    <row r="68" spans="1:32">
      <c r="A68" t="s">
        <v>138</v>
      </c>
      <c r="B68" t="s">
        <v>139</v>
      </c>
      <c r="C68" t="s">
        <v>152</v>
      </c>
      <c r="D68">
        <v>0</v>
      </c>
      <c r="E68" t="s">
        <v>140</v>
      </c>
      <c r="F68" t="s">
        <v>189</v>
      </c>
      <c r="G68" t="s">
        <v>17</v>
      </c>
      <c r="H68">
        <v>60</v>
      </c>
      <c r="I68">
        <v>10</v>
      </c>
      <c r="J68" t="s">
        <v>20</v>
      </c>
      <c r="K68">
        <v>110</v>
      </c>
      <c r="L68">
        <v>1506.583263</v>
      </c>
      <c r="M68">
        <v>39.347011000000002</v>
      </c>
      <c r="N68">
        <v>45.738740999999997</v>
      </c>
      <c r="O68">
        <v>48.355961000000001</v>
      </c>
      <c r="P68">
        <v>20.127780999999999</v>
      </c>
      <c r="Q68">
        <v>16.338246999999999</v>
      </c>
      <c r="R68">
        <v>62.303870000000003</v>
      </c>
      <c r="S68">
        <v>59.993039000000003</v>
      </c>
      <c r="T68">
        <v>36.527498000000001</v>
      </c>
      <c r="U68">
        <v>40.837077000000001</v>
      </c>
      <c r="V68">
        <v>39.309550999999999</v>
      </c>
      <c r="W68">
        <v>45.720167000000004</v>
      </c>
      <c r="X68">
        <v>48.325400999999999</v>
      </c>
      <c r="Y68">
        <v>0.49408200000000002</v>
      </c>
      <c r="Z68">
        <v>1460.84</v>
      </c>
      <c r="AA68">
        <v>0.67</v>
      </c>
      <c r="AB68">
        <v>8936488022721</v>
      </c>
      <c r="AC68">
        <v>3481393867</v>
      </c>
      <c r="AD68">
        <v>3816655106058</v>
      </c>
      <c r="AE68">
        <v>1756402322</v>
      </c>
      <c r="AF68" t="s">
        <v>220</v>
      </c>
    </row>
    <row r="69" spans="1:32">
      <c r="A69" t="s">
        <v>138</v>
      </c>
      <c r="B69" t="s">
        <v>139</v>
      </c>
      <c r="C69" t="s">
        <v>152</v>
      </c>
      <c r="D69">
        <v>0</v>
      </c>
      <c r="E69" t="s">
        <v>140</v>
      </c>
      <c r="F69" t="s">
        <v>189</v>
      </c>
      <c r="G69" t="s">
        <v>17</v>
      </c>
      <c r="H69">
        <v>60</v>
      </c>
      <c r="I69">
        <v>10</v>
      </c>
      <c r="J69" t="s">
        <v>20</v>
      </c>
      <c r="K69">
        <v>135</v>
      </c>
      <c r="L69">
        <v>754.63244399999996</v>
      </c>
      <c r="M69">
        <v>37.756681999999998</v>
      </c>
      <c r="N69">
        <v>44.353374000000002</v>
      </c>
      <c r="O69">
        <v>46.560245999999999</v>
      </c>
      <c r="P69">
        <v>16.910176</v>
      </c>
      <c r="Q69">
        <v>14.802495</v>
      </c>
      <c r="R69">
        <v>48.969557999999999</v>
      </c>
      <c r="S69">
        <v>46.738914000000001</v>
      </c>
      <c r="T69">
        <v>34.486513000000002</v>
      </c>
      <c r="U69">
        <v>39.370586000000003</v>
      </c>
      <c r="V69">
        <v>37.702300999999999</v>
      </c>
      <c r="W69">
        <v>44.332182000000003</v>
      </c>
      <c r="X69">
        <v>46.525266000000002</v>
      </c>
      <c r="Y69">
        <v>0.56663300000000005</v>
      </c>
      <c r="Z69">
        <v>1034.75</v>
      </c>
      <c r="AA69">
        <v>0.53</v>
      </c>
      <c r="AB69">
        <v>6504930140864</v>
      </c>
      <c r="AC69">
        <v>2927917368</v>
      </c>
      <c r="AD69">
        <v>2703787060009</v>
      </c>
      <c r="AE69">
        <v>1403397743</v>
      </c>
      <c r="AF69" t="s">
        <v>221</v>
      </c>
    </row>
    <row r="70" spans="1:32">
      <c r="A70" t="s">
        <v>138</v>
      </c>
      <c r="B70" t="s">
        <v>139</v>
      </c>
      <c r="C70" t="s">
        <v>152</v>
      </c>
      <c r="D70">
        <v>0</v>
      </c>
      <c r="E70" t="s">
        <v>140</v>
      </c>
      <c r="F70" t="s">
        <v>189</v>
      </c>
      <c r="G70" t="s">
        <v>17</v>
      </c>
      <c r="H70">
        <v>60</v>
      </c>
      <c r="I70">
        <v>10</v>
      </c>
      <c r="J70" t="s">
        <v>20</v>
      </c>
      <c r="K70">
        <v>160</v>
      </c>
      <c r="L70">
        <v>359.511258</v>
      </c>
      <c r="M70">
        <v>35.406120000000001</v>
      </c>
      <c r="N70">
        <v>42.546528000000002</v>
      </c>
      <c r="O70">
        <v>44.226219999999998</v>
      </c>
      <c r="P70">
        <v>13.572175</v>
      </c>
      <c r="Q70">
        <v>12.825367999999999</v>
      </c>
      <c r="R70">
        <v>30.531652999999999</v>
      </c>
      <c r="S70">
        <v>28.929378</v>
      </c>
      <c r="T70">
        <v>31.836407000000001</v>
      </c>
      <c r="U70">
        <v>37.282076000000004</v>
      </c>
      <c r="V70">
        <v>35.331283999999997</v>
      </c>
      <c r="W70">
        <v>42.521825</v>
      </c>
      <c r="X70">
        <v>44.184657000000001</v>
      </c>
      <c r="Y70">
        <v>0.69190799999999997</v>
      </c>
      <c r="Z70">
        <v>708.34</v>
      </c>
      <c r="AA70">
        <v>0.42</v>
      </c>
      <c r="AB70">
        <v>4556808868216</v>
      </c>
      <c r="AC70">
        <v>2327422294</v>
      </c>
      <c r="AD70">
        <v>1853012570141</v>
      </c>
      <c r="AE70">
        <v>1112346393</v>
      </c>
      <c r="AF70" t="s">
        <v>222</v>
      </c>
    </row>
    <row r="71" spans="1:32">
      <c r="A71" t="s">
        <v>138</v>
      </c>
      <c r="B71" t="s">
        <v>139</v>
      </c>
      <c r="C71" t="s">
        <v>152</v>
      </c>
      <c r="D71">
        <v>0</v>
      </c>
      <c r="E71" t="s">
        <v>140</v>
      </c>
      <c r="F71" t="s">
        <v>189</v>
      </c>
      <c r="G71" t="s">
        <v>17</v>
      </c>
      <c r="H71">
        <v>60</v>
      </c>
      <c r="I71">
        <v>10</v>
      </c>
      <c r="J71" t="s">
        <v>20</v>
      </c>
      <c r="K71">
        <v>185</v>
      </c>
      <c r="L71">
        <v>170.32567399999999</v>
      </c>
      <c r="M71">
        <v>32.609408000000002</v>
      </c>
      <c r="N71">
        <v>40.466070000000002</v>
      </c>
      <c r="O71">
        <v>41.628531000000002</v>
      </c>
      <c r="P71">
        <v>10.589945999999999</v>
      </c>
      <c r="Q71">
        <v>10.774409</v>
      </c>
      <c r="R71">
        <v>12.318915000000001</v>
      </c>
      <c r="S71">
        <v>11.515027999999999</v>
      </c>
      <c r="T71">
        <v>28.950657</v>
      </c>
      <c r="U71">
        <v>34.798912000000001</v>
      </c>
      <c r="V71">
        <v>32.523468999999999</v>
      </c>
      <c r="W71">
        <v>40.441853999999999</v>
      </c>
      <c r="X71">
        <v>41.572854999999997</v>
      </c>
      <c r="Y71">
        <v>0.83041699999999996</v>
      </c>
      <c r="Z71">
        <v>476.72</v>
      </c>
      <c r="AA71">
        <v>0.26</v>
      </c>
      <c r="AB71">
        <v>3129193634233</v>
      </c>
      <c r="AC71">
        <v>1528135385</v>
      </c>
      <c r="AD71">
        <v>1250332166001</v>
      </c>
      <c r="AE71">
        <v>695923480</v>
      </c>
      <c r="AF71" t="s">
        <v>223</v>
      </c>
    </row>
    <row r="72" spans="1:32">
      <c r="A72" t="s">
        <v>138</v>
      </c>
      <c r="B72" t="s">
        <v>139</v>
      </c>
      <c r="C72" t="s">
        <v>152</v>
      </c>
      <c r="D72">
        <v>0</v>
      </c>
      <c r="E72" t="s">
        <v>140</v>
      </c>
      <c r="F72" t="s">
        <v>189</v>
      </c>
      <c r="G72" t="s">
        <v>17</v>
      </c>
      <c r="H72">
        <v>60</v>
      </c>
      <c r="I72">
        <v>10</v>
      </c>
      <c r="J72" t="s">
        <v>20</v>
      </c>
      <c r="K72">
        <v>210</v>
      </c>
      <c r="L72">
        <v>79.899178000000006</v>
      </c>
      <c r="M72">
        <v>29.566237999999998</v>
      </c>
      <c r="N72">
        <v>37.953847000000003</v>
      </c>
      <c r="O72">
        <v>38.856765000000003</v>
      </c>
      <c r="P72">
        <v>8.0784819999999993</v>
      </c>
      <c r="Q72">
        <v>8.8727970000000003</v>
      </c>
      <c r="R72">
        <v>1.5656969999999999</v>
      </c>
      <c r="S72">
        <v>1.402185</v>
      </c>
      <c r="T72">
        <v>25.949809999999999</v>
      </c>
      <c r="U72">
        <v>31.955672</v>
      </c>
      <c r="V72">
        <v>29.479011</v>
      </c>
      <c r="W72">
        <v>37.922184999999999</v>
      </c>
      <c r="X72">
        <v>38.778078999999998</v>
      </c>
      <c r="Y72">
        <v>1.019971</v>
      </c>
      <c r="Z72">
        <v>310.39999999999998</v>
      </c>
      <c r="AA72">
        <v>0.19</v>
      </c>
      <c r="AB72">
        <v>2046085534835</v>
      </c>
      <c r="AC72">
        <v>1105301591</v>
      </c>
      <c r="AD72">
        <v>815962443885</v>
      </c>
      <c r="AE72">
        <v>489406246</v>
      </c>
      <c r="AF72" t="s">
        <v>224</v>
      </c>
    </row>
    <row r="73" spans="1:32">
      <c r="A73" t="s">
        <v>138</v>
      </c>
      <c r="B73" t="s">
        <v>139</v>
      </c>
      <c r="C73" t="s">
        <v>152</v>
      </c>
      <c r="D73">
        <v>0</v>
      </c>
      <c r="E73" t="s">
        <v>140</v>
      </c>
      <c r="F73" t="s">
        <v>189</v>
      </c>
      <c r="G73" t="s">
        <v>17</v>
      </c>
      <c r="H73">
        <v>60</v>
      </c>
      <c r="I73">
        <v>10</v>
      </c>
      <c r="J73" t="s">
        <v>20</v>
      </c>
      <c r="K73">
        <v>235</v>
      </c>
      <c r="L73">
        <v>41.021132999999999</v>
      </c>
      <c r="M73">
        <v>26.593237999999999</v>
      </c>
      <c r="N73">
        <v>35.800691999999998</v>
      </c>
      <c r="O73">
        <v>36.377654999999997</v>
      </c>
      <c r="P73">
        <v>6.2421239999999996</v>
      </c>
      <c r="Q73">
        <v>7.3577329999999996</v>
      </c>
      <c r="R73">
        <v>4.3670000000000002E-3</v>
      </c>
      <c r="S73">
        <v>0</v>
      </c>
      <c r="T73">
        <v>23.063807000000001</v>
      </c>
      <c r="U73">
        <v>29.081603999999999</v>
      </c>
      <c r="V73">
        <v>26.518547999999999</v>
      </c>
      <c r="W73">
        <v>35.775483999999999</v>
      </c>
      <c r="X73">
        <v>36.278911999999998</v>
      </c>
      <c r="Y73">
        <v>1.1065179999999999</v>
      </c>
      <c r="Z73">
        <v>202.5</v>
      </c>
      <c r="AA73">
        <v>0.14000000000000001</v>
      </c>
      <c r="AB73">
        <v>1333669229699</v>
      </c>
      <c r="AC73">
        <v>823845865</v>
      </c>
      <c r="AD73">
        <v>532611425624</v>
      </c>
      <c r="AE73">
        <v>366756688</v>
      </c>
      <c r="AF73" t="s">
        <v>225</v>
      </c>
    </row>
    <row r="74" spans="1:32">
      <c r="A74" t="s">
        <v>138</v>
      </c>
      <c r="B74" t="s">
        <v>139</v>
      </c>
      <c r="C74" t="s">
        <v>152</v>
      </c>
      <c r="D74">
        <v>0</v>
      </c>
      <c r="E74" t="s">
        <v>140</v>
      </c>
      <c r="F74" t="s">
        <v>63</v>
      </c>
      <c r="G74" t="s">
        <v>17</v>
      </c>
      <c r="H74">
        <v>60</v>
      </c>
      <c r="I74">
        <v>10</v>
      </c>
      <c r="J74" t="s">
        <v>17</v>
      </c>
      <c r="K74">
        <v>110</v>
      </c>
      <c r="L74">
        <v>27121.622992000001</v>
      </c>
      <c r="M74">
        <v>42.906162999999999</v>
      </c>
      <c r="N74">
        <v>48.477775999999999</v>
      </c>
      <c r="O74">
        <v>48.607225999999997</v>
      </c>
      <c r="P74">
        <v>31.785658000000002</v>
      </c>
      <c r="Q74">
        <v>22.555209999999999</v>
      </c>
      <c r="R74">
        <v>99.971039000000005</v>
      </c>
      <c r="S74">
        <v>99.962596000000005</v>
      </c>
      <c r="T74">
        <v>44.164746999999998</v>
      </c>
      <c r="U74">
        <v>43.801614000000001</v>
      </c>
      <c r="V74">
        <v>42.813097999999997</v>
      </c>
      <c r="W74">
        <v>48.388596</v>
      </c>
      <c r="X74">
        <v>48.508510999999999</v>
      </c>
      <c r="Y74">
        <v>1.6636999999999999E-2</v>
      </c>
      <c r="Z74">
        <v>28272.560000000001</v>
      </c>
      <c r="AA74">
        <v>19.64</v>
      </c>
      <c r="AB74">
        <v>177578137277750</v>
      </c>
      <c r="AC74">
        <v>76489210692</v>
      </c>
      <c r="AD74">
        <v>74624750332648</v>
      </c>
      <c r="AE74">
        <v>52938669687</v>
      </c>
      <c r="AF74" t="s">
        <v>226</v>
      </c>
    </row>
    <row r="75" spans="1:32">
      <c r="A75" t="s">
        <v>138</v>
      </c>
      <c r="B75" t="s">
        <v>139</v>
      </c>
      <c r="C75" t="s">
        <v>152</v>
      </c>
      <c r="D75">
        <v>0</v>
      </c>
      <c r="E75" t="s">
        <v>140</v>
      </c>
      <c r="F75" t="s">
        <v>63</v>
      </c>
      <c r="G75" t="s">
        <v>17</v>
      </c>
      <c r="H75">
        <v>60</v>
      </c>
      <c r="I75">
        <v>10</v>
      </c>
      <c r="J75" t="s">
        <v>17</v>
      </c>
      <c r="K75">
        <v>135</v>
      </c>
      <c r="L75">
        <v>12200.487512</v>
      </c>
      <c r="M75">
        <v>41.296579000000001</v>
      </c>
      <c r="N75">
        <v>46.310388000000003</v>
      </c>
      <c r="O75">
        <v>46.533864000000001</v>
      </c>
      <c r="P75">
        <v>28.403029</v>
      </c>
      <c r="Q75">
        <v>20.551189000000001</v>
      </c>
      <c r="R75">
        <v>99.956528000000006</v>
      </c>
      <c r="S75">
        <v>99.945239000000001</v>
      </c>
      <c r="T75">
        <v>40.804822000000001</v>
      </c>
      <c r="U75">
        <v>42.077973999999998</v>
      </c>
      <c r="V75">
        <v>41.230663</v>
      </c>
      <c r="W75">
        <v>46.227640000000001</v>
      </c>
      <c r="X75">
        <v>46.438462999999999</v>
      </c>
      <c r="Y75">
        <v>1.6603E-2</v>
      </c>
      <c r="Z75">
        <v>27836.22</v>
      </c>
      <c r="AA75">
        <v>15.87</v>
      </c>
      <c r="AB75">
        <v>179252839468181</v>
      </c>
      <c r="AC75">
        <v>67087974129</v>
      </c>
      <c r="AD75">
        <v>73348827452520</v>
      </c>
      <c r="AE75">
        <v>43172172053</v>
      </c>
      <c r="AF75" t="s">
        <v>227</v>
      </c>
    </row>
    <row r="76" spans="1:32">
      <c r="A76" t="s">
        <v>138</v>
      </c>
      <c r="B76" t="s">
        <v>139</v>
      </c>
      <c r="C76" t="s">
        <v>152</v>
      </c>
      <c r="D76">
        <v>0</v>
      </c>
      <c r="E76" t="s">
        <v>140</v>
      </c>
      <c r="F76" t="s">
        <v>63</v>
      </c>
      <c r="G76" t="s">
        <v>17</v>
      </c>
      <c r="H76">
        <v>60</v>
      </c>
      <c r="I76">
        <v>10</v>
      </c>
      <c r="J76" t="s">
        <v>17</v>
      </c>
      <c r="K76">
        <v>160</v>
      </c>
      <c r="L76">
        <v>5684.7374159999999</v>
      </c>
      <c r="M76">
        <v>38.730516999999999</v>
      </c>
      <c r="N76">
        <v>43.658002000000003</v>
      </c>
      <c r="O76">
        <v>44.008277</v>
      </c>
      <c r="P76">
        <v>23.931777</v>
      </c>
      <c r="Q76">
        <v>17.653655000000001</v>
      </c>
      <c r="R76">
        <v>95.251530000000002</v>
      </c>
      <c r="S76">
        <v>93.258238000000006</v>
      </c>
      <c r="T76">
        <v>36.513613999999997</v>
      </c>
      <c r="U76">
        <v>39.644939999999998</v>
      </c>
      <c r="V76">
        <v>38.655585000000002</v>
      </c>
      <c r="W76">
        <v>43.574032000000003</v>
      </c>
      <c r="X76">
        <v>43.912728000000001</v>
      </c>
      <c r="Y76">
        <v>1.8454000000000002E-2</v>
      </c>
      <c r="Z76">
        <v>18925.32</v>
      </c>
      <c r="AA76">
        <v>13.43</v>
      </c>
      <c r="AB76">
        <v>123743661909031</v>
      </c>
      <c r="AC76">
        <v>55796134689</v>
      </c>
      <c r="AD76">
        <v>50156802412689</v>
      </c>
      <c r="AE76">
        <v>36461676042</v>
      </c>
      <c r="AF76" t="s">
        <v>228</v>
      </c>
    </row>
    <row r="77" spans="1:32">
      <c r="A77" t="s">
        <v>138</v>
      </c>
      <c r="B77" t="s">
        <v>139</v>
      </c>
      <c r="C77" t="s">
        <v>152</v>
      </c>
      <c r="D77">
        <v>0</v>
      </c>
      <c r="E77" t="s">
        <v>140</v>
      </c>
      <c r="F77" t="s">
        <v>63</v>
      </c>
      <c r="G77" t="s">
        <v>17</v>
      </c>
      <c r="H77">
        <v>60</v>
      </c>
      <c r="I77">
        <v>10</v>
      </c>
      <c r="J77" t="s">
        <v>17</v>
      </c>
      <c r="K77">
        <v>185</v>
      </c>
      <c r="L77">
        <v>2697.8891880000001</v>
      </c>
      <c r="M77">
        <v>35.6081</v>
      </c>
      <c r="N77">
        <v>41.021892999999999</v>
      </c>
      <c r="O77">
        <v>41.379086000000001</v>
      </c>
      <c r="P77">
        <v>19.217026000000001</v>
      </c>
      <c r="Q77">
        <v>14.390643000000001</v>
      </c>
      <c r="R77">
        <v>77.310257000000007</v>
      </c>
      <c r="S77">
        <v>75.631005000000002</v>
      </c>
      <c r="T77">
        <v>32.223272999999999</v>
      </c>
      <c r="U77">
        <v>36.873778999999999</v>
      </c>
      <c r="V77">
        <v>35.527009999999997</v>
      </c>
      <c r="W77">
        <v>40.938958</v>
      </c>
      <c r="X77">
        <v>41.282491999999998</v>
      </c>
      <c r="Y77">
        <v>2.1332E-2</v>
      </c>
      <c r="Z77">
        <v>13129.24</v>
      </c>
      <c r="AA77">
        <v>11.79</v>
      </c>
      <c r="AB77">
        <v>84443113974419</v>
      </c>
      <c r="AC77">
        <v>45001685608</v>
      </c>
      <c r="AD77">
        <v>34748633058960</v>
      </c>
      <c r="AE77">
        <v>32354913073</v>
      </c>
      <c r="AF77" t="s">
        <v>229</v>
      </c>
    </row>
    <row r="78" spans="1:32">
      <c r="A78" t="s">
        <v>138</v>
      </c>
      <c r="B78" t="s">
        <v>139</v>
      </c>
      <c r="C78" t="s">
        <v>152</v>
      </c>
      <c r="D78">
        <v>0</v>
      </c>
      <c r="E78" t="s">
        <v>140</v>
      </c>
      <c r="F78" t="s">
        <v>63</v>
      </c>
      <c r="G78" t="s">
        <v>17</v>
      </c>
      <c r="H78">
        <v>60</v>
      </c>
      <c r="I78">
        <v>10</v>
      </c>
      <c r="J78" t="s">
        <v>17</v>
      </c>
      <c r="K78">
        <v>210</v>
      </c>
      <c r="L78">
        <v>1215.031123</v>
      </c>
      <c r="M78">
        <v>32.160130000000002</v>
      </c>
      <c r="N78">
        <v>38.441116999999998</v>
      </c>
      <c r="O78">
        <v>38.708581000000002</v>
      </c>
      <c r="P78">
        <v>14.545705</v>
      </c>
      <c r="Q78">
        <v>11.087840999999999</v>
      </c>
      <c r="R78">
        <v>51.503112999999999</v>
      </c>
      <c r="S78">
        <v>50.420853000000001</v>
      </c>
      <c r="T78">
        <v>28.113067000000001</v>
      </c>
      <c r="U78">
        <v>33.854256999999997</v>
      </c>
      <c r="V78">
        <v>32.074471000000003</v>
      </c>
      <c r="W78">
        <v>38.362149000000002</v>
      </c>
      <c r="X78">
        <v>38.609664000000002</v>
      </c>
      <c r="Y78">
        <v>4.5427000000000002E-2</v>
      </c>
      <c r="Z78">
        <v>8605.32</v>
      </c>
      <c r="AA78">
        <v>9.09</v>
      </c>
      <c r="AB78">
        <v>55633375402009</v>
      </c>
      <c r="AC78">
        <v>37736780850</v>
      </c>
      <c r="AD78">
        <v>22565780740328</v>
      </c>
      <c r="AE78">
        <v>24796528835</v>
      </c>
      <c r="AF78" t="s">
        <v>230</v>
      </c>
    </row>
    <row r="79" spans="1:32">
      <c r="A79" t="s">
        <v>138</v>
      </c>
      <c r="B79" t="s">
        <v>139</v>
      </c>
      <c r="C79" t="s">
        <v>152</v>
      </c>
      <c r="D79">
        <v>0</v>
      </c>
      <c r="E79" t="s">
        <v>140</v>
      </c>
      <c r="F79" t="s">
        <v>63</v>
      </c>
      <c r="G79" t="s">
        <v>17</v>
      </c>
      <c r="H79">
        <v>60</v>
      </c>
      <c r="I79">
        <v>10</v>
      </c>
      <c r="J79" t="s">
        <v>17</v>
      </c>
      <c r="K79">
        <v>235</v>
      </c>
      <c r="L79">
        <v>533.55874900000003</v>
      </c>
      <c r="M79">
        <v>28.886859000000001</v>
      </c>
      <c r="N79">
        <v>35.920285</v>
      </c>
      <c r="O79">
        <v>35.960630000000002</v>
      </c>
      <c r="P79">
        <v>10.465254</v>
      </c>
      <c r="Q79">
        <v>8.2172689999999999</v>
      </c>
      <c r="R79">
        <v>28.626836999999998</v>
      </c>
      <c r="S79">
        <v>28.076284000000001</v>
      </c>
      <c r="T79">
        <v>24.56953</v>
      </c>
      <c r="U79">
        <v>30.830995000000001</v>
      </c>
      <c r="V79">
        <v>28.797878000000001</v>
      </c>
      <c r="W79">
        <v>35.837429999999998</v>
      </c>
      <c r="X79">
        <v>35.859492000000003</v>
      </c>
      <c r="Y79">
        <v>0.13298699999999999</v>
      </c>
      <c r="Z79">
        <v>5618.1</v>
      </c>
      <c r="AA79">
        <v>8.48</v>
      </c>
      <c r="AB79">
        <v>35461519352609</v>
      </c>
      <c r="AC79">
        <v>31481178527</v>
      </c>
      <c r="AD79">
        <v>14796332020170</v>
      </c>
      <c r="AE79">
        <v>23147771164</v>
      </c>
      <c r="AF79" t="s">
        <v>231</v>
      </c>
    </row>
    <row r="80" spans="1:32">
      <c r="A80" t="s">
        <v>138</v>
      </c>
      <c r="B80" t="s">
        <v>139</v>
      </c>
      <c r="C80" t="s">
        <v>152</v>
      </c>
      <c r="D80">
        <v>0</v>
      </c>
      <c r="E80" t="s">
        <v>140</v>
      </c>
      <c r="F80" t="s">
        <v>63</v>
      </c>
      <c r="G80" t="s">
        <v>17</v>
      </c>
      <c r="H80">
        <v>60</v>
      </c>
      <c r="I80">
        <v>10</v>
      </c>
      <c r="J80" t="s">
        <v>18</v>
      </c>
      <c r="K80">
        <v>110</v>
      </c>
      <c r="L80">
        <v>16237.913471</v>
      </c>
      <c r="M80">
        <v>41.968401999999998</v>
      </c>
      <c r="N80">
        <v>47.090488000000001</v>
      </c>
      <c r="O80">
        <v>47.196429999999999</v>
      </c>
      <c r="P80">
        <v>29.993034000000002</v>
      </c>
      <c r="Q80">
        <v>21.472619000000002</v>
      </c>
      <c r="R80">
        <v>99.962575999999999</v>
      </c>
      <c r="S80">
        <v>99.951813000000001</v>
      </c>
      <c r="T80">
        <v>42.292140000000003</v>
      </c>
      <c r="U80">
        <v>42.775740999999996</v>
      </c>
      <c r="V80">
        <v>41.899171000000003</v>
      </c>
      <c r="W80">
        <v>46.998553000000001</v>
      </c>
      <c r="X80">
        <v>47.087535000000003</v>
      </c>
      <c r="Y80">
        <v>1.7142999999999999E-2</v>
      </c>
      <c r="Z80">
        <v>13914.99</v>
      </c>
      <c r="AA80">
        <v>8.8699999999999992</v>
      </c>
      <c r="AB80">
        <v>84900964997331</v>
      </c>
      <c r="AC80">
        <v>37993635993</v>
      </c>
      <c r="AD80">
        <v>36821142890733</v>
      </c>
      <c r="AE80">
        <v>23707531681</v>
      </c>
      <c r="AF80" t="s">
        <v>232</v>
      </c>
    </row>
    <row r="81" spans="1:32">
      <c r="A81" t="s">
        <v>138</v>
      </c>
      <c r="B81" t="s">
        <v>139</v>
      </c>
      <c r="C81" t="s">
        <v>152</v>
      </c>
      <c r="D81">
        <v>0</v>
      </c>
      <c r="E81" t="s">
        <v>140</v>
      </c>
      <c r="F81" t="s">
        <v>63</v>
      </c>
      <c r="G81" t="s">
        <v>17</v>
      </c>
      <c r="H81">
        <v>60</v>
      </c>
      <c r="I81">
        <v>10</v>
      </c>
      <c r="J81" t="s">
        <v>18</v>
      </c>
      <c r="K81">
        <v>135</v>
      </c>
      <c r="L81">
        <v>7808.7180509999998</v>
      </c>
      <c r="M81">
        <v>40.001745999999997</v>
      </c>
      <c r="N81">
        <v>44.805301999999998</v>
      </c>
      <c r="O81">
        <v>45.086337999999998</v>
      </c>
      <c r="P81">
        <v>26.161549999999998</v>
      </c>
      <c r="Q81">
        <v>19.102288999999999</v>
      </c>
      <c r="R81">
        <v>99.755397000000002</v>
      </c>
      <c r="S81">
        <v>98.846654999999998</v>
      </c>
      <c r="T81">
        <v>38.562460999999999</v>
      </c>
      <c r="U81">
        <v>40.813581999999997</v>
      </c>
      <c r="V81">
        <v>39.933768000000001</v>
      </c>
      <c r="W81">
        <v>44.714351000000001</v>
      </c>
      <c r="X81">
        <v>44.977561000000001</v>
      </c>
      <c r="Y81">
        <v>1.8834E-2</v>
      </c>
      <c r="Z81">
        <v>14938.05</v>
      </c>
      <c r="AA81">
        <v>7.53</v>
      </c>
      <c r="AB81">
        <v>96265088703656</v>
      </c>
      <c r="AC81">
        <v>33027657499</v>
      </c>
      <c r="AD81">
        <v>39346342434226</v>
      </c>
      <c r="AE81">
        <v>20248182590</v>
      </c>
      <c r="AF81" t="s">
        <v>233</v>
      </c>
    </row>
    <row r="82" spans="1:32">
      <c r="A82" t="s">
        <v>138</v>
      </c>
      <c r="B82" t="s">
        <v>139</v>
      </c>
      <c r="C82" t="s">
        <v>152</v>
      </c>
      <c r="D82">
        <v>0</v>
      </c>
      <c r="E82" t="s">
        <v>140</v>
      </c>
      <c r="F82" t="s">
        <v>63</v>
      </c>
      <c r="G82" t="s">
        <v>17</v>
      </c>
      <c r="H82">
        <v>60</v>
      </c>
      <c r="I82">
        <v>10</v>
      </c>
      <c r="J82" t="s">
        <v>18</v>
      </c>
      <c r="K82">
        <v>160</v>
      </c>
      <c r="L82">
        <v>3626.6318299999998</v>
      </c>
      <c r="M82">
        <v>37.124324000000001</v>
      </c>
      <c r="N82">
        <v>42.173136999999997</v>
      </c>
      <c r="O82">
        <v>42.614148999999998</v>
      </c>
      <c r="P82">
        <v>21.482543</v>
      </c>
      <c r="Q82">
        <v>15.967663999999999</v>
      </c>
      <c r="R82">
        <v>88.020454000000001</v>
      </c>
      <c r="S82">
        <v>85.727480999999997</v>
      </c>
      <c r="T82">
        <v>34.228678000000002</v>
      </c>
      <c r="U82">
        <v>38.210853999999998</v>
      </c>
      <c r="V82">
        <v>37.045363000000002</v>
      </c>
      <c r="W82">
        <v>42.080398000000002</v>
      </c>
      <c r="X82">
        <v>42.500205999999999</v>
      </c>
      <c r="Y82">
        <v>2.2712E-2</v>
      </c>
      <c r="Z82">
        <v>11155.69</v>
      </c>
      <c r="AA82">
        <v>6.1</v>
      </c>
      <c r="AB82">
        <v>74113436768105</v>
      </c>
      <c r="AC82">
        <v>27740357627</v>
      </c>
      <c r="AD82">
        <v>29495466694351</v>
      </c>
      <c r="AE82">
        <v>16481969968</v>
      </c>
      <c r="AF82" t="s">
        <v>234</v>
      </c>
    </row>
    <row r="83" spans="1:32">
      <c r="A83" t="s">
        <v>138</v>
      </c>
      <c r="B83" t="s">
        <v>139</v>
      </c>
      <c r="C83" t="s">
        <v>152</v>
      </c>
      <c r="D83">
        <v>0</v>
      </c>
      <c r="E83" t="s">
        <v>140</v>
      </c>
      <c r="F83" t="s">
        <v>63</v>
      </c>
      <c r="G83" t="s">
        <v>17</v>
      </c>
      <c r="H83">
        <v>60</v>
      </c>
      <c r="I83">
        <v>10</v>
      </c>
      <c r="J83" t="s">
        <v>18</v>
      </c>
      <c r="K83">
        <v>185</v>
      </c>
      <c r="L83">
        <v>1673.4158150000001</v>
      </c>
      <c r="M83">
        <v>33.907057999999999</v>
      </c>
      <c r="N83">
        <v>39.704652000000003</v>
      </c>
      <c r="O83">
        <v>40.043802999999997</v>
      </c>
      <c r="P83">
        <v>16.861018000000001</v>
      </c>
      <c r="Q83">
        <v>12.734354</v>
      </c>
      <c r="R83">
        <v>66.319957000000002</v>
      </c>
      <c r="S83">
        <v>64.628874999999994</v>
      </c>
      <c r="T83">
        <v>30.129390000000001</v>
      </c>
      <c r="U83">
        <v>35.412917</v>
      </c>
      <c r="V83">
        <v>33.824240000000003</v>
      </c>
      <c r="W83">
        <v>39.615304000000002</v>
      </c>
      <c r="X83">
        <v>39.927911000000002</v>
      </c>
      <c r="Y83">
        <v>3.1130999999999999E-2</v>
      </c>
      <c r="Z83">
        <v>8345.17</v>
      </c>
      <c r="AA83">
        <v>4.96</v>
      </c>
      <c r="AB83">
        <v>54550058883075</v>
      </c>
      <c r="AC83">
        <v>21995770151</v>
      </c>
      <c r="AD83">
        <v>22129389213668</v>
      </c>
      <c r="AE83">
        <v>13444910105</v>
      </c>
      <c r="AF83" t="s">
        <v>235</v>
      </c>
    </row>
    <row r="84" spans="1:32">
      <c r="A84" t="s">
        <v>138</v>
      </c>
      <c r="B84" t="s">
        <v>139</v>
      </c>
      <c r="C84" t="s">
        <v>152</v>
      </c>
      <c r="D84">
        <v>0</v>
      </c>
      <c r="E84" t="s">
        <v>140</v>
      </c>
      <c r="F84" t="s">
        <v>63</v>
      </c>
      <c r="G84" t="s">
        <v>17</v>
      </c>
      <c r="H84">
        <v>60</v>
      </c>
      <c r="I84">
        <v>10</v>
      </c>
      <c r="J84" t="s">
        <v>18</v>
      </c>
      <c r="K84">
        <v>210</v>
      </c>
      <c r="L84">
        <v>717.39952400000004</v>
      </c>
      <c r="M84">
        <v>30.508285000000001</v>
      </c>
      <c r="N84">
        <v>37.359845</v>
      </c>
      <c r="O84">
        <v>37.453617999999999</v>
      </c>
      <c r="P84">
        <v>12.403266</v>
      </c>
      <c r="Q84">
        <v>9.5866159999999994</v>
      </c>
      <c r="R84">
        <v>40.627378999999998</v>
      </c>
      <c r="S84">
        <v>39.667388000000003</v>
      </c>
      <c r="T84">
        <v>26.290527000000001</v>
      </c>
      <c r="U84">
        <v>32.424587000000002</v>
      </c>
      <c r="V84">
        <v>30.421496000000001</v>
      </c>
      <c r="W84">
        <v>37.278646000000002</v>
      </c>
      <c r="X84">
        <v>37.350648999999997</v>
      </c>
      <c r="Y84">
        <v>8.5293999999999995E-2</v>
      </c>
      <c r="Z84">
        <v>5496.29</v>
      </c>
      <c r="AA84">
        <v>4.5</v>
      </c>
      <c r="AB84">
        <v>34891183059095</v>
      </c>
      <c r="AC84">
        <v>17083099274</v>
      </c>
      <c r="AD84">
        <v>14433581470462</v>
      </c>
      <c r="AE84">
        <v>12235271763</v>
      </c>
      <c r="AF84" t="s">
        <v>236</v>
      </c>
    </row>
    <row r="85" spans="1:32">
      <c r="A85" t="s">
        <v>138</v>
      </c>
      <c r="B85" t="s">
        <v>139</v>
      </c>
      <c r="C85" t="s">
        <v>152</v>
      </c>
      <c r="D85">
        <v>0</v>
      </c>
      <c r="E85" t="s">
        <v>140</v>
      </c>
      <c r="F85" t="s">
        <v>63</v>
      </c>
      <c r="G85" t="s">
        <v>17</v>
      </c>
      <c r="H85">
        <v>60</v>
      </c>
      <c r="I85">
        <v>10</v>
      </c>
      <c r="J85" t="s">
        <v>18</v>
      </c>
      <c r="K85">
        <v>235</v>
      </c>
      <c r="L85">
        <v>299.50849199999999</v>
      </c>
      <c r="M85">
        <v>27.386876000000001</v>
      </c>
      <c r="N85">
        <v>35.055030000000002</v>
      </c>
      <c r="O85">
        <v>34.903153000000003</v>
      </c>
      <c r="P85">
        <v>8.623265</v>
      </c>
      <c r="Q85">
        <v>6.9928039999999996</v>
      </c>
      <c r="R85">
        <v>20.031898000000002</v>
      </c>
      <c r="S85">
        <v>19.726305</v>
      </c>
      <c r="T85">
        <v>23.063016999999999</v>
      </c>
      <c r="U85">
        <v>29.565797</v>
      </c>
      <c r="V85">
        <v>27.299261999999999</v>
      </c>
      <c r="W85">
        <v>34.974974000000003</v>
      </c>
      <c r="X85">
        <v>34.796571</v>
      </c>
      <c r="Y85">
        <v>0.17688200000000001</v>
      </c>
      <c r="Z85">
        <v>3236.12</v>
      </c>
      <c r="AA85">
        <v>3.47</v>
      </c>
      <c r="AB85">
        <v>21358875915596</v>
      </c>
      <c r="AC85">
        <v>14356740455</v>
      </c>
      <c r="AD85">
        <v>8492920914630</v>
      </c>
      <c r="AE85">
        <v>9392410135</v>
      </c>
      <c r="AF85" t="s">
        <v>237</v>
      </c>
    </row>
    <row r="86" spans="1:32">
      <c r="A86" t="s">
        <v>138</v>
      </c>
      <c r="B86" t="s">
        <v>139</v>
      </c>
      <c r="C86" t="s">
        <v>152</v>
      </c>
      <c r="D86">
        <v>0</v>
      </c>
      <c r="E86" t="s">
        <v>140</v>
      </c>
      <c r="F86" t="s">
        <v>63</v>
      </c>
      <c r="G86" t="s">
        <v>17</v>
      </c>
      <c r="H86">
        <v>60</v>
      </c>
      <c r="I86">
        <v>10</v>
      </c>
      <c r="J86" t="s">
        <v>8</v>
      </c>
      <c r="K86">
        <v>110</v>
      </c>
      <c r="L86">
        <v>11756.285561000001</v>
      </c>
      <c r="M86">
        <v>40.900692999999997</v>
      </c>
      <c r="N86">
        <v>45.782229000000001</v>
      </c>
      <c r="O86">
        <v>45.939087000000001</v>
      </c>
      <c r="P86">
        <v>28.413571999999998</v>
      </c>
      <c r="Q86">
        <v>20.394102</v>
      </c>
      <c r="R86">
        <v>99.951196999999993</v>
      </c>
      <c r="S86">
        <v>99.935548999999995</v>
      </c>
      <c r="T86">
        <v>40.578366000000003</v>
      </c>
      <c r="U86">
        <v>41.753396000000002</v>
      </c>
      <c r="V86">
        <v>40.823740000000001</v>
      </c>
      <c r="W86">
        <v>45.681421</v>
      </c>
      <c r="X86">
        <v>45.805719000000003</v>
      </c>
      <c r="Y86">
        <v>1.822E-2</v>
      </c>
      <c r="Z86">
        <v>8905.6</v>
      </c>
      <c r="AA86">
        <v>5.44</v>
      </c>
      <c r="AB86">
        <v>54782811637022</v>
      </c>
      <c r="AC86">
        <v>24273208777</v>
      </c>
      <c r="AD86">
        <v>23492775855464</v>
      </c>
      <c r="AE86">
        <v>14476787259</v>
      </c>
      <c r="AF86" t="s">
        <v>238</v>
      </c>
    </row>
    <row r="87" spans="1:32">
      <c r="A87" t="s">
        <v>138</v>
      </c>
      <c r="B87" t="s">
        <v>139</v>
      </c>
      <c r="C87" t="s">
        <v>152</v>
      </c>
      <c r="D87">
        <v>0</v>
      </c>
      <c r="E87" t="s">
        <v>140</v>
      </c>
      <c r="F87" t="s">
        <v>63</v>
      </c>
      <c r="G87" t="s">
        <v>17</v>
      </c>
      <c r="H87">
        <v>60</v>
      </c>
      <c r="I87">
        <v>10</v>
      </c>
      <c r="J87" t="s">
        <v>8</v>
      </c>
      <c r="K87">
        <v>135</v>
      </c>
      <c r="L87">
        <v>5741.6528090000002</v>
      </c>
      <c r="M87">
        <v>38.801966</v>
      </c>
      <c r="N87">
        <v>43.567798000000003</v>
      </c>
      <c r="O87">
        <v>43.911675000000002</v>
      </c>
      <c r="P87">
        <v>24.408618000000001</v>
      </c>
      <c r="Q87">
        <v>17.869143000000001</v>
      </c>
      <c r="R87">
        <v>97.419020000000003</v>
      </c>
      <c r="S87">
        <v>94.594442000000001</v>
      </c>
      <c r="T87">
        <v>36.787230999999998</v>
      </c>
      <c r="U87">
        <v>39.713495999999999</v>
      </c>
      <c r="V87">
        <v>38.727122000000001</v>
      </c>
      <c r="W87">
        <v>43.471001999999999</v>
      </c>
      <c r="X87">
        <v>43.783678999999999</v>
      </c>
      <c r="Y87">
        <v>2.1686E-2</v>
      </c>
      <c r="Z87">
        <v>9894.2199999999993</v>
      </c>
      <c r="AA87">
        <v>4.6399999999999997</v>
      </c>
      <c r="AB87">
        <v>63523472069302</v>
      </c>
      <c r="AC87">
        <v>20242586830</v>
      </c>
      <c r="AD87">
        <v>26004034727461</v>
      </c>
      <c r="AE87">
        <v>12405595120</v>
      </c>
      <c r="AF87" t="s">
        <v>239</v>
      </c>
    </row>
    <row r="88" spans="1:32">
      <c r="A88" t="s">
        <v>138</v>
      </c>
      <c r="B88" t="s">
        <v>139</v>
      </c>
      <c r="C88" t="s">
        <v>152</v>
      </c>
      <c r="D88">
        <v>0</v>
      </c>
      <c r="E88" t="s">
        <v>140</v>
      </c>
      <c r="F88" t="s">
        <v>63</v>
      </c>
      <c r="G88" t="s">
        <v>17</v>
      </c>
      <c r="H88">
        <v>60</v>
      </c>
      <c r="I88">
        <v>10</v>
      </c>
      <c r="J88" t="s">
        <v>8</v>
      </c>
      <c r="K88">
        <v>160</v>
      </c>
      <c r="L88">
        <v>2645.724737</v>
      </c>
      <c r="M88">
        <v>35.851275999999999</v>
      </c>
      <c r="N88">
        <v>41.097963</v>
      </c>
      <c r="O88">
        <v>41.517445000000002</v>
      </c>
      <c r="P88">
        <v>19.705615999999999</v>
      </c>
      <c r="Q88">
        <v>14.700842</v>
      </c>
      <c r="R88">
        <v>81.149144000000007</v>
      </c>
      <c r="S88">
        <v>78.6678</v>
      </c>
      <c r="T88">
        <v>32.566673999999999</v>
      </c>
      <c r="U88">
        <v>37.100509000000002</v>
      </c>
      <c r="V88">
        <v>35.767457</v>
      </c>
      <c r="W88">
        <v>40.995460000000001</v>
      </c>
      <c r="X88">
        <v>41.390737999999999</v>
      </c>
      <c r="Y88">
        <v>2.7622000000000001E-2</v>
      </c>
      <c r="Z88">
        <v>7474.96</v>
      </c>
      <c r="AA88">
        <v>3.99</v>
      </c>
      <c r="AB88">
        <v>49512999278832</v>
      </c>
      <c r="AC88">
        <v>17204892518</v>
      </c>
      <c r="AD88">
        <v>19700529577256</v>
      </c>
      <c r="AE88">
        <v>10622238022</v>
      </c>
      <c r="AF88" t="s">
        <v>240</v>
      </c>
    </row>
    <row r="89" spans="1:32">
      <c r="A89" t="s">
        <v>138</v>
      </c>
      <c r="B89" t="s">
        <v>139</v>
      </c>
      <c r="C89" t="s">
        <v>152</v>
      </c>
      <c r="D89">
        <v>0</v>
      </c>
      <c r="E89" t="s">
        <v>140</v>
      </c>
      <c r="F89" t="s">
        <v>63</v>
      </c>
      <c r="G89" t="s">
        <v>17</v>
      </c>
      <c r="H89">
        <v>60</v>
      </c>
      <c r="I89">
        <v>10</v>
      </c>
      <c r="J89" t="s">
        <v>8</v>
      </c>
      <c r="K89">
        <v>185</v>
      </c>
      <c r="L89">
        <v>1191.2395300000001</v>
      </c>
      <c r="M89">
        <v>32.631915999999997</v>
      </c>
      <c r="N89">
        <v>38.815883999999997</v>
      </c>
      <c r="O89">
        <v>39.140065999999997</v>
      </c>
      <c r="P89">
        <v>15.184748000000001</v>
      </c>
      <c r="Q89">
        <v>11.536695999999999</v>
      </c>
      <c r="R89">
        <v>57.312562999999997</v>
      </c>
      <c r="S89">
        <v>55.690646000000001</v>
      </c>
      <c r="T89">
        <v>28.645734999999998</v>
      </c>
      <c r="U89">
        <v>34.326304999999998</v>
      </c>
      <c r="V89">
        <v>32.544733000000001</v>
      </c>
      <c r="W89">
        <v>38.72381</v>
      </c>
      <c r="X89">
        <v>39.020187</v>
      </c>
      <c r="Y89">
        <v>5.9851000000000001E-2</v>
      </c>
      <c r="Z89">
        <v>5570.33</v>
      </c>
      <c r="AA89">
        <v>3.05</v>
      </c>
      <c r="AB89">
        <v>37240027494736</v>
      </c>
      <c r="AC89">
        <v>13193743419</v>
      </c>
      <c r="AD89">
        <v>14731073927053</v>
      </c>
      <c r="AE89">
        <v>8174184359</v>
      </c>
      <c r="AF89" t="s">
        <v>241</v>
      </c>
    </row>
    <row r="90" spans="1:32">
      <c r="A90" t="s">
        <v>138</v>
      </c>
      <c r="B90" t="s">
        <v>139</v>
      </c>
      <c r="C90" t="s">
        <v>152</v>
      </c>
      <c r="D90">
        <v>0</v>
      </c>
      <c r="E90" t="s">
        <v>140</v>
      </c>
      <c r="F90" t="s">
        <v>63</v>
      </c>
      <c r="G90" t="s">
        <v>17</v>
      </c>
      <c r="H90">
        <v>60</v>
      </c>
      <c r="I90">
        <v>10</v>
      </c>
      <c r="J90" t="s">
        <v>8</v>
      </c>
      <c r="K90">
        <v>210</v>
      </c>
      <c r="L90">
        <v>495.51433200000002</v>
      </c>
      <c r="M90">
        <v>29.322233000000001</v>
      </c>
      <c r="N90">
        <v>36.609625999999999</v>
      </c>
      <c r="O90">
        <v>36.639173999999997</v>
      </c>
      <c r="P90">
        <v>10.957139</v>
      </c>
      <c r="Q90">
        <v>8.5733949999999997</v>
      </c>
      <c r="R90">
        <v>32.572387999999997</v>
      </c>
      <c r="S90">
        <v>31.803830999999999</v>
      </c>
      <c r="T90">
        <v>25.036034000000001</v>
      </c>
      <c r="U90">
        <v>31.400568</v>
      </c>
      <c r="V90">
        <v>29.230111000000001</v>
      </c>
      <c r="W90">
        <v>36.526687000000003</v>
      </c>
      <c r="X90">
        <v>36.518382000000003</v>
      </c>
      <c r="Y90">
        <v>0.13235</v>
      </c>
      <c r="Z90">
        <v>3809.96</v>
      </c>
      <c r="AA90">
        <v>2.4500000000000002</v>
      </c>
      <c r="AB90">
        <v>24880097904338</v>
      </c>
      <c r="AC90">
        <v>9840514630</v>
      </c>
      <c r="AD90">
        <v>10036652744825</v>
      </c>
      <c r="AE90">
        <v>6601561650</v>
      </c>
      <c r="AF90" t="s">
        <v>242</v>
      </c>
    </row>
    <row r="91" spans="1:32">
      <c r="A91" t="s">
        <v>138</v>
      </c>
      <c r="B91" t="s">
        <v>139</v>
      </c>
      <c r="C91" t="s">
        <v>152</v>
      </c>
      <c r="D91">
        <v>0</v>
      </c>
      <c r="E91" t="s">
        <v>140</v>
      </c>
      <c r="F91" t="s">
        <v>63</v>
      </c>
      <c r="G91" t="s">
        <v>17</v>
      </c>
      <c r="H91">
        <v>60</v>
      </c>
      <c r="I91">
        <v>10</v>
      </c>
      <c r="J91" t="s">
        <v>8</v>
      </c>
      <c r="K91">
        <v>235</v>
      </c>
      <c r="L91">
        <v>198.58418499999999</v>
      </c>
      <c r="M91">
        <v>26.338972999999999</v>
      </c>
      <c r="N91">
        <v>34.443984999999998</v>
      </c>
      <c r="O91">
        <v>34.187434000000003</v>
      </c>
      <c r="P91">
        <v>7.390485</v>
      </c>
      <c r="Q91">
        <v>6.1862050000000002</v>
      </c>
      <c r="R91">
        <v>15.406067999999999</v>
      </c>
      <c r="S91">
        <v>15.240315000000001</v>
      </c>
      <c r="T91">
        <v>22.051500000000001</v>
      </c>
      <c r="U91">
        <v>28.617982999999999</v>
      </c>
      <c r="V91">
        <v>26.251792999999999</v>
      </c>
      <c r="W91">
        <v>34.358899999999998</v>
      </c>
      <c r="X91">
        <v>34.070822999999997</v>
      </c>
      <c r="Y91">
        <v>0.21213899999999999</v>
      </c>
      <c r="Z91">
        <v>2194.15</v>
      </c>
      <c r="AA91">
        <v>2.16</v>
      </c>
      <c r="AB91">
        <v>14230127643908</v>
      </c>
      <c r="AC91">
        <v>8222319836</v>
      </c>
      <c r="AD91">
        <v>5749390171488</v>
      </c>
      <c r="AE91">
        <v>5825962161</v>
      </c>
      <c r="AF91" t="s">
        <v>243</v>
      </c>
    </row>
    <row r="92" spans="1:32">
      <c r="A92" t="s">
        <v>138</v>
      </c>
      <c r="B92" t="s">
        <v>139</v>
      </c>
      <c r="C92" t="s">
        <v>152</v>
      </c>
      <c r="D92">
        <v>0</v>
      </c>
      <c r="E92" t="s">
        <v>140</v>
      </c>
      <c r="F92" t="s">
        <v>63</v>
      </c>
      <c r="G92" t="s">
        <v>17</v>
      </c>
      <c r="H92">
        <v>60</v>
      </c>
      <c r="I92">
        <v>10</v>
      </c>
      <c r="J92" t="s">
        <v>19</v>
      </c>
      <c r="K92">
        <v>110</v>
      </c>
      <c r="L92">
        <v>7368.7617</v>
      </c>
      <c r="M92">
        <v>38.359495000000003</v>
      </c>
      <c r="N92">
        <v>43.661456999999999</v>
      </c>
      <c r="O92">
        <v>43.981755</v>
      </c>
      <c r="P92">
        <v>25.800796999999999</v>
      </c>
      <c r="Q92">
        <v>18.121794000000001</v>
      </c>
      <c r="R92">
        <v>97.291589000000002</v>
      </c>
      <c r="S92">
        <v>94.506602000000001</v>
      </c>
      <c r="T92">
        <v>36.719000999999999</v>
      </c>
      <c r="U92">
        <v>39.751710000000003</v>
      </c>
      <c r="V92">
        <v>38.203378999999998</v>
      </c>
      <c r="W92">
        <v>43.544528999999997</v>
      </c>
      <c r="X92">
        <v>43.809621</v>
      </c>
      <c r="Y92">
        <v>1.566E-2</v>
      </c>
      <c r="Z92">
        <v>6515.69</v>
      </c>
      <c r="AA92">
        <v>3.04</v>
      </c>
      <c r="AB92">
        <v>39476434935355</v>
      </c>
      <c r="AC92">
        <v>12882075577</v>
      </c>
      <c r="AD92">
        <v>17138588864957</v>
      </c>
      <c r="AE92">
        <v>8051836250</v>
      </c>
      <c r="AF92" t="s">
        <v>244</v>
      </c>
    </row>
    <row r="93" spans="1:32">
      <c r="A93" t="s">
        <v>138</v>
      </c>
      <c r="B93" t="s">
        <v>139</v>
      </c>
      <c r="C93" t="s">
        <v>152</v>
      </c>
      <c r="D93">
        <v>0</v>
      </c>
      <c r="E93" t="s">
        <v>140</v>
      </c>
      <c r="F93" t="s">
        <v>63</v>
      </c>
      <c r="G93" t="s">
        <v>17</v>
      </c>
      <c r="H93">
        <v>60</v>
      </c>
      <c r="I93">
        <v>10</v>
      </c>
      <c r="J93" t="s">
        <v>19</v>
      </c>
      <c r="K93">
        <v>135</v>
      </c>
      <c r="L93">
        <v>3622.080074</v>
      </c>
      <c r="M93">
        <v>36.533560999999999</v>
      </c>
      <c r="N93">
        <v>41.756633999999998</v>
      </c>
      <c r="O93">
        <v>42.146374000000002</v>
      </c>
      <c r="P93">
        <v>21.752692</v>
      </c>
      <c r="Q93">
        <v>15.767549000000001</v>
      </c>
      <c r="R93">
        <v>86.731280999999996</v>
      </c>
      <c r="S93">
        <v>83.878918999999996</v>
      </c>
      <c r="T93">
        <v>33.707920999999999</v>
      </c>
      <c r="U93">
        <v>37.860146999999998</v>
      </c>
      <c r="V93">
        <v>36.417026999999997</v>
      </c>
      <c r="W93">
        <v>41.647964999999999</v>
      </c>
      <c r="X93">
        <v>41.997526999999998</v>
      </c>
      <c r="Y93">
        <v>2.2315999999999999E-2</v>
      </c>
      <c r="Z93">
        <v>5748.01</v>
      </c>
      <c r="AA93">
        <v>2.06</v>
      </c>
      <c r="AB93">
        <v>36638472791241</v>
      </c>
      <c r="AC93">
        <v>10381853488</v>
      </c>
      <c r="AD93">
        <v>15092819364026</v>
      </c>
      <c r="AE93">
        <v>5437566243</v>
      </c>
      <c r="AF93" t="s">
        <v>245</v>
      </c>
    </row>
    <row r="94" spans="1:32">
      <c r="A94" t="s">
        <v>138</v>
      </c>
      <c r="B94" t="s">
        <v>139</v>
      </c>
      <c r="C94" t="s">
        <v>152</v>
      </c>
      <c r="D94">
        <v>0</v>
      </c>
      <c r="E94" t="s">
        <v>140</v>
      </c>
      <c r="F94" t="s">
        <v>63</v>
      </c>
      <c r="G94" t="s">
        <v>17</v>
      </c>
      <c r="H94">
        <v>60</v>
      </c>
      <c r="I94">
        <v>10</v>
      </c>
      <c r="J94" t="s">
        <v>19</v>
      </c>
      <c r="K94">
        <v>160</v>
      </c>
      <c r="L94">
        <v>1652.025513</v>
      </c>
      <c r="M94">
        <v>33.853276000000001</v>
      </c>
      <c r="N94">
        <v>39.597335000000001</v>
      </c>
      <c r="O94">
        <v>39.989680999999997</v>
      </c>
      <c r="P94">
        <v>17.200831999999998</v>
      </c>
      <c r="Q94">
        <v>12.821255000000001</v>
      </c>
      <c r="R94">
        <v>67.407022999999995</v>
      </c>
      <c r="S94">
        <v>65.081872000000004</v>
      </c>
      <c r="T94">
        <v>30.116071000000002</v>
      </c>
      <c r="U94">
        <v>35.424964000000003</v>
      </c>
      <c r="V94">
        <v>33.756196000000003</v>
      </c>
      <c r="W94">
        <v>39.489714999999997</v>
      </c>
      <c r="X94">
        <v>39.848908000000002</v>
      </c>
      <c r="Y94">
        <v>3.7587000000000002E-2</v>
      </c>
      <c r="Z94">
        <v>4490.6499999999996</v>
      </c>
      <c r="AA94">
        <v>1.69</v>
      </c>
      <c r="AB94">
        <v>29343813350174</v>
      </c>
      <c r="AC94">
        <v>8295570336</v>
      </c>
      <c r="AD94">
        <v>11806294861161</v>
      </c>
      <c r="AE94">
        <v>4527783794</v>
      </c>
      <c r="AF94" t="s">
        <v>246</v>
      </c>
    </row>
    <row r="95" spans="1:32">
      <c r="A95" t="s">
        <v>138</v>
      </c>
      <c r="B95" t="s">
        <v>139</v>
      </c>
      <c r="C95" t="s">
        <v>152</v>
      </c>
      <c r="D95">
        <v>0</v>
      </c>
      <c r="E95" t="s">
        <v>140</v>
      </c>
      <c r="F95" t="s">
        <v>63</v>
      </c>
      <c r="G95" t="s">
        <v>17</v>
      </c>
      <c r="H95">
        <v>60</v>
      </c>
      <c r="I95">
        <v>10</v>
      </c>
      <c r="J95" t="s">
        <v>19</v>
      </c>
      <c r="K95">
        <v>185</v>
      </c>
      <c r="L95">
        <v>726.86451999999997</v>
      </c>
      <c r="M95">
        <v>30.828386999999999</v>
      </c>
      <c r="N95">
        <v>37.629040000000003</v>
      </c>
      <c r="O95">
        <v>37.807245999999999</v>
      </c>
      <c r="P95">
        <v>12.930362000000001</v>
      </c>
      <c r="Q95">
        <v>9.9164399999999997</v>
      </c>
      <c r="R95">
        <v>43.231937000000002</v>
      </c>
      <c r="S95">
        <v>41.960079999999998</v>
      </c>
      <c r="T95">
        <v>26.634582000000002</v>
      </c>
      <c r="U95">
        <v>32.796759999999999</v>
      </c>
      <c r="V95">
        <v>30.734680999999998</v>
      </c>
      <c r="W95">
        <v>37.533107000000001</v>
      </c>
      <c r="X95">
        <v>37.677284</v>
      </c>
      <c r="Y95">
        <v>9.8011000000000001E-2</v>
      </c>
      <c r="Z95">
        <v>3305.36</v>
      </c>
      <c r="AA95">
        <v>1.23</v>
      </c>
      <c r="AB95">
        <v>21673746887547</v>
      </c>
      <c r="AC95">
        <v>6248488365</v>
      </c>
      <c r="AD95">
        <v>8721154931240</v>
      </c>
      <c r="AE95">
        <v>3308800339</v>
      </c>
      <c r="AF95" t="s">
        <v>247</v>
      </c>
    </row>
    <row r="96" spans="1:32">
      <c r="A96" t="s">
        <v>138</v>
      </c>
      <c r="B96" t="s">
        <v>139</v>
      </c>
      <c r="C96" t="s">
        <v>152</v>
      </c>
      <c r="D96">
        <v>0</v>
      </c>
      <c r="E96" t="s">
        <v>140</v>
      </c>
      <c r="F96" t="s">
        <v>63</v>
      </c>
      <c r="G96" t="s">
        <v>17</v>
      </c>
      <c r="H96">
        <v>60</v>
      </c>
      <c r="I96">
        <v>10</v>
      </c>
      <c r="J96" t="s">
        <v>19</v>
      </c>
      <c r="K96">
        <v>210</v>
      </c>
      <c r="L96">
        <v>290.61523099999999</v>
      </c>
      <c r="M96">
        <v>27.713504</v>
      </c>
      <c r="N96">
        <v>35.590009000000002</v>
      </c>
      <c r="O96">
        <v>35.472378999999997</v>
      </c>
      <c r="P96">
        <v>9.0295570000000005</v>
      </c>
      <c r="Q96">
        <v>7.257943</v>
      </c>
      <c r="R96">
        <v>22.362504000000001</v>
      </c>
      <c r="S96">
        <v>21.938967999999999</v>
      </c>
      <c r="T96">
        <v>23.399162</v>
      </c>
      <c r="U96">
        <v>29.989984</v>
      </c>
      <c r="V96">
        <v>27.622627000000001</v>
      </c>
      <c r="W96">
        <v>35.499631000000001</v>
      </c>
      <c r="X96">
        <v>35.357686999999999</v>
      </c>
      <c r="Y96">
        <v>0.196356</v>
      </c>
      <c r="Z96">
        <v>2213.85</v>
      </c>
      <c r="AA96">
        <v>0.92</v>
      </c>
      <c r="AB96">
        <v>14969736878293</v>
      </c>
      <c r="AC96">
        <v>4561808903</v>
      </c>
      <c r="AD96">
        <v>5844309286150</v>
      </c>
      <c r="AE96">
        <v>2456904170</v>
      </c>
      <c r="AF96" t="s">
        <v>248</v>
      </c>
    </row>
    <row r="97" spans="1:32">
      <c r="A97" t="s">
        <v>138</v>
      </c>
      <c r="B97" t="s">
        <v>139</v>
      </c>
      <c r="C97" t="s">
        <v>152</v>
      </c>
      <c r="D97">
        <v>0</v>
      </c>
      <c r="E97" t="s">
        <v>140</v>
      </c>
      <c r="F97" t="s">
        <v>63</v>
      </c>
      <c r="G97" t="s">
        <v>17</v>
      </c>
      <c r="H97">
        <v>60</v>
      </c>
      <c r="I97">
        <v>10</v>
      </c>
      <c r="J97" t="s">
        <v>19</v>
      </c>
      <c r="K97">
        <v>235</v>
      </c>
      <c r="L97">
        <v>113.222162</v>
      </c>
      <c r="M97">
        <v>24.895994000000002</v>
      </c>
      <c r="N97">
        <v>33.566822000000002</v>
      </c>
      <c r="O97">
        <v>33.15645</v>
      </c>
      <c r="P97">
        <v>5.8355769999999998</v>
      </c>
      <c r="Q97">
        <v>5.1817900000000003</v>
      </c>
      <c r="R97">
        <v>9.8572500000000005</v>
      </c>
      <c r="S97">
        <v>9.8794780000000006</v>
      </c>
      <c r="T97">
        <v>20.696294000000002</v>
      </c>
      <c r="U97">
        <v>27.348758</v>
      </c>
      <c r="V97">
        <v>24.809048000000001</v>
      </c>
      <c r="W97">
        <v>33.464893000000004</v>
      </c>
      <c r="X97">
        <v>33.051074</v>
      </c>
      <c r="Y97">
        <v>0.26827499999999999</v>
      </c>
      <c r="Z97">
        <v>1298.77</v>
      </c>
      <c r="AA97">
        <v>0.76</v>
      </c>
      <c r="AB97">
        <v>8444185356312</v>
      </c>
      <c r="AC97">
        <v>3756754637</v>
      </c>
      <c r="AD97">
        <v>3402855413488</v>
      </c>
      <c r="AE97">
        <v>2023648028</v>
      </c>
      <c r="AF97" t="s">
        <v>249</v>
      </c>
    </row>
    <row r="98" spans="1:32">
      <c r="A98" t="s">
        <v>138</v>
      </c>
      <c r="B98" t="s">
        <v>139</v>
      </c>
      <c r="C98" t="s">
        <v>152</v>
      </c>
      <c r="D98">
        <v>0</v>
      </c>
      <c r="E98" t="s">
        <v>140</v>
      </c>
      <c r="F98" t="s">
        <v>63</v>
      </c>
      <c r="G98" t="s">
        <v>17</v>
      </c>
      <c r="H98">
        <v>60</v>
      </c>
      <c r="I98">
        <v>10</v>
      </c>
      <c r="J98" t="s">
        <v>9</v>
      </c>
      <c r="K98">
        <v>110</v>
      </c>
      <c r="L98">
        <v>5231.1442399999996</v>
      </c>
      <c r="M98">
        <v>35.909408999999997</v>
      </c>
      <c r="N98">
        <v>42.127946999999999</v>
      </c>
      <c r="O98">
        <v>42.523713000000001</v>
      </c>
      <c r="P98">
        <v>23.908071</v>
      </c>
      <c r="Q98">
        <v>15.713516</v>
      </c>
      <c r="R98">
        <v>85.638901000000004</v>
      </c>
      <c r="S98">
        <v>83.04222</v>
      </c>
      <c r="T98">
        <v>32.901237999999999</v>
      </c>
      <c r="U98">
        <v>37.922930000000001</v>
      </c>
      <c r="V98">
        <v>35.6828</v>
      </c>
      <c r="W98">
        <v>41.994750000000003</v>
      </c>
      <c r="X98">
        <v>42.330488000000003</v>
      </c>
      <c r="Y98">
        <v>1.4907999999999999E-2</v>
      </c>
      <c r="Z98">
        <v>5290</v>
      </c>
      <c r="AA98">
        <v>1.75</v>
      </c>
      <c r="AB98">
        <v>32193501184521</v>
      </c>
      <c r="AC98">
        <v>8442205907</v>
      </c>
      <c r="AD98">
        <v>13856363661355</v>
      </c>
      <c r="AE98">
        <v>4596924981</v>
      </c>
      <c r="AF98" t="s">
        <v>250</v>
      </c>
    </row>
    <row r="99" spans="1:32">
      <c r="A99" t="s">
        <v>138</v>
      </c>
      <c r="B99" t="s">
        <v>139</v>
      </c>
      <c r="C99" t="s">
        <v>152</v>
      </c>
      <c r="D99">
        <v>0</v>
      </c>
      <c r="E99" t="s">
        <v>140</v>
      </c>
      <c r="F99" t="s">
        <v>63</v>
      </c>
      <c r="G99" t="s">
        <v>17</v>
      </c>
      <c r="H99">
        <v>60</v>
      </c>
      <c r="I99">
        <v>10</v>
      </c>
      <c r="J99" t="s">
        <v>9</v>
      </c>
      <c r="K99">
        <v>135</v>
      </c>
      <c r="L99">
        <v>2580.8898789999998</v>
      </c>
      <c r="M99">
        <v>34.499006000000001</v>
      </c>
      <c r="N99">
        <v>40.509948999999999</v>
      </c>
      <c r="O99">
        <v>40.905503000000003</v>
      </c>
      <c r="P99">
        <v>19.840011000000001</v>
      </c>
      <c r="Q99">
        <v>13.870137</v>
      </c>
      <c r="R99">
        <v>73.660615000000007</v>
      </c>
      <c r="S99">
        <v>71.151283000000006</v>
      </c>
      <c r="T99">
        <v>30.927847</v>
      </c>
      <c r="U99">
        <v>36.302193000000003</v>
      </c>
      <c r="V99">
        <v>34.335458000000003</v>
      </c>
      <c r="W99">
        <v>40.395282000000002</v>
      </c>
      <c r="X99">
        <v>40.748702000000002</v>
      </c>
      <c r="Y99">
        <v>2.7156E-2</v>
      </c>
      <c r="Z99">
        <v>3898.75</v>
      </c>
      <c r="AA99">
        <v>1.27</v>
      </c>
      <c r="AB99">
        <v>24403603410267</v>
      </c>
      <c r="AC99">
        <v>6494011589</v>
      </c>
      <c r="AD99">
        <v>10220667488237</v>
      </c>
      <c r="AE99">
        <v>3351687244</v>
      </c>
      <c r="AF99" t="s">
        <v>251</v>
      </c>
    </row>
    <row r="100" spans="1:32">
      <c r="A100" t="s">
        <v>138</v>
      </c>
      <c r="B100" t="s">
        <v>139</v>
      </c>
      <c r="C100" t="s">
        <v>152</v>
      </c>
      <c r="D100">
        <v>0</v>
      </c>
      <c r="E100" t="s">
        <v>140</v>
      </c>
      <c r="F100" t="s">
        <v>63</v>
      </c>
      <c r="G100" t="s">
        <v>17</v>
      </c>
      <c r="H100">
        <v>60</v>
      </c>
      <c r="I100">
        <v>10</v>
      </c>
      <c r="J100" t="s">
        <v>9</v>
      </c>
      <c r="K100">
        <v>160</v>
      </c>
      <c r="L100">
        <v>1172.136172</v>
      </c>
      <c r="M100">
        <v>32.264277</v>
      </c>
      <c r="N100">
        <v>38.625585999999998</v>
      </c>
      <c r="O100">
        <v>38.950074000000001</v>
      </c>
      <c r="P100">
        <v>15.447431</v>
      </c>
      <c r="Q100">
        <v>11.395064</v>
      </c>
      <c r="R100">
        <v>54.320616000000001</v>
      </c>
      <c r="S100">
        <v>52.374029</v>
      </c>
      <c r="T100">
        <v>28.204360000000001</v>
      </c>
      <c r="U100">
        <v>34.145265000000002</v>
      </c>
      <c r="V100">
        <v>32.146439999999998</v>
      </c>
      <c r="W100">
        <v>38.517654</v>
      </c>
      <c r="X100">
        <v>38.807600999999998</v>
      </c>
      <c r="Y100">
        <v>5.8174999999999998E-2</v>
      </c>
      <c r="Z100">
        <v>2846.14</v>
      </c>
      <c r="AA100">
        <v>1.02</v>
      </c>
      <c r="AB100">
        <v>18265365134921</v>
      </c>
      <c r="AC100">
        <v>5122083109</v>
      </c>
      <c r="AD100">
        <v>7477833833483</v>
      </c>
      <c r="AE100">
        <v>2711199327</v>
      </c>
      <c r="AF100" t="s">
        <v>252</v>
      </c>
    </row>
    <row r="101" spans="1:32">
      <c r="A101" t="s">
        <v>138</v>
      </c>
      <c r="B101" t="s">
        <v>139</v>
      </c>
      <c r="C101" t="s">
        <v>152</v>
      </c>
      <c r="D101">
        <v>0</v>
      </c>
      <c r="E101" t="s">
        <v>140</v>
      </c>
      <c r="F101" t="s">
        <v>63</v>
      </c>
      <c r="G101" t="s">
        <v>17</v>
      </c>
      <c r="H101">
        <v>60</v>
      </c>
      <c r="I101">
        <v>10</v>
      </c>
      <c r="J101" t="s">
        <v>9</v>
      </c>
      <c r="K101">
        <v>185</v>
      </c>
      <c r="L101">
        <v>507.66833200000002</v>
      </c>
      <c r="M101">
        <v>29.525898999999999</v>
      </c>
      <c r="N101">
        <v>36.844016000000003</v>
      </c>
      <c r="O101">
        <v>36.906022999999998</v>
      </c>
      <c r="P101">
        <v>11.406185000000001</v>
      </c>
      <c r="Q101">
        <v>8.8015950000000007</v>
      </c>
      <c r="R101">
        <v>32.567869000000002</v>
      </c>
      <c r="S101">
        <v>31.645789000000001</v>
      </c>
      <c r="T101">
        <v>25.226087</v>
      </c>
      <c r="U101">
        <v>31.685400000000001</v>
      </c>
      <c r="V101">
        <v>29.424641000000001</v>
      </c>
      <c r="W101">
        <v>36.745454000000002</v>
      </c>
      <c r="X101">
        <v>36.781638000000001</v>
      </c>
      <c r="Y101">
        <v>0.143484</v>
      </c>
      <c r="Z101">
        <v>2055.25</v>
      </c>
      <c r="AA101">
        <v>0.67</v>
      </c>
      <c r="AB101">
        <v>13234409778081</v>
      </c>
      <c r="AC101">
        <v>3786059700</v>
      </c>
      <c r="AD101">
        <v>5413701341516</v>
      </c>
      <c r="AE101">
        <v>1769659415</v>
      </c>
      <c r="AF101" t="s">
        <v>253</v>
      </c>
    </row>
    <row r="102" spans="1:32">
      <c r="A102" t="s">
        <v>138</v>
      </c>
      <c r="B102" t="s">
        <v>139</v>
      </c>
      <c r="C102" t="s">
        <v>152</v>
      </c>
      <c r="D102">
        <v>0</v>
      </c>
      <c r="E102" t="s">
        <v>140</v>
      </c>
      <c r="F102" t="s">
        <v>63</v>
      </c>
      <c r="G102" t="s">
        <v>17</v>
      </c>
      <c r="H102">
        <v>60</v>
      </c>
      <c r="I102">
        <v>10</v>
      </c>
      <c r="J102" t="s">
        <v>9</v>
      </c>
      <c r="K102">
        <v>210</v>
      </c>
      <c r="L102">
        <v>198.77968200000001</v>
      </c>
      <c r="M102">
        <v>26.604215</v>
      </c>
      <c r="N102">
        <v>34.835047000000003</v>
      </c>
      <c r="O102">
        <v>34.680641999999999</v>
      </c>
      <c r="P102">
        <v>7.7288800000000002</v>
      </c>
      <c r="Q102">
        <v>6.3942569999999996</v>
      </c>
      <c r="R102">
        <v>15.669027</v>
      </c>
      <c r="S102">
        <v>15.472116</v>
      </c>
      <c r="T102">
        <v>22.309808</v>
      </c>
      <c r="U102">
        <v>28.979019000000001</v>
      </c>
      <c r="V102">
        <v>26.510749000000001</v>
      </c>
      <c r="W102">
        <v>34.747697000000002</v>
      </c>
      <c r="X102">
        <v>34.575588000000003</v>
      </c>
      <c r="Y102">
        <v>0.24243999999999999</v>
      </c>
      <c r="Z102">
        <v>1370.23</v>
      </c>
      <c r="AA102">
        <v>0.5</v>
      </c>
      <c r="AB102">
        <v>9004723631439</v>
      </c>
      <c r="AC102">
        <v>2753914821</v>
      </c>
      <c r="AD102">
        <v>3620291714882</v>
      </c>
      <c r="AE102">
        <v>1317816879</v>
      </c>
      <c r="AF102" t="s">
        <v>254</v>
      </c>
    </row>
    <row r="103" spans="1:32">
      <c r="A103" t="s">
        <v>138</v>
      </c>
      <c r="B103" t="s">
        <v>139</v>
      </c>
      <c r="C103" t="s">
        <v>152</v>
      </c>
      <c r="D103">
        <v>0</v>
      </c>
      <c r="E103" t="s">
        <v>140</v>
      </c>
      <c r="F103" t="s">
        <v>63</v>
      </c>
      <c r="G103" t="s">
        <v>17</v>
      </c>
      <c r="H103">
        <v>60</v>
      </c>
      <c r="I103">
        <v>10</v>
      </c>
      <c r="J103" t="s">
        <v>9</v>
      </c>
      <c r="K103">
        <v>235</v>
      </c>
      <c r="L103">
        <v>77.645431000000002</v>
      </c>
      <c r="M103">
        <v>23.987168</v>
      </c>
      <c r="N103">
        <v>33.106158999999998</v>
      </c>
      <c r="O103">
        <v>32.426448000000001</v>
      </c>
      <c r="P103">
        <v>4.9280200000000001</v>
      </c>
      <c r="Q103">
        <v>4.599075</v>
      </c>
      <c r="R103">
        <v>6.5462490000000004</v>
      </c>
      <c r="S103">
        <v>6.683065</v>
      </c>
      <c r="T103">
        <v>19.863019999999999</v>
      </c>
      <c r="U103">
        <v>26.510415999999999</v>
      </c>
      <c r="V103">
        <v>23.901472999999999</v>
      </c>
      <c r="W103">
        <v>33.028239999999997</v>
      </c>
      <c r="X103">
        <v>32.333987</v>
      </c>
      <c r="Y103">
        <v>0.323353</v>
      </c>
      <c r="Z103">
        <v>802.62</v>
      </c>
      <c r="AA103">
        <v>0.39</v>
      </c>
      <c r="AB103">
        <v>5156276098403</v>
      </c>
      <c r="AC103">
        <v>2179266440</v>
      </c>
      <c r="AD103">
        <v>2111509662603</v>
      </c>
      <c r="AE103">
        <v>1015577627</v>
      </c>
      <c r="AF103" t="s">
        <v>255</v>
      </c>
    </row>
    <row r="104" spans="1:32">
      <c r="A104" t="s">
        <v>138</v>
      </c>
      <c r="B104" t="s">
        <v>139</v>
      </c>
      <c r="C104" t="s">
        <v>152</v>
      </c>
      <c r="D104">
        <v>0</v>
      </c>
      <c r="E104" t="s">
        <v>140</v>
      </c>
      <c r="F104" t="s">
        <v>63</v>
      </c>
      <c r="G104" t="s">
        <v>17</v>
      </c>
      <c r="H104">
        <v>60</v>
      </c>
      <c r="I104">
        <v>10</v>
      </c>
      <c r="J104" t="s">
        <v>20</v>
      </c>
      <c r="K104">
        <v>110</v>
      </c>
      <c r="L104">
        <v>2955.2625840000001</v>
      </c>
      <c r="M104">
        <v>32.580091000000003</v>
      </c>
      <c r="N104">
        <v>40.164772999999997</v>
      </c>
      <c r="O104">
        <v>40.538032999999999</v>
      </c>
      <c r="P104">
        <v>19.742303</v>
      </c>
      <c r="Q104">
        <v>12.402222999999999</v>
      </c>
      <c r="R104">
        <v>59.046728999999999</v>
      </c>
      <c r="S104">
        <v>57.106751000000003</v>
      </c>
      <c r="T104">
        <v>28.354161000000001</v>
      </c>
      <c r="U104">
        <v>35.286002000000003</v>
      </c>
      <c r="V104">
        <v>32.289464000000002</v>
      </c>
      <c r="W104">
        <v>40.028342000000002</v>
      </c>
      <c r="X104">
        <v>40.341282999999997</v>
      </c>
      <c r="Y104">
        <v>1.3932E-2</v>
      </c>
      <c r="Z104">
        <v>2731.65</v>
      </c>
      <c r="AA104">
        <v>0.9</v>
      </c>
      <c r="AB104">
        <v>16655347825153</v>
      </c>
      <c r="AC104">
        <v>4267149192</v>
      </c>
      <c r="AD104">
        <v>7155366894467</v>
      </c>
      <c r="AE104">
        <v>2345481348</v>
      </c>
      <c r="AF104" t="s">
        <v>256</v>
      </c>
    </row>
    <row r="105" spans="1:32">
      <c r="A105" t="s">
        <v>138</v>
      </c>
      <c r="B105" t="s">
        <v>139</v>
      </c>
      <c r="C105" t="s">
        <v>152</v>
      </c>
      <c r="D105">
        <v>0</v>
      </c>
      <c r="E105" t="s">
        <v>140</v>
      </c>
      <c r="F105" t="s">
        <v>63</v>
      </c>
      <c r="G105" t="s">
        <v>17</v>
      </c>
      <c r="H105">
        <v>60</v>
      </c>
      <c r="I105">
        <v>10</v>
      </c>
      <c r="J105" t="s">
        <v>20</v>
      </c>
      <c r="K105">
        <v>135</v>
      </c>
      <c r="L105">
        <v>1472.9393680000001</v>
      </c>
      <c r="M105">
        <v>31.652197999999999</v>
      </c>
      <c r="N105">
        <v>38.913851999999999</v>
      </c>
      <c r="O105">
        <v>39.223064000000001</v>
      </c>
      <c r="P105">
        <v>16.574137</v>
      </c>
      <c r="Q105">
        <v>11.214466</v>
      </c>
      <c r="R105">
        <v>48.132910000000003</v>
      </c>
      <c r="S105">
        <v>46.420045000000002</v>
      </c>
      <c r="T105">
        <v>27.320938000000002</v>
      </c>
      <c r="U105">
        <v>34.073399999999999</v>
      </c>
      <c r="V105">
        <v>31.433872000000001</v>
      </c>
      <c r="W105">
        <v>38.799401000000003</v>
      </c>
      <c r="X105">
        <v>39.066031000000002</v>
      </c>
      <c r="Y105">
        <v>3.3792000000000003E-2</v>
      </c>
      <c r="Z105">
        <v>2020.76</v>
      </c>
      <c r="AA105">
        <v>0.62</v>
      </c>
      <c r="AB105">
        <v>12665550265721</v>
      </c>
      <c r="AC105">
        <v>3214683143</v>
      </c>
      <c r="AD105">
        <v>5302354367359</v>
      </c>
      <c r="AE105">
        <v>1635299659</v>
      </c>
      <c r="AF105" t="s">
        <v>257</v>
      </c>
    </row>
    <row r="106" spans="1:32">
      <c r="A106" t="s">
        <v>138</v>
      </c>
      <c r="B106" t="s">
        <v>139</v>
      </c>
      <c r="C106" t="s">
        <v>152</v>
      </c>
      <c r="D106">
        <v>0</v>
      </c>
      <c r="E106" t="s">
        <v>140</v>
      </c>
      <c r="F106" t="s">
        <v>63</v>
      </c>
      <c r="G106" t="s">
        <v>17</v>
      </c>
      <c r="H106">
        <v>60</v>
      </c>
      <c r="I106">
        <v>10</v>
      </c>
      <c r="J106" t="s">
        <v>20</v>
      </c>
      <c r="K106">
        <v>160</v>
      </c>
      <c r="L106">
        <v>678.90878399999997</v>
      </c>
      <c r="M106">
        <v>29.991354999999999</v>
      </c>
      <c r="N106">
        <v>37.338462999999997</v>
      </c>
      <c r="O106">
        <v>37.500093</v>
      </c>
      <c r="P106">
        <v>12.854232</v>
      </c>
      <c r="Q106">
        <v>9.4113410000000002</v>
      </c>
      <c r="R106">
        <v>33.063740000000003</v>
      </c>
      <c r="S106">
        <v>31.930592999999998</v>
      </c>
      <c r="T106">
        <v>25.592808000000002</v>
      </c>
      <c r="U106">
        <v>32.289135000000002</v>
      </c>
      <c r="V106">
        <v>29.844196</v>
      </c>
      <c r="W106">
        <v>37.225104999999999</v>
      </c>
      <c r="X106">
        <v>37.359734000000003</v>
      </c>
      <c r="Y106">
        <v>0.112104</v>
      </c>
      <c r="Z106">
        <v>1393.75</v>
      </c>
      <c r="AA106">
        <v>0.5</v>
      </c>
      <c r="AB106">
        <v>8821838895350</v>
      </c>
      <c r="AC106">
        <v>2582927602</v>
      </c>
      <c r="AD106">
        <v>3660314397045</v>
      </c>
      <c r="AE106">
        <v>1320348919</v>
      </c>
      <c r="AF106" t="s">
        <v>258</v>
      </c>
    </row>
    <row r="107" spans="1:32">
      <c r="A107" t="s">
        <v>138</v>
      </c>
      <c r="B107" t="s">
        <v>139</v>
      </c>
      <c r="C107" t="s">
        <v>152</v>
      </c>
      <c r="D107">
        <v>0</v>
      </c>
      <c r="E107" t="s">
        <v>140</v>
      </c>
      <c r="F107" t="s">
        <v>63</v>
      </c>
      <c r="G107" t="s">
        <v>17</v>
      </c>
      <c r="H107">
        <v>60</v>
      </c>
      <c r="I107">
        <v>10</v>
      </c>
      <c r="J107" t="s">
        <v>20</v>
      </c>
      <c r="K107">
        <v>185</v>
      </c>
      <c r="L107">
        <v>297.136709</v>
      </c>
      <c r="M107">
        <v>27.729386000000002</v>
      </c>
      <c r="N107">
        <v>35.702629000000002</v>
      </c>
      <c r="O107">
        <v>35.635091000000003</v>
      </c>
      <c r="P107">
        <v>9.2892600000000005</v>
      </c>
      <c r="Q107">
        <v>7.3369799999999996</v>
      </c>
      <c r="R107">
        <v>18.493836000000002</v>
      </c>
      <c r="S107">
        <v>18.134376</v>
      </c>
      <c r="T107">
        <v>23.362687000000001</v>
      </c>
      <c r="U107">
        <v>30.093097</v>
      </c>
      <c r="V107">
        <v>27.621825000000001</v>
      </c>
      <c r="W107">
        <v>35.610104</v>
      </c>
      <c r="X107">
        <v>35.506605</v>
      </c>
      <c r="Y107">
        <v>0.218028</v>
      </c>
      <c r="Z107">
        <v>945.24</v>
      </c>
      <c r="AA107">
        <v>0.36</v>
      </c>
      <c r="AB107">
        <v>6162001097161</v>
      </c>
      <c r="AC107">
        <v>2215870709</v>
      </c>
      <c r="AD107">
        <v>2489602596930</v>
      </c>
      <c r="AE107">
        <v>965103543</v>
      </c>
      <c r="AF107" t="s">
        <v>259</v>
      </c>
    </row>
    <row r="108" spans="1:32">
      <c r="A108" t="s">
        <v>138</v>
      </c>
      <c r="B108" t="s">
        <v>139</v>
      </c>
      <c r="C108" t="s">
        <v>152</v>
      </c>
      <c r="D108">
        <v>0</v>
      </c>
      <c r="E108" t="s">
        <v>140</v>
      </c>
      <c r="F108" t="s">
        <v>63</v>
      </c>
      <c r="G108" t="s">
        <v>17</v>
      </c>
      <c r="H108">
        <v>60</v>
      </c>
      <c r="I108">
        <v>10</v>
      </c>
      <c r="J108" t="s">
        <v>20</v>
      </c>
      <c r="K108">
        <v>210</v>
      </c>
      <c r="L108">
        <v>113.982018</v>
      </c>
      <c r="M108">
        <v>25.096520000000002</v>
      </c>
      <c r="N108">
        <v>33.874974999999999</v>
      </c>
      <c r="O108">
        <v>33.47551</v>
      </c>
      <c r="P108">
        <v>6.0740489999999996</v>
      </c>
      <c r="Q108">
        <v>5.3312559999999998</v>
      </c>
      <c r="R108">
        <v>8.1430170000000004</v>
      </c>
      <c r="S108">
        <v>8.2395530000000008</v>
      </c>
      <c r="T108">
        <v>20.884682999999999</v>
      </c>
      <c r="U108">
        <v>27.614366</v>
      </c>
      <c r="V108">
        <v>25.008071000000001</v>
      </c>
      <c r="W108">
        <v>33.782404999999997</v>
      </c>
      <c r="X108">
        <v>33.372171000000002</v>
      </c>
      <c r="Y108">
        <v>0.34123999999999999</v>
      </c>
      <c r="Z108">
        <v>643.91999999999996</v>
      </c>
      <c r="AA108">
        <v>0.21</v>
      </c>
      <c r="AB108">
        <v>4249091348525</v>
      </c>
      <c r="AC108">
        <v>1271051346</v>
      </c>
      <c r="AD108">
        <v>1699746109841</v>
      </c>
      <c r="AE108">
        <v>557487452</v>
      </c>
      <c r="AF108" t="s">
        <v>260</v>
      </c>
    </row>
    <row r="109" spans="1:32">
      <c r="A109" t="s">
        <v>138</v>
      </c>
      <c r="B109" t="s">
        <v>139</v>
      </c>
      <c r="C109" t="s">
        <v>152</v>
      </c>
      <c r="D109">
        <v>0</v>
      </c>
      <c r="E109" t="s">
        <v>140</v>
      </c>
      <c r="F109" t="s">
        <v>63</v>
      </c>
      <c r="G109" t="s">
        <v>17</v>
      </c>
      <c r="H109">
        <v>60</v>
      </c>
      <c r="I109">
        <v>10</v>
      </c>
      <c r="J109" t="s">
        <v>20</v>
      </c>
      <c r="K109">
        <v>235</v>
      </c>
      <c r="L109">
        <v>47.048335999999999</v>
      </c>
      <c r="M109">
        <v>22.717464</v>
      </c>
      <c r="N109">
        <v>32.149129000000002</v>
      </c>
      <c r="O109">
        <v>31.528178</v>
      </c>
      <c r="P109">
        <v>3.8423720000000001</v>
      </c>
      <c r="Q109">
        <v>3.9046799999999999</v>
      </c>
      <c r="R109">
        <v>4.1544759999999998</v>
      </c>
      <c r="S109">
        <v>4.3231830000000002</v>
      </c>
      <c r="T109">
        <v>18.717703</v>
      </c>
      <c r="U109">
        <v>25.301086000000002</v>
      </c>
      <c r="V109">
        <v>22.638770000000001</v>
      </c>
      <c r="W109">
        <v>32.061213000000002</v>
      </c>
      <c r="X109">
        <v>31.450666999999999</v>
      </c>
      <c r="Y109">
        <v>0.402254</v>
      </c>
      <c r="Z109">
        <v>381.9</v>
      </c>
      <c r="AA109">
        <v>0.17</v>
      </c>
      <c r="AB109">
        <v>2580662730592</v>
      </c>
      <c r="AC109">
        <v>957343416</v>
      </c>
      <c r="AD109">
        <v>1008839460267</v>
      </c>
      <c r="AE109">
        <v>416431864</v>
      </c>
      <c r="AF109" t="s">
        <v>261</v>
      </c>
    </row>
    <row r="110" spans="1:32">
      <c r="A110" t="s">
        <v>138</v>
      </c>
      <c r="B110" t="s">
        <v>139</v>
      </c>
      <c r="C110" t="s">
        <v>152</v>
      </c>
      <c r="D110">
        <v>0</v>
      </c>
      <c r="E110" t="s">
        <v>140</v>
      </c>
      <c r="F110" t="s">
        <v>68</v>
      </c>
      <c r="G110" t="s">
        <v>17</v>
      </c>
      <c r="H110">
        <v>30</v>
      </c>
      <c r="I110">
        <v>10</v>
      </c>
      <c r="J110" t="s">
        <v>17</v>
      </c>
      <c r="K110">
        <v>110</v>
      </c>
      <c r="L110">
        <v>38267.141473999996</v>
      </c>
      <c r="M110">
        <v>44.306299000000003</v>
      </c>
      <c r="N110">
        <v>48.227075999999997</v>
      </c>
      <c r="O110">
        <v>47.557166000000002</v>
      </c>
      <c r="P110">
        <v>27.733103</v>
      </c>
      <c r="Q110">
        <v>22.053554999999999</v>
      </c>
      <c r="R110">
        <v>99.976624000000001</v>
      </c>
      <c r="S110">
        <v>99.971418</v>
      </c>
      <c r="T110">
        <v>43.180163</v>
      </c>
      <c r="U110">
        <v>46.291342</v>
      </c>
      <c r="V110">
        <v>44.205317000000001</v>
      </c>
      <c r="W110">
        <v>48.090021999999998</v>
      </c>
      <c r="X110">
        <v>47.413369000000003</v>
      </c>
      <c r="Y110">
        <v>1.0590949999999999</v>
      </c>
      <c r="Z110">
        <v>28163.73</v>
      </c>
      <c r="AA110">
        <v>30.2</v>
      </c>
      <c r="AB110">
        <v>162057509635790</v>
      </c>
      <c r="AC110">
        <v>153263110086</v>
      </c>
      <c r="AD110">
        <v>73407590549099</v>
      </c>
      <c r="AE110">
        <v>82645536594</v>
      </c>
      <c r="AF110" t="s">
        <v>262</v>
      </c>
    </row>
    <row r="111" spans="1:32">
      <c r="A111" t="s">
        <v>138</v>
      </c>
      <c r="B111" t="s">
        <v>139</v>
      </c>
      <c r="C111" t="s">
        <v>152</v>
      </c>
      <c r="D111">
        <v>0</v>
      </c>
      <c r="E111" t="s">
        <v>140</v>
      </c>
      <c r="F111" t="s">
        <v>68</v>
      </c>
      <c r="G111" t="s">
        <v>17</v>
      </c>
      <c r="H111">
        <v>30</v>
      </c>
      <c r="I111">
        <v>10</v>
      </c>
      <c r="J111" t="s">
        <v>17</v>
      </c>
      <c r="K111">
        <v>135</v>
      </c>
      <c r="L111">
        <v>17379.310536000001</v>
      </c>
      <c r="M111">
        <v>41.048974999999999</v>
      </c>
      <c r="N111">
        <v>45.288935000000002</v>
      </c>
      <c r="O111">
        <v>44.441611999999999</v>
      </c>
      <c r="P111">
        <v>23.457471000000002</v>
      </c>
      <c r="Q111">
        <v>19.273692</v>
      </c>
      <c r="R111">
        <v>98.859683000000004</v>
      </c>
      <c r="S111">
        <v>97.807252000000005</v>
      </c>
      <c r="T111">
        <v>39.211354</v>
      </c>
      <c r="U111">
        <v>43.551088</v>
      </c>
      <c r="V111">
        <v>40.917295000000003</v>
      </c>
      <c r="W111">
        <v>45.199581999999999</v>
      </c>
      <c r="X111">
        <v>44.319664000000003</v>
      </c>
      <c r="Y111">
        <v>1.247555</v>
      </c>
      <c r="Z111">
        <v>33213.51</v>
      </c>
      <c r="AA111">
        <v>24.54</v>
      </c>
      <c r="AB111">
        <v>197156841023175</v>
      </c>
      <c r="AC111">
        <v>122816739549</v>
      </c>
      <c r="AD111">
        <v>86496074707629</v>
      </c>
      <c r="AE111">
        <v>67666181803</v>
      </c>
      <c r="AF111" t="s">
        <v>263</v>
      </c>
    </row>
    <row r="112" spans="1:32">
      <c r="A112" t="s">
        <v>138</v>
      </c>
      <c r="B112" t="s">
        <v>139</v>
      </c>
      <c r="C112" t="s">
        <v>152</v>
      </c>
      <c r="D112">
        <v>0</v>
      </c>
      <c r="E112" t="s">
        <v>140</v>
      </c>
      <c r="F112" t="s">
        <v>68</v>
      </c>
      <c r="G112" t="s">
        <v>17</v>
      </c>
      <c r="H112">
        <v>30</v>
      </c>
      <c r="I112">
        <v>10</v>
      </c>
      <c r="J112" t="s">
        <v>17</v>
      </c>
      <c r="K112">
        <v>160</v>
      </c>
      <c r="L112">
        <v>7897.6008609999999</v>
      </c>
      <c r="M112">
        <v>37.953004</v>
      </c>
      <c r="N112">
        <v>42.055827999999998</v>
      </c>
      <c r="O112">
        <v>40.999586999999998</v>
      </c>
      <c r="P112">
        <v>19.779301</v>
      </c>
      <c r="Q112">
        <v>16.707436999999999</v>
      </c>
      <c r="R112">
        <v>88.220108999999994</v>
      </c>
      <c r="S112">
        <v>85.871516</v>
      </c>
      <c r="T112">
        <v>35.112625999999999</v>
      </c>
      <c r="U112">
        <v>40.817042999999998</v>
      </c>
      <c r="V112">
        <v>37.817636999999998</v>
      </c>
      <c r="W112">
        <v>41.945625</v>
      </c>
      <c r="X112">
        <v>40.837221999999997</v>
      </c>
      <c r="Y112">
        <v>1.389135</v>
      </c>
      <c r="Z112">
        <v>24210.639999999999</v>
      </c>
      <c r="AA112">
        <v>19.5</v>
      </c>
      <c r="AB112">
        <v>146470930633459</v>
      </c>
      <c r="AC112">
        <v>98747293054</v>
      </c>
      <c r="AD112">
        <v>63139421465364</v>
      </c>
      <c r="AE112">
        <v>54152351564</v>
      </c>
      <c r="AF112" t="s">
        <v>264</v>
      </c>
    </row>
    <row r="113" spans="1:32">
      <c r="A113" t="s">
        <v>138</v>
      </c>
      <c r="B113" t="s">
        <v>139</v>
      </c>
      <c r="C113" t="s">
        <v>152</v>
      </c>
      <c r="D113">
        <v>0</v>
      </c>
      <c r="E113" t="s">
        <v>140</v>
      </c>
      <c r="F113" t="s">
        <v>68</v>
      </c>
      <c r="G113" t="s">
        <v>17</v>
      </c>
      <c r="H113">
        <v>30</v>
      </c>
      <c r="I113">
        <v>10</v>
      </c>
      <c r="J113" t="s">
        <v>17</v>
      </c>
      <c r="K113">
        <v>185</v>
      </c>
      <c r="L113">
        <v>3646.7882890000001</v>
      </c>
      <c r="M113">
        <v>34.755265999999999</v>
      </c>
      <c r="N113">
        <v>38.749037999999999</v>
      </c>
      <c r="O113">
        <v>37.390188000000002</v>
      </c>
      <c r="P113">
        <v>16.18356</v>
      </c>
      <c r="Q113">
        <v>14.106241000000001</v>
      </c>
      <c r="R113">
        <v>68.895031000000003</v>
      </c>
      <c r="S113">
        <v>66.599008999999995</v>
      </c>
      <c r="T113">
        <v>31.039688999999999</v>
      </c>
      <c r="U113">
        <v>37.853656999999998</v>
      </c>
      <c r="V113">
        <v>34.607801000000002</v>
      </c>
      <c r="W113">
        <v>38.605249000000001</v>
      </c>
      <c r="X113">
        <v>37.175668999999999</v>
      </c>
      <c r="Y113">
        <v>1.5499339999999999</v>
      </c>
      <c r="Z113">
        <v>18495.189999999999</v>
      </c>
      <c r="AA113">
        <v>16.149999999999999</v>
      </c>
      <c r="AB113">
        <v>114276895716848</v>
      </c>
      <c r="AC113">
        <v>78138105485</v>
      </c>
      <c r="AD113">
        <v>48306324112697</v>
      </c>
      <c r="AE113">
        <v>45228581144</v>
      </c>
      <c r="AF113" t="s">
        <v>265</v>
      </c>
    </row>
    <row r="114" spans="1:32">
      <c r="A114" t="s">
        <v>138</v>
      </c>
      <c r="B114" t="s">
        <v>139</v>
      </c>
      <c r="C114" t="s">
        <v>152</v>
      </c>
      <c r="D114">
        <v>0</v>
      </c>
      <c r="E114" t="s">
        <v>140</v>
      </c>
      <c r="F114" t="s">
        <v>68</v>
      </c>
      <c r="G114" t="s">
        <v>17</v>
      </c>
      <c r="H114">
        <v>30</v>
      </c>
      <c r="I114">
        <v>10</v>
      </c>
      <c r="J114" t="s">
        <v>17</v>
      </c>
      <c r="K114">
        <v>210</v>
      </c>
      <c r="L114">
        <v>1594.0182890000001</v>
      </c>
      <c r="M114">
        <v>31.417397000000001</v>
      </c>
      <c r="N114">
        <v>35.332588999999999</v>
      </c>
      <c r="O114">
        <v>33.620071000000003</v>
      </c>
      <c r="P114">
        <v>12.578863999999999</v>
      </c>
      <c r="Q114">
        <v>11.460508000000001</v>
      </c>
      <c r="R114">
        <v>44.681266999999998</v>
      </c>
      <c r="S114">
        <v>42.957656999999998</v>
      </c>
      <c r="T114">
        <v>27.095105</v>
      </c>
      <c r="U114">
        <v>34.602038999999998</v>
      </c>
      <c r="V114">
        <v>31.271747000000001</v>
      </c>
      <c r="W114">
        <v>35.166212000000002</v>
      </c>
      <c r="X114">
        <v>33.362307999999999</v>
      </c>
      <c r="Y114">
        <v>1.6934990000000001</v>
      </c>
      <c r="Z114">
        <v>13624.84</v>
      </c>
      <c r="AA114">
        <v>13</v>
      </c>
      <c r="AB114">
        <v>80872049255642</v>
      </c>
      <c r="AC114">
        <v>58110274664</v>
      </c>
      <c r="AD114">
        <v>35677704297419</v>
      </c>
      <c r="AE114">
        <v>36710586386</v>
      </c>
      <c r="AF114" t="s">
        <v>266</v>
      </c>
    </row>
    <row r="115" spans="1:32">
      <c r="A115" t="s">
        <v>138</v>
      </c>
      <c r="B115" t="s">
        <v>139</v>
      </c>
      <c r="C115" t="s">
        <v>152</v>
      </c>
      <c r="D115">
        <v>0</v>
      </c>
      <c r="E115" t="s">
        <v>140</v>
      </c>
      <c r="F115" t="s">
        <v>68</v>
      </c>
      <c r="G115" t="s">
        <v>17</v>
      </c>
      <c r="H115">
        <v>30</v>
      </c>
      <c r="I115">
        <v>10</v>
      </c>
      <c r="J115" t="s">
        <v>17</v>
      </c>
      <c r="K115">
        <v>235</v>
      </c>
      <c r="L115">
        <v>670.48397799999998</v>
      </c>
      <c r="M115">
        <v>28.287305</v>
      </c>
      <c r="N115">
        <v>32.075530000000001</v>
      </c>
      <c r="O115">
        <v>29.990169000000002</v>
      </c>
      <c r="P115">
        <v>9.4462109999999999</v>
      </c>
      <c r="Q115">
        <v>9.1192869999999999</v>
      </c>
      <c r="R115">
        <v>22.764503000000001</v>
      </c>
      <c r="S115">
        <v>21.667048000000001</v>
      </c>
      <c r="T115">
        <v>23.675668999999999</v>
      </c>
      <c r="U115">
        <v>31.29298</v>
      </c>
      <c r="V115">
        <v>28.157917999999999</v>
      </c>
      <c r="W115">
        <v>31.890958000000001</v>
      </c>
      <c r="X115">
        <v>29.705387000000002</v>
      </c>
      <c r="Y115">
        <v>2.0375830000000001</v>
      </c>
      <c r="Z115">
        <v>8161.05</v>
      </c>
      <c r="AA115">
        <v>9.8800000000000008</v>
      </c>
      <c r="AB115">
        <v>51390938239665</v>
      </c>
      <c r="AC115">
        <v>43559934043</v>
      </c>
      <c r="AD115">
        <v>21476921998838</v>
      </c>
      <c r="AE115">
        <v>28060887594</v>
      </c>
      <c r="AF115" t="s">
        <v>267</v>
      </c>
    </row>
    <row r="116" spans="1:32">
      <c r="A116" t="s">
        <v>138</v>
      </c>
      <c r="B116" t="s">
        <v>139</v>
      </c>
      <c r="C116" t="s">
        <v>152</v>
      </c>
      <c r="D116">
        <v>0</v>
      </c>
      <c r="E116" t="s">
        <v>140</v>
      </c>
      <c r="F116" t="s">
        <v>68</v>
      </c>
      <c r="G116" t="s">
        <v>17</v>
      </c>
      <c r="H116">
        <v>30</v>
      </c>
      <c r="I116">
        <v>10</v>
      </c>
      <c r="J116" t="s">
        <v>18</v>
      </c>
      <c r="K116">
        <v>110</v>
      </c>
      <c r="L116">
        <v>22977.968493</v>
      </c>
      <c r="M116">
        <v>41.860829000000003</v>
      </c>
      <c r="N116">
        <v>46.554957000000002</v>
      </c>
      <c r="O116">
        <v>45.763863999999998</v>
      </c>
      <c r="P116">
        <v>25.123177999999999</v>
      </c>
      <c r="Q116">
        <v>20.329287999999998</v>
      </c>
      <c r="R116">
        <v>99.795024999999995</v>
      </c>
      <c r="S116">
        <v>99.365283000000005</v>
      </c>
      <c r="T116">
        <v>40.843435999999997</v>
      </c>
      <c r="U116">
        <v>44.593038999999997</v>
      </c>
      <c r="V116">
        <v>41.802475000000001</v>
      </c>
      <c r="W116">
        <v>46.461727000000003</v>
      </c>
      <c r="X116">
        <v>45.645733</v>
      </c>
      <c r="Y116">
        <v>1.2165630000000001</v>
      </c>
      <c r="Z116">
        <v>16306.86</v>
      </c>
      <c r="AA116">
        <v>16.03</v>
      </c>
      <c r="AB116">
        <v>93660205872840</v>
      </c>
      <c r="AC116">
        <v>80447478750</v>
      </c>
      <c r="AD116">
        <v>42801418569511</v>
      </c>
      <c r="AE116">
        <v>43432380481</v>
      </c>
      <c r="AF116" t="s">
        <v>268</v>
      </c>
    </row>
    <row r="117" spans="1:32">
      <c r="A117" t="s">
        <v>138</v>
      </c>
      <c r="B117" t="s">
        <v>139</v>
      </c>
      <c r="C117" t="s">
        <v>152</v>
      </c>
      <c r="D117">
        <v>0</v>
      </c>
      <c r="E117" t="s">
        <v>140</v>
      </c>
      <c r="F117" t="s">
        <v>68</v>
      </c>
      <c r="G117" t="s">
        <v>17</v>
      </c>
      <c r="H117">
        <v>30</v>
      </c>
      <c r="I117">
        <v>10</v>
      </c>
      <c r="J117" t="s">
        <v>18</v>
      </c>
      <c r="K117">
        <v>135</v>
      </c>
      <c r="L117">
        <v>10804.841313000001</v>
      </c>
      <c r="M117">
        <v>39.215680999999996</v>
      </c>
      <c r="N117">
        <v>43.632379999999998</v>
      </c>
      <c r="O117">
        <v>42.642184999999998</v>
      </c>
      <c r="P117">
        <v>21.419846</v>
      </c>
      <c r="Q117">
        <v>17.869548999999999</v>
      </c>
      <c r="R117">
        <v>94.244456</v>
      </c>
      <c r="S117">
        <v>92.291096999999993</v>
      </c>
      <c r="T117">
        <v>36.994695</v>
      </c>
      <c r="U117">
        <v>42.103875000000002</v>
      </c>
      <c r="V117">
        <v>39.117016</v>
      </c>
      <c r="W117">
        <v>43.538544999999999</v>
      </c>
      <c r="X117">
        <v>42.504755000000003</v>
      </c>
      <c r="Y117">
        <v>1.3654120000000001</v>
      </c>
      <c r="Z117">
        <v>18787.93</v>
      </c>
      <c r="AA117">
        <v>12.14</v>
      </c>
      <c r="AB117">
        <v>111561266835572</v>
      </c>
      <c r="AC117">
        <v>63841576550</v>
      </c>
      <c r="AD117">
        <v>49132567995836</v>
      </c>
      <c r="AE117">
        <v>33087019031</v>
      </c>
      <c r="AF117" t="s">
        <v>269</v>
      </c>
    </row>
    <row r="118" spans="1:32">
      <c r="A118" t="s">
        <v>138</v>
      </c>
      <c r="B118" t="s">
        <v>139</v>
      </c>
      <c r="C118" t="s">
        <v>152</v>
      </c>
      <c r="D118">
        <v>0</v>
      </c>
      <c r="E118" t="s">
        <v>140</v>
      </c>
      <c r="F118" t="s">
        <v>68</v>
      </c>
      <c r="G118" t="s">
        <v>17</v>
      </c>
      <c r="H118">
        <v>30</v>
      </c>
      <c r="I118">
        <v>10</v>
      </c>
      <c r="J118" t="s">
        <v>18</v>
      </c>
      <c r="K118">
        <v>160</v>
      </c>
      <c r="L118">
        <v>4974.202413</v>
      </c>
      <c r="M118">
        <v>36.193483999999998</v>
      </c>
      <c r="N118">
        <v>40.405149000000002</v>
      </c>
      <c r="O118">
        <v>39.199900999999997</v>
      </c>
      <c r="P118">
        <v>17.812577000000001</v>
      </c>
      <c r="Q118">
        <v>15.307788</v>
      </c>
      <c r="R118">
        <v>78.346564999999998</v>
      </c>
      <c r="S118">
        <v>75.912768</v>
      </c>
      <c r="T118">
        <v>32.895093000000003</v>
      </c>
      <c r="U118">
        <v>39.353535999999998</v>
      </c>
      <c r="V118">
        <v>36.064368000000002</v>
      </c>
      <c r="W118">
        <v>40.280377999999999</v>
      </c>
      <c r="X118">
        <v>39.018393000000003</v>
      </c>
      <c r="Y118">
        <v>1.451416</v>
      </c>
      <c r="Z118">
        <v>14564.64</v>
      </c>
      <c r="AA118">
        <v>10.36</v>
      </c>
      <c r="AB118">
        <v>87096829211972</v>
      </c>
      <c r="AC118">
        <v>50076163382</v>
      </c>
      <c r="AD118">
        <v>38035522711302</v>
      </c>
      <c r="AE118">
        <v>28461235169</v>
      </c>
      <c r="AF118" t="s">
        <v>270</v>
      </c>
    </row>
    <row r="119" spans="1:32">
      <c r="A119" t="s">
        <v>138</v>
      </c>
      <c r="B119" t="s">
        <v>139</v>
      </c>
      <c r="C119" t="s">
        <v>152</v>
      </c>
      <c r="D119">
        <v>0</v>
      </c>
      <c r="E119" t="s">
        <v>140</v>
      </c>
      <c r="F119" t="s">
        <v>68</v>
      </c>
      <c r="G119" t="s">
        <v>17</v>
      </c>
      <c r="H119">
        <v>30</v>
      </c>
      <c r="I119">
        <v>10</v>
      </c>
      <c r="J119" t="s">
        <v>18</v>
      </c>
      <c r="K119">
        <v>185</v>
      </c>
      <c r="L119">
        <v>2242.0053790000002</v>
      </c>
      <c r="M119">
        <v>32.993445999999999</v>
      </c>
      <c r="N119">
        <v>37.138044999999998</v>
      </c>
      <c r="O119">
        <v>35.625937</v>
      </c>
      <c r="P119">
        <v>14.250678000000001</v>
      </c>
      <c r="Q119">
        <v>12.709761</v>
      </c>
      <c r="R119">
        <v>56.841389999999997</v>
      </c>
      <c r="S119">
        <v>54.716391999999999</v>
      </c>
      <c r="T119">
        <v>28.939126999999999</v>
      </c>
      <c r="U119">
        <v>36.357455999999999</v>
      </c>
      <c r="V119">
        <v>32.848022999999998</v>
      </c>
      <c r="W119">
        <v>36.987206</v>
      </c>
      <c r="X119">
        <v>35.393717000000002</v>
      </c>
      <c r="Y119">
        <v>1.5055510000000001</v>
      </c>
      <c r="Z119">
        <v>11143.34</v>
      </c>
      <c r="AA119">
        <v>7.65</v>
      </c>
      <c r="AB119">
        <v>69499055532379</v>
      </c>
      <c r="AC119">
        <v>37674382480</v>
      </c>
      <c r="AD119">
        <v>29090465646968</v>
      </c>
      <c r="AE119">
        <v>21216203976</v>
      </c>
      <c r="AF119" t="s">
        <v>271</v>
      </c>
    </row>
    <row r="120" spans="1:32">
      <c r="A120" t="s">
        <v>138</v>
      </c>
      <c r="B120" t="s">
        <v>139</v>
      </c>
      <c r="C120" t="s">
        <v>152</v>
      </c>
      <c r="D120">
        <v>0</v>
      </c>
      <c r="E120" t="s">
        <v>140</v>
      </c>
      <c r="F120" t="s">
        <v>68</v>
      </c>
      <c r="G120" t="s">
        <v>17</v>
      </c>
      <c r="H120">
        <v>30</v>
      </c>
      <c r="I120">
        <v>10</v>
      </c>
      <c r="J120" t="s">
        <v>18</v>
      </c>
      <c r="K120">
        <v>210</v>
      </c>
      <c r="L120">
        <v>947.54722200000003</v>
      </c>
      <c r="M120">
        <v>29.810227999999999</v>
      </c>
      <c r="N120">
        <v>33.933816</v>
      </c>
      <c r="O120">
        <v>31.998721</v>
      </c>
      <c r="P120">
        <v>10.919478</v>
      </c>
      <c r="Q120">
        <v>10.254502</v>
      </c>
      <c r="R120">
        <v>32.555588999999998</v>
      </c>
      <c r="S120">
        <v>31.216370999999999</v>
      </c>
      <c r="T120">
        <v>25.330376000000001</v>
      </c>
      <c r="U120">
        <v>33.203640999999998</v>
      </c>
      <c r="V120">
        <v>29.677856999999999</v>
      </c>
      <c r="W120">
        <v>33.768816000000001</v>
      </c>
      <c r="X120">
        <v>31.733661000000001</v>
      </c>
      <c r="Y120">
        <v>1.6989099999999999</v>
      </c>
      <c r="Z120">
        <v>7560.01</v>
      </c>
      <c r="AA120">
        <v>5.6</v>
      </c>
      <c r="AB120">
        <v>48577506009377</v>
      </c>
      <c r="AC120">
        <v>26813459161</v>
      </c>
      <c r="AD120">
        <v>19773984211506</v>
      </c>
      <c r="AE120">
        <v>15696152569</v>
      </c>
      <c r="AF120" t="s">
        <v>272</v>
      </c>
    </row>
    <row r="121" spans="1:32">
      <c r="A121" t="s">
        <v>138</v>
      </c>
      <c r="B121" t="s">
        <v>139</v>
      </c>
      <c r="C121" t="s">
        <v>152</v>
      </c>
      <c r="D121">
        <v>0</v>
      </c>
      <c r="E121" t="s">
        <v>140</v>
      </c>
      <c r="F121" t="s">
        <v>68</v>
      </c>
      <c r="G121" t="s">
        <v>17</v>
      </c>
      <c r="H121">
        <v>30</v>
      </c>
      <c r="I121">
        <v>10</v>
      </c>
      <c r="J121" t="s">
        <v>18</v>
      </c>
      <c r="K121">
        <v>235</v>
      </c>
      <c r="L121">
        <v>377.17421000000002</v>
      </c>
      <c r="M121">
        <v>26.799617000000001</v>
      </c>
      <c r="N121">
        <v>30.928266000000001</v>
      </c>
      <c r="O121">
        <v>28.648633</v>
      </c>
      <c r="P121">
        <v>8.1439360000000001</v>
      </c>
      <c r="Q121">
        <v>8.1373569999999997</v>
      </c>
      <c r="R121">
        <v>12.352232000000001</v>
      </c>
      <c r="S121">
        <v>11.679671000000001</v>
      </c>
      <c r="T121">
        <v>22.179437</v>
      </c>
      <c r="U121">
        <v>30.087720999999998</v>
      </c>
      <c r="V121">
        <v>26.682941</v>
      </c>
      <c r="W121">
        <v>30.757752</v>
      </c>
      <c r="X121">
        <v>28.358747999999999</v>
      </c>
      <c r="Y121">
        <v>1.840867</v>
      </c>
      <c r="Z121">
        <v>4640.08</v>
      </c>
      <c r="AA121">
        <v>3.95</v>
      </c>
      <c r="AB121">
        <v>30422260928605</v>
      </c>
      <c r="AC121">
        <v>19478550803</v>
      </c>
      <c r="AD121">
        <v>12193864352400</v>
      </c>
      <c r="AE121">
        <v>11191043899</v>
      </c>
      <c r="AF121" t="s">
        <v>273</v>
      </c>
    </row>
    <row r="122" spans="1:32">
      <c r="A122" t="s">
        <v>138</v>
      </c>
      <c r="B122" t="s">
        <v>139</v>
      </c>
      <c r="C122" t="s">
        <v>152</v>
      </c>
      <c r="D122">
        <v>0</v>
      </c>
      <c r="E122" t="s">
        <v>140</v>
      </c>
      <c r="F122" t="s">
        <v>68</v>
      </c>
      <c r="G122" t="s">
        <v>17</v>
      </c>
      <c r="H122">
        <v>30</v>
      </c>
      <c r="I122">
        <v>10</v>
      </c>
      <c r="J122" t="s">
        <v>8</v>
      </c>
      <c r="K122">
        <v>110</v>
      </c>
      <c r="L122">
        <v>16248.918465999999</v>
      </c>
      <c r="M122">
        <v>40.310890999999998</v>
      </c>
      <c r="N122">
        <v>45.409801000000002</v>
      </c>
      <c r="O122">
        <v>44.495507000000003</v>
      </c>
      <c r="P122">
        <v>23.519265000000001</v>
      </c>
      <c r="Q122">
        <v>19.257709999999999</v>
      </c>
      <c r="R122">
        <v>98.338194000000001</v>
      </c>
      <c r="S122">
        <v>96.960221000000004</v>
      </c>
      <c r="T122">
        <v>39.208837000000003</v>
      </c>
      <c r="U122">
        <v>43.506058000000003</v>
      </c>
      <c r="V122">
        <v>40.267010999999997</v>
      </c>
      <c r="W122">
        <v>45.323797999999996</v>
      </c>
      <c r="X122">
        <v>44.379123999999997</v>
      </c>
      <c r="Y122">
        <v>1.3856630000000001</v>
      </c>
      <c r="Z122">
        <v>10869.24</v>
      </c>
      <c r="AA122">
        <v>10.55</v>
      </c>
      <c r="AB122">
        <v>62013721212987</v>
      </c>
      <c r="AC122">
        <v>52841824195</v>
      </c>
      <c r="AD122">
        <v>28552246492496</v>
      </c>
      <c r="AE122">
        <v>28355974573</v>
      </c>
      <c r="AF122" t="s">
        <v>274</v>
      </c>
    </row>
    <row r="123" spans="1:32">
      <c r="A123" t="s">
        <v>138</v>
      </c>
      <c r="B123" t="s">
        <v>139</v>
      </c>
      <c r="C123" t="s">
        <v>152</v>
      </c>
      <c r="D123">
        <v>0</v>
      </c>
      <c r="E123" t="s">
        <v>140</v>
      </c>
      <c r="F123" t="s">
        <v>68</v>
      </c>
      <c r="G123" t="s">
        <v>17</v>
      </c>
      <c r="H123">
        <v>30</v>
      </c>
      <c r="I123">
        <v>10</v>
      </c>
      <c r="J123" t="s">
        <v>8</v>
      </c>
      <c r="K123">
        <v>135</v>
      </c>
      <c r="L123">
        <v>7817.0617080000002</v>
      </c>
      <c r="M123">
        <v>37.894722000000002</v>
      </c>
      <c r="N123">
        <v>42.445245999999997</v>
      </c>
      <c r="O123">
        <v>41.313048999999999</v>
      </c>
      <c r="P123">
        <v>20.037780999999999</v>
      </c>
      <c r="Q123">
        <v>16.894490000000001</v>
      </c>
      <c r="R123">
        <v>88.357804000000002</v>
      </c>
      <c r="S123">
        <v>85.994686000000002</v>
      </c>
      <c r="T123">
        <v>35.390155999999998</v>
      </c>
      <c r="U123">
        <v>41.073946999999997</v>
      </c>
      <c r="V123">
        <v>37.808956000000002</v>
      </c>
      <c r="W123">
        <v>42.340800000000002</v>
      </c>
      <c r="X123">
        <v>41.160224999999997</v>
      </c>
      <c r="Y123">
        <v>1.521245</v>
      </c>
      <c r="Z123">
        <v>13371.91</v>
      </c>
      <c r="AA123">
        <v>8.5</v>
      </c>
      <c r="AB123">
        <v>78696993878264</v>
      </c>
      <c r="AC123">
        <v>41262000659</v>
      </c>
      <c r="AD123">
        <v>34999262810254</v>
      </c>
      <c r="AE123">
        <v>23049302548</v>
      </c>
      <c r="AF123" t="s">
        <v>275</v>
      </c>
    </row>
    <row r="124" spans="1:32">
      <c r="A124" t="s">
        <v>138</v>
      </c>
      <c r="B124" t="s">
        <v>139</v>
      </c>
      <c r="C124" t="s">
        <v>152</v>
      </c>
      <c r="D124">
        <v>0</v>
      </c>
      <c r="E124" t="s">
        <v>140</v>
      </c>
      <c r="F124" t="s">
        <v>68</v>
      </c>
      <c r="G124" t="s">
        <v>17</v>
      </c>
      <c r="H124">
        <v>30</v>
      </c>
      <c r="I124">
        <v>10</v>
      </c>
      <c r="J124" t="s">
        <v>8</v>
      </c>
      <c r="K124">
        <v>160</v>
      </c>
      <c r="L124">
        <v>3575.6256050000002</v>
      </c>
      <c r="M124">
        <v>34.906077000000003</v>
      </c>
      <c r="N124">
        <v>39.220424000000001</v>
      </c>
      <c r="O124">
        <v>37.858387999999998</v>
      </c>
      <c r="P124">
        <v>16.425360000000001</v>
      </c>
      <c r="Q124">
        <v>14.313060999999999</v>
      </c>
      <c r="R124">
        <v>70.085162999999994</v>
      </c>
      <c r="S124">
        <v>67.702378999999993</v>
      </c>
      <c r="T124">
        <v>31.330338000000001</v>
      </c>
      <c r="U124">
        <v>38.281230000000001</v>
      </c>
      <c r="V124">
        <v>34.780686000000003</v>
      </c>
      <c r="W124">
        <v>39.087600000000002</v>
      </c>
      <c r="X124">
        <v>37.660206000000002</v>
      </c>
      <c r="Y124">
        <v>1.595269</v>
      </c>
      <c r="Z124">
        <v>10646.79</v>
      </c>
      <c r="AA124">
        <v>6.63</v>
      </c>
      <c r="AB124">
        <v>63511808357277</v>
      </c>
      <c r="AC124">
        <v>31452462897</v>
      </c>
      <c r="AD124">
        <v>27815442017304</v>
      </c>
      <c r="AE124">
        <v>18019302033</v>
      </c>
      <c r="AF124" t="s">
        <v>276</v>
      </c>
    </row>
    <row r="125" spans="1:32">
      <c r="A125" t="s">
        <v>138</v>
      </c>
      <c r="B125" t="s">
        <v>139</v>
      </c>
      <c r="C125" t="s">
        <v>152</v>
      </c>
      <c r="D125">
        <v>0</v>
      </c>
      <c r="E125" t="s">
        <v>140</v>
      </c>
      <c r="F125" t="s">
        <v>68</v>
      </c>
      <c r="G125" t="s">
        <v>17</v>
      </c>
      <c r="H125">
        <v>30</v>
      </c>
      <c r="I125">
        <v>10</v>
      </c>
      <c r="J125" t="s">
        <v>8</v>
      </c>
      <c r="K125">
        <v>185</v>
      </c>
      <c r="L125">
        <v>1576.928917</v>
      </c>
      <c r="M125">
        <v>31.764932999999999</v>
      </c>
      <c r="N125">
        <v>36.008311999999997</v>
      </c>
      <c r="O125">
        <v>34.329873999999997</v>
      </c>
      <c r="P125">
        <v>12.950816</v>
      </c>
      <c r="Q125">
        <v>11.769280999999999</v>
      </c>
      <c r="R125">
        <v>47.815837999999999</v>
      </c>
      <c r="S125">
        <v>45.905771999999999</v>
      </c>
      <c r="T125">
        <v>27.529677</v>
      </c>
      <c r="U125">
        <v>35.287129999999998</v>
      </c>
      <c r="V125">
        <v>31.62548</v>
      </c>
      <c r="W125">
        <v>35.852286999999997</v>
      </c>
      <c r="X125">
        <v>34.086365000000001</v>
      </c>
      <c r="Y125">
        <v>1.7426600000000001</v>
      </c>
      <c r="Z125">
        <v>8179.05</v>
      </c>
      <c r="AA125">
        <v>5.1100000000000003</v>
      </c>
      <c r="AB125">
        <v>50124947280547</v>
      </c>
      <c r="AC125">
        <v>22277840184</v>
      </c>
      <c r="AD125">
        <v>21340349505614</v>
      </c>
      <c r="AE125">
        <v>14146474304</v>
      </c>
      <c r="AF125" t="s">
        <v>277</v>
      </c>
    </row>
    <row r="126" spans="1:32">
      <c r="A126" t="s">
        <v>138</v>
      </c>
      <c r="B126" t="s">
        <v>139</v>
      </c>
      <c r="C126" t="s">
        <v>152</v>
      </c>
      <c r="D126">
        <v>0</v>
      </c>
      <c r="E126" t="s">
        <v>140</v>
      </c>
      <c r="F126" t="s">
        <v>68</v>
      </c>
      <c r="G126" t="s">
        <v>17</v>
      </c>
      <c r="H126">
        <v>30</v>
      </c>
      <c r="I126">
        <v>10</v>
      </c>
      <c r="J126" t="s">
        <v>8</v>
      </c>
      <c r="K126">
        <v>210</v>
      </c>
      <c r="L126">
        <v>647.23461199999997</v>
      </c>
      <c r="M126">
        <v>28.694274</v>
      </c>
      <c r="N126">
        <v>32.893399000000002</v>
      </c>
      <c r="O126">
        <v>30.802403000000002</v>
      </c>
      <c r="P126">
        <v>9.8678709999999992</v>
      </c>
      <c r="Q126">
        <v>9.4667589999999997</v>
      </c>
      <c r="R126">
        <v>24.182818999999999</v>
      </c>
      <c r="S126">
        <v>23.103764999999999</v>
      </c>
      <c r="T126">
        <v>24.13908</v>
      </c>
      <c r="U126">
        <v>32.19641</v>
      </c>
      <c r="V126">
        <v>28.571739999999998</v>
      </c>
      <c r="W126">
        <v>32.732787000000002</v>
      </c>
      <c r="X126">
        <v>30.532108999999998</v>
      </c>
      <c r="Y126">
        <v>1.467957</v>
      </c>
      <c r="Z126">
        <v>5390.4</v>
      </c>
      <c r="AA126">
        <v>3.49</v>
      </c>
      <c r="AB126">
        <v>34424853462857</v>
      </c>
      <c r="AC126">
        <v>15697096277</v>
      </c>
      <c r="AD126">
        <v>14081896834348</v>
      </c>
      <c r="AE126">
        <v>9744982407</v>
      </c>
      <c r="AF126" t="s">
        <v>278</v>
      </c>
    </row>
    <row r="127" spans="1:32">
      <c r="A127" t="s">
        <v>138</v>
      </c>
      <c r="B127" t="s">
        <v>139</v>
      </c>
      <c r="C127" t="s">
        <v>152</v>
      </c>
      <c r="D127">
        <v>0</v>
      </c>
      <c r="E127" t="s">
        <v>140</v>
      </c>
      <c r="F127" t="s">
        <v>68</v>
      </c>
      <c r="G127" t="s">
        <v>17</v>
      </c>
      <c r="H127">
        <v>30</v>
      </c>
      <c r="I127">
        <v>10</v>
      </c>
      <c r="J127" t="s">
        <v>8</v>
      </c>
      <c r="K127">
        <v>235</v>
      </c>
      <c r="L127">
        <v>249.15330800000001</v>
      </c>
      <c r="M127">
        <v>25.792438000000001</v>
      </c>
      <c r="N127">
        <v>30.149784</v>
      </c>
      <c r="O127">
        <v>27.734392</v>
      </c>
      <c r="P127">
        <v>7.3213600000000003</v>
      </c>
      <c r="Q127">
        <v>7.5057859999999996</v>
      </c>
      <c r="R127">
        <v>6.3906299999999998</v>
      </c>
      <c r="S127">
        <v>6.0164260000000001</v>
      </c>
      <c r="T127">
        <v>21.202147</v>
      </c>
      <c r="U127">
        <v>29.213494000000001</v>
      </c>
      <c r="V127">
        <v>25.684386</v>
      </c>
      <c r="W127">
        <v>29.985645000000002</v>
      </c>
      <c r="X127">
        <v>27.460781999999998</v>
      </c>
      <c r="Y127">
        <v>1.7508589999999999</v>
      </c>
      <c r="Z127">
        <v>3196.13</v>
      </c>
      <c r="AA127">
        <v>2.52</v>
      </c>
      <c r="AB127">
        <v>20378492638991</v>
      </c>
      <c r="AC127">
        <v>11186053527</v>
      </c>
      <c r="AD127">
        <v>8384547762028</v>
      </c>
      <c r="AE127">
        <v>7014665831</v>
      </c>
      <c r="AF127" t="s">
        <v>279</v>
      </c>
    </row>
    <row r="128" spans="1:32">
      <c r="A128" t="s">
        <v>138</v>
      </c>
      <c r="B128" t="s">
        <v>139</v>
      </c>
      <c r="C128" t="s">
        <v>152</v>
      </c>
      <c r="D128">
        <v>0</v>
      </c>
      <c r="E128" t="s">
        <v>140</v>
      </c>
      <c r="F128" t="s">
        <v>68</v>
      </c>
      <c r="G128" t="s">
        <v>17</v>
      </c>
      <c r="H128">
        <v>30</v>
      </c>
      <c r="I128">
        <v>10</v>
      </c>
      <c r="J128" t="s">
        <v>19</v>
      </c>
      <c r="K128">
        <v>110</v>
      </c>
      <c r="L128">
        <v>9927.0108349999991</v>
      </c>
      <c r="M128">
        <v>37.552625999999997</v>
      </c>
      <c r="N128">
        <v>43.324019999999997</v>
      </c>
      <c r="O128">
        <v>42.074252999999999</v>
      </c>
      <c r="P128">
        <v>21.508058999999999</v>
      </c>
      <c r="Q128">
        <v>17.617038000000001</v>
      </c>
      <c r="R128">
        <v>89.730419999999995</v>
      </c>
      <c r="S128">
        <v>87.341689000000002</v>
      </c>
      <c r="T128">
        <v>35.753219999999999</v>
      </c>
      <c r="U128">
        <v>41.678607999999997</v>
      </c>
      <c r="V128">
        <v>37.521973000000003</v>
      </c>
      <c r="W128">
        <v>43.253763999999997</v>
      </c>
      <c r="X128">
        <v>41.979680999999999</v>
      </c>
      <c r="Y128">
        <v>1.5290349999999999</v>
      </c>
      <c r="Z128">
        <v>7898.43</v>
      </c>
      <c r="AA128">
        <v>5.62</v>
      </c>
      <c r="AB128">
        <v>44921939619764</v>
      </c>
      <c r="AC128">
        <v>28253587603</v>
      </c>
      <c r="AD128">
        <v>20763384580444</v>
      </c>
      <c r="AE128">
        <v>15000297950</v>
      </c>
      <c r="AF128" t="s">
        <v>280</v>
      </c>
    </row>
    <row r="129" spans="1:32">
      <c r="A129" t="s">
        <v>138</v>
      </c>
      <c r="B129" t="s">
        <v>139</v>
      </c>
      <c r="C129" t="s">
        <v>152</v>
      </c>
      <c r="D129">
        <v>0</v>
      </c>
      <c r="E129" t="s">
        <v>140</v>
      </c>
      <c r="F129" t="s">
        <v>68</v>
      </c>
      <c r="G129" t="s">
        <v>17</v>
      </c>
      <c r="H129">
        <v>30</v>
      </c>
      <c r="I129">
        <v>10</v>
      </c>
      <c r="J129" t="s">
        <v>19</v>
      </c>
      <c r="K129">
        <v>135</v>
      </c>
      <c r="L129">
        <v>4858.8371630000001</v>
      </c>
      <c r="M129">
        <v>35.627116999999998</v>
      </c>
      <c r="N129">
        <v>40.464601000000002</v>
      </c>
      <c r="O129">
        <v>39.100830000000002</v>
      </c>
      <c r="P129">
        <v>18.097145000000001</v>
      </c>
      <c r="Q129">
        <v>15.380383999999999</v>
      </c>
      <c r="R129">
        <v>75.403053999999997</v>
      </c>
      <c r="S129">
        <v>72.980800000000002</v>
      </c>
      <c r="T129">
        <v>32.585099999999997</v>
      </c>
      <c r="U129">
        <v>39.379691000000001</v>
      </c>
      <c r="V129">
        <v>35.566709000000003</v>
      </c>
      <c r="W129">
        <v>40.355750999999998</v>
      </c>
      <c r="X129">
        <v>38.946952000000003</v>
      </c>
      <c r="Y129">
        <v>1.6455150000000001</v>
      </c>
      <c r="Z129">
        <v>8146.08</v>
      </c>
      <c r="AA129">
        <v>4.17</v>
      </c>
      <c r="AB129">
        <v>47814325232740</v>
      </c>
      <c r="AC129">
        <v>21769413703</v>
      </c>
      <c r="AD129">
        <v>21365882896083</v>
      </c>
      <c r="AE129">
        <v>11202720367</v>
      </c>
      <c r="AF129" t="s">
        <v>281</v>
      </c>
    </row>
    <row r="130" spans="1:32">
      <c r="A130" t="s">
        <v>138</v>
      </c>
      <c r="B130" t="s">
        <v>139</v>
      </c>
      <c r="C130" t="s">
        <v>152</v>
      </c>
      <c r="D130">
        <v>0</v>
      </c>
      <c r="E130" t="s">
        <v>140</v>
      </c>
      <c r="F130" t="s">
        <v>68</v>
      </c>
      <c r="G130" t="s">
        <v>17</v>
      </c>
      <c r="H130">
        <v>30</v>
      </c>
      <c r="I130">
        <v>10</v>
      </c>
      <c r="J130" t="s">
        <v>19</v>
      </c>
      <c r="K130">
        <v>160</v>
      </c>
      <c r="L130">
        <v>2187.688619</v>
      </c>
      <c r="M130">
        <v>32.936517000000002</v>
      </c>
      <c r="N130">
        <v>37.382300000000001</v>
      </c>
      <c r="O130">
        <v>35.786349999999999</v>
      </c>
      <c r="P130">
        <v>14.517035999999999</v>
      </c>
      <c r="Q130">
        <v>12.875923999999999</v>
      </c>
      <c r="R130">
        <v>55.558866999999999</v>
      </c>
      <c r="S130">
        <v>53.470194999999997</v>
      </c>
      <c r="T130">
        <v>28.978646000000001</v>
      </c>
      <c r="U130">
        <v>36.623421999999998</v>
      </c>
      <c r="V130">
        <v>32.832999999999998</v>
      </c>
      <c r="W130">
        <v>37.247056999999998</v>
      </c>
      <c r="X130">
        <v>35.580739000000001</v>
      </c>
      <c r="Y130">
        <v>1.741061</v>
      </c>
      <c r="Z130">
        <v>6527.61</v>
      </c>
      <c r="AA130">
        <v>3.1</v>
      </c>
      <c r="AB130">
        <v>39568943627913</v>
      </c>
      <c r="AC130">
        <v>15982429024</v>
      </c>
      <c r="AD130">
        <v>17066189782810</v>
      </c>
      <c r="AE130">
        <v>8380743262</v>
      </c>
      <c r="AF130" t="s">
        <v>282</v>
      </c>
    </row>
    <row r="131" spans="1:32">
      <c r="A131" t="s">
        <v>138</v>
      </c>
      <c r="B131" t="s">
        <v>139</v>
      </c>
      <c r="C131" t="s">
        <v>152</v>
      </c>
      <c r="D131">
        <v>0</v>
      </c>
      <c r="E131" t="s">
        <v>140</v>
      </c>
      <c r="F131" t="s">
        <v>68</v>
      </c>
      <c r="G131" t="s">
        <v>17</v>
      </c>
      <c r="H131">
        <v>30</v>
      </c>
      <c r="I131">
        <v>10</v>
      </c>
      <c r="J131" t="s">
        <v>19</v>
      </c>
      <c r="K131">
        <v>185</v>
      </c>
      <c r="L131">
        <v>943.90471100000002</v>
      </c>
      <c r="M131">
        <v>30.06109</v>
      </c>
      <c r="N131">
        <v>34.372674000000004</v>
      </c>
      <c r="O131">
        <v>32.452730000000003</v>
      </c>
      <c r="P131">
        <v>11.268682999999999</v>
      </c>
      <c r="Q131">
        <v>10.512624000000001</v>
      </c>
      <c r="R131">
        <v>33.943401999999999</v>
      </c>
      <c r="S131">
        <v>32.492398000000001</v>
      </c>
      <c r="T131">
        <v>25.623265</v>
      </c>
      <c r="U131">
        <v>33.729742999999999</v>
      </c>
      <c r="V131">
        <v>29.940178</v>
      </c>
      <c r="W131">
        <v>34.214717</v>
      </c>
      <c r="X131">
        <v>32.201250000000002</v>
      </c>
      <c r="Y131">
        <v>1.8752219999999999</v>
      </c>
      <c r="Z131">
        <v>4986.6400000000003</v>
      </c>
      <c r="AA131">
        <v>2.08</v>
      </c>
      <c r="AB131">
        <v>31178394067569</v>
      </c>
      <c r="AC131">
        <v>10696014041</v>
      </c>
      <c r="AD131">
        <v>13013755154079</v>
      </c>
      <c r="AE131">
        <v>5671809082</v>
      </c>
      <c r="AF131" t="s">
        <v>283</v>
      </c>
    </row>
    <row r="132" spans="1:32">
      <c r="A132" t="s">
        <v>138</v>
      </c>
      <c r="B132" t="s">
        <v>139</v>
      </c>
      <c r="C132" t="s">
        <v>152</v>
      </c>
      <c r="D132">
        <v>0</v>
      </c>
      <c r="E132" t="s">
        <v>140</v>
      </c>
      <c r="F132" t="s">
        <v>68</v>
      </c>
      <c r="G132" t="s">
        <v>17</v>
      </c>
      <c r="H132">
        <v>30</v>
      </c>
      <c r="I132">
        <v>10</v>
      </c>
      <c r="J132" t="s">
        <v>19</v>
      </c>
      <c r="K132">
        <v>210</v>
      </c>
      <c r="L132">
        <v>372.53946100000002</v>
      </c>
      <c r="M132">
        <v>27.136339</v>
      </c>
      <c r="N132">
        <v>31.547474999999999</v>
      </c>
      <c r="O132">
        <v>29.242429000000001</v>
      </c>
      <c r="P132">
        <v>8.4742750000000004</v>
      </c>
      <c r="Q132">
        <v>8.4029039999999995</v>
      </c>
      <c r="R132">
        <v>12.557338</v>
      </c>
      <c r="S132">
        <v>11.948308000000001</v>
      </c>
      <c r="T132">
        <v>22.546226000000001</v>
      </c>
      <c r="U132">
        <v>30.77027</v>
      </c>
      <c r="V132">
        <v>27.026447999999998</v>
      </c>
      <c r="W132">
        <v>31.386510000000001</v>
      </c>
      <c r="X132">
        <v>28.972103000000001</v>
      </c>
      <c r="Y132">
        <v>1.7827999999999999</v>
      </c>
      <c r="Z132">
        <v>3161.2</v>
      </c>
      <c r="AA132">
        <v>1.4</v>
      </c>
      <c r="AB132">
        <v>20154104223506</v>
      </c>
      <c r="AC132">
        <v>7058778405</v>
      </c>
      <c r="AD132">
        <v>8255314746846</v>
      </c>
      <c r="AE132">
        <v>3853700824</v>
      </c>
      <c r="AF132" t="s">
        <v>284</v>
      </c>
    </row>
    <row r="133" spans="1:32">
      <c r="A133" t="s">
        <v>138</v>
      </c>
      <c r="B133" t="s">
        <v>139</v>
      </c>
      <c r="C133" t="s">
        <v>152</v>
      </c>
      <c r="D133">
        <v>0</v>
      </c>
      <c r="E133" t="s">
        <v>140</v>
      </c>
      <c r="F133" t="s">
        <v>68</v>
      </c>
      <c r="G133" t="s">
        <v>17</v>
      </c>
      <c r="H133">
        <v>30</v>
      </c>
      <c r="I133">
        <v>10</v>
      </c>
      <c r="J133" t="s">
        <v>19</v>
      </c>
      <c r="K133">
        <v>235</v>
      </c>
      <c r="L133">
        <v>134.75263200000001</v>
      </c>
      <c r="M133">
        <v>24.388876</v>
      </c>
      <c r="N133">
        <v>29.082674000000001</v>
      </c>
      <c r="O133">
        <v>26.513079000000001</v>
      </c>
      <c r="P133">
        <v>6.3002060000000002</v>
      </c>
      <c r="Q133">
        <v>6.6812860000000001</v>
      </c>
      <c r="R133">
        <v>1.7646649999999999</v>
      </c>
      <c r="S133">
        <v>1.6903859999999999</v>
      </c>
      <c r="T133">
        <v>19.874752999999998</v>
      </c>
      <c r="U133">
        <v>27.984089999999998</v>
      </c>
      <c r="V133">
        <v>24.291208000000001</v>
      </c>
      <c r="W133">
        <v>28.925843</v>
      </c>
      <c r="X133">
        <v>26.240506</v>
      </c>
      <c r="Y133">
        <v>1.8880600000000001</v>
      </c>
      <c r="Z133">
        <v>1717.85</v>
      </c>
      <c r="AA133">
        <v>0.98</v>
      </c>
      <c r="AB133">
        <v>11169015645521</v>
      </c>
      <c r="AC133">
        <v>4967240181</v>
      </c>
      <c r="AD133">
        <v>4499744870648</v>
      </c>
      <c r="AE133">
        <v>2699491587</v>
      </c>
      <c r="AF133" t="s">
        <v>285</v>
      </c>
    </row>
    <row r="134" spans="1:32">
      <c r="A134" t="s">
        <v>138</v>
      </c>
      <c r="B134" t="s">
        <v>139</v>
      </c>
      <c r="C134" t="s">
        <v>152</v>
      </c>
      <c r="D134">
        <v>0</v>
      </c>
      <c r="E134" t="s">
        <v>140</v>
      </c>
      <c r="F134" t="s">
        <v>68</v>
      </c>
      <c r="G134" t="s">
        <v>17</v>
      </c>
      <c r="H134">
        <v>30</v>
      </c>
      <c r="I134">
        <v>10</v>
      </c>
      <c r="J134" t="s">
        <v>9</v>
      </c>
      <c r="K134">
        <v>110</v>
      </c>
      <c r="L134">
        <v>6880.9990010000001</v>
      </c>
      <c r="M134">
        <v>35.427021000000003</v>
      </c>
      <c r="N134">
        <v>41.566239000000003</v>
      </c>
      <c r="O134">
        <v>39.963394999999998</v>
      </c>
      <c r="P134">
        <v>20.137765000000002</v>
      </c>
      <c r="Q134">
        <v>16.125973999999999</v>
      </c>
      <c r="R134">
        <v>77.055396999999999</v>
      </c>
      <c r="S134">
        <v>74.615658999999994</v>
      </c>
      <c r="T134">
        <v>32.545388000000003</v>
      </c>
      <c r="U134">
        <v>40.186872000000001</v>
      </c>
      <c r="V134">
        <v>35.398192000000002</v>
      </c>
      <c r="W134">
        <v>41.508887999999999</v>
      </c>
      <c r="X134">
        <v>39.883583999999999</v>
      </c>
      <c r="Y134">
        <v>1.626293</v>
      </c>
      <c r="Z134">
        <v>7210.3</v>
      </c>
      <c r="AA134">
        <v>3.58</v>
      </c>
      <c r="AB134">
        <v>40645087310952</v>
      </c>
      <c r="AC134">
        <v>17870069527</v>
      </c>
      <c r="AD134">
        <v>18944613267840</v>
      </c>
      <c r="AE134">
        <v>9558952484</v>
      </c>
      <c r="AF134" t="s">
        <v>286</v>
      </c>
    </row>
    <row r="135" spans="1:32">
      <c r="A135" t="s">
        <v>138</v>
      </c>
      <c r="B135" t="s">
        <v>139</v>
      </c>
      <c r="C135" t="s">
        <v>152</v>
      </c>
      <c r="D135">
        <v>0</v>
      </c>
      <c r="E135" t="s">
        <v>140</v>
      </c>
      <c r="F135" t="s">
        <v>68</v>
      </c>
      <c r="G135" t="s">
        <v>17</v>
      </c>
      <c r="H135">
        <v>30</v>
      </c>
      <c r="I135">
        <v>10</v>
      </c>
      <c r="J135" t="s">
        <v>9</v>
      </c>
      <c r="K135">
        <v>135</v>
      </c>
      <c r="L135">
        <v>3394.5476060000001</v>
      </c>
      <c r="M135">
        <v>33.882775000000002</v>
      </c>
      <c r="N135">
        <v>38.929180000000002</v>
      </c>
      <c r="O135">
        <v>37.340145999999997</v>
      </c>
      <c r="P135">
        <v>16.715232</v>
      </c>
      <c r="Q135">
        <v>14.130993</v>
      </c>
      <c r="R135">
        <v>62.334836000000003</v>
      </c>
      <c r="S135">
        <v>60.093192000000002</v>
      </c>
      <c r="T135">
        <v>30.244555999999999</v>
      </c>
      <c r="U135">
        <v>38.052078000000002</v>
      </c>
      <c r="V135">
        <v>33.837394000000003</v>
      </c>
      <c r="W135">
        <v>38.826785999999998</v>
      </c>
      <c r="X135">
        <v>37.197921999999998</v>
      </c>
      <c r="Y135">
        <v>1.7467980000000001</v>
      </c>
      <c r="Z135">
        <v>5388</v>
      </c>
      <c r="AA135">
        <v>2.64</v>
      </c>
      <c r="AB135">
        <v>31627624755341</v>
      </c>
      <c r="AC135">
        <v>13820628800</v>
      </c>
      <c r="AD135">
        <v>14122812287472</v>
      </c>
      <c r="AE135">
        <v>7103924343</v>
      </c>
      <c r="AF135" t="s">
        <v>287</v>
      </c>
    </row>
    <row r="136" spans="1:32">
      <c r="A136" t="s">
        <v>138</v>
      </c>
      <c r="B136" t="s">
        <v>139</v>
      </c>
      <c r="C136" t="s">
        <v>152</v>
      </c>
      <c r="D136">
        <v>0</v>
      </c>
      <c r="E136" t="s">
        <v>140</v>
      </c>
      <c r="F136" t="s">
        <v>68</v>
      </c>
      <c r="G136" t="s">
        <v>17</v>
      </c>
      <c r="H136">
        <v>30</v>
      </c>
      <c r="I136">
        <v>10</v>
      </c>
      <c r="J136" t="s">
        <v>9</v>
      </c>
      <c r="K136">
        <v>160</v>
      </c>
      <c r="L136">
        <v>1514.050872</v>
      </c>
      <c r="M136">
        <v>31.525831</v>
      </c>
      <c r="N136">
        <v>36.031753999999999</v>
      </c>
      <c r="O136">
        <v>34.247241000000002</v>
      </c>
      <c r="P136">
        <v>13.19623</v>
      </c>
      <c r="Q136">
        <v>11.826791</v>
      </c>
      <c r="R136">
        <v>43.494092999999999</v>
      </c>
      <c r="S136">
        <v>41.697381</v>
      </c>
      <c r="T136">
        <v>27.275172999999999</v>
      </c>
      <c r="U136">
        <v>35.414667000000001</v>
      </c>
      <c r="V136">
        <v>31.441921000000001</v>
      </c>
      <c r="W136">
        <v>35.897938000000003</v>
      </c>
      <c r="X136">
        <v>34.045589</v>
      </c>
      <c r="Y136">
        <v>1.8902270000000001</v>
      </c>
      <c r="Z136">
        <v>3832.81</v>
      </c>
      <c r="AA136">
        <v>1.99</v>
      </c>
      <c r="AB136">
        <v>22980303824824</v>
      </c>
      <c r="AC136">
        <v>9980230572</v>
      </c>
      <c r="AD136">
        <v>10031872133466</v>
      </c>
      <c r="AE136">
        <v>5365943184</v>
      </c>
      <c r="AF136" t="s">
        <v>288</v>
      </c>
    </row>
    <row r="137" spans="1:32">
      <c r="A137" t="s">
        <v>138</v>
      </c>
      <c r="B137" t="s">
        <v>139</v>
      </c>
      <c r="C137" t="s">
        <v>152</v>
      </c>
      <c r="D137">
        <v>0</v>
      </c>
      <c r="E137" t="s">
        <v>140</v>
      </c>
      <c r="F137" t="s">
        <v>68</v>
      </c>
      <c r="G137" t="s">
        <v>17</v>
      </c>
      <c r="H137">
        <v>30</v>
      </c>
      <c r="I137">
        <v>10</v>
      </c>
      <c r="J137" t="s">
        <v>9</v>
      </c>
      <c r="K137">
        <v>185</v>
      </c>
      <c r="L137">
        <v>647.32129399999997</v>
      </c>
      <c r="M137">
        <v>28.883723</v>
      </c>
      <c r="N137">
        <v>33.217995999999999</v>
      </c>
      <c r="O137">
        <v>31.131245</v>
      </c>
      <c r="P137">
        <v>10.161636</v>
      </c>
      <c r="Q137">
        <v>9.6594440000000006</v>
      </c>
      <c r="R137">
        <v>23.766252000000001</v>
      </c>
      <c r="S137">
        <v>22.736989999999999</v>
      </c>
      <c r="T137">
        <v>24.337707000000002</v>
      </c>
      <c r="U137">
        <v>32.617125000000001</v>
      </c>
      <c r="V137">
        <v>28.779285000000002</v>
      </c>
      <c r="W137">
        <v>33.066206000000001</v>
      </c>
      <c r="X137">
        <v>30.883747</v>
      </c>
      <c r="Y137">
        <v>1.85975</v>
      </c>
      <c r="Z137">
        <v>2716.43</v>
      </c>
      <c r="AA137">
        <v>1.24</v>
      </c>
      <c r="AB137">
        <v>16567991749522</v>
      </c>
      <c r="AC137">
        <v>6426996339</v>
      </c>
      <c r="AD137">
        <v>7098478850415</v>
      </c>
      <c r="AE137">
        <v>3338083334</v>
      </c>
      <c r="AF137" t="s">
        <v>289</v>
      </c>
    </row>
    <row r="138" spans="1:32">
      <c r="A138" t="s">
        <v>138</v>
      </c>
      <c r="B138" t="s">
        <v>139</v>
      </c>
      <c r="C138" t="s">
        <v>152</v>
      </c>
      <c r="D138">
        <v>0</v>
      </c>
      <c r="E138" t="s">
        <v>140</v>
      </c>
      <c r="F138" t="s">
        <v>68</v>
      </c>
      <c r="G138" t="s">
        <v>17</v>
      </c>
      <c r="H138">
        <v>30</v>
      </c>
      <c r="I138">
        <v>10</v>
      </c>
      <c r="J138" t="s">
        <v>9</v>
      </c>
      <c r="K138">
        <v>210</v>
      </c>
      <c r="L138">
        <v>248.00245899999999</v>
      </c>
      <c r="M138">
        <v>26.075728999999999</v>
      </c>
      <c r="N138">
        <v>30.654744999999998</v>
      </c>
      <c r="O138">
        <v>28.207363000000001</v>
      </c>
      <c r="P138">
        <v>7.6015269999999999</v>
      </c>
      <c r="Q138">
        <v>7.7196210000000001</v>
      </c>
      <c r="R138">
        <v>6.0187850000000003</v>
      </c>
      <c r="S138">
        <v>5.7313869999999998</v>
      </c>
      <c r="T138">
        <v>21.502274</v>
      </c>
      <c r="U138">
        <v>29.806698999999998</v>
      </c>
      <c r="V138">
        <v>25.973655000000001</v>
      </c>
      <c r="W138">
        <v>30.506992</v>
      </c>
      <c r="X138">
        <v>27.943975999999999</v>
      </c>
      <c r="Y138">
        <v>2.0041959999999999</v>
      </c>
      <c r="Z138">
        <v>1779.84</v>
      </c>
      <c r="AA138">
        <v>0.74</v>
      </c>
      <c r="AB138">
        <v>11026953735714</v>
      </c>
      <c r="AC138">
        <v>4120712067</v>
      </c>
      <c r="AD138">
        <v>4652596485723</v>
      </c>
      <c r="AE138">
        <v>2035095349</v>
      </c>
      <c r="AF138" t="s">
        <v>290</v>
      </c>
    </row>
    <row r="139" spans="1:32">
      <c r="A139" t="s">
        <v>138</v>
      </c>
      <c r="B139" t="s">
        <v>139</v>
      </c>
      <c r="C139" t="s">
        <v>152</v>
      </c>
      <c r="D139">
        <v>0</v>
      </c>
      <c r="E139" t="s">
        <v>140</v>
      </c>
      <c r="F139" t="s">
        <v>68</v>
      </c>
      <c r="G139" t="s">
        <v>17</v>
      </c>
      <c r="H139">
        <v>30</v>
      </c>
      <c r="I139">
        <v>10</v>
      </c>
      <c r="J139" t="s">
        <v>9</v>
      </c>
      <c r="K139">
        <v>235</v>
      </c>
      <c r="L139">
        <v>86.745255</v>
      </c>
      <c r="M139">
        <v>23.463685999999999</v>
      </c>
      <c r="N139">
        <v>28.354113000000002</v>
      </c>
      <c r="O139">
        <v>25.762129000000002</v>
      </c>
      <c r="P139">
        <v>5.6675769999999996</v>
      </c>
      <c r="Q139">
        <v>6.1535659999999996</v>
      </c>
      <c r="R139">
        <v>0.55798700000000001</v>
      </c>
      <c r="S139">
        <v>0.54101900000000003</v>
      </c>
      <c r="T139">
        <v>19.02309</v>
      </c>
      <c r="U139">
        <v>27.131982000000001</v>
      </c>
      <c r="V139">
        <v>23.377241000000001</v>
      </c>
      <c r="W139">
        <v>28.197050000000001</v>
      </c>
      <c r="X139">
        <v>25.487629999999999</v>
      </c>
      <c r="Y139">
        <v>2.0010629999999998</v>
      </c>
      <c r="Z139">
        <v>959.35</v>
      </c>
      <c r="AA139">
        <v>0.47</v>
      </c>
      <c r="AB139">
        <v>5986811579996</v>
      </c>
      <c r="AC139">
        <v>2845042360</v>
      </c>
      <c r="AD139">
        <v>2513419915657</v>
      </c>
      <c r="AE139">
        <v>1304206355</v>
      </c>
      <c r="AF139" t="s">
        <v>291</v>
      </c>
    </row>
    <row r="140" spans="1:32">
      <c r="A140" t="s">
        <v>138</v>
      </c>
      <c r="B140" t="s">
        <v>139</v>
      </c>
      <c r="C140" t="s">
        <v>152</v>
      </c>
      <c r="D140">
        <v>0</v>
      </c>
      <c r="E140" t="s">
        <v>140</v>
      </c>
      <c r="F140" t="s">
        <v>68</v>
      </c>
      <c r="G140" t="s">
        <v>17</v>
      </c>
      <c r="H140">
        <v>30</v>
      </c>
      <c r="I140">
        <v>10</v>
      </c>
      <c r="J140" t="s">
        <v>20</v>
      </c>
      <c r="K140">
        <v>110</v>
      </c>
      <c r="L140">
        <v>4048.6965340000002</v>
      </c>
      <c r="M140">
        <v>32.671408</v>
      </c>
      <c r="N140">
        <v>38.888641999999997</v>
      </c>
      <c r="O140">
        <v>36.893867999999998</v>
      </c>
      <c r="P140">
        <v>17.763012</v>
      </c>
      <c r="Q140">
        <v>13.936864999999999</v>
      </c>
      <c r="R140">
        <v>51.412968999999997</v>
      </c>
      <c r="S140">
        <v>49.532127000000003</v>
      </c>
      <c r="T140">
        <v>28.568197000000001</v>
      </c>
      <c r="U140">
        <v>37.944398999999997</v>
      </c>
      <c r="V140">
        <v>32.642828000000002</v>
      </c>
      <c r="W140">
        <v>38.837770999999996</v>
      </c>
      <c r="X140">
        <v>36.818559</v>
      </c>
      <c r="Y140">
        <v>1.719409</v>
      </c>
      <c r="Z140">
        <v>3812.45</v>
      </c>
      <c r="AA140">
        <v>1.84</v>
      </c>
      <c r="AB140">
        <v>21753668115033</v>
      </c>
      <c r="AC140">
        <v>9152137193</v>
      </c>
      <c r="AD140">
        <v>10015581593852</v>
      </c>
      <c r="AE140">
        <v>4903508696</v>
      </c>
      <c r="AF140" t="s">
        <v>292</v>
      </c>
    </row>
    <row r="141" spans="1:32">
      <c r="A141" t="s">
        <v>138</v>
      </c>
      <c r="B141" t="s">
        <v>139</v>
      </c>
      <c r="C141" t="s">
        <v>152</v>
      </c>
      <c r="D141">
        <v>0</v>
      </c>
      <c r="E141" t="s">
        <v>140</v>
      </c>
      <c r="F141" t="s">
        <v>68</v>
      </c>
      <c r="G141" t="s">
        <v>17</v>
      </c>
      <c r="H141">
        <v>30</v>
      </c>
      <c r="I141">
        <v>10</v>
      </c>
      <c r="J141" t="s">
        <v>20</v>
      </c>
      <c r="K141">
        <v>135</v>
      </c>
      <c r="L141">
        <v>1999.3495740000001</v>
      </c>
      <c r="M141">
        <v>31.531421000000002</v>
      </c>
      <c r="N141">
        <v>36.686881999999997</v>
      </c>
      <c r="O141">
        <v>34.813535000000002</v>
      </c>
      <c r="P141">
        <v>14.55991</v>
      </c>
      <c r="Q141">
        <v>12.328529</v>
      </c>
      <c r="R141">
        <v>38.870735000000003</v>
      </c>
      <c r="S141">
        <v>37.30395</v>
      </c>
      <c r="T141">
        <v>27.169813000000001</v>
      </c>
      <c r="U141">
        <v>36.047454000000002</v>
      </c>
      <c r="V141">
        <v>31.497074999999999</v>
      </c>
      <c r="W141">
        <v>36.594859999999997</v>
      </c>
      <c r="X141">
        <v>34.684978999999998</v>
      </c>
      <c r="Y141">
        <v>1.885958</v>
      </c>
      <c r="Z141">
        <v>2931.17</v>
      </c>
      <c r="AA141">
        <v>1.36</v>
      </c>
      <c r="AB141">
        <v>17281111514607</v>
      </c>
      <c r="AC141">
        <v>6929860192</v>
      </c>
      <c r="AD141">
        <v>7696181414786</v>
      </c>
      <c r="AE141">
        <v>3651483247</v>
      </c>
      <c r="AF141" t="s">
        <v>293</v>
      </c>
    </row>
    <row r="142" spans="1:32">
      <c r="A142" t="s">
        <v>138</v>
      </c>
      <c r="B142" t="s">
        <v>139</v>
      </c>
      <c r="C142" t="s">
        <v>152</v>
      </c>
      <c r="D142">
        <v>0</v>
      </c>
      <c r="E142" t="s">
        <v>140</v>
      </c>
      <c r="F142" t="s">
        <v>68</v>
      </c>
      <c r="G142" t="s">
        <v>17</v>
      </c>
      <c r="H142">
        <v>30</v>
      </c>
      <c r="I142">
        <v>10</v>
      </c>
      <c r="J142" t="s">
        <v>20</v>
      </c>
      <c r="K142">
        <v>160</v>
      </c>
      <c r="L142">
        <v>885.52493700000002</v>
      </c>
      <c r="M142">
        <v>29.604092999999999</v>
      </c>
      <c r="N142">
        <v>34.132413999999997</v>
      </c>
      <c r="O142">
        <v>32.132244</v>
      </c>
      <c r="P142">
        <v>11.371956000000001</v>
      </c>
      <c r="Q142">
        <v>10.392163999999999</v>
      </c>
      <c r="R142">
        <v>23.716270999999999</v>
      </c>
      <c r="S142">
        <v>22.677700000000002</v>
      </c>
      <c r="T142">
        <v>25.0307</v>
      </c>
      <c r="U142">
        <v>33.627209999999998</v>
      </c>
      <c r="V142">
        <v>29.542653000000001</v>
      </c>
      <c r="W142">
        <v>34.007725999999998</v>
      </c>
      <c r="X142">
        <v>31.941286999999999</v>
      </c>
      <c r="Y142">
        <v>2.0989209999999998</v>
      </c>
      <c r="Z142">
        <v>2150.2800000000002</v>
      </c>
      <c r="AA142">
        <v>0.92</v>
      </c>
      <c r="AB142">
        <v>13025875717452</v>
      </c>
      <c r="AC142">
        <v>4935776314</v>
      </c>
      <c r="AD142">
        <v>5632802521326</v>
      </c>
      <c r="AE142">
        <v>2494925986</v>
      </c>
      <c r="AF142" t="s">
        <v>294</v>
      </c>
    </row>
    <row r="143" spans="1:32">
      <c r="A143" t="s">
        <v>138</v>
      </c>
      <c r="B143" t="s">
        <v>139</v>
      </c>
      <c r="C143" t="s">
        <v>152</v>
      </c>
      <c r="D143">
        <v>0</v>
      </c>
      <c r="E143" t="s">
        <v>140</v>
      </c>
      <c r="F143" t="s">
        <v>68</v>
      </c>
      <c r="G143" t="s">
        <v>17</v>
      </c>
      <c r="H143">
        <v>30</v>
      </c>
      <c r="I143">
        <v>10</v>
      </c>
      <c r="J143" t="s">
        <v>20</v>
      </c>
      <c r="K143">
        <v>185</v>
      </c>
      <c r="L143">
        <v>370.558672</v>
      </c>
      <c r="M143">
        <v>27.230391999999998</v>
      </c>
      <c r="N143">
        <v>31.725217000000001</v>
      </c>
      <c r="O143">
        <v>29.446607</v>
      </c>
      <c r="P143">
        <v>8.6847960000000004</v>
      </c>
      <c r="Q143">
        <v>8.5226869999999995</v>
      </c>
      <c r="R143">
        <v>8.4058969999999995</v>
      </c>
      <c r="S143">
        <v>7.9972079999999997</v>
      </c>
      <c r="T143">
        <v>22.61599</v>
      </c>
      <c r="U143">
        <v>31.040785</v>
      </c>
      <c r="V143">
        <v>27.142759999999999</v>
      </c>
      <c r="W143">
        <v>31.58699</v>
      </c>
      <c r="X143">
        <v>29.207995</v>
      </c>
      <c r="Y143">
        <v>2.091742</v>
      </c>
      <c r="Z143">
        <v>1487.9</v>
      </c>
      <c r="AA143">
        <v>0.57999999999999996</v>
      </c>
      <c r="AB143">
        <v>9238837944276</v>
      </c>
      <c r="AC143">
        <v>3125657720</v>
      </c>
      <c r="AD143">
        <v>3890066401477</v>
      </c>
      <c r="AE143">
        <v>1562559587</v>
      </c>
      <c r="AF143" t="s">
        <v>295</v>
      </c>
    </row>
    <row r="144" spans="1:32">
      <c r="A144" t="s">
        <v>138</v>
      </c>
      <c r="B144" t="s">
        <v>139</v>
      </c>
      <c r="C144" t="s">
        <v>152</v>
      </c>
      <c r="D144">
        <v>0</v>
      </c>
      <c r="E144" t="s">
        <v>140</v>
      </c>
      <c r="F144" t="s">
        <v>68</v>
      </c>
      <c r="G144" t="s">
        <v>17</v>
      </c>
      <c r="H144">
        <v>30</v>
      </c>
      <c r="I144">
        <v>10</v>
      </c>
      <c r="J144" t="s">
        <v>20</v>
      </c>
      <c r="K144">
        <v>210</v>
      </c>
      <c r="L144">
        <v>134.61062000000001</v>
      </c>
      <c r="M144">
        <v>24.601444000000001</v>
      </c>
      <c r="N144">
        <v>29.435396999999998</v>
      </c>
      <c r="O144">
        <v>26.881205000000001</v>
      </c>
      <c r="P144">
        <v>6.462669</v>
      </c>
      <c r="Q144">
        <v>6.8094169999999998</v>
      </c>
      <c r="R144">
        <v>1.058376</v>
      </c>
      <c r="S144">
        <v>1.0385470000000001</v>
      </c>
      <c r="T144">
        <v>20.096948999999999</v>
      </c>
      <c r="U144">
        <v>28.381661000000001</v>
      </c>
      <c r="V144">
        <v>24.511493000000002</v>
      </c>
      <c r="W144">
        <v>29.291315999999998</v>
      </c>
      <c r="X144">
        <v>26.620743000000001</v>
      </c>
      <c r="Y144">
        <v>2.300014</v>
      </c>
      <c r="Z144">
        <v>868.53</v>
      </c>
      <c r="AA144">
        <v>0.34</v>
      </c>
      <c r="AB144">
        <v>5626414195498</v>
      </c>
      <c r="AC144">
        <v>1875688531</v>
      </c>
      <c r="AD144">
        <v>2273468968772</v>
      </c>
      <c r="AE144">
        <v>914587301</v>
      </c>
      <c r="AF144" t="s">
        <v>296</v>
      </c>
    </row>
    <row r="145" spans="1:32">
      <c r="A145" t="s">
        <v>138</v>
      </c>
      <c r="B145" t="s">
        <v>139</v>
      </c>
      <c r="C145" t="s">
        <v>152</v>
      </c>
      <c r="D145">
        <v>0</v>
      </c>
      <c r="E145" t="s">
        <v>140</v>
      </c>
      <c r="F145" t="s">
        <v>68</v>
      </c>
      <c r="G145" t="s">
        <v>17</v>
      </c>
      <c r="H145">
        <v>30</v>
      </c>
      <c r="I145">
        <v>10</v>
      </c>
      <c r="J145" t="s">
        <v>20</v>
      </c>
      <c r="K145">
        <v>235</v>
      </c>
      <c r="L145">
        <v>44.787213000000001</v>
      </c>
      <c r="M145">
        <v>22.309225999999999</v>
      </c>
      <c r="N145">
        <v>27.420435999999999</v>
      </c>
      <c r="O145">
        <v>24.803213</v>
      </c>
      <c r="P145">
        <v>4.9848129999999999</v>
      </c>
      <c r="Q145">
        <v>5.5627579999999996</v>
      </c>
      <c r="R145">
        <v>0.116337</v>
      </c>
      <c r="S145">
        <v>0.118021</v>
      </c>
      <c r="T145">
        <v>17.973960000000002</v>
      </c>
      <c r="U145">
        <v>25.984179000000001</v>
      </c>
      <c r="V145">
        <v>22.235966999999999</v>
      </c>
      <c r="W145">
        <v>27.257259000000001</v>
      </c>
      <c r="X145">
        <v>24.533306</v>
      </c>
      <c r="Y145">
        <v>2.3332000000000002</v>
      </c>
      <c r="Z145">
        <v>405.78</v>
      </c>
      <c r="AA145">
        <v>0.2</v>
      </c>
      <c r="AB145">
        <v>2688047945241</v>
      </c>
      <c r="AC145">
        <v>1202148556</v>
      </c>
      <c r="AD145">
        <v>1067049960003</v>
      </c>
      <c r="AE145">
        <v>536463826</v>
      </c>
      <c r="AF145" t="s">
        <v>297</v>
      </c>
    </row>
    <row r="146" spans="1:32">
      <c r="A146" t="s">
        <v>138</v>
      </c>
      <c r="B146" t="s">
        <v>139</v>
      </c>
      <c r="C146" t="s">
        <v>152</v>
      </c>
      <c r="D146">
        <v>0</v>
      </c>
      <c r="E146" t="s">
        <v>140</v>
      </c>
      <c r="F146" t="s">
        <v>64</v>
      </c>
      <c r="G146" t="s">
        <v>17</v>
      </c>
      <c r="H146">
        <v>60</v>
      </c>
      <c r="I146">
        <v>10</v>
      </c>
      <c r="J146" t="s">
        <v>17</v>
      </c>
      <c r="K146">
        <v>110</v>
      </c>
      <c r="L146">
        <v>46114.648614999998</v>
      </c>
      <c r="M146">
        <v>45.810192000000001</v>
      </c>
      <c r="N146">
        <v>43.102863999999997</v>
      </c>
      <c r="O146">
        <v>48.022418000000002</v>
      </c>
      <c r="P146">
        <v>26.278510000000001</v>
      </c>
      <c r="Q146">
        <v>21.317516999999999</v>
      </c>
      <c r="R146">
        <v>92.548276999999999</v>
      </c>
      <c r="S146">
        <v>90.448983999999996</v>
      </c>
      <c r="T146">
        <v>42.694823999999997</v>
      </c>
      <c r="U146">
        <v>44.417417999999998</v>
      </c>
      <c r="V146">
        <v>45.732202999999998</v>
      </c>
      <c r="W146">
        <v>43.02975</v>
      </c>
      <c r="X146">
        <v>47.962699999999998</v>
      </c>
      <c r="Y146">
        <v>0.74129699999999998</v>
      </c>
      <c r="Z146">
        <v>41780.639999999999</v>
      </c>
      <c r="AA146">
        <v>28.32</v>
      </c>
      <c r="AB146">
        <v>247938214062577</v>
      </c>
      <c r="AC146">
        <v>121380425235</v>
      </c>
      <c r="AD146">
        <v>108643712143609</v>
      </c>
      <c r="AE146">
        <v>76744258377</v>
      </c>
      <c r="AF146" t="s">
        <v>298</v>
      </c>
    </row>
    <row r="147" spans="1:32">
      <c r="A147" t="s">
        <v>138</v>
      </c>
      <c r="B147" t="s">
        <v>139</v>
      </c>
      <c r="C147" t="s">
        <v>152</v>
      </c>
      <c r="D147">
        <v>0</v>
      </c>
      <c r="E147" t="s">
        <v>140</v>
      </c>
      <c r="F147" t="s">
        <v>64</v>
      </c>
      <c r="G147" t="s">
        <v>17</v>
      </c>
      <c r="H147">
        <v>60</v>
      </c>
      <c r="I147">
        <v>10</v>
      </c>
      <c r="J147" t="s">
        <v>17</v>
      </c>
      <c r="K147">
        <v>135</v>
      </c>
      <c r="L147">
        <v>20162.270768999999</v>
      </c>
      <c r="M147">
        <v>42.584223000000001</v>
      </c>
      <c r="N147">
        <v>41.057974000000002</v>
      </c>
      <c r="O147">
        <v>46.410012000000002</v>
      </c>
      <c r="P147">
        <v>22.18515</v>
      </c>
      <c r="Q147">
        <v>18.160941000000001</v>
      </c>
      <c r="R147">
        <v>81.345792000000003</v>
      </c>
      <c r="S147">
        <v>79.406593000000001</v>
      </c>
      <c r="T147">
        <v>38.796945000000001</v>
      </c>
      <c r="U147">
        <v>42.274996000000002</v>
      </c>
      <c r="V147">
        <v>42.498398999999999</v>
      </c>
      <c r="W147">
        <v>41.011173999999997</v>
      </c>
      <c r="X147">
        <v>46.371076000000002</v>
      </c>
      <c r="Y147">
        <v>0.84801199999999999</v>
      </c>
      <c r="Z147">
        <v>50053.52</v>
      </c>
      <c r="AA147">
        <v>22.66</v>
      </c>
      <c r="AB147">
        <v>307066898955832</v>
      </c>
      <c r="AC147">
        <v>92591247808</v>
      </c>
      <c r="AD147">
        <v>130094590117237</v>
      </c>
      <c r="AE147">
        <v>62026850202</v>
      </c>
      <c r="AF147" t="s">
        <v>299</v>
      </c>
    </row>
    <row r="148" spans="1:32">
      <c r="A148" t="s">
        <v>138</v>
      </c>
      <c r="B148" t="s">
        <v>139</v>
      </c>
      <c r="C148" t="s">
        <v>152</v>
      </c>
      <c r="D148">
        <v>0</v>
      </c>
      <c r="E148" t="s">
        <v>140</v>
      </c>
      <c r="F148" t="s">
        <v>64</v>
      </c>
      <c r="G148" t="s">
        <v>17</v>
      </c>
      <c r="H148">
        <v>60</v>
      </c>
      <c r="I148">
        <v>10</v>
      </c>
      <c r="J148" t="s">
        <v>17</v>
      </c>
      <c r="K148">
        <v>160</v>
      </c>
      <c r="L148">
        <v>8642.1858460000003</v>
      </c>
      <c r="M148">
        <v>39.244475000000001</v>
      </c>
      <c r="N148">
        <v>39.270181000000001</v>
      </c>
      <c r="O148">
        <v>44.790187000000003</v>
      </c>
      <c r="P148">
        <v>17.923081</v>
      </c>
      <c r="Q148">
        <v>14.904859999999999</v>
      </c>
      <c r="R148">
        <v>62.511470000000003</v>
      </c>
      <c r="S148">
        <v>60.892924999999998</v>
      </c>
      <c r="T148">
        <v>34.982635999999999</v>
      </c>
      <c r="U148">
        <v>40.191803</v>
      </c>
      <c r="V148">
        <v>39.138924000000003</v>
      </c>
      <c r="W148">
        <v>39.242691999999998</v>
      </c>
      <c r="X148">
        <v>44.764809</v>
      </c>
      <c r="Y148">
        <v>0.77036099999999996</v>
      </c>
      <c r="Z148">
        <v>32793.699999999997</v>
      </c>
      <c r="AA148">
        <v>15.8</v>
      </c>
      <c r="AB148">
        <v>202494371547188</v>
      </c>
      <c r="AC148">
        <v>62669276459</v>
      </c>
      <c r="AD148">
        <v>85297423002341</v>
      </c>
      <c r="AE148">
        <v>43318072217</v>
      </c>
      <c r="AF148" t="s">
        <v>300</v>
      </c>
    </row>
    <row r="149" spans="1:32">
      <c r="A149" t="s">
        <v>138</v>
      </c>
      <c r="B149" t="s">
        <v>139</v>
      </c>
      <c r="C149" t="s">
        <v>152</v>
      </c>
      <c r="D149">
        <v>0</v>
      </c>
      <c r="E149" t="s">
        <v>140</v>
      </c>
      <c r="F149" t="s">
        <v>64</v>
      </c>
      <c r="G149" t="s">
        <v>17</v>
      </c>
      <c r="H149">
        <v>60</v>
      </c>
      <c r="I149">
        <v>10</v>
      </c>
      <c r="J149" t="s">
        <v>17</v>
      </c>
      <c r="K149">
        <v>185</v>
      </c>
      <c r="L149">
        <v>3321.208615</v>
      </c>
      <c r="M149">
        <v>35.847653000000001</v>
      </c>
      <c r="N149">
        <v>37.508640999999997</v>
      </c>
      <c r="O149">
        <v>43.211537999999997</v>
      </c>
      <c r="P149">
        <v>13.580816</v>
      </c>
      <c r="Q149">
        <v>11.594682000000001</v>
      </c>
      <c r="R149">
        <v>38.175674999999998</v>
      </c>
      <c r="S149">
        <v>37.171677000000003</v>
      </c>
      <c r="T149">
        <v>31.323915</v>
      </c>
      <c r="U149">
        <v>38.028717</v>
      </c>
      <c r="V149">
        <v>35.721995</v>
      </c>
      <c r="W149">
        <v>37.488982999999998</v>
      </c>
      <c r="X149">
        <v>43.193904000000003</v>
      </c>
      <c r="Y149">
        <v>0.72845899999999997</v>
      </c>
      <c r="Z149">
        <v>18824.46</v>
      </c>
      <c r="AA149">
        <v>11.4</v>
      </c>
      <c r="AB149">
        <v>120425564613255</v>
      </c>
      <c r="AC149">
        <v>44255787447</v>
      </c>
      <c r="AD149">
        <v>49060896295081</v>
      </c>
      <c r="AE149">
        <v>31328574069</v>
      </c>
      <c r="AF149" t="s">
        <v>301</v>
      </c>
    </row>
    <row r="150" spans="1:32">
      <c r="A150" t="s">
        <v>138</v>
      </c>
      <c r="B150" t="s">
        <v>139</v>
      </c>
      <c r="C150" t="s">
        <v>152</v>
      </c>
      <c r="D150">
        <v>0</v>
      </c>
      <c r="E150" t="s">
        <v>140</v>
      </c>
      <c r="F150" t="s">
        <v>64</v>
      </c>
      <c r="G150" t="s">
        <v>17</v>
      </c>
      <c r="H150">
        <v>60</v>
      </c>
      <c r="I150">
        <v>10</v>
      </c>
      <c r="J150" t="s">
        <v>17</v>
      </c>
      <c r="K150">
        <v>210</v>
      </c>
      <c r="L150">
        <v>871.45846200000005</v>
      </c>
      <c r="M150">
        <v>32.761493000000002</v>
      </c>
      <c r="N150">
        <v>36.133121000000003</v>
      </c>
      <c r="O150">
        <v>41.729444999999998</v>
      </c>
      <c r="P150">
        <v>9.473293</v>
      </c>
      <c r="Q150">
        <v>8.6581240000000008</v>
      </c>
      <c r="R150">
        <v>15.809165999999999</v>
      </c>
      <c r="S150">
        <v>15.387198</v>
      </c>
      <c r="T150">
        <v>28.199349000000002</v>
      </c>
      <c r="U150">
        <v>35.898293000000002</v>
      </c>
      <c r="V150">
        <v>32.662078999999999</v>
      </c>
      <c r="W150">
        <v>36.118841000000003</v>
      </c>
      <c r="X150">
        <v>41.716304000000001</v>
      </c>
      <c r="Y150">
        <v>0.96091599999999999</v>
      </c>
      <c r="Z150">
        <v>9745.02</v>
      </c>
      <c r="AA150">
        <v>8.3000000000000007</v>
      </c>
      <c r="AB150">
        <v>62553590380604</v>
      </c>
      <c r="AC150">
        <v>30834087561</v>
      </c>
      <c r="AD150">
        <v>25586341777684</v>
      </c>
      <c r="AE150">
        <v>22887349909</v>
      </c>
      <c r="AF150" t="s">
        <v>302</v>
      </c>
    </row>
    <row r="151" spans="1:32">
      <c r="A151" t="s">
        <v>138</v>
      </c>
      <c r="B151" t="s">
        <v>139</v>
      </c>
      <c r="C151" t="s">
        <v>152</v>
      </c>
      <c r="D151">
        <v>0</v>
      </c>
      <c r="E151" t="s">
        <v>140</v>
      </c>
      <c r="F151" t="s">
        <v>64</v>
      </c>
      <c r="G151" t="s">
        <v>17</v>
      </c>
      <c r="H151">
        <v>60</v>
      </c>
      <c r="I151">
        <v>10</v>
      </c>
      <c r="J151" t="s">
        <v>17</v>
      </c>
      <c r="K151">
        <v>235</v>
      </c>
      <c r="L151">
        <v>206.953846</v>
      </c>
      <c r="M151">
        <v>31.080715999999999</v>
      </c>
      <c r="N151">
        <v>35.164937000000002</v>
      </c>
      <c r="O151">
        <v>40.088768000000002</v>
      </c>
      <c r="P151">
        <v>7.3876239999999997</v>
      </c>
      <c r="Q151">
        <v>7.2561179999999998</v>
      </c>
      <c r="R151">
        <v>5.7489049999999997</v>
      </c>
      <c r="S151">
        <v>5.503946</v>
      </c>
      <c r="T151">
        <v>26.614726000000001</v>
      </c>
      <c r="U151">
        <v>34.029018999999998</v>
      </c>
      <c r="V151">
        <v>31.043932000000002</v>
      </c>
      <c r="W151">
        <v>35.156485000000004</v>
      </c>
      <c r="X151">
        <v>40.079194999999999</v>
      </c>
      <c r="Y151">
        <v>1.944906</v>
      </c>
      <c r="Z151">
        <v>4440.58</v>
      </c>
      <c r="AA151">
        <v>6.77</v>
      </c>
      <c r="AB151">
        <v>27747186530713</v>
      </c>
      <c r="AC151">
        <v>21844681613</v>
      </c>
      <c r="AD151">
        <v>11864024693301</v>
      </c>
      <c r="AE151">
        <v>18928803826</v>
      </c>
      <c r="AF151" t="s">
        <v>303</v>
      </c>
    </row>
    <row r="152" spans="1:32">
      <c r="A152" t="s">
        <v>138</v>
      </c>
      <c r="B152" t="s">
        <v>139</v>
      </c>
      <c r="C152" t="s">
        <v>152</v>
      </c>
      <c r="D152">
        <v>0</v>
      </c>
      <c r="E152" t="s">
        <v>140</v>
      </c>
      <c r="F152" t="s">
        <v>64</v>
      </c>
      <c r="G152" t="s">
        <v>17</v>
      </c>
      <c r="H152">
        <v>60</v>
      </c>
      <c r="I152">
        <v>10</v>
      </c>
      <c r="J152" t="s">
        <v>18</v>
      </c>
      <c r="K152">
        <v>110</v>
      </c>
      <c r="L152">
        <v>28084.944</v>
      </c>
      <c r="M152">
        <v>43.978172999999998</v>
      </c>
      <c r="N152">
        <v>41.674840000000003</v>
      </c>
      <c r="O152">
        <v>46.866483000000002</v>
      </c>
      <c r="P152">
        <v>23.963618</v>
      </c>
      <c r="Q152">
        <v>19.512041</v>
      </c>
      <c r="R152">
        <v>87.538985999999994</v>
      </c>
      <c r="S152">
        <v>85.343269000000006</v>
      </c>
      <c r="T152">
        <v>40.424500000000002</v>
      </c>
      <c r="U152">
        <v>43.058956999999999</v>
      </c>
      <c r="V152">
        <v>43.904567</v>
      </c>
      <c r="W152">
        <v>41.629686</v>
      </c>
      <c r="X152">
        <v>46.821506999999997</v>
      </c>
      <c r="Y152">
        <v>0.87576200000000004</v>
      </c>
      <c r="Z152">
        <v>23844.560000000001</v>
      </c>
      <c r="AA152">
        <v>15.04</v>
      </c>
      <c r="AB152">
        <v>140342919016410</v>
      </c>
      <c r="AC152">
        <v>65338075480</v>
      </c>
      <c r="AD152">
        <v>62182609923758</v>
      </c>
      <c r="AE152">
        <v>40357981581</v>
      </c>
      <c r="AF152" t="s">
        <v>304</v>
      </c>
    </row>
    <row r="153" spans="1:32">
      <c r="A153" t="s">
        <v>138</v>
      </c>
      <c r="B153" t="s">
        <v>139</v>
      </c>
      <c r="C153" t="s">
        <v>152</v>
      </c>
      <c r="D153">
        <v>0</v>
      </c>
      <c r="E153" t="s">
        <v>140</v>
      </c>
      <c r="F153" t="s">
        <v>64</v>
      </c>
      <c r="G153" t="s">
        <v>17</v>
      </c>
      <c r="H153">
        <v>60</v>
      </c>
      <c r="I153">
        <v>10</v>
      </c>
      <c r="J153" t="s">
        <v>18</v>
      </c>
      <c r="K153">
        <v>135</v>
      </c>
      <c r="L153">
        <v>12215.213538</v>
      </c>
      <c r="M153">
        <v>40.826988999999998</v>
      </c>
      <c r="N153">
        <v>39.993386000000001</v>
      </c>
      <c r="O153">
        <v>45.447490999999999</v>
      </c>
      <c r="P153">
        <v>19.954971</v>
      </c>
      <c r="Q153">
        <v>16.447084</v>
      </c>
      <c r="R153">
        <v>73.327730000000003</v>
      </c>
      <c r="S153">
        <v>71.205009000000004</v>
      </c>
      <c r="T153">
        <v>36.736030999999997</v>
      </c>
      <c r="U153">
        <v>41.127628999999999</v>
      </c>
      <c r="V153">
        <v>40.741852999999999</v>
      </c>
      <c r="W153">
        <v>39.962561999999998</v>
      </c>
      <c r="X153">
        <v>45.416659000000003</v>
      </c>
      <c r="Y153">
        <v>0.93410300000000002</v>
      </c>
      <c r="Z153">
        <v>28210.560000000001</v>
      </c>
      <c r="AA153">
        <v>11.5</v>
      </c>
      <c r="AB153">
        <v>172387801860177</v>
      </c>
      <c r="AC153">
        <v>48892222378</v>
      </c>
      <c r="AD153">
        <v>73378447056239</v>
      </c>
      <c r="AE153">
        <v>31142519593</v>
      </c>
      <c r="AF153" t="s">
        <v>305</v>
      </c>
    </row>
    <row r="154" spans="1:32">
      <c r="A154" t="s">
        <v>138</v>
      </c>
      <c r="B154" t="s">
        <v>139</v>
      </c>
      <c r="C154" t="s">
        <v>152</v>
      </c>
      <c r="D154">
        <v>0</v>
      </c>
      <c r="E154" t="s">
        <v>140</v>
      </c>
      <c r="F154" t="s">
        <v>64</v>
      </c>
      <c r="G154" t="s">
        <v>17</v>
      </c>
      <c r="H154">
        <v>60</v>
      </c>
      <c r="I154">
        <v>10</v>
      </c>
      <c r="J154" t="s">
        <v>18</v>
      </c>
      <c r="K154">
        <v>160</v>
      </c>
      <c r="L154">
        <v>4995.5187690000002</v>
      </c>
      <c r="M154">
        <v>37.468172000000003</v>
      </c>
      <c r="N154">
        <v>38.323228</v>
      </c>
      <c r="O154">
        <v>43.916395999999999</v>
      </c>
      <c r="P154">
        <v>15.680885</v>
      </c>
      <c r="Q154">
        <v>13.181362999999999</v>
      </c>
      <c r="R154">
        <v>50.890030000000003</v>
      </c>
      <c r="S154">
        <v>49.376156000000002</v>
      </c>
      <c r="T154">
        <v>33.028894000000001</v>
      </c>
      <c r="U154">
        <v>39.060938</v>
      </c>
      <c r="V154">
        <v>37.357478999999998</v>
      </c>
      <c r="W154">
        <v>38.301383999999999</v>
      </c>
      <c r="X154">
        <v>43.896057999999996</v>
      </c>
      <c r="Y154">
        <v>0.92120000000000002</v>
      </c>
      <c r="Z154">
        <v>19368.849999999999</v>
      </c>
      <c r="AA154">
        <v>7.72</v>
      </c>
      <c r="AB154">
        <v>118737779366384</v>
      </c>
      <c r="AC154">
        <v>32603965559</v>
      </c>
      <c r="AD154">
        <v>50380720526673</v>
      </c>
      <c r="AE154">
        <v>21014196718</v>
      </c>
      <c r="AF154" t="s">
        <v>306</v>
      </c>
    </row>
    <row r="155" spans="1:32">
      <c r="A155" t="s">
        <v>138</v>
      </c>
      <c r="B155" t="s">
        <v>139</v>
      </c>
      <c r="C155" t="s">
        <v>152</v>
      </c>
      <c r="D155">
        <v>0</v>
      </c>
      <c r="E155" t="s">
        <v>140</v>
      </c>
      <c r="F155" t="s">
        <v>64</v>
      </c>
      <c r="G155" t="s">
        <v>17</v>
      </c>
      <c r="H155">
        <v>60</v>
      </c>
      <c r="I155">
        <v>10</v>
      </c>
      <c r="J155" t="s">
        <v>18</v>
      </c>
      <c r="K155">
        <v>185</v>
      </c>
      <c r="L155">
        <v>1613.4092310000001</v>
      </c>
      <c r="M155">
        <v>34.148018999999998</v>
      </c>
      <c r="N155">
        <v>36.791758999999999</v>
      </c>
      <c r="O155">
        <v>42.587755999999999</v>
      </c>
      <c r="P155">
        <v>11.293208999999999</v>
      </c>
      <c r="Q155">
        <v>9.9509969999999992</v>
      </c>
      <c r="R155">
        <v>25.096132999999998</v>
      </c>
      <c r="S155">
        <v>24.449076000000002</v>
      </c>
      <c r="T155">
        <v>29.571798999999999</v>
      </c>
      <c r="U155">
        <v>36.952105000000003</v>
      </c>
      <c r="V155">
        <v>34.030011000000002</v>
      </c>
      <c r="W155">
        <v>36.774507</v>
      </c>
      <c r="X155">
        <v>42.572901000000002</v>
      </c>
      <c r="Y155">
        <v>0.99836800000000003</v>
      </c>
      <c r="Z155">
        <v>10779.01</v>
      </c>
      <c r="AA155">
        <v>4.9800000000000004</v>
      </c>
      <c r="AB155">
        <v>71039400578245</v>
      </c>
      <c r="AC155">
        <v>20771828793</v>
      </c>
      <c r="AD155">
        <v>28080692695244</v>
      </c>
      <c r="AE155">
        <v>13572279889</v>
      </c>
      <c r="AF155" t="s">
        <v>307</v>
      </c>
    </row>
    <row r="156" spans="1:32">
      <c r="A156" t="s">
        <v>138</v>
      </c>
      <c r="B156" t="s">
        <v>139</v>
      </c>
      <c r="C156" t="s">
        <v>152</v>
      </c>
      <c r="D156">
        <v>0</v>
      </c>
      <c r="E156" t="s">
        <v>140</v>
      </c>
      <c r="F156" t="s">
        <v>64</v>
      </c>
      <c r="G156" t="s">
        <v>17</v>
      </c>
      <c r="H156">
        <v>60</v>
      </c>
      <c r="I156">
        <v>10</v>
      </c>
      <c r="J156" t="s">
        <v>18</v>
      </c>
      <c r="K156">
        <v>210</v>
      </c>
      <c r="L156">
        <v>366.73476900000003</v>
      </c>
      <c r="M156">
        <v>31.784549999999999</v>
      </c>
      <c r="N156">
        <v>35.710022000000002</v>
      </c>
      <c r="O156">
        <v>41.119796999999998</v>
      </c>
      <c r="P156">
        <v>8.2036630000000006</v>
      </c>
      <c r="Q156">
        <v>7.7885</v>
      </c>
      <c r="R156">
        <v>8.8007100000000005</v>
      </c>
      <c r="S156">
        <v>8.5703239999999994</v>
      </c>
      <c r="T156">
        <v>27.268908</v>
      </c>
      <c r="U156">
        <v>35.080233</v>
      </c>
      <c r="V156">
        <v>31.720545999999999</v>
      </c>
      <c r="W156">
        <v>35.699992000000002</v>
      </c>
      <c r="X156">
        <v>41.113267</v>
      </c>
      <c r="Y156">
        <v>1.686013</v>
      </c>
      <c r="Z156">
        <v>4741.8999999999996</v>
      </c>
      <c r="AA156">
        <v>3.64</v>
      </c>
      <c r="AB156">
        <v>30672969605988</v>
      </c>
      <c r="AC156">
        <v>13442695671</v>
      </c>
      <c r="AD156">
        <v>12461822076775</v>
      </c>
      <c r="AE156">
        <v>9950700139</v>
      </c>
      <c r="AF156" t="s">
        <v>308</v>
      </c>
    </row>
    <row r="157" spans="1:32">
      <c r="A157" t="s">
        <v>138</v>
      </c>
      <c r="B157" t="s">
        <v>139</v>
      </c>
      <c r="C157" t="s">
        <v>152</v>
      </c>
      <c r="D157">
        <v>0</v>
      </c>
      <c r="E157" t="s">
        <v>140</v>
      </c>
      <c r="F157" t="s">
        <v>64</v>
      </c>
      <c r="G157" t="s">
        <v>17</v>
      </c>
      <c r="H157">
        <v>60</v>
      </c>
      <c r="I157">
        <v>10</v>
      </c>
      <c r="J157" t="s">
        <v>18</v>
      </c>
      <c r="K157">
        <v>235</v>
      </c>
      <c r="L157">
        <v>91.233231000000004</v>
      </c>
      <c r="M157">
        <v>30.579156000000001</v>
      </c>
      <c r="N157">
        <v>34.880052999999997</v>
      </c>
      <c r="O157">
        <v>39.472465</v>
      </c>
      <c r="P157">
        <v>6.9294789999999997</v>
      </c>
      <c r="Q157">
        <v>6.9838829999999996</v>
      </c>
      <c r="R157">
        <v>1.956725</v>
      </c>
      <c r="S157">
        <v>1.8230059999999999</v>
      </c>
      <c r="T157">
        <v>26.171232</v>
      </c>
      <c r="U157">
        <v>33.672282000000003</v>
      </c>
      <c r="V157">
        <v>30.558333000000001</v>
      </c>
      <c r="W157">
        <v>34.873970999999997</v>
      </c>
      <c r="X157">
        <v>39.452790999999998</v>
      </c>
      <c r="Y157">
        <v>2.1594380000000002</v>
      </c>
      <c r="Z157">
        <v>1915.39</v>
      </c>
      <c r="AA157">
        <v>2.46</v>
      </c>
      <c r="AB157">
        <v>12853769801965</v>
      </c>
      <c r="AC157">
        <v>8909543406</v>
      </c>
      <c r="AD157">
        <v>5134775522292</v>
      </c>
      <c r="AE157">
        <v>6899638584</v>
      </c>
      <c r="AF157" t="s">
        <v>309</v>
      </c>
    </row>
    <row r="158" spans="1:32">
      <c r="A158" t="s">
        <v>138</v>
      </c>
      <c r="B158" t="s">
        <v>139</v>
      </c>
      <c r="C158" t="s">
        <v>152</v>
      </c>
      <c r="D158">
        <v>0</v>
      </c>
      <c r="E158" t="s">
        <v>140</v>
      </c>
      <c r="F158" t="s">
        <v>64</v>
      </c>
      <c r="G158" t="s">
        <v>17</v>
      </c>
      <c r="H158">
        <v>60</v>
      </c>
      <c r="I158">
        <v>10</v>
      </c>
      <c r="J158" t="s">
        <v>8</v>
      </c>
      <c r="K158">
        <v>110</v>
      </c>
      <c r="L158">
        <v>19881.548308000001</v>
      </c>
      <c r="M158">
        <v>42.616056</v>
      </c>
      <c r="N158">
        <v>40.439743999999997</v>
      </c>
      <c r="O158">
        <v>45.918309999999998</v>
      </c>
      <c r="P158">
        <v>22.251391000000002</v>
      </c>
      <c r="Q158">
        <v>18.181792999999999</v>
      </c>
      <c r="R158">
        <v>82.564921999999996</v>
      </c>
      <c r="S158">
        <v>80.324376000000001</v>
      </c>
      <c r="T158">
        <v>38.775531999999998</v>
      </c>
      <c r="U158">
        <v>41.994416000000001</v>
      </c>
      <c r="V158">
        <v>42.542107999999999</v>
      </c>
      <c r="W158">
        <v>40.409416</v>
      </c>
      <c r="X158">
        <v>45.881087000000001</v>
      </c>
      <c r="Y158">
        <v>0.90429300000000001</v>
      </c>
      <c r="Z158">
        <v>16094.88</v>
      </c>
      <c r="AA158">
        <v>9.48</v>
      </c>
      <c r="AB158">
        <v>94128935859072</v>
      </c>
      <c r="AC158">
        <v>42334121413</v>
      </c>
      <c r="AD158">
        <v>42058602589809</v>
      </c>
      <c r="AE158">
        <v>25362863790</v>
      </c>
      <c r="AF158" t="s">
        <v>310</v>
      </c>
    </row>
    <row r="159" spans="1:32">
      <c r="A159" t="s">
        <v>138</v>
      </c>
      <c r="B159" t="s">
        <v>139</v>
      </c>
      <c r="C159" t="s">
        <v>152</v>
      </c>
      <c r="D159">
        <v>0</v>
      </c>
      <c r="E159" t="s">
        <v>140</v>
      </c>
      <c r="F159" t="s">
        <v>64</v>
      </c>
      <c r="G159" t="s">
        <v>17</v>
      </c>
      <c r="H159">
        <v>60</v>
      </c>
      <c r="I159">
        <v>10</v>
      </c>
      <c r="J159" t="s">
        <v>8</v>
      </c>
      <c r="K159">
        <v>135</v>
      </c>
      <c r="L159">
        <v>8573.9113849999994</v>
      </c>
      <c r="M159">
        <v>39.505496000000001</v>
      </c>
      <c r="N159">
        <v>39.058517000000002</v>
      </c>
      <c r="O159">
        <v>44.659516000000004</v>
      </c>
      <c r="P159">
        <v>18.286345000000001</v>
      </c>
      <c r="Q159">
        <v>15.170764999999999</v>
      </c>
      <c r="R159">
        <v>65.882992000000002</v>
      </c>
      <c r="S159">
        <v>63.821857999999999</v>
      </c>
      <c r="T159">
        <v>35.240595999999996</v>
      </c>
      <c r="U159">
        <v>40.227688999999998</v>
      </c>
      <c r="V159">
        <v>39.417230000000004</v>
      </c>
      <c r="W159">
        <v>39.033199000000003</v>
      </c>
      <c r="X159">
        <v>44.633226999999998</v>
      </c>
      <c r="Y159">
        <v>0.99415500000000001</v>
      </c>
      <c r="Z159">
        <v>18938.5</v>
      </c>
      <c r="AA159">
        <v>7.48</v>
      </c>
      <c r="AB159">
        <v>112430008302741</v>
      </c>
      <c r="AC159">
        <v>31780912578</v>
      </c>
      <c r="AD159">
        <v>49275623868061</v>
      </c>
      <c r="AE159">
        <v>20113783197</v>
      </c>
      <c r="AF159" t="s">
        <v>311</v>
      </c>
    </row>
    <row r="160" spans="1:32">
      <c r="A160" t="s">
        <v>138</v>
      </c>
      <c r="B160" t="s">
        <v>139</v>
      </c>
      <c r="C160" t="s">
        <v>152</v>
      </c>
      <c r="D160">
        <v>0</v>
      </c>
      <c r="E160" t="s">
        <v>140</v>
      </c>
      <c r="F160" t="s">
        <v>64</v>
      </c>
      <c r="G160" t="s">
        <v>17</v>
      </c>
      <c r="H160">
        <v>60</v>
      </c>
      <c r="I160">
        <v>10</v>
      </c>
      <c r="J160" t="s">
        <v>8</v>
      </c>
      <c r="K160">
        <v>160</v>
      </c>
      <c r="L160">
        <v>3238.7113850000001</v>
      </c>
      <c r="M160">
        <v>36.136957000000002</v>
      </c>
      <c r="N160">
        <v>37.617725999999998</v>
      </c>
      <c r="O160">
        <v>43.372329999999998</v>
      </c>
      <c r="P160">
        <v>13.93965</v>
      </c>
      <c r="Q160">
        <v>11.886628</v>
      </c>
      <c r="R160">
        <v>41.153118999999997</v>
      </c>
      <c r="S160">
        <v>39.875515999999998</v>
      </c>
      <c r="T160">
        <v>31.612068000000001</v>
      </c>
      <c r="U160">
        <v>38.216149000000001</v>
      </c>
      <c r="V160">
        <v>36.025016999999998</v>
      </c>
      <c r="W160">
        <v>37.597973000000003</v>
      </c>
      <c r="X160">
        <v>43.354762999999998</v>
      </c>
      <c r="Y160">
        <v>1.10253</v>
      </c>
      <c r="Z160">
        <v>12049.82</v>
      </c>
      <c r="AA160">
        <v>4.7</v>
      </c>
      <c r="AB160">
        <v>76760774506817</v>
      </c>
      <c r="AC160">
        <v>20159137101</v>
      </c>
      <c r="AD160">
        <v>31343120297652</v>
      </c>
      <c r="AE160">
        <v>12653365292</v>
      </c>
      <c r="AF160" t="s">
        <v>312</v>
      </c>
    </row>
    <row r="161" spans="1:32">
      <c r="A161" t="s">
        <v>138</v>
      </c>
      <c r="B161" t="s">
        <v>139</v>
      </c>
      <c r="C161" t="s">
        <v>152</v>
      </c>
      <c r="D161">
        <v>0</v>
      </c>
      <c r="E161" t="s">
        <v>140</v>
      </c>
      <c r="F161" t="s">
        <v>64</v>
      </c>
      <c r="G161" t="s">
        <v>17</v>
      </c>
      <c r="H161">
        <v>60</v>
      </c>
      <c r="I161">
        <v>10</v>
      </c>
      <c r="J161" t="s">
        <v>8</v>
      </c>
      <c r="K161">
        <v>185</v>
      </c>
      <c r="L161">
        <v>907.45107700000005</v>
      </c>
      <c r="M161">
        <v>33.099148999999997</v>
      </c>
      <c r="N161">
        <v>36.335873999999997</v>
      </c>
      <c r="O161">
        <v>42.200384</v>
      </c>
      <c r="P161">
        <v>9.8763609999999993</v>
      </c>
      <c r="Q161">
        <v>8.9635499999999997</v>
      </c>
      <c r="R161">
        <v>17.126432999999999</v>
      </c>
      <c r="S161">
        <v>16.680775000000001</v>
      </c>
      <c r="T161">
        <v>28.531936999999999</v>
      </c>
      <c r="U161">
        <v>36.245052999999999</v>
      </c>
      <c r="V161">
        <v>32.998099000000003</v>
      </c>
      <c r="W161">
        <v>36.320490999999997</v>
      </c>
      <c r="X161">
        <v>42.188296999999999</v>
      </c>
      <c r="Y161">
        <v>1.4467730000000001</v>
      </c>
      <c r="Z161">
        <v>6505.98</v>
      </c>
      <c r="AA161">
        <v>2.67</v>
      </c>
      <c r="AB161">
        <v>42556978400798</v>
      </c>
      <c r="AC161">
        <v>11542624698</v>
      </c>
      <c r="AD161">
        <v>16949106378197</v>
      </c>
      <c r="AE161">
        <v>7258198141</v>
      </c>
      <c r="AF161" t="s">
        <v>313</v>
      </c>
    </row>
    <row r="162" spans="1:32">
      <c r="A162" t="s">
        <v>138</v>
      </c>
      <c r="B162" t="s">
        <v>139</v>
      </c>
      <c r="C162" t="s">
        <v>152</v>
      </c>
      <c r="D162">
        <v>0</v>
      </c>
      <c r="E162" t="s">
        <v>140</v>
      </c>
      <c r="F162" t="s">
        <v>64</v>
      </c>
      <c r="G162" t="s">
        <v>17</v>
      </c>
      <c r="H162">
        <v>60</v>
      </c>
      <c r="I162">
        <v>10</v>
      </c>
      <c r="J162" t="s">
        <v>8</v>
      </c>
      <c r="K162">
        <v>210</v>
      </c>
      <c r="L162">
        <v>204.19200000000001</v>
      </c>
      <c r="M162">
        <v>31.326211000000001</v>
      </c>
      <c r="N162">
        <v>35.468801999999997</v>
      </c>
      <c r="O162">
        <v>40.730989999999998</v>
      </c>
      <c r="P162">
        <v>7.6584430000000001</v>
      </c>
      <c r="Q162">
        <v>7.4406059999999998</v>
      </c>
      <c r="R162">
        <v>5.801291</v>
      </c>
      <c r="S162">
        <v>5.6432380000000002</v>
      </c>
      <c r="T162">
        <v>26.849534999999999</v>
      </c>
      <c r="U162">
        <v>34.597132999999999</v>
      </c>
      <c r="V162">
        <v>31.287521000000002</v>
      </c>
      <c r="W162">
        <v>35.459781</v>
      </c>
      <c r="X162">
        <v>40.721266999999997</v>
      </c>
      <c r="Y162">
        <v>2.3196349999999999</v>
      </c>
      <c r="Z162">
        <v>2610.0700000000002</v>
      </c>
      <c r="AA162">
        <v>1.82</v>
      </c>
      <c r="AB162">
        <v>17246304959062</v>
      </c>
      <c r="AC162">
        <v>6648801532</v>
      </c>
      <c r="AD162">
        <v>6856033878072</v>
      </c>
      <c r="AE162">
        <v>5047418743</v>
      </c>
      <c r="AF162" t="s">
        <v>314</v>
      </c>
    </row>
    <row r="163" spans="1:32">
      <c r="A163" t="s">
        <v>138</v>
      </c>
      <c r="B163" t="s">
        <v>139</v>
      </c>
      <c r="C163" t="s">
        <v>152</v>
      </c>
      <c r="D163">
        <v>0</v>
      </c>
      <c r="E163" t="s">
        <v>140</v>
      </c>
      <c r="F163" t="s">
        <v>64</v>
      </c>
      <c r="G163" t="s">
        <v>17</v>
      </c>
      <c r="H163">
        <v>60</v>
      </c>
      <c r="I163">
        <v>10</v>
      </c>
      <c r="J163" t="s">
        <v>8</v>
      </c>
      <c r="K163">
        <v>235</v>
      </c>
      <c r="L163">
        <v>57.507691999999999</v>
      </c>
      <c r="M163">
        <v>30.204999999999998</v>
      </c>
      <c r="N163">
        <v>34.646458000000003</v>
      </c>
      <c r="O163">
        <v>39.070495000000001</v>
      </c>
      <c r="P163">
        <v>6.6619359999999999</v>
      </c>
      <c r="Q163">
        <v>6.8201910000000003</v>
      </c>
      <c r="R163">
        <v>0.74090400000000001</v>
      </c>
      <c r="S163">
        <v>0.67908000000000002</v>
      </c>
      <c r="T163">
        <v>25.847003999999998</v>
      </c>
      <c r="U163">
        <v>33.222287999999999</v>
      </c>
      <c r="V163">
        <v>30.190107000000001</v>
      </c>
      <c r="W163">
        <v>34.640965000000001</v>
      </c>
      <c r="X163">
        <v>39.060996000000003</v>
      </c>
      <c r="Y163">
        <v>2.6255250000000001</v>
      </c>
      <c r="Z163">
        <v>1090.81</v>
      </c>
      <c r="AA163">
        <v>1.31</v>
      </c>
      <c r="AB163">
        <v>7382085824617</v>
      </c>
      <c r="AC163">
        <v>4942195144</v>
      </c>
      <c r="AD163">
        <v>2914003709958</v>
      </c>
      <c r="AE163">
        <v>3669672695</v>
      </c>
      <c r="AF163" t="s">
        <v>315</v>
      </c>
    </row>
    <row r="164" spans="1:32">
      <c r="A164" t="s">
        <v>138</v>
      </c>
      <c r="B164" t="s">
        <v>139</v>
      </c>
      <c r="C164" t="s">
        <v>152</v>
      </c>
      <c r="D164">
        <v>0</v>
      </c>
      <c r="E164" t="s">
        <v>140</v>
      </c>
      <c r="F164" t="s">
        <v>64</v>
      </c>
      <c r="G164" t="s">
        <v>17</v>
      </c>
      <c r="H164">
        <v>60</v>
      </c>
      <c r="I164">
        <v>10</v>
      </c>
      <c r="J164" t="s">
        <v>19</v>
      </c>
      <c r="K164">
        <v>110</v>
      </c>
      <c r="L164">
        <v>11913.304614999999</v>
      </c>
      <c r="M164">
        <v>40.563603000000001</v>
      </c>
      <c r="N164">
        <v>38.667799000000002</v>
      </c>
      <c r="O164">
        <v>44.703367999999998</v>
      </c>
      <c r="P164">
        <v>19.914353999999999</v>
      </c>
      <c r="Q164">
        <v>16.250824000000001</v>
      </c>
      <c r="R164">
        <v>72.681766999999994</v>
      </c>
      <c r="S164">
        <v>70.442243000000005</v>
      </c>
      <c r="T164">
        <v>36.378751000000001</v>
      </c>
      <c r="U164">
        <v>40.472242999999999</v>
      </c>
      <c r="V164">
        <v>40.502105999999998</v>
      </c>
      <c r="W164">
        <v>38.644910000000003</v>
      </c>
      <c r="X164">
        <v>44.674078000000002</v>
      </c>
      <c r="Y164">
        <v>0.84697500000000003</v>
      </c>
      <c r="Z164">
        <v>11819.63</v>
      </c>
      <c r="AA164">
        <v>5.21</v>
      </c>
      <c r="AB164">
        <v>68483904199403</v>
      </c>
      <c r="AC164">
        <v>22674551354</v>
      </c>
      <c r="AD164">
        <v>30926956614486</v>
      </c>
      <c r="AE164">
        <v>13884428864</v>
      </c>
      <c r="AF164" t="s">
        <v>316</v>
      </c>
    </row>
    <row r="165" spans="1:32">
      <c r="A165" t="s">
        <v>138</v>
      </c>
      <c r="B165" t="s">
        <v>139</v>
      </c>
      <c r="C165" t="s">
        <v>152</v>
      </c>
      <c r="D165">
        <v>0</v>
      </c>
      <c r="E165" t="s">
        <v>140</v>
      </c>
      <c r="F165" t="s">
        <v>64</v>
      </c>
      <c r="G165" t="s">
        <v>17</v>
      </c>
      <c r="H165">
        <v>60</v>
      </c>
      <c r="I165">
        <v>10</v>
      </c>
      <c r="J165" t="s">
        <v>19</v>
      </c>
      <c r="K165">
        <v>135</v>
      </c>
      <c r="L165">
        <v>4944.3064619999996</v>
      </c>
      <c r="M165">
        <v>37.551025000000003</v>
      </c>
      <c r="N165">
        <v>37.742904000000003</v>
      </c>
      <c r="O165">
        <v>43.727936999999997</v>
      </c>
      <c r="P165">
        <v>15.896276</v>
      </c>
      <c r="Q165">
        <v>13.288662</v>
      </c>
      <c r="R165">
        <v>52.544699000000001</v>
      </c>
      <c r="S165">
        <v>50.781264</v>
      </c>
      <c r="T165">
        <v>33.075594000000002</v>
      </c>
      <c r="U165">
        <v>38.915194999999997</v>
      </c>
      <c r="V165">
        <v>37.460059999999999</v>
      </c>
      <c r="W165">
        <v>37.721981</v>
      </c>
      <c r="X165">
        <v>43.706591000000003</v>
      </c>
      <c r="Y165">
        <v>1.04877</v>
      </c>
      <c r="Z165">
        <v>9912.26</v>
      </c>
      <c r="AA165">
        <v>3.46</v>
      </c>
      <c r="AB165">
        <v>60121964700739</v>
      </c>
      <c r="AC165">
        <v>16114527309</v>
      </c>
      <c r="AD165">
        <v>25838104618588</v>
      </c>
      <c r="AE165">
        <v>9258801131</v>
      </c>
      <c r="AF165" t="s">
        <v>317</v>
      </c>
    </row>
    <row r="166" spans="1:32">
      <c r="A166" t="s">
        <v>138</v>
      </c>
      <c r="B166" t="s">
        <v>139</v>
      </c>
      <c r="C166" t="s">
        <v>152</v>
      </c>
      <c r="D166">
        <v>0</v>
      </c>
      <c r="E166" t="s">
        <v>140</v>
      </c>
      <c r="F166" t="s">
        <v>64</v>
      </c>
      <c r="G166" t="s">
        <v>17</v>
      </c>
      <c r="H166">
        <v>60</v>
      </c>
      <c r="I166">
        <v>10</v>
      </c>
      <c r="J166" t="s">
        <v>19</v>
      </c>
      <c r="K166">
        <v>160</v>
      </c>
      <c r="L166">
        <v>1597.6098460000001</v>
      </c>
      <c r="M166">
        <v>34.353071999999997</v>
      </c>
      <c r="N166">
        <v>36.752077999999997</v>
      </c>
      <c r="O166">
        <v>42.740001999999997</v>
      </c>
      <c r="P166">
        <v>11.569580999999999</v>
      </c>
      <c r="Q166">
        <v>10.168676</v>
      </c>
      <c r="R166">
        <v>26.932236</v>
      </c>
      <c r="S166">
        <v>26.148616000000001</v>
      </c>
      <c r="T166">
        <v>29.76877</v>
      </c>
      <c r="U166">
        <v>37.083409000000003</v>
      </c>
      <c r="V166">
        <v>34.245683999999997</v>
      </c>
      <c r="W166">
        <v>36.73527</v>
      </c>
      <c r="X166">
        <v>42.727083</v>
      </c>
      <c r="Y166">
        <v>1.462907</v>
      </c>
      <c r="Z166">
        <v>6295.14</v>
      </c>
      <c r="AA166">
        <v>1.96</v>
      </c>
      <c r="AB166">
        <v>39963082953484</v>
      </c>
      <c r="AC166">
        <v>9600001053</v>
      </c>
      <c r="AD166">
        <v>16374596254617</v>
      </c>
      <c r="AE166">
        <v>5262456554</v>
      </c>
      <c r="AF166" t="s">
        <v>318</v>
      </c>
    </row>
    <row r="167" spans="1:32">
      <c r="A167" t="s">
        <v>138</v>
      </c>
      <c r="B167" t="s">
        <v>139</v>
      </c>
      <c r="C167" t="s">
        <v>152</v>
      </c>
      <c r="D167">
        <v>0</v>
      </c>
      <c r="E167" t="s">
        <v>140</v>
      </c>
      <c r="F167" t="s">
        <v>64</v>
      </c>
      <c r="G167" t="s">
        <v>17</v>
      </c>
      <c r="H167">
        <v>60</v>
      </c>
      <c r="I167">
        <v>10</v>
      </c>
      <c r="J167" t="s">
        <v>19</v>
      </c>
      <c r="K167">
        <v>185</v>
      </c>
      <c r="L167">
        <v>380.31138499999997</v>
      </c>
      <c r="M167">
        <v>31.973466999999999</v>
      </c>
      <c r="N167">
        <v>35.862563999999999</v>
      </c>
      <c r="O167">
        <v>41.591783</v>
      </c>
      <c r="P167">
        <v>8.4175730000000009</v>
      </c>
      <c r="Q167">
        <v>7.9521269999999999</v>
      </c>
      <c r="R167">
        <v>8.669136</v>
      </c>
      <c r="S167">
        <v>8.4351339999999997</v>
      </c>
      <c r="T167">
        <v>27.454549</v>
      </c>
      <c r="U167">
        <v>35.373232999999999</v>
      </c>
      <c r="V167">
        <v>31.905583</v>
      </c>
      <c r="W167">
        <v>35.851337000000001</v>
      </c>
      <c r="X167">
        <v>41.582000999999998</v>
      </c>
      <c r="Y167">
        <v>2.2007859999999999</v>
      </c>
      <c r="Z167">
        <v>2884.55</v>
      </c>
      <c r="AA167">
        <v>0.95</v>
      </c>
      <c r="AB167">
        <v>18787725973751</v>
      </c>
      <c r="AC167">
        <v>4631328281</v>
      </c>
      <c r="AD167">
        <v>7519810473876</v>
      </c>
      <c r="AE167">
        <v>2565327300</v>
      </c>
      <c r="AF167" t="s">
        <v>319</v>
      </c>
    </row>
    <row r="168" spans="1:32">
      <c r="A168" t="s">
        <v>138</v>
      </c>
      <c r="B168" t="s">
        <v>139</v>
      </c>
      <c r="C168" t="s">
        <v>152</v>
      </c>
      <c r="D168">
        <v>0</v>
      </c>
      <c r="E168" t="s">
        <v>140</v>
      </c>
      <c r="F168" t="s">
        <v>64</v>
      </c>
      <c r="G168" t="s">
        <v>17</v>
      </c>
      <c r="H168">
        <v>60</v>
      </c>
      <c r="I168">
        <v>10</v>
      </c>
      <c r="J168" t="s">
        <v>19</v>
      </c>
      <c r="K168">
        <v>210</v>
      </c>
      <c r="L168">
        <v>87.588922999999994</v>
      </c>
      <c r="M168">
        <v>30.798867000000001</v>
      </c>
      <c r="N168">
        <v>35.163314999999997</v>
      </c>
      <c r="O168">
        <v>40.092227000000001</v>
      </c>
      <c r="P168">
        <v>7.1016300000000001</v>
      </c>
      <c r="Q168">
        <v>7.0971979999999997</v>
      </c>
      <c r="R168">
        <v>2.4884580000000001</v>
      </c>
      <c r="S168">
        <v>2.3987259999999999</v>
      </c>
      <c r="T168">
        <v>26.379366000000001</v>
      </c>
      <c r="U168">
        <v>34.102732000000003</v>
      </c>
      <c r="V168">
        <v>30.778005</v>
      </c>
      <c r="W168">
        <v>35.156734999999998</v>
      </c>
      <c r="X168">
        <v>40.082948000000002</v>
      </c>
      <c r="Y168">
        <v>2.9690850000000002</v>
      </c>
      <c r="Z168">
        <v>1228</v>
      </c>
      <c r="AA168">
        <v>0.68</v>
      </c>
      <c r="AB168">
        <v>8041387849727</v>
      </c>
      <c r="AC168">
        <v>2899206357</v>
      </c>
      <c r="AD168">
        <v>3228518195281</v>
      </c>
      <c r="AE168">
        <v>1832846947</v>
      </c>
      <c r="AF168" t="s">
        <v>320</v>
      </c>
    </row>
    <row r="169" spans="1:32">
      <c r="A169" t="s">
        <v>138</v>
      </c>
      <c r="B169" t="s">
        <v>139</v>
      </c>
      <c r="C169" t="s">
        <v>152</v>
      </c>
      <c r="D169">
        <v>0</v>
      </c>
      <c r="E169" t="s">
        <v>140</v>
      </c>
      <c r="F169" t="s">
        <v>64</v>
      </c>
      <c r="G169" t="s">
        <v>17</v>
      </c>
      <c r="H169">
        <v>60</v>
      </c>
      <c r="I169">
        <v>10</v>
      </c>
      <c r="J169" t="s">
        <v>19</v>
      </c>
      <c r="K169">
        <v>235</v>
      </c>
      <c r="L169">
        <v>35.235692</v>
      </c>
      <c r="M169">
        <v>29.667535999999998</v>
      </c>
      <c r="N169">
        <v>34.282989999999998</v>
      </c>
      <c r="O169">
        <v>38.353155999999998</v>
      </c>
      <c r="P169">
        <v>6.3743819999999998</v>
      </c>
      <c r="Q169">
        <v>6.632511</v>
      </c>
      <c r="R169">
        <v>3.1844999999999998E-2</v>
      </c>
      <c r="S169">
        <v>2.4041E-2</v>
      </c>
      <c r="T169">
        <v>25.380852999999998</v>
      </c>
      <c r="U169">
        <v>32.682232999999997</v>
      </c>
      <c r="V169">
        <v>29.654706999999998</v>
      </c>
      <c r="W169">
        <v>34.276493000000002</v>
      </c>
      <c r="X169">
        <v>38.337679000000001</v>
      </c>
      <c r="Y169">
        <v>3.30036</v>
      </c>
      <c r="Z169">
        <v>533.70000000000005</v>
      </c>
      <c r="AA169">
        <v>0.51</v>
      </c>
      <c r="AB169">
        <v>3584460667016</v>
      </c>
      <c r="AC169">
        <v>2036968031</v>
      </c>
      <c r="AD169">
        <v>1421289630568</v>
      </c>
      <c r="AE169">
        <v>1416033031</v>
      </c>
      <c r="AF169" t="s">
        <v>321</v>
      </c>
    </row>
    <row r="170" spans="1:32">
      <c r="A170" t="s">
        <v>138</v>
      </c>
      <c r="B170" t="s">
        <v>139</v>
      </c>
      <c r="C170" t="s">
        <v>152</v>
      </c>
      <c r="D170">
        <v>0</v>
      </c>
      <c r="E170" t="s">
        <v>140</v>
      </c>
      <c r="F170" t="s">
        <v>64</v>
      </c>
      <c r="G170" t="s">
        <v>17</v>
      </c>
      <c r="H170">
        <v>60</v>
      </c>
      <c r="I170">
        <v>10</v>
      </c>
      <c r="J170" t="s">
        <v>9</v>
      </c>
      <c r="K170">
        <v>110</v>
      </c>
      <c r="L170">
        <v>7930.5636919999997</v>
      </c>
      <c r="M170">
        <v>38.70046</v>
      </c>
      <c r="N170">
        <v>37.681213</v>
      </c>
      <c r="O170">
        <v>44.04318</v>
      </c>
      <c r="P170">
        <v>18.109575</v>
      </c>
      <c r="Q170">
        <v>14.490588000000001</v>
      </c>
      <c r="R170">
        <v>60.886997999999998</v>
      </c>
      <c r="S170">
        <v>58.866810999999998</v>
      </c>
      <c r="T170">
        <v>34.255457</v>
      </c>
      <c r="U170">
        <v>39.360965</v>
      </c>
      <c r="V170">
        <v>38.654702</v>
      </c>
      <c r="W170">
        <v>37.659877999999999</v>
      </c>
      <c r="X170">
        <v>44.018040999999997</v>
      </c>
      <c r="Y170">
        <v>0.81870699999999996</v>
      </c>
      <c r="Z170">
        <v>9257.41</v>
      </c>
      <c r="AA170">
        <v>3.1</v>
      </c>
      <c r="AB170">
        <v>55182111923469</v>
      </c>
      <c r="AC170">
        <v>14384949620</v>
      </c>
      <c r="AD170">
        <v>24168499264507</v>
      </c>
      <c r="AE170">
        <v>8248832305</v>
      </c>
      <c r="AF170" t="s">
        <v>322</v>
      </c>
    </row>
    <row r="171" spans="1:32">
      <c r="A171" t="s">
        <v>138</v>
      </c>
      <c r="B171" t="s">
        <v>139</v>
      </c>
      <c r="C171" t="s">
        <v>152</v>
      </c>
      <c r="D171">
        <v>0</v>
      </c>
      <c r="E171" t="s">
        <v>140</v>
      </c>
      <c r="F171" t="s">
        <v>64</v>
      </c>
      <c r="G171" t="s">
        <v>17</v>
      </c>
      <c r="H171">
        <v>60</v>
      </c>
      <c r="I171">
        <v>10</v>
      </c>
      <c r="J171" t="s">
        <v>9</v>
      </c>
      <c r="K171">
        <v>135</v>
      </c>
      <c r="L171">
        <v>3104.4775380000001</v>
      </c>
      <c r="M171">
        <v>36.024175999999997</v>
      </c>
      <c r="N171">
        <v>37.021588999999999</v>
      </c>
      <c r="O171">
        <v>43.259245</v>
      </c>
      <c r="P171">
        <v>14.055498999999999</v>
      </c>
      <c r="Q171">
        <v>11.812517</v>
      </c>
      <c r="R171">
        <v>40.013703999999997</v>
      </c>
      <c r="S171">
        <v>38.670661000000003</v>
      </c>
      <c r="T171">
        <v>31.431021000000001</v>
      </c>
      <c r="U171">
        <v>37.999549999999999</v>
      </c>
      <c r="V171">
        <v>35.942878999999998</v>
      </c>
      <c r="W171">
        <v>37.003895999999997</v>
      </c>
      <c r="X171">
        <v>43.241124999999997</v>
      </c>
      <c r="Y171">
        <v>1.166517</v>
      </c>
      <c r="Z171">
        <v>5934.56</v>
      </c>
      <c r="AA171">
        <v>1.86</v>
      </c>
      <c r="AB171">
        <v>36232283354334</v>
      </c>
      <c r="AC171">
        <v>9429074514</v>
      </c>
      <c r="AD171">
        <v>15468027488884</v>
      </c>
      <c r="AE171">
        <v>4972323568</v>
      </c>
      <c r="AF171" t="s">
        <v>323</v>
      </c>
    </row>
    <row r="172" spans="1:32">
      <c r="A172" t="s">
        <v>138</v>
      </c>
      <c r="B172" t="s">
        <v>139</v>
      </c>
      <c r="C172" t="s">
        <v>152</v>
      </c>
      <c r="D172">
        <v>0</v>
      </c>
      <c r="E172" t="s">
        <v>140</v>
      </c>
      <c r="F172" t="s">
        <v>64</v>
      </c>
      <c r="G172" t="s">
        <v>17</v>
      </c>
      <c r="H172">
        <v>60</v>
      </c>
      <c r="I172">
        <v>10</v>
      </c>
      <c r="J172" t="s">
        <v>9</v>
      </c>
      <c r="K172">
        <v>160</v>
      </c>
      <c r="L172">
        <v>869.955692</v>
      </c>
      <c r="M172">
        <v>33.187466000000001</v>
      </c>
      <c r="N172">
        <v>36.306536999999999</v>
      </c>
      <c r="O172">
        <v>42.346032999999998</v>
      </c>
      <c r="P172">
        <v>10.030156</v>
      </c>
      <c r="Q172">
        <v>9.0700190000000003</v>
      </c>
      <c r="R172">
        <v>16.968865999999998</v>
      </c>
      <c r="S172">
        <v>16.49399</v>
      </c>
      <c r="T172">
        <v>28.607316000000001</v>
      </c>
      <c r="U172">
        <v>36.34102</v>
      </c>
      <c r="V172">
        <v>33.09534</v>
      </c>
      <c r="W172">
        <v>36.291818999999997</v>
      </c>
      <c r="X172">
        <v>42.332452000000004</v>
      </c>
      <c r="Y172">
        <v>1.849351</v>
      </c>
      <c r="Z172">
        <v>3317.58</v>
      </c>
      <c r="AA172">
        <v>0.93</v>
      </c>
      <c r="AB172">
        <v>20780112910047</v>
      </c>
      <c r="AC172">
        <v>4755503961</v>
      </c>
      <c r="AD172">
        <v>8636170119078</v>
      </c>
      <c r="AE172">
        <v>2493463406</v>
      </c>
      <c r="AF172" t="s">
        <v>324</v>
      </c>
    </row>
    <row r="173" spans="1:32">
      <c r="A173" t="s">
        <v>138</v>
      </c>
      <c r="B173" t="s">
        <v>139</v>
      </c>
      <c r="C173" t="s">
        <v>152</v>
      </c>
      <c r="D173">
        <v>0</v>
      </c>
      <c r="E173" t="s">
        <v>140</v>
      </c>
      <c r="F173" t="s">
        <v>64</v>
      </c>
      <c r="G173" t="s">
        <v>17</v>
      </c>
      <c r="H173">
        <v>60</v>
      </c>
      <c r="I173">
        <v>10</v>
      </c>
      <c r="J173" t="s">
        <v>9</v>
      </c>
      <c r="K173">
        <v>185</v>
      </c>
      <c r="L173">
        <v>214.25723099999999</v>
      </c>
      <c r="M173">
        <v>31.482437000000001</v>
      </c>
      <c r="N173">
        <v>35.636578</v>
      </c>
      <c r="O173">
        <v>41.067086000000003</v>
      </c>
      <c r="P173">
        <v>7.8068989999999996</v>
      </c>
      <c r="Q173">
        <v>7.5443389999999999</v>
      </c>
      <c r="R173">
        <v>5.5871620000000002</v>
      </c>
      <c r="S173">
        <v>5.4339310000000003</v>
      </c>
      <c r="T173">
        <v>26.999606</v>
      </c>
      <c r="U173">
        <v>34.929122999999997</v>
      </c>
      <c r="V173">
        <v>31.440394000000001</v>
      </c>
      <c r="W173">
        <v>35.626702999999999</v>
      </c>
      <c r="X173">
        <v>41.053702000000001</v>
      </c>
      <c r="Y173">
        <v>2.609162</v>
      </c>
      <c r="Z173">
        <v>1489.41</v>
      </c>
      <c r="AA173">
        <v>0.46</v>
      </c>
      <c r="AB173">
        <v>9567556865371</v>
      </c>
      <c r="AC173">
        <v>2500843718</v>
      </c>
      <c r="AD173">
        <v>3888867856463</v>
      </c>
      <c r="AE173">
        <v>1221705819</v>
      </c>
      <c r="AF173" t="s">
        <v>325</v>
      </c>
    </row>
    <row r="174" spans="1:32">
      <c r="A174" t="s">
        <v>138</v>
      </c>
      <c r="B174" t="s">
        <v>139</v>
      </c>
      <c r="C174" t="s">
        <v>152</v>
      </c>
      <c r="D174">
        <v>0</v>
      </c>
      <c r="E174" t="s">
        <v>140</v>
      </c>
      <c r="F174" t="s">
        <v>64</v>
      </c>
      <c r="G174" t="s">
        <v>17</v>
      </c>
      <c r="H174">
        <v>60</v>
      </c>
      <c r="I174">
        <v>10</v>
      </c>
      <c r="J174" t="s">
        <v>9</v>
      </c>
      <c r="K174">
        <v>210</v>
      </c>
      <c r="L174">
        <v>55.554462000000001</v>
      </c>
      <c r="M174">
        <v>30.408460000000002</v>
      </c>
      <c r="N174">
        <v>34.952956</v>
      </c>
      <c r="O174">
        <v>39.720596</v>
      </c>
      <c r="P174">
        <v>6.7973530000000002</v>
      </c>
      <c r="Q174">
        <v>6.9082929999999996</v>
      </c>
      <c r="R174">
        <v>0.56089999999999995</v>
      </c>
      <c r="S174">
        <v>0.53010500000000005</v>
      </c>
      <c r="T174">
        <v>26.040144999999999</v>
      </c>
      <c r="U174">
        <v>33.694502999999997</v>
      </c>
      <c r="V174">
        <v>30.392848999999998</v>
      </c>
      <c r="W174">
        <v>34.947443999999997</v>
      </c>
      <c r="X174">
        <v>39.708421999999999</v>
      </c>
      <c r="Y174">
        <v>3.3562159999999999</v>
      </c>
      <c r="Z174">
        <v>664.18</v>
      </c>
      <c r="AA174">
        <v>0.28999999999999998</v>
      </c>
      <c r="AB174">
        <v>4337988521103</v>
      </c>
      <c r="AC174">
        <v>1612018768</v>
      </c>
      <c r="AD174">
        <v>1745129604707</v>
      </c>
      <c r="AE174">
        <v>774019866</v>
      </c>
      <c r="AF174" t="s">
        <v>326</v>
      </c>
    </row>
    <row r="175" spans="1:32">
      <c r="A175" t="s">
        <v>138</v>
      </c>
      <c r="B175" t="s">
        <v>139</v>
      </c>
      <c r="C175" t="s">
        <v>152</v>
      </c>
      <c r="D175">
        <v>0</v>
      </c>
      <c r="E175" t="s">
        <v>140</v>
      </c>
      <c r="F175" t="s">
        <v>64</v>
      </c>
      <c r="G175" t="s">
        <v>17</v>
      </c>
      <c r="H175">
        <v>60</v>
      </c>
      <c r="I175">
        <v>10</v>
      </c>
      <c r="J175" t="s">
        <v>9</v>
      </c>
      <c r="K175">
        <v>235</v>
      </c>
      <c r="L175">
        <v>27.670154</v>
      </c>
      <c r="M175">
        <v>29.224083</v>
      </c>
      <c r="N175">
        <v>34.043292000000001</v>
      </c>
      <c r="O175">
        <v>37.965893999999999</v>
      </c>
      <c r="P175">
        <v>6.1831870000000002</v>
      </c>
      <c r="Q175">
        <v>6.5105550000000001</v>
      </c>
      <c r="R175">
        <v>0</v>
      </c>
      <c r="S175">
        <v>0</v>
      </c>
      <c r="T175">
        <v>25.005700000000001</v>
      </c>
      <c r="U175">
        <v>32.152954999999999</v>
      </c>
      <c r="V175">
        <v>29.205998999999998</v>
      </c>
      <c r="W175">
        <v>34.037232000000003</v>
      </c>
      <c r="X175">
        <v>37.952182999999998</v>
      </c>
      <c r="Y175">
        <v>3.6991969999999998</v>
      </c>
      <c r="Z175">
        <v>326.45</v>
      </c>
      <c r="AA175">
        <v>0.28999999999999998</v>
      </c>
      <c r="AB175">
        <v>2084696248769</v>
      </c>
      <c r="AC175">
        <v>1216575691</v>
      </c>
      <c r="AD175">
        <v>865189977626</v>
      </c>
      <c r="AE175">
        <v>802002169</v>
      </c>
      <c r="AF175" t="s">
        <v>327</v>
      </c>
    </row>
    <row r="176" spans="1:32">
      <c r="A176" t="s">
        <v>138</v>
      </c>
      <c r="B176" t="s">
        <v>139</v>
      </c>
      <c r="C176" t="s">
        <v>152</v>
      </c>
      <c r="D176">
        <v>0</v>
      </c>
      <c r="E176" t="s">
        <v>140</v>
      </c>
      <c r="F176" t="s">
        <v>64</v>
      </c>
      <c r="G176" t="s">
        <v>17</v>
      </c>
      <c r="H176">
        <v>60</v>
      </c>
      <c r="I176">
        <v>10</v>
      </c>
      <c r="J176" t="s">
        <v>20</v>
      </c>
      <c r="K176">
        <v>110</v>
      </c>
      <c r="L176">
        <v>3867.873231</v>
      </c>
      <c r="M176">
        <v>35.865730999999997</v>
      </c>
      <c r="N176">
        <v>36.800114999999998</v>
      </c>
      <c r="O176">
        <v>43.386011000000003</v>
      </c>
      <c r="P176">
        <v>14.854676</v>
      </c>
      <c r="Q176">
        <v>11.785989000000001</v>
      </c>
      <c r="R176">
        <v>35.887861999999998</v>
      </c>
      <c r="S176">
        <v>34.595165000000001</v>
      </c>
      <c r="T176">
        <v>31.126927999999999</v>
      </c>
      <c r="U176">
        <v>37.832858999999999</v>
      </c>
      <c r="V176">
        <v>35.831242000000003</v>
      </c>
      <c r="W176">
        <v>36.782237000000002</v>
      </c>
      <c r="X176">
        <v>43.367471000000002</v>
      </c>
      <c r="Y176">
        <v>0.77250700000000005</v>
      </c>
      <c r="Z176">
        <v>4045.54</v>
      </c>
      <c r="AA176">
        <v>1.36</v>
      </c>
      <c r="AB176">
        <v>24279202597890</v>
      </c>
      <c r="AC176">
        <v>6941248165</v>
      </c>
      <c r="AD176">
        <v>10583701519116</v>
      </c>
      <c r="AE176">
        <v>3607397357</v>
      </c>
      <c r="AF176" t="s">
        <v>328</v>
      </c>
    </row>
    <row r="177" spans="1:32">
      <c r="A177" t="s">
        <v>138</v>
      </c>
      <c r="B177" t="s">
        <v>139</v>
      </c>
      <c r="C177" t="s">
        <v>152</v>
      </c>
      <c r="D177">
        <v>0</v>
      </c>
      <c r="E177" t="s">
        <v>140</v>
      </c>
      <c r="F177" t="s">
        <v>64</v>
      </c>
      <c r="G177" t="s">
        <v>17</v>
      </c>
      <c r="H177">
        <v>60</v>
      </c>
      <c r="I177">
        <v>10</v>
      </c>
      <c r="J177" t="s">
        <v>20</v>
      </c>
      <c r="K177">
        <v>135</v>
      </c>
      <c r="L177">
        <v>1312.940308</v>
      </c>
      <c r="M177">
        <v>33.889667000000003</v>
      </c>
      <c r="N177">
        <v>36.387639999999998</v>
      </c>
      <c r="O177">
        <v>42.695923999999998</v>
      </c>
      <c r="P177">
        <v>11.297457</v>
      </c>
      <c r="Q177">
        <v>9.7585440000000006</v>
      </c>
      <c r="R177">
        <v>19.041613999999999</v>
      </c>
      <c r="S177">
        <v>18.409777999999999</v>
      </c>
      <c r="T177">
        <v>29.224278999999999</v>
      </c>
      <c r="U177">
        <v>36.745092</v>
      </c>
      <c r="V177">
        <v>33.832428999999998</v>
      </c>
      <c r="W177">
        <v>36.372447999999999</v>
      </c>
      <c r="X177">
        <v>42.682022000000003</v>
      </c>
      <c r="Y177">
        <v>1.3903810000000001</v>
      </c>
      <c r="Z177">
        <v>2762.55</v>
      </c>
      <c r="AA177">
        <v>0.77</v>
      </c>
      <c r="AB177">
        <v>17132749087861</v>
      </c>
      <c r="AC177">
        <v>4136745837</v>
      </c>
      <c r="AD177">
        <v>7207171823860</v>
      </c>
      <c r="AE177">
        <v>2074862415</v>
      </c>
      <c r="AF177" t="s">
        <v>329</v>
      </c>
    </row>
    <row r="178" spans="1:32">
      <c r="A178" t="s">
        <v>138</v>
      </c>
      <c r="B178" t="s">
        <v>139</v>
      </c>
      <c r="C178" t="s">
        <v>152</v>
      </c>
      <c r="D178">
        <v>0</v>
      </c>
      <c r="E178" t="s">
        <v>140</v>
      </c>
      <c r="F178" t="s">
        <v>64</v>
      </c>
      <c r="G178" t="s">
        <v>17</v>
      </c>
      <c r="H178">
        <v>60</v>
      </c>
      <c r="I178">
        <v>10</v>
      </c>
      <c r="J178" t="s">
        <v>20</v>
      </c>
      <c r="K178">
        <v>160</v>
      </c>
      <c r="L178">
        <v>336.099692</v>
      </c>
      <c r="M178">
        <v>31.992000999999998</v>
      </c>
      <c r="N178">
        <v>35.866275000000002</v>
      </c>
      <c r="O178">
        <v>41.706811999999999</v>
      </c>
      <c r="P178">
        <v>8.486637</v>
      </c>
      <c r="Q178">
        <v>7.9760720000000003</v>
      </c>
      <c r="R178">
        <v>5.893364</v>
      </c>
      <c r="S178">
        <v>5.7217700000000002</v>
      </c>
      <c r="T178">
        <v>27.456164000000001</v>
      </c>
      <c r="U178">
        <v>35.421790999999999</v>
      </c>
      <c r="V178">
        <v>31.938874999999999</v>
      </c>
      <c r="W178">
        <v>35.855288000000002</v>
      </c>
      <c r="X178">
        <v>41.697811000000002</v>
      </c>
      <c r="Y178">
        <v>2.3203529999999999</v>
      </c>
      <c r="Z178">
        <v>1336.47</v>
      </c>
      <c r="AA178">
        <v>0.36</v>
      </c>
      <c r="AB178">
        <v>8542321310691</v>
      </c>
      <c r="AC178">
        <v>1844195542</v>
      </c>
      <c r="AD178">
        <v>3485504852530</v>
      </c>
      <c r="AE178">
        <v>955831589</v>
      </c>
      <c r="AF178" t="s">
        <v>330</v>
      </c>
    </row>
    <row r="179" spans="1:32">
      <c r="A179" t="s">
        <v>138</v>
      </c>
      <c r="B179" t="s">
        <v>139</v>
      </c>
      <c r="C179" t="s">
        <v>152</v>
      </c>
      <c r="D179">
        <v>0</v>
      </c>
      <c r="E179" t="s">
        <v>140</v>
      </c>
      <c r="F179" t="s">
        <v>64</v>
      </c>
      <c r="G179" t="s">
        <v>17</v>
      </c>
      <c r="H179">
        <v>60</v>
      </c>
      <c r="I179">
        <v>10</v>
      </c>
      <c r="J179" t="s">
        <v>20</v>
      </c>
      <c r="K179">
        <v>185</v>
      </c>
      <c r="L179">
        <v>92.566153999999997</v>
      </c>
      <c r="M179">
        <v>30.910703999999999</v>
      </c>
      <c r="N179">
        <v>35.306910999999999</v>
      </c>
      <c r="O179">
        <v>40.455553999999999</v>
      </c>
      <c r="P179">
        <v>7.1999250000000004</v>
      </c>
      <c r="Q179">
        <v>7.1562140000000003</v>
      </c>
      <c r="R179">
        <v>0.97019699999999998</v>
      </c>
      <c r="S179">
        <v>0.93874100000000005</v>
      </c>
      <c r="T179">
        <v>26.484262999999999</v>
      </c>
      <c r="U179">
        <v>34.318334</v>
      </c>
      <c r="V179">
        <v>30.88898</v>
      </c>
      <c r="W179">
        <v>35.299149</v>
      </c>
      <c r="X179">
        <v>40.443210000000001</v>
      </c>
      <c r="Y179">
        <v>3.1364070000000002</v>
      </c>
      <c r="Z179">
        <v>543.30999999999995</v>
      </c>
      <c r="AA179">
        <v>0.17</v>
      </c>
      <c r="AB179">
        <v>3638418687930</v>
      </c>
      <c r="AC179">
        <v>1010604861</v>
      </c>
      <c r="AD179">
        <v>1424455532115</v>
      </c>
      <c r="AE179">
        <v>459633973</v>
      </c>
      <c r="AF179" t="s">
        <v>331</v>
      </c>
    </row>
    <row r="180" spans="1:32">
      <c r="A180" t="s">
        <v>138</v>
      </c>
      <c r="B180" t="s">
        <v>139</v>
      </c>
      <c r="C180" t="s">
        <v>152</v>
      </c>
      <c r="D180">
        <v>0</v>
      </c>
      <c r="E180" t="s">
        <v>140</v>
      </c>
      <c r="F180" t="s">
        <v>64</v>
      </c>
      <c r="G180" t="s">
        <v>17</v>
      </c>
      <c r="H180">
        <v>60</v>
      </c>
      <c r="I180">
        <v>10</v>
      </c>
      <c r="J180" t="s">
        <v>20</v>
      </c>
      <c r="K180">
        <v>210</v>
      </c>
      <c r="L180">
        <v>34.264614999999999</v>
      </c>
      <c r="M180">
        <v>29.855899999999998</v>
      </c>
      <c r="N180">
        <v>34.583080000000002</v>
      </c>
      <c r="O180">
        <v>39.003086000000003</v>
      </c>
      <c r="P180">
        <v>6.4709300000000001</v>
      </c>
      <c r="Q180">
        <v>6.7003519999999996</v>
      </c>
      <c r="R180">
        <v>3.8560000000000001E-3</v>
      </c>
      <c r="S180">
        <v>4.4900000000000001E-3</v>
      </c>
      <c r="T180">
        <v>25.563801999999999</v>
      </c>
      <c r="U180">
        <v>33.081761999999998</v>
      </c>
      <c r="V180">
        <v>29.843520000000002</v>
      </c>
      <c r="W180">
        <v>34.578800999999999</v>
      </c>
      <c r="X180">
        <v>38.99295</v>
      </c>
      <c r="Y180">
        <v>3.6832319999999998</v>
      </c>
      <c r="Z180">
        <v>260.63</v>
      </c>
      <c r="AA180">
        <v>0.11</v>
      </c>
      <c r="AB180">
        <v>1802214381634</v>
      </c>
      <c r="AC180">
        <v>681113872</v>
      </c>
      <c r="AD180">
        <v>689381678842</v>
      </c>
      <c r="AE180">
        <v>307931360</v>
      </c>
      <c r="AF180" t="s">
        <v>332</v>
      </c>
    </row>
    <row r="181" spans="1:32">
      <c r="A181" t="s">
        <v>138</v>
      </c>
      <c r="B181" t="s">
        <v>139</v>
      </c>
      <c r="C181" t="s">
        <v>152</v>
      </c>
      <c r="D181">
        <v>0</v>
      </c>
      <c r="E181" t="s">
        <v>140</v>
      </c>
      <c r="F181" t="s">
        <v>64</v>
      </c>
      <c r="G181" t="s">
        <v>17</v>
      </c>
      <c r="H181">
        <v>60</v>
      </c>
      <c r="I181">
        <v>10</v>
      </c>
      <c r="J181" t="s">
        <v>20</v>
      </c>
      <c r="K181">
        <v>235</v>
      </c>
      <c r="L181">
        <v>19.753845999999999</v>
      </c>
      <c r="M181">
        <v>28.584769000000001</v>
      </c>
      <c r="N181">
        <v>33.554397000000002</v>
      </c>
      <c r="O181">
        <v>37.121502999999997</v>
      </c>
      <c r="P181">
        <v>5.9452829999999999</v>
      </c>
      <c r="Q181">
        <v>6.3478320000000004</v>
      </c>
      <c r="R181">
        <v>0</v>
      </c>
      <c r="S181">
        <v>0</v>
      </c>
      <c r="T181">
        <v>24.445433999999999</v>
      </c>
      <c r="U181">
        <v>31.637170999999999</v>
      </c>
      <c r="V181">
        <v>28.568370000000002</v>
      </c>
      <c r="W181">
        <v>33.549774999999997</v>
      </c>
      <c r="X181">
        <v>37.110317999999999</v>
      </c>
      <c r="Y181">
        <v>3.9069379999999998</v>
      </c>
      <c r="Z181">
        <v>140.87</v>
      </c>
      <c r="AA181">
        <v>0.08</v>
      </c>
      <c r="AB181">
        <v>976780788949</v>
      </c>
      <c r="AC181">
        <v>439869009</v>
      </c>
      <c r="AD181">
        <v>375965819505</v>
      </c>
      <c r="AE181">
        <v>220131141</v>
      </c>
      <c r="AF181" t="s">
        <v>333</v>
      </c>
    </row>
    <row r="182" spans="1:32">
      <c r="A182" t="s">
        <v>138</v>
      </c>
      <c r="B182" t="s">
        <v>139</v>
      </c>
      <c r="C182" t="s">
        <v>152</v>
      </c>
      <c r="D182">
        <v>0</v>
      </c>
      <c r="E182" t="s">
        <v>140</v>
      </c>
      <c r="F182" t="s">
        <v>334</v>
      </c>
      <c r="G182" t="s">
        <v>17</v>
      </c>
      <c r="H182">
        <v>30</v>
      </c>
      <c r="I182">
        <v>10</v>
      </c>
      <c r="J182" t="s">
        <v>17</v>
      </c>
      <c r="K182">
        <v>110</v>
      </c>
      <c r="L182">
        <v>10436.341519</v>
      </c>
      <c r="M182">
        <v>44.266269999999999</v>
      </c>
      <c r="N182">
        <v>46.858994000000003</v>
      </c>
      <c r="O182">
        <v>44.173620999999997</v>
      </c>
      <c r="P182">
        <v>30.822109999999999</v>
      </c>
      <c r="Q182">
        <v>22.939291000000001</v>
      </c>
      <c r="R182">
        <v>99.525308999999993</v>
      </c>
      <c r="S182">
        <v>98.538455999999996</v>
      </c>
      <c r="T182">
        <v>44.398057000000001</v>
      </c>
      <c r="U182">
        <v>43.805773000000002</v>
      </c>
      <c r="V182">
        <v>44.108497</v>
      </c>
      <c r="W182">
        <v>46.754187999999999</v>
      </c>
      <c r="X182">
        <v>44.053930999999999</v>
      </c>
      <c r="Y182">
        <v>1.2570000000000001E-3</v>
      </c>
      <c r="Z182">
        <v>31910.57</v>
      </c>
      <c r="AA182">
        <v>15.56</v>
      </c>
      <c r="AB182">
        <v>200047441577999</v>
      </c>
      <c r="AC182">
        <v>63679667139</v>
      </c>
      <c r="AD182">
        <v>83744875876539</v>
      </c>
      <c r="AE182">
        <v>41978384485</v>
      </c>
      <c r="AF182" t="s">
        <v>335</v>
      </c>
    </row>
    <row r="183" spans="1:32">
      <c r="A183" t="s">
        <v>138</v>
      </c>
      <c r="B183" t="s">
        <v>139</v>
      </c>
      <c r="C183" t="s">
        <v>152</v>
      </c>
      <c r="D183">
        <v>0</v>
      </c>
      <c r="E183" t="s">
        <v>140</v>
      </c>
      <c r="F183" t="s">
        <v>334</v>
      </c>
      <c r="G183" t="s">
        <v>17</v>
      </c>
      <c r="H183">
        <v>30</v>
      </c>
      <c r="I183">
        <v>10</v>
      </c>
      <c r="J183" t="s">
        <v>17</v>
      </c>
      <c r="K183">
        <v>135</v>
      </c>
      <c r="L183">
        <v>3461.8079579999999</v>
      </c>
      <c r="M183">
        <v>42.455246000000002</v>
      </c>
      <c r="N183">
        <v>45.697603000000001</v>
      </c>
      <c r="O183">
        <v>43.269759999999998</v>
      </c>
      <c r="P183">
        <v>27.222749</v>
      </c>
      <c r="Q183">
        <v>20.654316000000001</v>
      </c>
      <c r="R183">
        <v>97.401177000000004</v>
      </c>
      <c r="S183">
        <v>95.441522000000006</v>
      </c>
      <c r="T183">
        <v>41.418984999999999</v>
      </c>
      <c r="U183">
        <v>42.641815000000001</v>
      </c>
      <c r="V183">
        <v>42.193215000000002</v>
      </c>
      <c r="W183">
        <v>45.595941000000003</v>
      </c>
      <c r="X183">
        <v>43.159089000000002</v>
      </c>
      <c r="Y183">
        <v>2.0249999999999999E-3</v>
      </c>
      <c r="Z183">
        <v>29877.49</v>
      </c>
      <c r="AA183">
        <v>13.82</v>
      </c>
      <c r="AB183">
        <v>191009994027981</v>
      </c>
      <c r="AC183">
        <v>51636659129</v>
      </c>
      <c r="AD183">
        <v>78511747656671</v>
      </c>
      <c r="AE183">
        <v>37767816514</v>
      </c>
      <c r="AF183" t="s">
        <v>336</v>
      </c>
    </row>
    <row r="184" spans="1:32">
      <c r="A184" t="s">
        <v>138</v>
      </c>
      <c r="B184" t="s">
        <v>139</v>
      </c>
      <c r="C184" t="s">
        <v>152</v>
      </c>
      <c r="D184">
        <v>0</v>
      </c>
      <c r="E184" t="s">
        <v>140</v>
      </c>
      <c r="F184" t="s">
        <v>334</v>
      </c>
      <c r="G184" t="s">
        <v>17</v>
      </c>
      <c r="H184">
        <v>30</v>
      </c>
      <c r="I184">
        <v>10</v>
      </c>
      <c r="J184" t="s">
        <v>17</v>
      </c>
      <c r="K184">
        <v>160</v>
      </c>
      <c r="L184">
        <v>1157.939363</v>
      </c>
      <c r="M184">
        <v>40.207267999999999</v>
      </c>
      <c r="N184">
        <v>44.227026000000002</v>
      </c>
      <c r="O184">
        <v>42.332498000000001</v>
      </c>
      <c r="P184">
        <v>23.338533000000002</v>
      </c>
      <c r="Q184">
        <v>18.168671</v>
      </c>
      <c r="R184">
        <v>90.806932000000003</v>
      </c>
      <c r="S184">
        <v>88.668166999999997</v>
      </c>
      <c r="T184">
        <v>38.167102999999997</v>
      </c>
      <c r="U184">
        <v>41.208728999999998</v>
      </c>
      <c r="V184">
        <v>39.886781999999997</v>
      </c>
      <c r="W184">
        <v>44.135275</v>
      </c>
      <c r="X184">
        <v>42.235047999999999</v>
      </c>
      <c r="Y184">
        <v>4.8310000000000002E-3</v>
      </c>
      <c r="Z184">
        <v>15999.56</v>
      </c>
      <c r="AA184">
        <v>9.67</v>
      </c>
      <c r="AB184">
        <v>103619594075646</v>
      </c>
      <c r="AC184">
        <v>37487364960</v>
      </c>
      <c r="AD184">
        <v>42580791980323</v>
      </c>
      <c r="AE184">
        <v>26470923575</v>
      </c>
      <c r="AF184" t="s">
        <v>337</v>
      </c>
    </row>
    <row r="185" spans="1:32">
      <c r="A185" t="s">
        <v>138</v>
      </c>
      <c r="B185" t="s">
        <v>139</v>
      </c>
      <c r="C185" t="s">
        <v>152</v>
      </c>
      <c r="D185">
        <v>0</v>
      </c>
      <c r="E185" t="s">
        <v>140</v>
      </c>
      <c r="F185" t="s">
        <v>334</v>
      </c>
      <c r="G185" t="s">
        <v>17</v>
      </c>
      <c r="H185">
        <v>30</v>
      </c>
      <c r="I185">
        <v>10</v>
      </c>
      <c r="J185" t="s">
        <v>17</v>
      </c>
      <c r="K185">
        <v>185</v>
      </c>
      <c r="L185">
        <v>426.78202199999998</v>
      </c>
      <c r="M185">
        <v>37.828620999999998</v>
      </c>
      <c r="N185">
        <v>42.274648999999997</v>
      </c>
      <c r="O185">
        <v>41.019101999999997</v>
      </c>
      <c r="P185">
        <v>20.010726999999999</v>
      </c>
      <c r="Q185">
        <v>15.935938999999999</v>
      </c>
      <c r="R185">
        <v>80.432046999999997</v>
      </c>
      <c r="S185">
        <v>78.239358999999993</v>
      </c>
      <c r="T185">
        <v>35.022120999999999</v>
      </c>
      <c r="U185">
        <v>39.478276999999999</v>
      </c>
      <c r="V185">
        <v>37.542785000000002</v>
      </c>
      <c r="W185">
        <v>42.208824</v>
      </c>
      <c r="X185">
        <v>40.940277000000002</v>
      </c>
      <c r="Y185">
        <v>1.2304000000000001E-2</v>
      </c>
      <c r="Z185">
        <v>8766.43</v>
      </c>
      <c r="AA185">
        <v>6.87</v>
      </c>
      <c r="AB185">
        <v>59590113699954</v>
      </c>
      <c r="AC185">
        <v>27459822037</v>
      </c>
      <c r="AD185">
        <v>23596107117150</v>
      </c>
      <c r="AE185">
        <v>18729536522</v>
      </c>
      <c r="AF185" t="s">
        <v>338</v>
      </c>
    </row>
    <row r="186" spans="1:32">
      <c r="A186" t="s">
        <v>138</v>
      </c>
      <c r="B186" t="s">
        <v>139</v>
      </c>
      <c r="C186" t="s">
        <v>152</v>
      </c>
      <c r="D186">
        <v>0</v>
      </c>
      <c r="E186" t="s">
        <v>140</v>
      </c>
      <c r="F186" t="s">
        <v>334</v>
      </c>
      <c r="G186" t="s">
        <v>17</v>
      </c>
      <c r="H186">
        <v>30</v>
      </c>
      <c r="I186">
        <v>10</v>
      </c>
      <c r="J186" t="s">
        <v>17</v>
      </c>
      <c r="K186">
        <v>210</v>
      </c>
      <c r="L186">
        <v>168.91645299999999</v>
      </c>
      <c r="M186">
        <v>35.181533000000002</v>
      </c>
      <c r="N186">
        <v>39.933619999999998</v>
      </c>
      <c r="O186">
        <v>39.232889</v>
      </c>
      <c r="P186">
        <v>16.875015000000001</v>
      </c>
      <c r="Q186">
        <v>13.734926</v>
      </c>
      <c r="R186">
        <v>63.782612999999998</v>
      </c>
      <c r="S186">
        <v>61.793525000000002</v>
      </c>
      <c r="T186">
        <v>31.663724999999999</v>
      </c>
      <c r="U186">
        <v>37.339019</v>
      </c>
      <c r="V186">
        <v>34.979964000000002</v>
      </c>
      <c r="W186">
        <v>39.894759000000001</v>
      </c>
      <c r="X186">
        <v>39.178676000000003</v>
      </c>
      <c r="Y186">
        <v>4.3984000000000002E-2</v>
      </c>
      <c r="Z186">
        <v>5074.3999999999996</v>
      </c>
      <c r="AA186">
        <v>5.49</v>
      </c>
      <c r="AB186">
        <v>34523359421632</v>
      </c>
      <c r="AC186">
        <v>20978598616</v>
      </c>
      <c r="AD186">
        <v>13665925587279</v>
      </c>
      <c r="AE186">
        <v>15034015746</v>
      </c>
      <c r="AF186" t="s">
        <v>339</v>
      </c>
    </row>
    <row r="187" spans="1:32">
      <c r="A187" t="s">
        <v>138</v>
      </c>
      <c r="B187" t="s">
        <v>139</v>
      </c>
      <c r="C187" t="s">
        <v>152</v>
      </c>
      <c r="D187">
        <v>0</v>
      </c>
      <c r="E187" t="s">
        <v>140</v>
      </c>
      <c r="F187" t="s">
        <v>334</v>
      </c>
      <c r="G187" t="s">
        <v>17</v>
      </c>
      <c r="H187">
        <v>30</v>
      </c>
      <c r="I187">
        <v>10</v>
      </c>
      <c r="J187" t="s">
        <v>17</v>
      </c>
      <c r="K187">
        <v>235</v>
      </c>
      <c r="L187">
        <v>73.423733999999996</v>
      </c>
      <c r="M187">
        <v>32.335144999999997</v>
      </c>
      <c r="N187">
        <v>37.293218000000003</v>
      </c>
      <c r="O187">
        <v>37.298383999999999</v>
      </c>
      <c r="P187">
        <v>13.857616</v>
      </c>
      <c r="Q187">
        <v>11.498377</v>
      </c>
      <c r="R187">
        <v>40.547787999999997</v>
      </c>
      <c r="S187">
        <v>39.015177000000001</v>
      </c>
      <c r="T187">
        <v>28.253875000000001</v>
      </c>
      <c r="U187">
        <v>34.807060999999997</v>
      </c>
      <c r="V187">
        <v>32.218254000000002</v>
      </c>
      <c r="W187">
        <v>37.269660999999999</v>
      </c>
      <c r="X187">
        <v>37.270696000000001</v>
      </c>
      <c r="Y187">
        <v>0.132719</v>
      </c>
      <c r="Z187">
        <v>2849.75</v>
      </c>
      <c r="AA187">
        <v>4.67</v>
      </c>
      <c r="AB187">
        <v>18849434291429</v>
      </c>
      <c r="AC187">
        <v>16561936294</v>
      </c>
      <c r="AD187">
        <v>7619763313174</v>
      </c>
      <c r="AE187">
        <v>12948267809</v>
      </c>
      <c r="AF187" t="s">
        <v>340</v>
      </c>
    </row>
    <row r="188" spans="1:32">
      <c r="A188" t="s">
        <v>138</v>
      </c>
      <c r="B188" t="s">
        <v>139</v>
      </c>
      <c r="C188" t="s">
        <v>152</v>
      </c>
      <c r="D188">
        <v>0</v>
      </c>
      <c r="E188" t="s">
        <v>140</v>
      </c>
      <c r="F188" t="s">
        <v>334</v>
      </c>
      <c r="G188" t="s">
        <v>17</v>
      </c>
      <c r="H188">
        <v>30</v>
      </c>
      <c r="I188">
        <v>10</v>
      </c>
      <c r="J188" t="s">
        <v>18</v>
      </c>
      <c r="K188">
        <v>110</v>
      </c>
      <c r="L188">
        <v>5226.7624669999996</v>
      </c>
      <c r="M188">
        <v>42.930711000000002</v>
      </c>
      <c r="N188">
        <v>45.923752</v>
      </c>
      <c r="O188">
        <v>43.160193</v>
      </c>
      <c r="P188">
        <v>28.846482999999999</v>
      </c>
      <c r="Q188">
        <v>21.62377</v>
      </c>
      <c r="R188">
        <v>98.640163000000001</v>
      </c>
      <c r="S188">
        <v>96.795610999999994</v>
      </c>
      <c r="T188">
        <v>42.659278</v>
      </c>
      <c r="U188">
        <v>42.86477</v>
      </c>
      <c r="V188">
        <v>42.664679</v>
      </c>
      <c r="W188">
        <v>45.796075999999999</v>
      </c>
      <c r="X188">
        <v>43.014524999999999</v>
      </c>
      <c r="Y188">
        <v>1.338E-3</v>
      </c>
      <c r="Z188">
        <v>14860.92</v>
      </c>
      <c r="AA188">
        <v>7.11</v>
      </c>
      <c r="AB188">
        <v>93376240836775</v>
      </c>
      <c r="AC188">
        <v>30254810005</v>
      </c>
      <c r="AD188">
        <v>39024393164111</v>
      </c>
      <c r="AE188">
        <v>19008818004</v>
      </c>
      <c r="AF188" t="s">
        <v>341</v>
      </c>
    </row>
    <row r="189" spans="1:32">
      <c r="A189" t="s">
        <v>138</v>
      </c>
      <c r="B189" t="s">
        <v>139</v>
      </c>
      <c r="C189" t="s">
        <v>152</v>
      </c>
      <c r="D189">
        <v>0</v>
      </c>
      <c r="E189" t="s">
        <v>140</v>
      </c>
      <c r="F189" t="s">
        <v>334</v>
      </c>
      <c r="G189" t="s">
        <v>17</v>
      </c>
      <c r="H189">
        <v>30</v>
      </c>
      <c r="I189">
        <v>10</v>
      </c>
      <c r="J189" t="s">
        <v>18</v>
      </c>
      <c r="K189">
        <v>135</v>
      </c>
      <c r="L189">
        <v>1812.5856000000001</v>
      </c>
      <c r="M189">
        <v>41.107519000000003</v>
      </c>
      <c r="N189">
        <v>44.819989999999997</v>
      </c>
      <c r="O189">
        <v>42.489198000000002</v>
      </c>
      <c r="P189">
        <v>25.143646</v>
      </c>
      <c r="Q189">
        <v>19.305152</v>
      </c>
      <c r="R189">
        <v>94.852294999999998</v>
      </c>
      <c r="S189">
        <v>92.112281999999993</v>
      </c>
      <c r="T189">
        <v>39.635286000000001</v>
      </c>
      <c r="U189">
        <v>41.775956000000001</v>
      </c>
      <c r="V189">
        <v>40.769427999999998</v>
      </c>
      <c r="W189">
        <v>44.710375999999997</v>
      </c>
      <c r="X189">
        <v>42.360492000000001</v>
      </c>
      <c r="Y189">
        <v>3.4870000000000001E-3</v>
      </c>
      <c r="Z189">
        <v>14018.53</v>
      </c>
      <c r="AA189">
        <v>5.85</v>
      </c>
      <c r="AB189">
        <v>87388444304907</v>
      </c>
      <c r="AC189">
        <v>23883756695</v>
      </c>
      <c r="AD189">
        <v>36803140353782</v>
      </c>
      <c r="AE189">
        <v>15826910536</v>
      </c>
      <c r="AF189" t="s">
        <v>342</v>
      </c>
    </row>
    <row r="190" spans="1:32">
      <c r="A190" t="s">
        <v>138</v>
      </c>
      <c r="B190" t="s">
        <v>139</v>
      </c>
      <c r="C190" t="s">
        <v>152</v>
      </c>
      <c r="D190">
        <v>0</v>
      </c>
      <c r="E190" t="s">
        <v>140</v>
      </c>
      <c r="F190" t="s">
        <v>334</v>
      </c>
      <c r="G190" t="s">
        <v>17</v>
      </c>
      <c r="H190">
        <v>30</v>
      </c>
      <c r="I190">
        <v>10</v>
      </c>
      <c r="J190" t="s">
        <v>18</v>
      </c>
      <c r="K190">
        <v>160</v>
      </c>
      <c r="L190">
        <v>628.79642000000001</v>
      </c>
      <c r="M190">
        <v>38.911361999999997</v>
      </c>
      <c r="N190">
        <v>43.185324000000001</v>
      </c>
      <c r="O190">
        <v>41.543407000000002</v>
      </c>
      <c r="P190">
        <v>21.547913000000001</v>
      </c>
      <c r="Q190">
        <v>16.952376999999998</v>
      </c>
      <c r="R190">
        <v>86.531565999999998</v>
      </c>
      <c r="S190">
        <v>83.803514000000007</v>
      </c>
      <c r="T190">
        <v>36.495528999999998</v>
      </c>
      <c r="U190">
        <v>40.299788999999997</v>
      </c>
      <c r="V190">
        <v>38.577950000000001</v>
      </c>
      <c r="W190">
        <v>43.103003000000001</v>
      </c>
      <c r="X190">
        <v>41.441693000000001</v>
      </c>
      <c r="Y190">
        <v>7.9299999999999995E-3</v>
      </c>
      <c r="Z190">
        <v>7263.04</v>
      </c>
      <c r="AA190">
        <v>4.1399999999999997</v>
      </c>
      <c r="AB190">
        <v>48321833685121</v>
      </c>
      <c r="AC190">
        <v>17533042946</v>
      </c>
      <c r="AD190">
        <v>19244148700312</v>
      </c>
      <c r="AE190">
        <v>11205874020</v>
      </c>
      <c r="AF190" t="s">
        <v>343</v>
      </c>
    </row>
    <row r="191" spans="1:32">
      <c r="A191" t="s">
        <v>138</v>
      </c>
      <c r="B191" t="s">
        <v>139</v>
      </c>
      <c r="C191" t="s">
        <v>152</v>
      </c>
      <c r="D191">
        <v>0</v>
      </c>
      <c r="E191" t="s">
        <v>140</v>
      </c>
      <c r="F191" t="s">
        <v>334</v>
      </c>
      <c r="G191" t="s">
        <v>17</v>
      </c>
      <c r="H191">
        <v>30</v>
      </c>
      <c r="I191">
        <v>10</v>
      </c>
      <c r="J191" t="s">
        <v>18</v>
      </c>
      <c r="K191">
        <v>185</v>
      </c>
      <c r="L191">
        <v>242.62789799999999</v>
      </c>
      <c r="M191">
        <v>36.522114000000002</v>
      </c>
      <c r="N191">
        <v>41.114404</v>
      </c>
      <c r="O191">
        <v>40.123598000000001</v>
      </c>
      <c r="P191">
        <v>18.543161000000001</v>
      </c>
      <c r="Q191">
        <v>14.857632000000001</v>
      </c>
      <c r="R191">
        <v>73.611924000000002</v>
      </c>
      <c r="S191">
        <v>71.182631999999998</v>
      </c>
      <c r="T191">
        <v>33.354545000000002</v>
      </c>
      <c r="U191">
        <v>38.485166999999997</v>
      </c>
      <c r="V191">
        <v>36.267598</v>
      </c>
      <c r="W191">
        <v>41.059140999999997</v>
      </c>
      <c r="X191">
        <v>40.054378999999997</v>
      </c>
      <c r="Y191">
        <v>2.3077E-2</v>
      </c>
      <c r="Z191">
        <v>4352.7299999999996</v>
      </c>
      <c r="AA191">
        <v>3.3</v>
      </c>
      <c r="AB191">
        <v>30423395837752</v>
      </c>
      <c r="AC191">
        <v>15524355330</v>
      </c>
      <c r="AD191">
        <v>11670077614884</v>
      </c>
      <c r="AE191">
        <v>9061590848</v>
      </c>
      <c r="AF191" t="s">
        <v>344</v>
      </c>
    </row>
    <row r="192" spans="1:32">
      <c r="A192" t="s">
        <v>138</v>
      </c>
      <c r="B192" t="s">
        <v>139</v>
      </c>
      <c r="C192" t="s">
        <v>152</v>
      </c>
      <c r="D192">
        <v>0</v>
      </c>
      <c r="E192" t="s">
        <v>140</v>
      </c>
      <c r="F192" t="s">
        <v>334</v>
      </c>
      <c r="G192" t="s">
        <v>17</v>
      </c>
      <c r="H192">
        <v>30</v>
      </c>
      <c r="I192">
        <v>10</v>
      </c>
      <c r="J192" t="s">
        <v>18</v>
      </c>
      <c r="K192">
        <v>210</v>
      </c>
      <c r="L192">
        <v>99.400807</v>
      </c>
      <c r="M192">
        <v>33.859791000000001</v>
      </c>
      <c r="N192">
        <v>38.797558000000002</v>
      </c>
      <c r="O192">
        <v>38.345547000000003</v>
      </c>
      <c r="P192">
        <v>15.608575</v>
      </c>
      <c r="Q192">
        <v>12.72777</v>
      </c>
      <c r="R192">
        <v>54.357174999999998</v>
      </c>
      <c r="S192">
        <v>52.269283999999999</v>
      </c>
      <c r="T192">
        <v>30.040327999999999</v>
      </c>
      <c r="U192">
        <v>36.323870999999997</v>
      </c>
      <c r="V192">
        <v>33.687702999999999</v>
      </c>
      <c r="W192">
        <v>38.767038999999997</v>
      </c>
      <c r="X192">
        <v>38.302790000000002</v>
      </c>
      <c r="Y192">
        <v>9.0537999999999993E-2</v>
      </c>
      <c r="Z192">
        <v>2858.16</v>
      </c>
      <c r="AA192">
        <v>2.39</v>
      </c>
      <c r="AB192">
        <v>20474233470495</v>
      </c>
      <c r="AC192">
        <v>9921899299</v>
      </c>
      <c r="AD192">
        <v>7756622184800</v>
      </c>
      <c r="AE192">
        <v>6565071044</v>
      </c>
      <c r="AF192" t="s">
        <v>345</v>
      </c>
    </row>
    <row r="193" spans="1:32">
      <c r="A193" t="s">
        <v>138</v>
      </c>
      <c r="B193" t="s">
        <v>139</v>
      </c>
      <c r="C193" t="s">
        <v>152</v>
      </c>
      <c r="D193">
        <v>0</v>
      </c>
      <c r="E193" t="s">
        <v>140</v>
      </c>
      <c r="F193" t="s">
        <v>334</v>
      </c>
      <c r="G193" t="s">
        <v>17</v>
      </c>
      <c r="H193">
        <v>30</v>
      </c>
      <c r="I193">
        <v>10</v>
      </c>
      <c r="J193" t="s">
        <v>18</v>
      </c>
      <c r="K193">
        <v>235</v>
      </c>
      <c r="L193">
        <v>43.505374000000003</v>
      </c>
      <c r="M193">
        <v>30.984506</v>
      </c>
      <c r="N193">
        <v>36.399211000000001</v>
      </c>
      <c r="O193">
        <v>36.581313999999999</v>
      </c>
      <c r="P193">
        <v>12.566578</v>
      </c>
      <c r="Q193">
        <v>10.474069</v>
      </c>
      <c r="R193">
        <v>29.420666000000001</v>
      </c>
      <c r="S193">
        <v>27.902781000000001</v>
      </c>
      <c r="T193">
        <v>26.726896</v>
      </c>
      <c r="U193">
        <v>33.923589999999997</v>
      </c>
      <c r="V193">
        <v>30.891209</v>
      </c>
      <c r="W193">
        <v>36.380665</v>
      </c>
      <c r="X193">
        <v>36.551701999999999</v>
      </c>
      <c r="Y193">
        <v>0.178757</v>
      </c>
      <c r="Z193">
        <v>1573.75</v>
      </c>
      <c r="AA193">
        <v>2.08</v>
      </c>
      <c r="AB193">
        <v>10668163412802</v>
      </c>
      <c r="AC193">
        <v>7647623090</v>
      </c>
      <c r="AD193">
        <v>4218486820527</v>
      </c>
      <c r="AE193">
        <v>5632858758</v>
      </c>
      <c r="AF193" t="s">
        <v>346</v>
      </c>
    </row>
    <row r="194" spans="1:32">
      <c r="A194" t="s">
        <v>138</v>
      </c>
      <c r="B194" t="s">
        <v>139</v>
      </c>
      <c r="C194" t="s">
        <v>152</v>
      </c>
      <c r="D194">
        <v>0</v>
      </c>
      <c r="E194" t="s">
        <v>140</v>
      </c>
      <c r="F194" t="s">
        <v>334</v>
      </c>
      <c r="G194" t="s">
        <v>17</v>
      </c>
      <c r="H194">
        <v>30</v>
      </c>
      <c r="I194">
        <v>10</v>
      </c>
      <c r="J194" t="s">
        <v>8</v>
      </c>
      <c r="K194">
        <v>110</v>
      </c>
      <c r="L194">
        <v>3173.3766780000001</v>
      </c>
      <c r="M194">
        <v>41.270578999999998</v>
      </c>
      <c r="N194">
        <v>44.806527000000003</v>
      </c>
      <c r="O194">
        <v>42.444277</v>
      </c>
      <c r="P194">
        <v>27.291609999999999</v>
      </c>
      <c r="Q194">
        <v>20.385107000000001</v>
      </c>
      <c r="R194">
        <v>96.075362999999996</v>
      </c>
      <c r="S194">
        <v>93.353074000000007</v>
      </c>
      <c r="T194">
        <v>40.982064999999999</v>
      </c>
      <c r="U194">
        <v>41.897796</v>
      </c>
      <c r="V194">
        <v>40.842886999999997</v>
      </c>
      <c r="W194">
        <v>44.667485999999997</v>
      </c>
      <c r="X194">
        <v>42.293210999999999</v>
      </c>
      <c r="Y194">
        <v>1.864E-3</v>
      </c>
      <c r="Z194">
        <v>14324.3</v>
      </c>
      <c r="AA194">
        <v>4.3</v>
      </c>
      <c r="AB194">
        <v>91732585277209</v>
      </c>
      <c r="AC194">
        <v>18144145858</v>
      </c>
      <c r="AD194">
        <v>37506430161806</v>
      </c>
      <c r="AE194">
        <v>11518817955</v>
      </c>
      <c r="AF194" t="s">
        <v>347</v>
      </c>
    </row>
    <row r="195" spans="1:32">
      <c r="A195" t="s">
        <v>138</v>
      </c>
      <c r="B195" t="s">
        <v>139</v>
      </c>
      <c r="C195" t="s">
        <v>152</v>
      </c>
      <c r="D195">
        <v>0</v>
      </c>
      <c r="E195" t="s">
        <v>140</v>
      </c>
      <c r="F195" t="s">
        <v>334</v>
      </c>
      <c r="G195" t="s">
        <v>17</v>
      </c>
      <c r="H195">
        <v>30</v>
      </c>
      <c r="I195">
        <v>10</v>
      </c>
      <c r="J195" t="s">
        <v>8</v>
      </c>
      <c r="K195">
        <v>135</v>
      </c>
      <c r="L195">
        <v>1138.5833540000001</v>
      </c>
      <c r="M195">
        <v>39.741782000000001</v>
      </c>
      <c r="N195">
        <v>43.794409999999999</v>
      </c>
      <c r="O195">
        <v>41.885640000000002</v>
      </c>
      <c r="P195">
        <v>23.698809000000001</v>
      </c>
      <c r="Q195">
        <v>18.233029999999999</v>
      </c>
      <c r="R195">
        <v>90.831559999999996</v>
      </c>
      <c r="S195">
        <v>87.904062999999994</v>
      </c>
      <c r="T195">
        <v>38.182772999999997</v>
      </c>
      <c r="U195">
        <v>40.909604999999999</v>
      </c>
      <c r="V195">
        <v>39.312874000000001</v>
      </c>
      <c r="W195">
        <v>43.680649000000003</v>
      </c>
      <c r="X195">
        <v>41.758006999999999</v>
      </c>
      <c r="Y195">
        <v>5.5669999999999999E-3</v>
      </c>
      <c r="Z195">
        <v>14761.03</v>
      </c>
      <c r="AA195">
        <v>3.37</v>
      </c>
      <c r="AB195">
        <v>94486798293551</v>
      </c>
      <c r="AC195">
        <v>13416021583</v>
      </c>
      <c r="AD195">
        <v>38588033697353</v>
      </c>
      <c r="AE195">
        <v>9110489566</v>
      </c>
      <c r="AF195" t="s">
        <v>348</v>
      </c>
    </row>
    <row r="196" spans="1:32">
      <c r="A196" t="s">
        <v>138</v>
      </c>
      <c r="B196" t="s">
        <v>139</v>
      </c>
      <c r="C196" t="s">
        <v>152</v>
      </c>
      <c r="D196">
        <v>0</v>
      </c>
      <c r="E196" t="s">
        <v>140</v>
      </c>
      <c r="F196" t="s">
        <v>334</v>
      </c>
      <c r="G196" t="s">
        <v>17</v>
      </c>
      <c r="H196">
        <v>30</v>
      </c>
      <c r="I196">
        <v>10</v>
      </c>
      <c r="J196" t="s">
        <v>8</v>
      </c>
      <c r="K196">
        <v>160</v>
      </c>
      <c r="L196">
        <v>415.839744</v>
      </c>
      <c r="M196">
        <v>37.77122</v>
      </c>
      <c r="N196">
        <v>42.220832000000001</v>
      </c>
      <c r="O196">
        <v>40.896320000000003</v>
      </c>
      <c r="P196">
        <v>20.397411999999999</v>
      </c>
      <c r="Q196">
        <v>16.089428000000002</v>
      </c>
      <c r="R196">
        <v>81.394768999999997</v>
      </c>
      <c r="S196">
        <v>78.620142999999999</v>
      </c>
      <c r="T196">
        <v>35.201667999999998</v>
      </c>
      <c r="U196">
        <v>39.506419000000001</v>
      </c>
      <c r="V196">
        <v>37.419480999999998</v>
      </c>
      <c r="W196">
        <v>42.144371</v>
      </c>
      <c r="X196">
        <v>40.805174000000001</v>
      </c>
      <c r="Y196">
        <v>1.7437000000000001E-2</v>
      </c>
      <c r="Z196">
        <v>8094.38</v>
      </c>
      <c r="AA196">
        <v>2.12</v>
      </c>
      <c r="AB196">
        <v>54015410809120</v>
      </c>
      <c r="AC196">
        <v>10043621723</v>
      </c>
      <c r="AD196">
        <v>21246449658088</v>
      </c>
      <c r="AE196">
        <v>5761330500</v>
      </c>
      <c r="AF196" t="s">
        <v>349</v>
      </c>
    </row>
    <row r="197" spans="1:32">
      <c r="A197" t="s">
        <v>138</v>
      </c>
      <c r="B197" t="s">
        <v>139</v>
      </c>
      <c r="C197" t="s">
        <v>152</v>
      </c>
      <c r="D197">
        <v>0</v>
      </c>
      <c r="E197" t="s">
        <v>140</v>
      </c>
      <c r="F197" t="s">
        <v>334</v>
      </c>
      <c r="G197" t="s">
        <v>17</v>
      </c>
      <c r="H197">
        <v>30</v>
      </c>
      <c r="I197">
        <v>10</v>
      </c>
      <c r="J197" t="s">
        <v>8</v>
      </c>
      <c r="K197">
        <v>185</v>
      </c>
      <c r="L197">
        <v>167.27133000000001</v>
      </c>
      <c r="M197">
        <v>35.486569000000003</v>
      </c>
      <c r="N197">
        <v>40.198149999999998</v>
      </c>
      <c r="O197">
        <v>39.443254000000003</v>
      </c>
      <c r="P197">
        <v>17.513649000000001</v>
      </c>
      <c r="Q197">
        <v>14.069217999999999</v>
      </c>
      <c r="R197">
        <v>66.959756999999996</v>
      </c>
      <c r="S197">
        <v>64.482868999999994</v>
      </c>
      <c r="T197">
        <v>32.110988999999996</v>
      </c>
      <c r="U197">
        <v>37.717134000000001</v>
      </c>
      <c r="V197">
        <v>35.245010999999998</v>
      </c>
      <c r="W197">
        <v>40.150837000000003</v>
      </c>
      <c r="X197">
        <v>39.381704999999997</v>
      </c>
      <c r="Y197">
        <v>5.0825000000000002E-2</v>
      </c>
      <c r="Z197">
        <v>5066.42</v>
      </c>
      <c r="AA197">
        <v>1.9</v>
      </c>
      <c r="AB197">
        <v>33914300862272</v>
      </c>
      <c r="AC197">
        <v>8758893404</v>
      </c>
      <c r="AD197">
        <v>13383646233753</v>
      </c>
      <c r="AE197">
        <v>5186497969</v>
      </c>
      <c r="AF197" t="s">
        <v>350</v>
      </c>
    </row>
    <row r="198" spans="1:32">
      <c r="A198" t="s">
        <v>138</v>
      </c>
      <c r="B198" t="s">
        <v>139</v>
      </c>
      <c r="C198" t="s">
        <v>152</v>
      </c>
      <c r="D198">
        <v>0</v>
      </c>
      <c r="E198" t="s">
        <v>140</v>
      </c>
      <c r="F198" t="s">
        <v>334</v>
      </c>
      <c r="G198" t="s">
        <v>17</v>
      </c>
      <c r="H198">
        <v>30</v>
      </c>
      <c r="I198">
        <v>10</v>
      </c>
      <c r="J198" t="s">
        <v>8</v>
      </c>
      <c r="K198">
        <v>210</v>
      </c>
      <c r="L198">
        <v>71.015067999999999</v>
      </c>
      <c r="M198">
        <v>32.830136000000003</v>
      </c>
      <c r="N198">
        <v>37.950138000000003</v>
      </c>
      <c r="O198">
        <v>37.750836999999997</v>
      </c>
      <c r="P198">
        <v>14.677009999999999</v>
      </c>
      <c r="Q198">
        <v>11.957357999999999</v>
      </c>
      <c r="R198">
        <v>45.853211000000002</v>
      </c>
      <c r="S198">
        <v>43.813567999999997</v>
      </c>
      <c r="T198">
        <v>28.829799999999999</v>
      </c>
      <c r="U198">
        <v>35.609223</v>
      </c>
      <c r="V198">
        <v>32.679217000000001</v>
      </c>
      <c r="W198">
        <v>37.915681999999997</v>
      </c>
      <c r="X198">
        <v>37.707380999999998</v>
      </c>
      <c r="Y198">
        <v>0.118226</v>
      </c>
      <c r="Z198">
        <v>3226.94</v>
      </c>
      <c r="AA198">
        <v>1.58</v>
      </c>
      <c r="AB198">
        <v>22778900611213</v>
      </c>
      <c r="AC198">
        <v>6401433640</v>
      </c>
      <c r="AD198">
        <v>8611927671039</v>
      </c>
      <c r="AE198">
        <v>4256196285</v>
      </c>
      <c r="AF198" t="s">
        <v>351</v>
      </c>
    </row>
    <row r="199" spans="1:32">
      <c r="A199" t="s">
        <v>138</v>
      </c>
      <c r="B199" t="s">
        <v>139</v>
      </c>
      <c r="C199" t="s">
        <v>152</v>
      </c>
      <c r="D199">
        <v>0</v>
      </c>
      <c r="E199" t="s">
        <v>140</v>
      </c>
      <c r="F199" t="s">
        <v>334</v>
      </c>
      <c r="G199" t="s">
        <v>17</v>
      </c>
      <c r="H199">
        <v>30</v>
      </c>
      <c r="I199">
        <v>10</v>
      </c>
      <c r="J199" t="s">
        <v>8</v>
      </c>
      <c r="K199">
        <v>235</v>
      </c>
      <c r="L199">
        <v>30.167341</v>
      </c>
      <c r="M199">
        <v>30.004522999999999</v>
      </c>
      <c r="N199">
        <v>35.848878999999997</v>
      </c>
      <c r="O199">
        <v>36.214219</v>
      </c>
      <c r="P199">
        <v>11.426788</v>
      </c>
      <c r="Q199">
        <v>9.6667839999999998</v>
      </c>
      <c r="R199">
        <v>21.648503999999999</v>
      </c>
      <c r="S199">
        <v>20.304092000000001</v>
      </c>
      <c r="T199">
        <v>25.684231</v>
      </c>
      <c r="U199">
        <v>33.240980999999998</v>
      </c>
      <c r="V199">
        <v>29.913768999999998</v>
      </c>
      <c r="W199">
        <v>35.835155999999998</v>
      </c>
      <c r="X199">
        <v>36.190029000000003</v>
      </c>
      <c r="Y199">
        <v>0.20443500000000001</v>
      </c>
      <c r="Z199">
        <v>1621.45</v>
      </c>
      <c r="AA199">
        <v>1.1599999999999999</v>
      </c>
      <c r="AB199">
        <v>11651742326011</v>
      </c>
      <c r="AC199">
        <v>4070084077</v>
      </c>
      <c r="AD199">
        <v>4326826364376</v>
      </c>
      <c r="AE199">
        <v>3165340982</v>
      </c>
      <c r="AF199" t="s">
        <v>352</v>
      </c>
    </row>
    <row r="200" spans="1:32">
      <c r="A200" t="s">
        <v>138</v>
      </c>
      <c r="B200" t="s">
        <v>139</v>
      </c>
      <c r="C200" t="s">
        <v>152</v>
      </c>
      <c r="D200">
        <v>0</v>
      </c>
      <c r="E200" t="s">
        <v>140</v>
      </c>
      <c r="F200" t="s">
        <v>334</v>
      </c>
      <c r="G200" t="s">
        <v>17</v>
      </c>
      <c r="H200">
        <v>30</v>
      </c>
      <c r="I200">
        <v>10</v>
      </c>
      <c r="J200" t="s">
        <v>19</v>
      </c>
      <c r="K200">
        <v>110</v>
      </c>
      <c r="L200">
        <v>1509.191452</v>
      </c>
      <c r="M200">
        <v>38.084758999999998</v>
      </c>
      <c r="N200">
        <v>42.838898</v>
      </c>
      <c r="O200">
        <v>41.462367</v>
      </c>
      <c r="P200">
        <v>24.810818999999999</v>
      </c>
      <c r="Q200">
        <v>18.010753999999999</v>
      </c>
      <c r="R200">
        <v>86.647344000000004</v>
      </c>
      <c r="S200">
        <v>83.954655000000002</v>
      </c>
      <c r="T200">
        <v>36.614043000000002</v>
      </c>
      <c r="U200">
        <v>40.161420999999997</v>
      </c>
      <c r="V200">
        <v>37.573847999999998</v>
      </c>
      <c r="W200">
        <v>42.727043999999999</v>
      </c>
      <c r="X200">
        <v>41.330753000000001</v>
      </c>
      <c r="Y200">
        <v>2.2139999999999998E-3</v>
      </c>
      <c r="Z200">
        <v>10465</v>
      </c>
      <c r="AA200">
        <v>1.77</v>
      </c>
      <c r="AB200">
        <v>66799505916875</v>
      </c>
      <c r="AC200">
        <v>8109942979</v>
      </c>
      <c r="AD200">
        <v>27342276641623</v>
      </c>
      <c r="AE200">
        <v>4714173535</v>
      </c>
      <c r="AF200" t="s">
        <v>353</v>
      </c>
    </row>
    <row r="201" spans="1:32">
      <c r="A201" t="s">
        <v>138</v>
      </c>
      <c r="B201" t="s">
        <v>139</v>
      </c>
      <c r="C201" t="s">
        <v>152</v>
      </c>
      <c r="D201">
        <v>0</v>
      </c>
      <c r="E201" t="s">
        <v>140</v>
      </c>
      <c r="F201" t="s">
        <v>334</v>
      </c>
      <c r="G201" t="s">
        <v>17</v>
      </c>
      <c r="H201">
        <v>30</v>
      </c>
      <c r="I201">
        <v>10</v>
      </c>
      <c r="J201" t="s">
        <v>19</v>
      </c>
      <c r="K201">
        <v>135</v>
      </c>
      <c r="L201">
        <v>574.55533100000002</v>
      </c>
      <c r="M201">
        <v>37.117483</v>
      </c>
      <c r="N201">
        <v>42.040483999999999</v>
      </c>
      <c r="O201">
        <v>40.959265000000002</v>
      </c>
      <c r="P201">
        <v>21.659375000000001</v>
      </c>
      <c r="Q201">
        <v>16.397442000000002</v>
      </c>
      <c r="R201">
        <v>80.256854000000004</v>
      </c>
      <c r="S201">
        <v>77.537496000000004</v>
      </c>
      <c r="T201">
        <v>34.880698000000002</v>
      </c>
      <c r="U201">
        <v>39.373112999999996</v>
      </c>
      <c r="V201">
        <v>36.652076999999998</v>
      </c>
      <c r="W201">
        <v>41.947364</v>
      </c>
      <c r="X201">
        <v>40.850340000000003</v>
      </c>
      <c r="Y201">
        <v>8.2579999999999997E-3</v>
      </c>
      <c r="Z201">
        <v>6491.38</v>
      </c>
      <c r="AA201">
        <v>1.17</v>
      </c>
      <c r="AB201">
        <v>42309548268554</v>
      </c>
      <c r="AC201">
        <v>5985034754</v>
      </c>
      <c r="AD201">
        <v>16983725694717</v>
      </c>
      <c r="AE201">
        <v>3132162468</v>
      </c>
      <c r="AF201" t="s">
        <v>354</v>
      </c>
    </row>
    <row r="202" spans="1:32">
      <c r="A202" t="s">
        <v>138</v>
      </c>
      <c r="B202" t="s">
        <v>139</v>
      </c>
      <c r="C202" t="s">
        <v>152</v>
      </c>
      <c r="D202">
        <v>0</v>
      </c>
      <c r="E202" t="s">
        <v>140</v>
      </c>
      <c r="F202" t="s">
        <v>334</v>
      </c>
      <c r="G202" t="s">
        <v>17</v>
      </c>
      <c r="H202">
        <v>30</v>
      </c>
      <c r="I202">
        <v>10</v>
      </c>
      <c r="J202" t="s">
        <v>19</v>
      </c>
      <c r="K202">
        <v>160</v>
      </c>
      <c r="L202">
        <v>229.09805700000001</v>
      </c>
      <c r="M202">
        <v>35.714514000000001</v>
      </c>
      <c r="N202">
        <v>40.658240999999997</v>
      </c>
      <c r="O202">
        <v>39.955120999999998</v>
      </c>
      <c r="P202">
        <v>18.788746</v>
      </c>
      <c r="Q202">
        <v>14.680814</v>
      </c>
      <c r="R202">
        <v>69.794342999999998</v>
      </c>
      <c r="S202">
        <v>67.283708000000004</v>
      </c>
      <c r="T202">
        <v>32.684468000000003</v>
      </c>
      <c r="U202">
        <v>38.159723999999997</v>
      </c>
      <c r="V202">
        <v>35.360083000000003</v>
      </c>
      <c r="W202">
        <v>40.595461999999998</v>
      </c>
      <c r="X202">
        <v>39.876820000000002</v>
      </c>
      <c r="Y202">
        <v>3.0117000000000001E-2</v>
      </c>
      <c r="Z202">
        <v>3958.88</v>
      </c>
      <c r="AA202">
        <v>0.98</v>
      </c>
      <c r="AB202">
        <v>26055019553185</v>
      </c>
      <c r="AC202">
        <v>4993829729</v>
      </c>
      <c r="AD202">
        <v>10391616498637</v>
      </c>
      <c r="AE202">
        <v>2604809868</v>
      </c>
      <c r="AF202" t="s">
        <v>355</v>
      </c>
    </row>
    <row r="203" spans="1:32">
      <c r="A203" t="s">
        <v>138</v>
      </c>
      <c r="B203" t="s">
        <v>139</v>
      </c>
      <c r="C203" t="s">
        <v>152</v>
      </c>
      <c r="D203">
        <v>0</v>
      </c>
      <c r="E203" t="s">
        <v>140</v>
      </c>
      <c r="F203" t="s">
        <v>334</v>
      </c>
      <c r="G203" t="s">
        <v>17</v>
      </c>
      <c r="H203">
        <v>30</v>
      </c>
      <c r="I203">
        <v>10</v>
      </c>
      <c r="J203" t="s">
        <v>19</v>
      </c>
      <c r="K203">
        <v>185</v>
      </c>
      <c r="L203">
        <v>98.366151000000002</v>
      </c>
      <c r="M203">
        <v>33.789138000000001</v>
      </c>
      <c r="N203">
        <v>38.888207999999999</v>
      </c>
      <c r="O203">
        <v>38.568657999999999</v>
      </c>
      <c r="P203">
        <v>16.047906000000001</v>
      </c>
      <c r="Q203">
        <v>12.853605999999999</v>
      </c>
      <c r="R203">
        <v>54.102609999999999</v>
      </c>
      <c r="S203">
        <v>51.878560999999998</v>
      </c>
      <c r="T203">
        <v>30.061223999999999</v>
      </c>
      <c r="U203">
        <v>36.507598999999999</v>
      </c>
      <c r="V203">
        <v>33.567318</v>
      </c>
      <c r="W203">
        <v>38.850253000000002</v>
      </c>
      <c r="X203">
        <v>38.516671000000002</v>
      </c>
      <c r="Y203">
        <v>9.2983999999999997E-2</v>
      </c>
      <c r="Z203">
        <v>2529.5100000000002</v>
      </c>
      <c r="AA203">
        <v>0.8</v>
      </c>
      <c r="AB203">
        <v>17439200280629</v>
      </c>
      <c r="AC203">
        <v>4619059627</v>
      </c>
      <c r="AD203">
        <v>6671431452076</v>
      </c>
      <c r="AE203">
        <v>2155304405</v>
      </c>
      <c r="AF203" t="s">
        <v>356</v>
      </c>
    </row>
    <row r="204" spans="1:32">
      <c r="A204" t="s">
        <v>138</v>
      </c>
      <c r="B204" t="s">
        <v>139</v>
      </c>
      <c r="C204" t="s">
        <v>152</v>
      </c>
      <c r="D204">
        <v>0</v>
      </c>
      <c r="E204" t="s">
        <v>140</v>
      </c>
      <c r="F204" t="s">
        <v>334</v>
      </c>
      <c r="G204" t="s">
        <v>17</v>
      </c>
      <c r="H204">
        <v>30</v>
      </c>
      <c r="I204">
        <v>10</v>
      </c>
      <c r="J204" t="s">
        <v>19</v>
      </c>
      <c r="K204">
        <v>210</v>
      </c>
      <c r="L204">
        <v>44.104773999999999</v>
      </c>
      <c r="M204">
        <v>31.302703000000001</v>
      </c>
      <c r="N204">
        <v>36.763438000000001</v>
      </c>
      <c r="O204">
        <v>36.945438000000003</v>
      </c>
      <c r="P204">
        <v>13.096187</v>
      </c>
      <c r="Q204">
        <v>10.762180000000001</v>
      </c>
      <c r="R204">
        <v>32.686425</v>
      </c>
      <c r="S204">
        <v>30.911490000000001</v>
      </c>
      <c r="T204">
        <v>27.086327000000001</v>
      </c>
      <c r="U204">
        <v>34.416217000000003</v>
      </c>
      <c r="V204">
        <v>31.186188000000001</v>
      </c>
      <c r="W204">
        <v>36.738670999999997</v>
      </c>
      <c r="X204">
        <v>36.916795999999998</v>
      </c>
      <c r="Y204">
        <v>0.163272</v>
      </c>
      <c r="Z204">
        <v>1690.6</v>
      </c>
      <c r="AA204">
        <v>0.62</v>
      </c>
      <c r="AB204">
        <v>11936558121602</v>
      </c>
      <c r="AC204">
        <v>2893586186</v>
      </c>
      <c r="AD204">
        <v>4486659990213</v>
      </c>
      <c r="AE204">
        <v>1645379885</v>
      </c>
      <c r="AF204" t="s">
        <v>357</v>
      </c>
    </row>
    <row r="205" spans="1:32">
      <c r="A205" t="s">
        <v>138</v>
      </c>
      <c r="B205" t="s">
        <v>139</v>
      </c>
      <c r="C205" t="s">
        <v>152</v>
      </c>
      <c r="D205">
        <v>0</v>
      </c>
      <c r="E205" t="s">
        <v>140</v>
      </c>
      <c r="F205" t="s">
        <v>334</v>
      </c>
      <c r="G205" t="s">
        <v>17</v>
      </c>
      <c r="H205">
        <v>30</v>
      </c>
      <c r="I205">
        <v>10</v>
      </c>
      <c r="J205" t="s">
        <v>19</v>
      </c>
      <c r="K205">
        <v>235</v>
      </c>
      <c r="L205">
        <v>21.047239000000001</v>
      </c>
      <c r="M205">
        <v>28.633237000000001</v>
      </c>
      <c r="N205">
        <v>34.839657000000003</v>
      </c>
      <c r="O205">
        <v>35.499997</v>
      </c>
      <c r="P205">
        <v>9.9934200000000004</v>
      </c>
      <c r="Q205">
        <v>8.5929369999999992</v>
      </c>
      <c r="R205">
        <v>9.4292929999999995</v>
      </c>
      <c r="S205">
        <v>8.3867060000000002</v>
      </c>
      <c r="T205">
        <v>24.266494000000002</v>
      </c>
      <c r="U205">
        <v>32.218884000000003</v>
      </c>
      <c r="V205">
        <v>28.563127000000001</v>
      </c>
      <c r="W205">
        <v>34.825097</v>
      </c>
      <c r="X205">
        <v>35.479517999999999</v>
      </c>
      <c r="Y205">
        <v>0.279252</v>
      </c>
      <c r="Z205">
        <v>1038.6500000000001</v>
      </c>
      <c r="AA205">
        <v>0.49</v>
      </c>
      <c r="AB205">
        <v>7444304204900</v>
      </c>
      <c r="AC205">
        <v>2245422784</v>
      </c>
      <c r="AD205">
        <v>2775822091753</v>
      </c>
      <c r="AE205">
        <v>1279066958</v>
      </c>
      <c r="AF205" t="s">
        <v>358</v>
      </c>
    </row>
    <row r="206" spans="1:32">
      <c r="A206" t="s">
        <v>138</v>
      </c>
      <c r="B206" t="s">
        <v>139</v>
      </c>
      <c r="C206" t="s">
        <v>152</v>
      </c>
      <c r="D206">
        <v>0</v>
      </c>
      <c r="E206" t="s">
        <v>140</v>
      </c>
      <c r="F206" t="s">
        <v>334</v>
      </c>
      <c r="G206" t="s">
        <v>17</v>
      </c>
      <c r="H206">
        <v>30</v>
      </c>
      <c r="I206">
        <v>10</v>
      </c>
      <c r="J206" t="s">
        <v>9</v>
      </c>
      <c r="K206">
        <v>110</v>
      </c>
      <c r="L206">
        <v>907.22233100000005</v>
      </c>
      <c r="M206">
        <v>35.585605999999999</v>
      </c>
      <c r="N206">
        <v>41.280546000000001</v>
      </c>
      <c r="O206">
        <v>40.695954999999998</v>
      </c>
      <c r="P206">
        <v>23.247178999999999</v>
      </c>
      <c r="Q206">
        <v>15.774419</v>
      </c>
      <c r="R206">
        <v>72.841053000000002</v>
      </c>
      <c r="S206">
        <v>70.493593000000004</v>
      </c>
      <c r="T206">
        <v>32.582633999999999</v>
      </c>
      <c r="U206">
        <v>38.714295</v>
      </c>
      <c r="V206">
        <v>35.175899999999999</v>
      </c>
      <c r="W206">
        <v>41.201878999999998</v>
      </c>
      <c r="X206">
        <v>40.588296</v>
      </c>
      <c r="Y206">
        <v>4.3620000000000004E-3</v>
      </c>
      <c r="Z206">
        <v>5928.6</v>
      </c>
      <c r="AA206">
        <v>1</v>
      </c>
      <c r="AB206">
        <v>37661267600329</v>
      </c>
      <c r="AC206">
        <v>5126050923</v>
      </c>
      <c r="AD206">
        <v>15484273493507</v>
      </c>
      <c r="AE206">
        <v>2670974669</v>
      </c>
      <c r="AF206" t="s">
        <v>359</v>
      </c>
    </row>
    <row r="207" spans="1:32">
      <c r="A207" t="s">
        <v>138</v>
      </c>
      <c r="B207" t="s">
        <v>139</v>
      </c>
      <c r="C207" t="s">
        <v>152</v>
      </c>
      <c r="D207">
        <v>0</v>
      </c>
      <c r="E207" t="s">
        <v>140</v>
      </c>
      <c r="F207" t="s">
        <v>334</v>
      </c>
      <c r="G207" t="s">
        <v>17</v>
      </c>
      <c r="H207">
        <v>30</v>
      </c>
      <c r="I207">
        <v>10</v>
      </c>
      <c r="J207" t="s">
        <v>9</v>
      </c>
      <c r="K207">
        <v>135</v>
      </c>
      <c r="L207">
        <v>363.32123799999999</v>
      </c>
      <c r="M207">
        <v>34.972841000000003</v>
      </c>
      <c r="N207">
        <v>40.650725999999999</v>
      </c>
      <c r="O207">
        <v>40.236744000000002</v>
      </c>
      <c r="P207">
        <v>20.408192</v>
      </c>
      <c r="Q207">
        <v>14.707901</v>
      </c>
      <c r="R207">
        <v>66.293633</v>
      </c>
      <c r="S207">
        <v>64.028480999999999</v>
      </c>
      <c r="T207">
        <v>31.673210000000001</v>
      </c>
      <c r="U207">
        <v>38.078698000000003</v>
      </c>
      <c r="V207">
        <v>34.591256000000001</v>
      </c>
      <c r="W207">
        <v>40.582093</v>
      </c>
      <c r="X207">
        <v>40.145538999999999</v>
      </c>
      <c r="Y207">
        <v>1.4706E-2</v>
      </c>
      <c r="Z207">
        <v>3629.01</v>
      </c>
      <c r="AA207">
        <v>0.71</v>
      </c>
      <c r="AB207">
        <v>23201540214719</v>
      </c>
      <c r="AC207">
        <v>3873294506</v>
      </c>
      <c r="AD207">
        <v>9501907522563</v>
      </c>
      <c r="AE207">
        <v>1893323970</v>
      </c>
      <c r="AF207" t="s">
        <v>360</v>
      </c>
    </row>
    <row r="208" spans="1:32">
      <c r="A208" t="s">
        <v>138</v>
      </c>
      <c r="B208" t="s">
        <v>139</v>
      </c>
      <c r="C208" t="s">
        <v>152</v>
      </c>
      <c r="D208">
        <v>0</v>
      </c>
      <c r="E208" t="s">
        <v>140</v>
      </c>
      <c r="F208" t="s">
        <v>334</v>
      </c>
      <c r="G208" t="s">
        <v>17</v>
      </c>
      <c r="H208">
        <v>30</v>
      </c>
      <c r="I208">
        <v>10</v>
      </c>
      <c r="J208" t="s">
        <v>9</v>
      </c>
      <c r="K208">
        <v>160</v>
      </c>
      <c r="L208">
        <v>152.95397</v>
      </c>
      <c r="M208">
        <v>33.985812000000003</v>
      </c>
      <c r="N208">
        <v>39.537956000000001</v>
      </c>
      <c r="O208">
        <v>39.314841000000001</v>
      </c>
      <c r="P208">
        <v>17.712119000000001</v>
      </c>
      <c r="Q208">
        <v>13.422682999999999</v>
      </c>
      <c r="R208">
        <v>55.792031000000001</v>
      </c>
      <c r="S208">
        <v>53.738323000000001</v>
      </c>
      <c r="T208">
        <v>30.305613000000001</v>
      </c>
      <c r="U208">
        <v>37.071446999999999</v>
      </c>
      <c r="V208">
        <v>33.679682</v>
      </c>
      <c r="W208">
        <v>39.487096999999999</v>
      </c>
      <c r="X208">
        <v>39.252234000000001</v>
      </c>
      <c r="Y208">
        <v>5.6737000000000003E-2</v>
      </c>
      <c r="Z208">
        <v>2310.84</v>
      </c>
      <c r="AA208">
        <v>0.59</v>
      </c>
      <c r="AB208">
        <v>14705344371667</v>
      </c>
      <c r="AC208">
        <v>3295430618</v>
      </c>
      <c r="AD208">
        <v>6077943009540</v>
      </c>
      <c r="AE208">
        <v>1561596868</v>
      </c>
      <c r="AF208" t="s">
        <v>361</v>
      </c>
    </row>
    <row r="209" spans="1:32">
      <c r="A209" t="s">
        <v>138</v>
      </c>
      <c r="B209" t="s">
        <v>139</v>
      </c>
      <c r="C209" t="s">
        <v>152</v>
      </c>
      <c r="D209">
        <v>0</v>
      </c>
      <c r="E209" t="s">
        <v>140</v>
      </c>
      <c r="F209" t="s">
        <v>334</v>
      </c>
      <c r="G209" t="s">
        <v>17</v>
      </c>
      <c r="H209">
        <v>30</v>
      </c>
      <c r="I209">
        <v>10</v>
      </c>
      <c r="J209" t="s">
        <v>9</v>
      </c>
      <c r="K209">
        <v>185</v>
      </c>
      <c r="L209">
        <v>69.532244000000006</v>
      </c>
      <c r="M209">
        <v>32.417306000000004</v>
      </c>
      <c r="N209">
        <v>38.002730999999997</v>
      </c>
      <c r="O209">
        <v>37.987582000000003</v>
      </c>
      <c r="P209">
        <v>15.018466999999999</v>
      </c>
      <c r="Q209">
        <v>11.859657</v>
      </c>
      <c r="R209">
        <v>40.199168</v>
      </c>
      <c r="S209">
        <v>38.379674000000001</v>
      </c>
      <c r="T209">
        <v>28.345009999999998</v>
      </c>
      <c r="U209">
        <v>35.575857999999997</v>
      </c>
      <c r="V209">
        <v>32.226736000000002</v>
      </c>
      <c r="W209">
        <v>37.970080000000003</v>
      </c>
      <c r="X209">
        <v>37.945214999999997</v>
      </c>
      <c r="Y209">
        <v>0.13319</v>
      </c>
      <c r="Z209">
        <v>1604.88</v>
      </c>
      <c r="AA209">
        <v>0.46</v>
      </c>
      <c r="AB209">
        <v>10475351210298</v>
      </c>
      <c r="AC209">
        <v>2940316346</v>
      </c>
      <c r="AD209">
        <v>4241921786438</v>
      </c>
      <c r="AE209">
        <v>1247066775</v>
      </c>
      <c r="AF209" t="s">
        <v>362</v>
      </c>
    </row>
    <row r="210" spans="1:32">
      <c r="A210" t="s">
        <v>138</v>
      </c>
      <c r="B210" t="s">
        <v>139</v>
      </c>
      <c r="C210" t="s">
        <v>152</v>
      </c>
      <c r="D210">
        <v>0</v>
      </c>
      <c r="E210" t="s">
        <v>140</v>
      </c>
      <c r="F210" t="s">
        <v>334</v>
      </c>
      <c r="G210" t="s">
        <v>17</v>
      </c>
      <c r="H210">
        <v>30</v>
      </c>
      <c r="I210">
        <v>10</v>
      </c>
      <c r="J210" t="s">
        <v>9</v>
      </c>
      <c r="K210">
        <v>210</v>
      </c>
      <c r="L210">
        <v>32.854497000000002</v>
      </c>
      <c r="M210">
        <v>30.185079999999999</v>
      </c>
      <c r="N210">
        <v>36.073098999999999</v>
      </c>
      <c r="O210">
        <v>36.497674000000004</v>
      </c>
      <c r="P210">
        <v>11.981102999999999</v>
      </c>
      <c r="Q210">
        <v>9.9005880000000008</v>
      </c>
      <c r="R210">
        <v>19.952138000000001</v>
      </c>
      <c r="S210">
        <v>18.719639000000001</v>
      </c>
      <c r="T210">
        <v>25.842327000000001</v>
      </c>
      <c r="U210">
        <v>33.671495</v>
      </c>
      <c r="V210">
        <v>30.079008999999999</v>
      </c>
      <c r="W210">
        <v>36.057806999999997</v>
      </c>
      <c r="X210">
        <v>36.471670000000003</v>
      </c>
      <c r="Y210">
        <v>0.19697899999999999</v>
      </c>
      <c r="Z210">
        <v>1209.18</v>
      </c>
      <c r="AA210">
        <v>0.37</v>
      </c>
      <c r="AB210">
        <v>7754470531333</v>
      </c>
      <c r="AC210">
        <v>1816593083</v>
      </c>
      <c r="AD210">
        <v>3212349638007</v>
      </c>
      <c r="AE210">
        <v>1003911637</v>
      </c>
      <c r="AF210" t="s">
        <v>363</v>
      </c>
    </row>
    <row r="211" spans="1:32">
      <c r="A211" t="s">
        <v>138</v>
      </c>
      <c r="B211" t="s">
        <v>139</v>
      </c>
      <c r="C211" t="s">
        <v>152</v>
      </c>
      <c r="D211">
        <v>0</v>
      </c>
      <c r="E211" t="s">
        <v>140</v>
      </c>
      <c r="F211" t="s">
        <v>334</v>
      </c>
      <c r="G211" t="s">
        <v>17</v>
      </c>
      <c r="H211">
        <v>30</v>
      </c>
      <c r="I211">
        <v>10</v>
      </c>
      <c r="J211" t="s">
        <v>9</v>
      </c>
      <c r="K211">
        <v>235</v>
      </c>
      <c r="L211">
        <v>16.969474999999999</v>
      </c>
      <c r="M211">
        <v>27.649566</v>
      </c>
      <c r="N211">
        <v>34.288609000000001</v>
      </c>
      <c r="O211">
        <v>35.141143</v>
      </c>
      <c r="P211">
        <v>8.8860349999999997</v>
      </c>
      <c r="Q211">
        <v>7.7905519999999999</v>
      </c>
      <c r="R211">
        <v>0.52535100000000001</v>
      </c>
      <c r="S211">
        <v>0.37005199999999999</v>
      </c>
      <c r="T211">
        <v>23.297139000000001</v>
      </c>
      <c r="U211">
        <v>31.479503000000001</v>
      </c>
      <c r="V211">
        <v>27.596036000000002</v>
      </c>
      <c r="W211">
        <v>34.276716999999998</v>
      </c>
      <c r="X211">
        <v>35.125292000000002</v>
      </c>
      <c r="Y211">
        <v>0.28350500000000001</v>
      </c>
      <c r="Z211">
        <v>748.23</v>
      </c>
      <c r="AA211">
        <v>0.25</v>
      </c>
      <c r="AB211">
        <v>4892285637477</v>
      </c>
      <c r="AC211">
        <v>1269065235</v>
      </c>
      <c r="AD211">
        <v>2007374258976</v>
      </c>
      <c r="AE211">
        <v>661845434</v>
      </c>
      <c r="AF211" t="s">
        <v>364</v>
      </c>
    </row>
    <row r="212" spans="1:32">
      <c r="A212" t="s">
        <v>138</v>
      </c>
      <c r="B212" t="s">
        <v>139</v>
      </c>
      <c r="C212" t="s">
        <v>152</v>
      </c>
      <c r="D212">
        <v>0</v>
      </c>
      <c r="E212" t="s">
        <v>140</v>
      </c>
      <c r="F212" t="s">
        <v>334</v>
      </c>
      <c r="G212" t="s">
        <v>17</v>
      </c>
      <c r="H212">
        <v>30</v>
      </c>
      <c r="I212">
        <v>10</v>
      </c>
      <c r="J212" t="s">
        <v>20</v>
      </c>
      <c r="K212">
        <v>110</v>
      </c>
      <c r="L212">
        <v>408.03094499999997</v>
      </c>
      <c r="M212">
        <v>32.397893000000003</v>
      </c>
      <c r="N212">
        <v>39.457704999999997</v>
      </c>
      <c r="O212">
        <v>39.638216</v>
      </c>
      <c r="P212">
        <v>19.786477000000001</v>
      </c>
      <c r="Q212">
        <v>12.80209</v>
      </c>
      <c r="R212">
        <v>42.051071999999998</v>
      </c>
      <c r="S212">
        <v>40.298752999999998</v>
      </c>
      <c r="T212">
        <v>28.091714</v>
      </c>
      <c r="U212">
        <v>36.688409</v>
      </c>
      <c r="V212">
        <v>32.169891999999997</v>
      </c>
      <c r="W212">
        <v>39.407044999999997</v>
      </c>
      <c r="X212">
        <v>39.557307999999999</v>
      </c>
      <c r="Y212">
        <v>9.8219999999999991E-3</v>
      </c>
      <c r="Z212">
        <v>2090.16</v>
      </c>
      <c r="AA212">
        <v>0.41</v>
      </c>
      <c r="AB212">
        <v>13631283275304</v>
      </c>
      <c r="AC212">
        <v>2304102428</v>
      </c>
      <c r="AD212">
        <v>5461762344783</v>
      </c>
      <c r="AE212">
        <v>1064150881</v>
      </c>
      <c r="AF212" t="s">
        <v>365</v>
      </c>
    </row>
    <row r="213" spans="1:32">
      <c r="A213" t="s">
        <v>138</v>
      </c>
      <c r="B213" t="s">
        <v>139</v>
      </c>
      <c r="C213" t="s">
        <v>152</v>
      </c>
      <c r="D213">
        <v>0</v>
      </c>
      <c r="E213" t="s">
        <v>140</v>
      </c>
      <c r="F213" t="s">
        <v>334</v>
      </c>
      <c r="G213" t="s">
        <v>17</v>
      </c>
      <c r="H213">
        <v>30</v>
      </c>
      <c r="I213">
        <v>10</v>
      </c>
      <c r="J213" t="s">
        <v>20</v>
      </c>
      <c r="K213">
        <v>135</v>
      </c>
      <c r="L213">
        <v>175.832607</v>
      </c>
      <c r="M213">
        <v>32.066628000000001</v>
      </c>
      <c r="N213">
        <v>38.971170999999998</v>
      </c>
      <c r="O213">
        <v>39.199995000000001</v>
      </c>
      <c r="P213">
        <v>17.831723</v>
      </c>
      <c r="Q213">
        <v>12.232383</v>
      </c>
      <c r="R213">
        <v>36.703232</v>
      </c>
      <c r="S213">
        <v>35.055171999999999</v>
      </c>
      <c r="T213">
        <v>27.710833000000001</v>
      </c>
      <c r="U213">
        <v>36.214747000000003</v>
      </c>
      <c r="V213">
        <v>31.847767000000001</v>
      </c>
      <c r="W213">
        <v>38.926338999999999</v>
      </c>
      <c r="X213">
        <v>39.132559999999998</v>
      </c>
      <c r="Y213">
        <v>3.057E-2</v>
      </c>
      <c r="Z213">
        <v>1224.33</v>
      </c>
      <c r="AA213">
        <v>0.3</v>
      </c>
      <c r="AB213">
        <v>8038683270363</v>
      </c>
      <c r="AC213">
        <v>1738048973</v>
      </c>
      <c r="AD213">
        <v>3210056618618</v>
      </c>
      <c r="AE213">
        <v>771639938</v>
      </c>
      <c r="AF213" t="s">
        <v>366</v>
      </c>
    </row>
    <row r="214" spans="1:32">
      <c r="A214" t="s">
        <v>138</v>
      </c>
      <c r="B214" t="s">
        <v>139</v>
      </c>
      <c r="C214" t="s">
        <v>152</v>
      </c>
      <c r="D214">
        <v>0</v>
      </c>
      <c r="E214" t="s">
        <v>140</v>
      </c>
      <c r="F214" t="s">
        <v>334</v>
      </c>
      <c r="G214" t="s">
        <v>17</v>
      </c>
      <c r="H214">
        <v>30</v>
      </c>
      <c r="I214">
        <v>10</v>
      </c>
      <c r="J214" t="s">
        <v>20</v>
      </c>
      <c r="K214">
        <v>160</v>
      </c>
      <c r="L214">
        <v>81.688075999999995</v>
      </c>
      <c r="M214">
        <v>31.478003999999999</v>
      </c>
      <c r="N214">
        <v>38.076740000000001</v>
      </c>
      <c r="O214">
        <v>38.348139000000003</v>
      </c>
      <c r="P214">
        <v>15.640627</v>
      </c>
      <c r="Q214">
        <v>11.425228000000001</v>
      </c>
      <c r="R214">
        <v>28.375102999999999</v>
      </c>
      <c r="S214">
        <v>26.940919000000001</v>
      </c>
      <c r="T214">
        <v>27.056436000000001</v>
      </c>
      <c r="U214">
        <v>35.415446000000003</v>
      </c>
      <c r="V214">
        <v>31.290074000000001</v>
      </c>
      <c r="W214">
        <v>38.040298</v>
      </c>
      <c r="X214">
        <v>38.299284</v>
      </c>
      <c r="Y214">
        <v>9.7406000000000006E-2</v>
      </c>
      <c r="Z214">
        <v>727.38</v>
      </c>
      <c r="AA214">
        <v>0.25</v>
      </c>
      <c r="AB214">
        <v>4879916553817</v>
      </c>
      <c r="AC214">
        <v>1516642413</v>
      </c>
      <c r="AD214">
        <v>1918215209904</v>
      </c>
      <c r="AE214">
        <v>650815537</v>
      </c>
      <c r="AF214" t="s">
        <v>367</v>
      </c>
    </row>
    <row r="215" spans="1:32">
      <c r="A215" t="s">
        <v>138</v>
      </c>
      <c r="B215" t="s">
        <v>139</v>
      </c>
      <c r="C215" t="s">
        <v>152</v>
      </c>
      <c r="D215">
        <v>0</v>
      </c>
      <c r="E215" t="s">
        <v>140</v>
      </c>
      <c r="F215" t="s">
        <v>334</v>
      </c>
      <c r="G215" t="s">
        <v>17</v>
      </c>
      <c r="H215">
        <v>30</v>
      </c>
      <c r="I215">
        <v>10</v>
      </c>
      <c r="J215" t="s">
        <v>20</v>
      </c>
      <c r="K215">
        <v>185</v>
      </c>
      <c r="L215">
        <v>40.473331999999999</v>
      </c>
      <c r="M215">
        <v>30.394024999999999</v>
      </c>
      <c r="N215">
        <v>36.686990999999999</v>
      </c>
      <c r="O215">
        <v>37.131338999999997</v>
      </c>
      <c r="P215">
        <v>13.140511</v>
      </c>
      <c r="Q215">
        <v>10.24348</v>
      </c>
      <c r="R215">
        <v>16.490852</v>
      </c>
      <c r="S215">
        <v>15.368615</v>
      </c>
      <c r="T215">
        <v>25.913706000000001</v>
      </c>
      <c r="U215">
        <v>34.159078999999998</v>
      </c>
      <c r="V215">
        <v>30.258436</v>
      </c>
      <c r="W215">
        <v>36.664330999999997</v>
      </c>
      <c r="X215">
        <v>37.103344</v>
      </c>
      <c r="Y215">
        <v>0.17464199999999999</v>
      </c>
      <c r="Z215">
        <v>489.81</v>
      </c>
      <c r="AA215">
        <v>0.19</v>
      </c>
      <c r="AB215">
        <v>3352187313667</v>
      </c>
      <c r="AC215">
        <v>1269792024</v>
      </c>
      <c r="AD215">
        <v>1300155435227</v>
      </c>
      <c r="AE215">
        <v>504388388</v>
      </c>
      <c r="AF215" t="s">
        <v>368</v>
      </c>
    </row>
    <row r="216" spans="1:32">
      <c r="A216" t="s">
        <v>138</v>
      </c>
      <c r="B216" t="s">
        <v>139</v>
      </c>
      <c r="C216" t="s">
        <v>152</v>
      </c>
      <c r="D216">
        <v>0</v>
      </c>
      <c r="E216" t="s">
        <v>140</v>
      </c>
      <c r="F216" t="s">
        <v>334</v>
      </c>
      <c r="G216" t="s">
        <v>17</v>
      </c>
      <c r="H216">
        <v>30</v>
      </c>
      <c r="I216">
        <v>10</v>
      </c>
      <c r="J216" t="s">
        <v>20</v>
      </c>
      <c r="K216">
        <v>210</v>
      </c>
      <c r="L216">
        <v>20.744772999999999</v>
      </c>
      <c r="M216">
        <v>28.587253</v>
      </c>
      <c r="N216">
        <v>35.029912000000003</v>
      </c>
      <c r="O216">
        <v>35.835742000000003</v>
      </c>
      <c r="P216">
        <v>10.230426</v>
      </c>
      <c r="Q216">
        <v>8.5844930000000002</v>
      </c>
      <c r="R216">
        <v>2.1766179999999999</v>
      </c>
      <c r="S216">
        <v>1.724634</v>
      </c>
      <c r="T216">
        <v>24.138286000000001</v>
      </c>
      <c r="U216">
        <v>32.315145000000001</v>
      </c>
      <c r="V216">
        <v>28.510214000000001</v>
      </c>
      <c r="W216">
        <v>35.017721999999999</v>
      </c>
      <c r="X216">
        <v>35.816538999999999</v>
      </c>
      <c r="Y216">
        <v>0.272623</v>
      </c>
      <c r="Z216">
        <v>339.28</v>
      </c>
      <c r="AA216">
        <v>0.13</v>
      </c>
      <c r="AB216">
        <v>2331901640692</v>
      </c>
      <c r="AC216">
        <v>784492374</v>
      </c>
      <c r="AD216">
        <v>907059884844</v>
      </c>
      <c r="AE216">
        <v>357161314</v>
      </c>
      <c r="AF216" t="s">
        <v>369</v>
      </c>
    </row>
    <row r="217" spans="1:32">
      <c r="A217" t="s">
        <v>138</v>
      </c>
      <c r="B217" t="s">
        <v>139</v>
      </c>
      <c r="C217" t="s">
        <v>152</v>
      </c>
      <c r="D217">
        <v>0</v>
      </c>
      <c r="E217" t="s">
        <v>140</v>
      </c>
      <c r="F217" t="s">
        <v>334</v>
      </c>
      <c r="G217" t="s">
        <v>17</v>
      </c>
      <c r="H217">
        <v>30</v>
      </c>
      <c r="I217">
        <v>10</v>
      </c>
      <c r="J217" t="s">
        <v>20</v>
      </c>
      <c r="K217">
        <v>235</v>
      </c>
      <c r="L217">
        <v>11.796192</v>
      </c>
      <c r="M217">
        <v>26.508614999999999</v>
      </c>
      <c r="N217">
        <v>33.359476000000001</v>
      </c>
      <c r="O217">
        <v>34.609459999999999</v>
      </c>
      <c r="P217">
        <v>7.6912459999999996</v>
      </c>
      <c r="Q217">
        <v>6.9444150000000002</v>
      </c>
      <c r="R217">
        <v>0</v>
      </c>
      <c r="S217">
        <v>0</v>
      </c>
      <c r="T217">
        <v>22.212024</v>
      </c>
      <c r="U217">
        <v>30.416364999999999</v>
      </c>
      <c r="V217">
        <v>26.460715</v>
      </c>
      <c r="W217">
        <v>33.347526999999999</v>
      </c>
      <c r="X217">
        <v>34.585816999999999</v>
      </c>
      <c r="Y217">
        <v>0.34759800000000002</v>
      </c>
      <c r="Z217">
        <v>239.34</v>
      </c>
      <c r="AA217">
        <v>0.09</v>
      </c>
      <c r="AB217">
        <v>1696444840550</v>
      </c>
      <c r="AC217">
        <v>529245293</v>
      </c>
      <c r="AD217">
        <v>646899972095</v>
      </c>
      <c r="AE217">
        <v>237388996</v>
      </c>
      <c r="AF217" t="s">
        <v>370</v>
      </c>
    </row>
    <row r="218" spans="1:32">
      <c r="A218" t="s">
        <v>138</v>
      </c>
      <c r="B218" t="s">
        <v>139</v>
      </c>
      <c r="C218" t="s">
        <v>152</v>
      </c>
      <c r="D218">
        <v>0</v>
      </c>
      <c r="E218" t="s">
        <v>140</v>
      </c>
      <c r="F218" t="s">
        <v>66</v>
      </c>
      <c r="G218" t="s">
        <v>17</v>
      </c>
      <c r="H218">
        <v>60</v>
      </c>
      <c r="I218">
        <v>10</v>
      </c>
      <c r="J218" t="s">
        <v>17</v>
      </c>
      <c r="K218">
        <v>110</v>
      </c>
      <c r="L218">
        <v>28272.202873999999</v>
      </c>
      <c r="M218">
        <v>40.329973000000003</v>
      </c>
      <c r="N218">
        <v>49.501491999999999</v>
      </c>
      <c r="O218">
        <v>47.656131999999999</v>
      </c>
      <c r="P218">
        <v>26.835663</v>
      </c>
      <c r="Q218">
        <v>18.090819</v>
      </c>
      <c r="R218">
        <v>96.584450000000004</v>
      </c>
      <c r="S218">
        <v>94.879119000000003</v>
      </c>
      <c r="T218">
        <v>41.063226999999998</v>
      </c>
      <c r="U218">
        <v>42.413589999999999</v>
      </c>
      <c r="V218">
        <v>40.263080000000002</v>
      </c>
      <c r="W218">
        <v>49.490065000000001</v>
      </c>
      <c r="X218">
        <v>47.630870000000002</v>
      </c>
      <c r="Y218">
        <v>0.416321</v>
      </c>
      <c r="Z218">
        <v>47016.61</v>
      </c>
      <c r="AA218">
        <v>20.3</v>
      </c>
      <c r="AB218">
        <v>293815227964897</v>
      </c>
      <c r="AC218">
        <v>86196492828</v>
      </c>
      <c r="AD218">
        <v>122239501014427</v>
      </c>
      <c r="AE218">
        <v>55314351861</v>
      </c>
      <c r="AF218" t="s">
        <v>371</v>
      </c>
    </row>
    <row r="219" spans="1:32">
      <c r="A219" t="s">
        <v>138</v>
      </c>
      <c r="B219" t="s">
        <v>139</v>
      </c>
      <c r="C219" t="s">
        <v>152</v>
      </c>
      <c r="D219">
        <v>0</v>
      </c>
      <c r="E219" t="s">
        <v>140</v>
      </c>
      <c r="F219" t="s">
        <v>66</v>
      </c>
      <c r="G219" t="s">
        <v>17</v>
      </c>
      <c r="H219">
        <v>60</v>
      </c>
      <c r="I219">
        <v>10</v>
      </c>
      <c r="J219" t="s">
        <v>17</v>
      </c>
      <c r="K219">
        <v>135</v>
      </c>
      <c r="L219">
        <v>9976.6596480000007</v>
      </c>
      <c r="M219">
        <v>39.638928999999997</v>
      </c>
      <c r="N219">
        <v>48.648612</v>
      </c>
      <c r="O219">
        <v>46.391354</v>
      </c>
      <c r="P219">
        <v>24.334873999999999</v>
      </c>
      <c r="Q219">
        <v>17.170466000000001</v>
      </c>
      <c r="R219">
        <v>91.258711000000005</v>
      </c>
      <c r="S219">
        <v>89.472545999999994</v>
      </c>
      <c r="T219">
        <v>39.337268999999999</v>
      </c>
      <c r="U219">
        <v>41.642150999999998</v>
      </c>
      <c r="V219">
        <v>39.628155999999997</v>
      </c>
      <c r="W219">
        <v>48.642287000000003</v>
      </c>
      <c r="X219">
        <v>46.371789</v>
      </c>
      <c r="Y219">
        <v>0.49231200000000003</v>
      </c>
      <c r="Z219">
        <v>33895.58</v>
      </c>
      <c r="AA219">
        <v>16.059999999999999</v>
      </c>
      <c r="AB219">
        <v>211112222063704</v>
      </c>
      <c r="AC219">
        <v>67963158836</v>
      </c>
      <c r="AD219">
        <v>88187430712404</v>
      </c>
      <c r="AE219">
        <v>43921622108</v>
      </c>
      <c r="AF219" t="s">
        <v>372</v>
      </c>
    </row>
    <row r="220" spans="1:32">
      <c r="A220" t="s">
        <v>138</v>
      </c>
      <c r="B220" t="s">
        <v>139</v>
      </c>
      <c r="C220" t="s">
        <v>152</v>
      </c>
      <c r="D220">
        <v>0</v>
      </c>
      <c r="E220" t="s">
        <v>140</v>
      </c>
      <c r="F220" t="s">
        <v>66</v>
      </c>
      <c r="G220" t="s">
        <v>17</v>
      </c>
      <c r="H220">
        <v>60</v>
      </c>
      <c r="I220">
        <v>10</v>
      </c>
      <c r="J220" t="s">
        <v>17</v>
      </c>
      <c r="K220">
        <v>160</v>
      </c>
      <c r="L220">
        <v>4134.5620529999997</v>
      </c>
      <c r="M220">
        <v>38.513702000000002</v>
      </c>
      <c r="N220">
        <v>47.336480999999999</v>
      </c>
      <c r="O220">
        <v>44.509605999999998</v>
      </c>
      <c r="P220">
        <v>21.159545000000001</v>
      </c>
      <c r="Q220">
        <v>15.861490999999999</v>
      </c>
      <c r="R220">
        <v>80.850406000000007</v>
      </c>
      <c r="S220">
        <v>79.075536999999997</v>
      </c>
      <c r="T220">
        <v>36.898135000000003</v>
      </c>
      <c r="U220">
        <v>40.459356999999997</v>
      </c>
      <c r="V220">
        <v>38.501722999999998</v>
      </c>
      <c r="W220">
        <v>47.325412999999998</v>
      </c>
      <c r="X220">
        <v>44.479753000000002</v>
      </c>
      <c r="Y220">
        <v>0.51889399999999997</v>
      </c>
      <c r="Z220">
        <v>17064.03</v>
      </c>
      <c r="AA220">
        <v>13.66</v>
      </c>
      <c r="AB220">
        <v>106199055147944</v>
      </c>
      <c r="AC220">
        <v>51677265329</v>
      </c>
      <c r="AD220">
        <v>44523458338723</v>
      </c>
      <c r="AE220">
        <v>37874858211</v>
      </c>
      <c r="AF220" t="s">
        <v>373</v>
      </c>
    </row>
    <row r="221" spans="1:32">
      <c r="A221" t="s">
        <v>138</v>
      </c>
      <c r="B221" t="s">
        <v>139</v>
      </c>
      <c r="C221" t="s">
        <v>152</v>
      </c>
      <c r="D221">
        <v>0</v>
      </c>
      <c r="E221" t="s">
        <v>140</v>
      </c>
      <c r="F221" t="s">
        <v>66</v>
      </c>
      <c r="G221" t="s">
        <v>17</v>
      </c>
      <c r="H221">
        <v>60</v>
      </c>
      <c r="I221">
        <v>10</v>
      </c>
      <c r="J221" t="s">
        <v>17</v>
      </c>
      <c r="K221">
        <v>185</v>
      </c>
      <c r="L221">
        <v>2035.092292</v>
      </c>
      <c r="M221">
        <v>36.729975000000003</v>
      </c>
      <c r="N221">
        <v>45.439179000000003</v>
      </c>
      <c r="O221">
        <v>42.106648999999997</v>
      </c>
      <c r="P221">
        <v>17.612466999999999</v>
      </c>
      <c r="Q221">
        <v>14.102746</v>
      </c>
      <c r="R221">
        <v>64.808391</v>
      </c>
      <c r="S221">
        <v>63.098134999999999</v>
      </c>
      <c r="T221">
        <v>33.946781000000001</v>
      </c>
      <c r="U221">
        <v>38.758817000000001</v>
      </c>
      <c r="V221">
        <v>36.701970000000003</v>
      </c>
      <c r="W221">
        <v>45.419431000000003</v>
      </c>
      <c r="X221">
        <v>42.07038</v>
      </c>
      <c r="Y221">
        <v>0.59779800000000005</v>
      </c>
      <c r="Z221">
        <v>10245.120000000001</v>
      </c>
      <c r="AA221">
        <v>10.55</v>
      </c>
      <c r="AB221">
        <v>65186184183212</v>
      </c>
      <c r="AC221">
        <v>42223507294</v>
      </c>
      <c r="AD221">
        <v>26812840553196</v>
      </c>
      <c r="AE221">
        <v>29118780429</v>
      </c>
      <c r="AF221" t="s">
        <v>374</v>
      </c>
    </row>
    <row r="222" spans="1:32">
      <c r="A222" t="s">
        <v>138</v>
      </c>
      <c r="B222" t="s">
        <v>139</v>
      </c>
      <c r="C222" t="s">
        <v>152</v>
      </c>
      <c r="D222">
        <v>0</v>
      </c>
      <c r="E222" t="s">
        <v>140</v>
      </c>
      <c r="F222" t="s">
        <v>66</v>
      </c>
      <c r="G222" t="s">
        <v>17</v>
      </c>
      <c r="H222">
        <v>60</v>
      </c>
      <c r="I222">
        <v>10</v>
      </c>
      <c r="J222" t="s">
        <v>17</v>
      </c>
      <c r="K222">
        <v>210</v>
      </c>
      <c r="L222">
        <v>978.21808999999996</v>
      </c>
      <c r="M222">
        <v>34.224761999999998</v>
      </c>
      <c r="N222">
        <v>42.834589000000001</v>
      </c>
      <c r="O222">
        <v>39.231484999999999</v>
      </c>
      <c r="P222">
        <v>13.971727</v>
      </c>
      <c r="Q222">
        <v>11.985047</v>
      </c>
      <c r="R222">
        <v>45.015977999999997</v>
      </c>
      <c r="S222">
        <v>43.541283999999997</v>
      </c>
      <c r="T222">
        <v>30.668346</v>
      </c>
      <c r="U222">
        <v>36.420501000000002</v>
      </c>
      <c r="V222">
        <v>34.178629000000001</v>
      </c>
      <c r="W222">
        <v>42.801966</v>
      </c>
      <c r="X222">
        <v>39.189781000000004</v>
      </c>
      <c r="Y222">
        <v>0.70966700000000005</v>
      </c>
      <c r="Z222">
        <v>6973.85</v>
      </c>
      <c r="AA222">
        <v>9.3800000000000008</v>
      </c>
      <c r="AB222">
        <v>43067599366955</v>
      </c>
      <c r="AC222">
        <v>36123118578</v>
      </c>
      <c r="AD222">
        <v>18321432808694</v>
      </c>
      <c r="AE222">
        <v>25731644498</v>
      </c>
      <c r="AF222" t="s">
        <v>375</v>
      </c>
    </row>
    <row r="223" spans="1:32">
      <c r="A223" t="s">
        <v>138</v>
      </c>
      <c r="B223" t="s">
        <v>139</v>
      </c>
      <c r="C223" t="s">
        <v>152</v>
      </c>
      <c r="D223">
        <v>0</v>
      </c>
      <c r="E223" t="s">
        <v>140</v>
      </c>
      <c r="F223" t="s">
        <v>66</v>
      </c>
      <c r="G223" t="s">
        <v>17</v>
      </c>
      <c r="H223">
        <v>60</v>
      </c>
      <c r="I223">
        <v>10</v>
      </c>
      <c r="J223" t="s">
        <v>17</v>
      </c>
      <c r="K223">
        <v>235</v>
      </c>
      <c r="L223">
        <v>468.07838299999997</v>
      </c>
      <c r="M223">
        <v>31.299042</v>
      </c>
      <c r="N223">
        <v>39.720219999999998</v>
      </c>
      <c r="O223">
        <v>36.204225000000001</v>
      </c>
      <c r="P223">
        <v>10.645942</v>
      </c>
      <c r="Q223">
        <v>9.8245629999999995</v>
      </c>
      <c r="R223">
        <v>25.394867000000001</v>
      </c>
      <c r="S223">
        <v>24.339934</v>
      </c>
      <c r="T223">
        <v>27.408812999999999</v>
      </c>
      <c r="U223">
        <v>33.644775000000003</v>
      </c>
      <c r="V223">
        <v>31.239111999999999</v>
      </c>
      <c r="W223">
        <v>39.679616000000003</v>
      </c>
      <c r="X223">
        <v>36.156531000000001</v>
      </c>
      <c r="Y223">
        <v>0.86959699999999995</v>
      </c>
      <c r="Z223">
        <v>4198.46</v>
      </c>
      <c r="AA223">
        <v>7.65</v>
      </c>
      <c r="AB223">
        <v>27248660595813</v>
      </c>
      <c r="AC223">
        <v>30912698145</v>
      </c>
      <c r="AD223">
        <v>11111224534176</v>
      </c>
      <c r="AE223">
        <v>21000470960</v>
      </c>
      <c r="AF223" t="s">
        <v>376</v>
      </c>
    </row>
    <row r="224" spans="1:32">
      <c r="A224" t="s">
        <v>138</v>
      </c>
      <c r="B224" t="s">
        <v>139</v>
      </c>
      <c r="C224" t="s">
        <v>152</v>
      </c>
      <c r="D224">
        <v>0</v>
      </c>
      <c r="E224" t="s">
        <v>140</v>
      </c>
      <c r="F224" t="s">
        <v>66</v>
      </c>
      <c r="G224" t="s">
        <v>17</v>
      </c>
      <c r="H224">
        <v>60</v>
      </c>
      <c r="I224">
        <v>10</v>
      </c>
      <c r="J224" t="s">
        <v>18</v>
      </c>
      <c r="K224">
        <v>110</v>
      </c>
      <c r="L224">
        <v>13717.487435999999</v>
      </c>
      <c r="M224">
        <v>39.938070000000003</v>
      </c>
      <c r="N224">
        <v>49.068773999999998</v>
      </c>
      <c r="O224">
        <v>46.945056000000001</v>
      </c>
      <c r="P224">
        <v>25.526268000000002</v>
      </c>
      <c r="Q224">
        <v>17.589317999999999</v>
      </c>
      <c r="R224">
        <v>94.421662999999995</v>
      </c>
      <c r="S224">
        <v>92.400087999999997</v>
      </c>
      <c r="T224">
        <v>40.137417999999997</v>
      </c>
      <c r="U224">
        <v>41.984392999999997</v>
      </c>
      <c r="V224">
        <v>39.925868999999999</v>
      </c>
      <c r="W224">
        <v>49.061818000000002</v>
      </c>
      <c r="X224">
        <v>46.925586000000003</v>
      </c>
      <c r="Y224">
        <v>0.53090300000000001</v>
      </c>
      <c r="Z224">
        <v>16520.13</v>
      </c>
      <c r="AA224">
        <v>9.5299999999999994</v>
      </c>
      <c r="AB224">
        <v>98304765096056</v>
      </c>
      <c r="AC224">
        <v>42363066281</v>
      </c>
      <c r="AD224">
        <v>43127042883210</v>
      </c>
      <c r="AE224">
        <v>25756543996</v>
      </c>
      <c r="AF224" t="s">
        <v>377</v>
      </c>
    </row>
    <row r="225" spans="1:32">
      <c r="A225" t="s">
        <v>138</v>
      </c>
      <c r="B225" t="s">
        <v>139</v>
      </c>
      <c r="C225" t="s">
        <v>152</v>
      </c>
      <c r="D225">
        <v>0</v>
      </c>
      <c r="E225" t="s">
        <v>140</v>
      </c>
      <c r="F225" t="s">
        <v>66</v>
      </c>
      <c r="G225" t="s">
        <v>17</v>
      </c>
      <c r="H225">
        <v>60</v>
      </c>
      <c r="I225">
        <v>10</v>
      </c>
      <c r="J225" t="s">
        <v>18</v>
      </c>
      <c r="K225">
        <v>135</v>
      </c>
      <c r="L225">
        <v>5667.0947509999996</v>
      </c>
      <c r="M225">
        <v>39.131414999999997</v>
      </c>
      <c r="N225">
        <v>48.092409000000004</v>
      </c>
      <c r="O225">
        <v>45.535874</v>
      </c>
      <c r="P225">
        <v>22.818151</v>
      </c>
      <c r="Q225">
        <v>16.560258999999999</v>
      </c>
      <c r="R225">
        <v>87.399929999999998</v>
      </c>
      <c r="S225">
        <v>85.265074999999996</v>
      </c>
      <c r="T225">
        <v>38.162063000000003</v>
      </c>
      <c r="U225">
        <v>41.114978999999998</v>
      </c>
      <c r="V225">
        <v>39.124335000000002</v>
      </c>
      <c r="W225">
        <v>48.084643999999997</v>
      </c>
      <c r="X225">
        <v>45.513807999999997</v>
      </c>
      <c r="Y225">
        <v>0.56025000000000003</v>
      </c>
      <c r="Z225">
        <v>14485.98</v>
      </c>
      <c r="AA225">
        <v>7.95</v>
      </c>
      <c r="AB225">
        <v>90183750844610</v>
      </c>
      <c r="AC225">
        <v>34321633761</v>
      </c>
      <c r="AD225">
        <v>37747556284460</v>
      </c>
      <c r="AE225">
        <v>21657699180</v>
      </c>
      <c r="AF225" t="s">
        <v>378</v>
      </c>
    </row>
    <row r="226" spans="1:32">
      <c r="A226" t="s">
        <v>138</v>
      </c>
      <c r="B226" t="s">
        <v>139</v>
      </c>
      <c r="C226" t="s">
        <v>152</v>
      </c>
      <c r="D226">
        <v>0</v>
      </c>
      <c r="E226" t="s">
        <v>140</v>
      </c>
      <c r="F226" t="s">
        <v>66</v>
      </c>
      <c r="G226" t="s">
        <v>17</v>
      </c>
      <c r="H226">
        <v>60</v>
      </c>
      <c r="I226">
        <v>10</v>
      </c>
      <c r="J226" t="s">
        <v>18</v>
      </c>
      <c r="K226">
        <v>160</v>
      </c>
      <c r="L226">
        <v>2666.6576500000001</v>
      </c>
      <c r="M226">
        <v>37.682074999999998</v>
      </c>
      <c r="N226">
        <v>46.564323999999999</v>
      </c>
      <c r="O226">
        <v>43.462958</v>
      </c>
      <c r="P226">
        <v>19.336261</v>
      </c>
      <c r="Q226">
        <v>15.004954</v>
      </c>
      <c r="R226">
        <v>74.077455</v>
      </c>
      <c r="S226">
        <v>72.043726000000007</v>
      </c>
      <c r="T226">
        <v>35.427123000000002</v>
      </c>
      <c r="U226">
        <v>39.706040000000002</v>
      </c>
      <c r="V226">
        <v>37.664138000000001</v>
      </c>
      <c r="W226">
        <v>46.550064999999996</v>
      </c>
      <c r="X226">
        <v>43.430743999999997</v>
      </c>
      <c r="Y226">
        <v>0.63526800000000005</v>
      </c>
      <c r="Z226">
        <v>8742.75</v>
      </c>
      <c r="AA226">
        <v>6.31</v>
      </c>
      <c r="AB226">
        <v>55533224723001</v>
      </c>
      <c r="AC226">
        <v>25998933245</v>
      </c>
      <c r="AD226">
        <v>22808281205650</v>
      </c>
      <c r="AE226">
        <v>17254355754</v>
      </c>
      <c r="AF226" t="s">
        <v>379</v>
      </c>
    </row>
    <row r="227" spans="1:32">
      <c r="A227" t="s">
        <v>138</v>
      </c>
      <c r="B227" t="s">
        <v>139</v>
      </c>
      <c r="C227" t="s">
        <v>152</v>
      </c>
      <c r="D227">
        <v>0</v>
      </c>
      <c r="E227" t="s">
        <v>140</v>
      </c>
      <c r="F227" t="s">
        <v>66</v>
      </c>
      <c r="G227" t="s">
        <v>17</v>
      </c>
      <c r="H227">
        <v>60</v>
      </c>
      <c r="I227">
        <v>10</v>
      </c>
      <c r="J227" t="s">
        <v>18</v>
      </c>
      <c r="K227">
        <v>185</v>
      </c>
      <c r="L227">
        <v>1298.257435</v>
      </c>
      <c r="M227">
        <v>35.549835000000002</v>
      </c>
      <c r="N227">
        <v>44.505088999999998</v>
      </c>
      <c r="O227">
        <v>40.968276000000003</v>
      </c>
      <c r="P227">
        <v>15.742604</v>
      </c>
      <c r="Q227">
        <v>13.071712</v>
      </c>
      <c r="R227">
        <v>55.659925000000001</v>
      </c>
      <c r="S227">
        <v>53.909789000000004</v>
      </c>
      <c r="T227">
        <v>32.337850000000003</v>
      </c>
      <c r="U227">
        <v>37.774214999999998</v>
      </c>
      <c r="V227">
        <v>35.514248000000002</v>
      </c>
      <c r="W227">
        <v>44.483409999999999</v>
      </c>
      <c r="X227">
        <v>40.931683</v>
      </c>
      <c r="Y227">
        <v>0.747529</v>
      </c>
      <c r="Z227">
        <v>5766.03</v>
      </c>
      <c r="AA227">
        <v>4.87</v>
      </c>
      <c r="AB227">
        <v>37738439516458</v>
      </c>
      <c r="AC227">
        <v>20355296271</v>
      </c>
      <c r="AD227">
        <v>15064552887830</v>
      </c>
      <c r="AE227">
        <v>13242588054</v>
      </c>
      <c r="AF227" t="s">
        <v>380</v>
      </c>
    </row>
    <row r="228" spans="1:32">
      <c r="A228" t="s">
        <v>138</v>
      </c>
      <c r="B228" t="s">
        <v>139</v>
      </c>
      <c r="C228" t="s">
        <v>152</v>
      </c>
      <c r="D228">
        <v>0</v>
      </c>
      <c r="E228" t="s">
        <v>140</v>
      </c>
      <c r="F228" t="s">
        <v>66</v>
      </c>
      <c r="G228" t="s">
        <v>17</v>
      </c>
      <c r="H228">
        <v>60</v>
      </c>
      <c r="I228">
        <v>10</v>
      </c>
      <c r="J228" t="s">
        <v>18</v>
      </c>
      <c r="K228">
        <v>210</v>
      </c>
      <c r="L228">
        <v>606.83685500000001</v>
      </c>
      <c r="M228">
        <v>32.797165</v>
      </c>
      <c r="N228">
        <v>41.849974000000003</v>
      </c>
      <c r="O228">
        <v>38.075904999999999</v>
      </c>
      <c r="P228">
        <v>12.249056</v>
      </c>
      <c r="Q228">
        <v>10.913245999999999</v>
      </c>
      <c r="R228">
        <v>34.723446000000003</v>
      </c>
      <c r="S228">
        <v>33.452185999999998</v>
      </c>
      <c r="T228">
        <v>29.056204000000001</v>
      </c>
      <c r="U228">
        <v>35.274175999999997</v>
      </c>
      <c r="V228">
        <v>32.746062000000002</v>
      </c>
      <c r="W228">
        <v>41.816676999999999</v>
      </c>
      <c r="X228">
        <v>38.035936</v>
      </c>
      <c r="Y228">
        <v>0.83135000000000003</v>
      </c>
      <c r="Z228">
        <v>3961.83</v>
      </c>
      <c r="AA228">
        <v>3.99</v>
      </c>
      <c r="AB228">
        <v>25811921990365</v>
      </c>
      <c r="AC228">
        <v>16895830834</v>
      </c>
      <c r="AD228">
        <v>10380601471464</v>
      </c>
      <c r="AE228">
        <v>10949440895</v>
      </c>
      <c r="AF228" t="s">
        <v>381</v>
      </c>
    </row>
    <row r="229" spans="1:32">
      <c r="A229" t="s">
        <v>138</v>
      </c>
      <c r="B229" t="s">
        <v>139</v>
      </c>
      <c r="C229" t="s">
        <v>152</v>
      </c>
      <c r="D229">
        <v>0</v>
      </c>
      <c r="E229" t="s">
        <v>140</v>
      </c>
      <c r="F229" t="s">
        <v>66</v>
      </c>
      <c r="G229" t="s">
        <v>17</v>
      </c>
      <c r="H229">
        <v>60</v>
      </c>
      <c r="I229">
        <v>10</v>
      </c>
      <c r="J229" t="s">
        <v>18</v>
      </c>
      <c r="K229">
        <v>235</v>
      </c>
      <c r="L229">
        <v>280.26127700000001</v>
      </c>
      <c r="M229">
        <v>29.810200999999999</v>
      </c>
      <c r="N229">
        <v>38.739199999999997</v>
      </c>
      <c r="O229">
        <v>35.078391000000003</v>
      </c>
      <c r="P229">
        <v>9.2339719999999996</v>
      </c>
      <c r="Q229">
        <v>8.8793989999999994</v>
      </c>
      <c r="R229">
        <v>15.532769999999999</v>
      </c>
      <c r="S229">
        <v>14.830069</v>
      </c>
      <c r="T229">
        <v>25.901024</v>
      </c>
      <c r="U229">
        <v>32.416947999999998</v>
      </c>
      <c r="V229">
        <v>29.749191</v>
      </c>
      <c r="W229">
        <v>38.692574999999998</v>
      </c>
      <c r="X229">
        <v>35.035702000000001</v>
      </c>
      <c r="Y229">
        <v>0.95406800000000003</v>
      </c>
      <c r="Z229">
        <v>2525.85</v>
      </c>
      <c r="AA229">
        <v>3.32</v>
      </c>
      <c r="AB229">
        <v>15899733015595</v>
      </c>
      <c r="AC229">
        <v>14210007767</v>
      </c>
      <c r="AD229">
        <v>6653666691010</v>
      </c>
      <c r="AE229">
        <v>8997612485</v>
      </c>
      <c r="AF229" t="s">
        <v>382</v>
      </c>
    </row>
    <row r="230" spans="1:32">
      <c r="A230" t="s">
        <v>138</v>
      </c>
      <c r="B230" t="s">
        <v>139</v>
      </c>
      <c r="C230" t="s">
        <v>152</v>
      </c>
      <c r="D230">
        <v>0</v>
      </c>
      <c r="E230" t="s">
        <v>140</v>
      </c>
      <c r="F230" t="s">
        <v>66</v>
      </c>
      <c r="G230" t="s">
        <v>17</v>
      </c>
      <c r="H230">
        <v>60</v>
      </c>
      <c r="I230">
        <v>10</v>
      </c>
      <c r="J230" t="s">
        <v>8</v>
      </c>
      <c r="K230">
        <v>110</v>
      </c>
      <c r="L230">
        <v>9106.9201570000005</v>
      </c>
      <c r="M230">
        <v>39.628616999999998</v>
      </c>
      <c r="N230">
        <v>48.673867999999999</v>
      </c>
      <c r="O230">
        <v>46.269731</v>
      </c>
      <c r="P230">
        <v>24.497976000000001</v>
      </c>
      <c r="Q230">
        <v>17.192202000000002</v>
      </c>
      <c r="R230">
        <v>92.005219999999994</v>
      </c>
      <c r="S230">
        <v>89.796435000000002</v>
      </c>
      <c r="T230">
        <v>39.359673000000001</v>
      </c>
      <c r="U230">
        <v>41.626403000000003</v>
      </c>
      <c r="V230">
        <v>39.621938999999998</v>
      </c>
      <c r="W230">
        <v>48.667166999999999</v>
      </c>
      <c r="X230">
        <v>46.250261999999999</v>
      </c>
      <c r="Y230">
        <v>0.59560100000000005</v>
      </c>
      <c r="Z230">
        <v>8646.4699999999993</v>
      </c>
      <c r="AA230">
        <v>6.42</v>
      </c>
      <c r="AB230">
        <v>52600614558767</v>
      </c>
      <c r="AC230">
        <v>27150306210</v>
      </c>
      <c r="AD230">
        <v>22589982882847</v>
      </c>
      <c r="AE230">
        <v>17274664286</v>
      </c>
      <c r="AF230" t="s">
        <v>383</v>
      </c>
    </row>
    <row r="231" spans="1:32">
      <c r="A231" t="s">
        <v>138</v>
      </c>
      <c r="B231" t="s">
        <v>139</v>
      </c>
      <c r="C231" t="s">
        <v>152</v>
      </c>
      <c r="D231">
        <v>0</v>
      </c>
      <c r="E231" t="s">
        <v>140</v>
      </c>
      <c r="F231" t="s">
        <v>66</v>
      </c>
      <c r="G231" t="s">
        <v>17</v>
      </c>
      <c r="H231">
        <v>60</v>
      </c>
      <c r="I231">
        <v>10</v>
      </c>
      <c r="J231" t="s">
        <v>8</v>
      </c>
      <c r="K231">
        <v>135</v>
      </c>
      <c r="L231">
        <v>4128.5274730000001</v>
      </c>
      <c r="M231">
        <v>38.654792999999998</v>
      </c>
      <c r="N231">
        <v>47.581637999999998</v>
      </c>
      <c r="O231">
        <v>44.735754999999997</v>
      </c>
      <c r="P231">
        <v>21.576834000000002</v>
      </c>
      <c r="Q231">
        <v>16.033797</v>
      </c>
      <c r="R231">
        <v>83.358159999999998</v>
      </c>
      <c r="S231">
        <v>81.020235</v>
      </c>
      <c r="T231">
        <v>37.182980000000001</v>
      </c>
      <c r="U231">
        <v>40.635562</v>
      </c>
      <c r="V231">
        <v>38.645553999999997</v>
      </c>
      <c r="W231">
        <v>47.571564000000002</v>
      </c>
      <c r="X231">
        <v>44.710574000000001</v>
      </c>
      <c r="Y231">
        <v>0.66255299999999995</v>
      </c>
      <c r="Z231">
        <v>8379.5</v>
      </c>
      <c r="AA231">
        <v>4.8499999999999996</v>
      </c>
      <c r="AB231">
        <v>52064913552425</v>
      </c>
      <c r="AC231">
        <v>22210859599</v>
      </c>
      <c r="AD231">
        <v>21834191035618</v>
      </c>
      <c r="AE231">
        <v>13083962098</v>
      </c>
      <c r="AF231" t="s">
        <v>384</v>
      </c>
    </row>
    <row r="232" spans="1:32">
      <c r="A232" t="s">
        <v>138</v>
      </c>
      <c r="B232" t="s">
        <v>139</v>
      </c>
      <c r="C232" t="s">
        <v>152</v>
      </c>
      <c r="D232">
        <v>0</v>
      </c>
      <c r="E232" t="s">
        <v>140</v>
      </c>
      <c r="F232" t="s">
        <v>66</v>
      </c>
      <c r="G232" t="s">
        <v>17</v>
      </c>
      <c r="H232">
        <v>60</v>
      </c>
      <c r="I232">
        <v>10</v>
      </c>
      <c r="J232" t="s">
        <v>8</v>
      </c>
      <c r="K232">
        <v>160</v>
      </c>
      <c r="L232">
        <v>1975.7903630000001</v>
      </c>
      <c r="M232">
        <v>36.945261000000002</v>
      </c>
      <c r="N232">
        <v>45.947133000000001</v>
      </c>
      <c r="O232">
        <v>42.61683</v>
      </c>
      <c r="P232">
        <v>17.966237</v>
      </c>
      <c r="Q232">
        <v>14.306336</v>
      </c>
      <c r="R232">
        <v>67.852757999999994</v>
      </c>
      <c r="S232">
        <v>65.737510999999998</v>
      </c>
      <c r="T232">
        <v>34.281604000000002</v>
      </c>
      <c r="U232">
        <v>39.068261</v>
      </c>
      <c r="V232">
        <v>36.921970000000002</v>
      </c>
      <c r="W232">
        <v>45.932065999999999</v>
      </c>
      <c r="X232">
        <v>42.583300999999999</v>
      </c>
      <c r="Y232">
        <v>0.77131099999999997</v>
      </c>
      <c r="Z232">
        <v>5879.64</v>
      </c>
      <c r="AA232">
        <v>4.59</v>
      </c>
      <c r="AB232">
        <v>35427587365120</v>
      </c>
      <c r="AC232">
        <v>16564024966</v>
      </c>
      <c r="AD232">
        <v>15336356542225</v>
      </c>
      <c r="AE232">
        <v>12502316250</v>
      </c>
      <c r="AF232" t="s">
        <v>385</v>
      </c>
    </row>
    <row r="233" spans="1:32">
      <c r="A233" t="s">
        <v>138</v>
      </c>
      <c r="B233" t="s">
        <v>139</v>
      </c>
      <c r="C233" t="s">
        <v>152</v>
      </c>
      <c r="D233">
        <v>0</v>
      </c>
      <c r="E233" t="s">
        <v>140</v>
      </c>
      <c r="F233" t="s">
        <v>66</v>
      </c>
      <c r="G233" t="s">
        <v>17</v>
      </c>
      <c r="H233">
        <v>60</v>
      </c>
      <c r="I233">
        <v>10</v>
      </c>
      <c r="J233" t="s">
        <v>8</v>
      </c>
      <c r="K233">
        <v>185</v>
      </c>
      <c r="L233">
        <v>948.94520899999998</v>
      </c>
      <c r="M233">
        <v>34.618944999999997</v>
      </c>
      <c r="N233">
        <v>43.804001</v>
      </c>
      <c r="O233">
        <v>40.071655999999997</v>
      </c>
      <c r="P233">
        <v>14.458895</v>
      </c>
      <c r="Q233">
        <v>12.313541000000001</v>
      </c>
      <c r="R233">
        <v>48.528497000000002</v>
      </c>
      <c r="S233">
        <v>46.831578</v>
      </c>
      <c r="T233">
        <v>31.176928</v>
      </c>
      <c r="U233">
        <v>37.000224000000003</v>
      </c>
      <c r="V233">
        <v>34.578203000000002</v>
      </c>
      <c r="W233">
        <v>43.780804000000003</v>
      </c>
      <c r="X233">
        <v>40.033614</v>
      </c>
      <c r="Y233">
        <v>0.86041900000000004</v>
      </c>
      <c r="Z233">
        <v>3918.85</v>
      </c>
      <c r="AA233">
        <v>2.89</v>
      </c>
      <c r="AB233">
        <v>25038517468795</v>
      </c>
      <c r="AC233">
        <v>12129436580</v>
      </c>
      <c r="AD233">
        <v>10226915916212</v>
      </c>
      <c r="AE233">
        <v>7799374574</v>
      </c>
      <c r="AF233" t="s">
        <v>386</v>
      </c>
    </row>
    <row r="234" spans="1:32">
      <c r="A234" t="s">
        <v>138</v>
      </c>
      <c r="B234" t="s">
        <v>139</v>
      </c>
      <c r="C234" t="s">
        <v>152</v>
      </c>
      <c r="D234">
        <v>0</v>
      </c>
      <c r="E234" t="s">
        <v>140</v>
      </c>
      <c r="F234" t="s">
        <v>66</v>
      </c>
      <c r="G234" t="s">
        <v>17</v>
      </c>
      <c r="H234">
        <v>60</v>
      </c>
      <c r="I234">
        <v>10</v>
      </c>
      <c r="J234" t="s">
        <v>8</v>
      </c>
      <c r="K234">
        <v>210</v>
      </c>
      <c r="L234">
        <v>431.221701</v>
      </c>
      <c r="M234">
        <v>31.727399999999999</v>
      </c>
      <c r="N234">
        <v>41.144184000000003</v>
      </c>
      <c r="O234">
        <v>37.177134000000002</v>
      </c>
      <c r="P234">
        <v>11.08484</v>
      </c>
      <c r="Q234">
        <v>10.162205999999999</v>
      </c>
      <c r="R234">
        <v>27.833351</v>
      </c>
      <c r="S234">
        <v>26.719612999999999</v>
      </c>
      <c r="T234">
        <v>27.910996000000001</v>
      </c>
      <c r="U234">
        <v>34.400067999999997</v>
      </c>
      <c r="V234">
        <v>31.674648999999999</v>
      </c>
      <c r="W234">
        <v>41.116810999999998</v>
      </c>
      <c r="X234">
        <v>37.138232000000002</v>
      </c>
      <c r="Y234">
        <v>0.96471600000000002</v>
      </c>
      <c r="Z234">
        <v>2827.17</v>
      </c>
      <c r="AA234">
        <v>2.52</v>
      </c>
      <c r="AB234">
        <v>17272365673996</v>
      </c>
      <c r="AC234">
        <v>9795763160</v>
      </c>
      <c r="AD234">
        <v>7386295297213</v>
      </c>
      <c r="AE234">
        <v>6812598156</v>
      </c>
      <c r="AF234" t="s">
        <v>387</v>
      </c>
    </row>
    <row r="235" spans="1:32">
      <c r="A235" t="s">
        <v>138</v>
      </c>
      <c r="B235" t="s">
        <v>139</v>
      </c>
      <c r="C235" t="s">
        <v>152</v>
      </c>
      <c r="D235">
        <v>0</v>
      </c>
      <c r="E235" t="s">
        <v>140</v>
      </c>
      <c r="F235" t="s">
        <v>66</v>
      </c>
      <c r="G235" t="s">
        <v>17</v>
      </c>
      <c r="H235">
        <v>60</v>
      </c>
      <c r="I235">
        <v>10</v>
      </c>
      <c r="J235" t="s">
        <v>8</v>
      </c>
      <c r="K235">
        <v>235</v>
      </c>
      <c r="L235">
        <v>196.105433</v>
      </c>
      <c r="M235">
        <v>28.783947999999999</v>
      </c>
      <c r="N235">
        <v>38.136161000000001</v>
      </c>
      <c r="O235">
        <v>34.232047999999999</v>
      </c>
      <c r="P235">
        <v>8.3454660000000001</v>
      </c>
      <c r="Q235">
        <v>8.281345</v>
      </c>
      <c r="R235">
        <v>9.5218349999999994</v>
      </c>
      <c r="S235">
        <v>9.038195</v>
      </c>
      <c r="T235">
        <v>24.890608</v>
      </c>
      <c r="U235">
        <v>31.521388000000002</v>
      </c>
      <c r="V235">
        <v>28.724724999999999</v>
      </c>
      <c r="W235">
        <v>38.098533000000003</v>
      </c>
      <c r="X235">
        <v>34.184977000000003</v>
      </c>
      <c r="Y235">
        <v>0.98444200000000004</v>
      </c>
      <c r="Z235">
        <v>1650.83</v>
      </c>
      <c r="AA235">
        <v>2.04</v>
      </c>
      <c r="AB235">
        <v>10683117741132</v>
      </c>
      <c r="AC235">
        <v>8139108688</v>
      </c>
      <c r="AD235">
        <v>4334499335813</v>
      </c>
      <c r="AE235">
        <v>5528015240</v>
      </c>
      <c r="AF235" t="s">
        <v>388</v>
      </c>
    </row>
    <row r="236" spans="1:32">
      <c r="A236" t="s">
        <v>138</v>
      </c>
      <c r="B236" t="s">
        <v>139</v>
      </c>
      <c r="C236" t="s">
        <v>152</v>
      </c>
      <c r="D236">
        <v>0</v>
      </c>
      <c r="E236" t="s">
        <v>140</v>
      </c>
      <c r="F236" t="s">
        <v>66</v>
      </c>
      <c r="G236" t="s">
        <v>17</v>
      </c>
      <c r="H236">
        <v>60</v>
      </c>
      <c r="I236">
        <v>10</v>
      </c>
      <c r="J236" t="s">
        <v>19</v>
      </c>
      <c r="K236">
        <v>110</v>
      </c>
      <c r="L236">
        <v>5497.757627</v>
      </c>
      <c r="M236">
        <v>38.972943000000001</v>
      </c>
      <c r="N236">
        <v>47.930607999999999</v>
      </c>
      <c r="O236">
        <v>45.031972000000003</v>
      </c>
      <c r="P236">
        <v>22.791578000000001</v>
      </c>
      <c r="Q236">
        <v>16.468349</v>
      </c>
      <c r="R236">
        <v>86.199281999999997</v>
      </c>
      <c r="S236">
        <v>83.752437</v>
      </c>
      <c r="T236">
        <v>37.902453999999999</v>
      </c>
      <c r="U236">
        <v>40.946283999999999</v>
      </c>
      <c r="V236">
        <v>38.966805000000001</v>
      </c>
      <c r="W236">
        <v>47.921947000000003</v>
      </c>
      <c r="X236">
        <v>45.010423000000003</v>
      </c>
      <c r="Y236">
        <v>0.64382899999999998</v>
      </c>
      <c r="Z236">
        <v>5404.59</v>
      </c>
      <c r="AA236">
        <v>3.1</v>
      </c>
      <c r="AB236">
        <v>32614801331595</v>
      </c>
      <c r="AC236">
        <v>13918082739</v>
      </c>
      <c r="AD236">
        <v>14113171185726</v>
      </c>
      <c r="AE236">
        <v>8196998144</v>
      </c>
      <c r="AF236" t="s">
        <v>389</v>
      </c>
    </row>
    <row r="237" spans="1:32">
      <c r="A237" t="s">
        <v>138</v>
      </c>
      <c r="B237" t="s">
        <v>139</v>
      </c>
      <c r="C237" t="s">
        <v>152</v>
      </c>
      <c r="D237">
        <v>0</v>
      </c>
      <c r="E237" t="s">
        <v>140</v>
      </c>
      <c r="F237" t="s">
        <v>66</v>
      </c>
      <c r="G237" t="s">
        <v>17</v>
      </c>
      <c r="H237">
        <v>60</v>
      </c>
      <c r="I237">
        <v>10</v>
      </c>
      <c r="J237" t="s">
        <v>19</v>
      </c>
      <c r="K237">
        <v>135</v>
      </c>
      <c r="L237">
        <v>2699.1617609999998</v>
      </c>
      <c r="M237">
        <v>37.731596000000003</v>
      </c>
      <c r="N237">
        <v>46.680506000000001</v>
      </c>
      <c r="O237">
        <v>43.367787</v>
      </c>
      <c r="P237">
        <v>19.654786999999999</v>
      </c>
      <c r="Q237">
        <v>15.11581</v>
      </c>
      <c r="R237">
        <v>74.897273999999996</v>
      </c>
      <c r="S237">
        <v>72.406312999999997</v>
      </c>
      <c r="T237">
        <v>35.528123000000001</v>
      </c>
      <c r="U237">
        <v>39.763170000000002</v>
      </c>
      <c r="V237">
        <v>37.716971999999998</v>
      </c>
      <c r="W237">
        <v>46.667729999999999</v>
      </c>
      <c r="X237">
        <v>43.339649999999999</v>
      </c>
      <c r="Y237">
        <v>0.75600999999999996</v>
      </c>
      <c r="Z237">
        <v>4378.54</v>
      </c>
      <c r="AA237">
        <v>2.4500000000000002</v>
      </c>
      <c r="AB237">
        <v>26956155188710</v>
      </c>
      <c r="AC237">
        <v>11972767338</v>
      </c>
      <c r="AD237">
        <v>11421782386779</v>
      </c>
      <c r="AE237">
        <v>6579079286</v>
      </c>
      <c r="AF237" t="s">
        <v>390</v>
      </c>
    </row>
    <row r="238" spans="1:32">
      <c r="A238" t="s">
        <v>138</v>
      </c>
      <c r="B238" t="s">
        <v>139</v>
      </c>
      <c r="C238" t="s">
        <v>152</v>
      </c>
      <c r="D238">
        <v>0</v>
      </c>
      <c r="E238" t="s">
        <v>140</v>
      </c>
      <c r="F238" t="s">
        <v>66</v>
      </c>
      <c r="G238" t="s">
        <v>17</v>
      </c>
      <c r="H238">
        <v>60</v>
      </c>
      <c r="I238">
        <v>10</v>
      </c>
      <c r="J238" t="s">
        <v>19</v>
      </c>
      <c r="K238">
        <v>160</v>
      </c>
      <c r="L238">
        <v>1289.26827</v>
      </c>
      <c r="M238">
        <v>35.731701999999999</v>
      </c>
      <c r="N238">
        <v>44.882796999999997</v>
      </c>
      <c r="O238">
        <v>41.204863000000003</v>
      </c>
      <c r="P238">
        <v>16.076699000000001</v>
      </c>
      <c r="Q238">
        <v>13.25562</v>
      </c>
      <c r="R238">
        <v>57.522660000000002</v>
      </c>
      <c r="S238">
        <v>55.393313999999997</v>
      </c>
      <c r="T238">
        <v>32.579487999999998</v>
      </c>
      <c r="U238">
        <v>38.007936000000001</v>
      </c>
      <c r="V238">
        <v>35.701600999999997</v>
      </c>
      <c r="W238">
        <v>44.864305999999999</v>
      </c>
      <c r="X238">
        <v>41.169797000000003</v>
      </c>
      <c r="Y238">
        <v>0.90294300000000005</v>
      </c>
      <c r="Z238">
        <v>3157.95</v>
      </c>
      <c r="AA238">
        <v>1.77</v>
      </c>
      <c r="AB238">
        <v>19875781847583</v>
      </c>
      <c r="AC238">
        <v>9008150819</v>
      </c>
      <c r="AD238">
        <v>8235590503721</v>
      </c>
      <c r="AE238">
        <v>4782289171</v>
      </c>
      <c r="AF238" t="s">
        <v>391</v>
      </c>
    </row>
    <row r="239" spans="1:32">
      <c r="A239" t="s">
        <v>138</v>
      </c>
      <c r="B239" t="s">
        <v>139</v>
      </c>
      <c r="C239" t="s">
        <v>152</v>
      </c>
      <c r="D239">
        <v>0</v>
      </c>
      <c r="E239" t="s">
        <v>140</v>
      </c>
      <c r="F239" t="s">
        <v>66</v>
      </c>
      <c r="G239" t="s">
        <v>17</v>
      </c>
      <c r="H239">
        <v>60</v>
      </c>
      <c r="I239">
        <v>10</v>
      </c>
      <c r="J239" t="s">
        <v>19</v>
      </c>
      <c r="K239">
        <v>185</v>
      </c>
      <c r="L239">
        <v>608.22746500000005</v>
      </c>
      <c r="M239">
        <v>33.153685000000003</v>
      </c>
      <c r="N239">
        <v>42.594273999999999</v>
      </c>
      <c r="O239">
        <v>38.708418999999999</v>
      </c>
      <c r="P239">
        <v>12.656978000000001</v>
      </c>
      <c r="Q239">
        <v>11.197653000000001</v>
      </c>
      <c r="R239">
        <v>37.193534999999997</v>
      </c>
      <c r="S239">
        <v>35.767265000000002</v>
      </c>
      <c r="T239">
        <v>29.472199</v>
      </c>
      <c r="U239">
        <v>35.765151000000003</v>
      </c>
      <c r="V239">
        <v>33.107612000000003</v>
      </c>
      <c r="W239">
        <v>42.565418999999999</v>
      </c>
      <c r="X239">
        <v>38.672424999999997</v>
      </c>
      <c r="Y239">
        <v>1.0105580000000001</v>
      </c>
      <c r="Z239">
        <v>2407.4699999999998</v>
      </c>
      <c r="AA239">
        <v>1.36</v>
      </c>
      <c r="AB239">
        <v>14920892552129</v>
      </c>
      <c r="AC239">
        <v>6038683820</v>
      </c>
      <c r="AD239">
        <v>6280091687054</v>
      </c>
      <c r="AE239">
        <v>3691315393</v>
      </c>
      <c r="AF239" t="s">
        <v>392</v>
      </c>
    </row>
    <row r="240" spans="1:32">
      <c r="A240" t="s">
        <v>138</v>
      </c>
      <c r="B240" t="s">
        <v>139</v>
      </c>
      <c r="C240" t="s">
        <v>152</v>
      </c>
      <c r="D240">
        <v>0</v>
      </c>
      <c r="E240" t="s">
        <v>140</v>
      </c>
      <c r="F240" t="s">
        <v>66</v>
      </c>
      <c r="G240" t="s">
        <v>17</v>
      </c>
      <c r="H240">
        <v>60</v>
      </c>
      <c r="I240">
        <v>10</v>
      </c>
      <c r="J240" t="s">
        <v>19</v>
      </c>
      <c r="K240">
        <v>210</v>
      </c>
      <c r="L240">
        <v>269.76346699999999</v>
      </c>
      <c r="M240">
        <v>30.185112</v>
      </c>
      <c r="N240">
        <v>40.033638000000003</v>
      </c>
      <c r="O240">
        <v>35.952001000000003</v>
      </c>
      <c r="P240">
        <v>9.5673359999999992</v>
      </c>
      <c r="Q240">
        <v>9.1504349999999999</v>
      </c>
      <c r="R240">
        <v>18.350752</v>
      </c>
      <c r="S240">
        <v>17.584344999999999</v>
      </c>
      <c r="T240">
        <v>26.328683999999999</v>
      </c>
      <c r="U240">
        <v>33.081719999999997</v>
      </c>
      <c r="V240">
        <v>30.127278</v>
      </c>
      <c r="W240">
        <v>40.010894999999998</v>
      </c>
      <c r="X240">
        <v>35.916459000000003</v>
      </c>
      <c r="Y240">
        <v>1.0924700000000001</v>
      </c>
      <c r="Z240">
        <v>1597.01</v>
      </c>
      <c r="AA240">
        <v>1.01</v>
      </c>
      <c r="AB240">
        <v>10280171805105</v>
      </c>
      <c r="AC240">
        <v>4696827104</v>
      </c>
      <c r="AD240">
        <v>4166796916189</v>
      </c>
      <c r="AE240">
        <v>2754355143</v>
      </c>
      <c r="AF240" t="s">
        <v>393</v>
      </c>
    </row>
    <row r="241" spans="1:32">
      <c r="A241" t="s">
        <v>138</v>
      </c>
      <c r="B241" t="s">
        <v>139</v>
      </c>
      <c r="C241" t="s">
        <v>152</v>
      </c>
      <c r="D241">
        <v>0</v>
      </c>
      <c r="E241" t="s">
        <v>140</v>
      </c>
      <c r="F241" t="s">
        <v>66</v>
      </c>
      <c r="G241" t="s">
        <v>17</v>
      </c>
      <c r="H241">
        <v>60</v>
      </c>
      <c r="I241">
        <v>10</v>
      </c>
      <c r="J241" t="s">
        <v>19</v>
      </c>
      <c r="K241">
        <v>235</v>
      </c>
      <c r="L241">
        <v>120.577269</v>
      </c>
      <c r="M241">
        <v>27.258611999999999</v>
      </c>
      <c r="N241">
        <v>37.048730999999997</v>
      </c>
      <c r="O241">
        <v>33.020837999999998</v>
      </c>
      <c r="P241">
        <v>7.2053880000000001</v>
      </c>
      <c r="Q241">
        <v>7.4735800000000001</v>
      </c>
      <c r="R241">
        <v>1.8614029999999999</v>
      </c>
      <c r="S241">
        <v>1.7330890000000001</v>
      </c>
      <c r="T241">
        <v>23.413705</v>
      </c>
      <c r="U241">
        <v>30.130051999999999</v>
      </c>
      <c r="V241">
        <v>27.198596999999999</v>
      </c>
      <c r="W241">
        <v>37.019976</v>
      </c>
      <c r="X241">
        <v>32.985486000000002</v>
      </c>
      <c r="Y241">
        <v>1.0510269999999999</v>
      </c>
      <c r="Z241">
        <v>999.45</v>
      </c>
      <c r="AA241">
        <v>0.72</v>
      </c>
      <c r="AB241">
        <v>6264312051513</v>
      </c>
      <c r="AC241">
        <v>3782015264</v>
      </c>
      <c r="AD241">
        <v>2614407062201</v>
      </c>
      <c r="AE241">
        <v>1945195033</v>
      </c>
      <c r="AF241" t="s">
        <v>394</v>
      </c>
    </row>
    <row r="242" spans="1:32">
      <c r="A242" t="s">
        <v>138</v>
      </c>
      <c r="B242" t="s">
        <v>139</v>
      </c>
      <c r="C242" t="s">
        <v>152</v>
      </c>
      <c r="D242">
        <v>0</v>
      </c>
      <c r="E242" t="s">
        <v>140</v>
      </c>
      <c r="F242" t="s">
        <v>66</v>
      </c>
      <c r="G242" t="s">
        <v>17</v>
      </c>
      <c r="H242">
        <v>60</v>
      </c>
      <c r="I242">
        <v>10</v>
      </c>
      <c r="J242" t="s">
        <v>9</v>
      </c>
      <c r="K242">
        <v>110</v>
      </c>
      <c r="L242">
        <v>3986.7590869999999</v>
      </c>
      <c r="M242">
        <v>38.239421999999998</v>
      </c>
      <c r="N242">
        <v>47.234217000000001</v>
      </c>
      <c r="O242">
        <v>43.914740999999999</v>
      </c>
      <c r="P242">
        <v>21.417559000000001</v>
      </c>
      <c r="Q242">
        <v>15.761203999999999</v>
      </c>
      <c r="R242">
        <v>78.644406000000004</v>
      </c>
      <c r="S242">
        <v>76.210941000000005</v>
      </c>
      <c r="T242">
        <v>36.428866999999997</v>
      </c>
      <c r="U242">
        <v>40.284672</v>
      </c>
      <c r="V242">
        <v>38.230887000000003</v>
      </c>
      <c r="W242">
        <v>47.223847999999997</v>
      </c>
      <c r="X242">
        <v>43.893023999999997</v>
      </c>
      <c r="Y242">
        <v>0.70918599999999998</v>
      </c>
      <c r="Z242">
        <v>4323.13</v>
      </c>
      <c r="AA242">
        <v>1.99</v>
      </c>
      <c r="AB242">
        <v>25516807942172</v>
      </c>
      <c r="AC242">
        <v>8929631514</v>
      </c>
      <c r="AD242">
        <v>11279081669570</v>
      </c>
      <c r="AE242">
        <v>5272894205</v>
      </c>
      <c r="AF242" t="s">
        <v>395</v>
      </c>
    </row>
    <row r="243" spans="1:32">
      <c r="A243" t="s">
        <v>138</v>
      </c>
      <c r="B243" t="s">
        <v>139</v>
      </c>
      <c r="C243" t="s">
        <v>152</v>
      </c>
      <c r="D243">
        <v>0</v>
      </c>
      <c r="E243" t="s">
        <v>140</v>
      </c>
      <c r="F243" t="s">
        <v>66</v>
      </c>
      <c r="G243" t="s">
        <v>17</v>
      </c>
      <c r="H243">
        <v>60</v>
      </c>
      <c r="I243">
        <v>10</v>
      </c>
      <c r="J243" t="s">
        <v>9</v>
      </c>
      <c r="K243">
        <v>135</v>
      </c>
      <c r="L243">
        <v>1997.0773839999999</v>
      </c>
      <c r="M243">
        <v>36.850490999999998</v>
      </c>
      <c r="N243">
        <v>45.945211999999998</v>
      </c>
      <c r="O243">
        <v>42.288179999999997</v>
      </c>
      <c r="P243">
        <v>18.201322999999999</v>
      </c>
      <c r="Q243">
        <v>14.318004999999999</v>
      </c>
      <c r="R243">
        <v>66.111922000000007</v>
      </c>
      <c r="S243">
        <v>63.653649999999999</v>
      </c>
      <c r="T243">
        <v>34.117522000000001</v>
      </c>
      <c r="U243">
        <v>39.015954999999998</v>
      </c>
      <c r="V243">
        <v>36.830941000000003</v>
      </c>
      <c r="W243">
        <v>45.931565999999997</v>
      </c>
      <c r="X243">
        <v>42.260150000000003</v>
      </c>
      <c r="Y243">
        <v>0.84432799999999997</v>
      </c>
      <c r="Z243">
        <v>2984.78</v>
      </c>
      <c r="AA243">
        <v>1.57</v>
      </c>
      <c r="AB243">
        <v>17783360242222</v>
      </c>
      <c r="AC243">
        <v>7633030407</v>
      </c>
      <c r="AD243">
        <v>7788311543920</v>
      </c>
      <c r="AE243">
        <v>4194342914</v>
      </c>
      <c r="AF243" t="s">
        <v>396</v>
      </c>
    </row>
    <row r="244" spans="1:32">
      <c r="A244" t="s">
        <v>138</v>
      </c>
      <c r="B244" t="s">
        <v>139</v>
      </c>
      <c r="C244" t="s">
        <v>152</v>
      </c>
      <c r="D244">
        <v>0</v>
      </c>
      <c r="E244" t="s">
        <v>140</v>
      </c>
      <c r="F244" t="s">
        <v>66</v>
      </c>
      <c r="G244" t="s">
        <v>17</v>
      </c>
      <c r="H244">
        <v>60</v>
      </c>
      <c r="I244">
        <v>10</v>
      </c>
      <c r="J244" t="s">
        <v>9</v>
      </c>
      <c r="K244">
        <v>160</v>
      </c>
      <c r="L244">
        <v>946.65457600000002</v>
      </c>
      <c r="M244">
        <v>34.702523999999997</v>
      </c>
      <c r="N244">
        <v>44.071612000000002</v>
      </c>
      <c r="O244">
        <v>40.131180000000001</v>
      </c>
      <c r="P244">
        <v>14.689855</v>
      </c>
      <c r="Q244">
        <v>12.422623</v>
      </c>
      <c r="R244">
        <v>47.722375</v>
      </c>
      <c r="S244">
        <v>45.837541999999999</v>
      </c>
      <c r="T244">
        <v>31.261441999999999</v>
      </c>
      <c r="U244">
        <v>37.14396</v>
      </c>
      <c r="V244">
        <v>34.667408000000002</v>
      </c>
      <c r="W244">
        <v>44.051535000000001</v>
      </c>
      <c r="X244">
        <v>40.095730000000003</v>
      </c>
      <c r="Y244">
        <v>1.046735</v>
      </c>
      <c r="Z244">
        <v>2017.39</v>
      </c>
      <c r="AA244">
        <v>1.1399999999999999</v>
      </c>
      <c r="AB244">
        <v>12509477135585</v>
      </c>
      <c r="AC244">
        <v>5872904104</v>
      </c>
      <c r="AD244">
        <v>5260387306252</v>
      </c>
      <c r="AE244">
        <v>3060347794</v>
      </c>
      <c r="AF244" t="s">
        <v>397</v>
      </c>
    </row>
    <row r="245" spans="1:32">
      <c r="A245" t="s">
        <v>138</v>
      </c>
      <c r="B245" t="s">
        <v>139</v>
      </c>
      <c r="C245" t="s">
        <v>152</v>
      </c>
      <c r="D245">
        <v>0</v>
      </c>
      <c r="E245" t="s">
        <v>140</v>
      </c>
      <c r="F245" t="s">
        <v>66</v>
      </c>
      <c r="G245" t="s">
        <v>17</v>
      </c>
      <c r="H245">
        <v>60</v>
      </c>
      <c r="I245">
        <v>10</v>
      </c>
      <c r="J245" t="s">
        <v>9</v>
      </c>
      <c r="K245">
        <v>185</v>
      </c>
      <c r="L245">
        <v>439.32928600000002</v>
      </c>
      <c r="M245">
        <v>32.053947999999998</v>
      </c>
      <c r="N245">
        <v>41.804757000000002</v>
      </c>
      <c r="O245">
        <v>37.697443999999997</v>
      </c>
      <c r="P245">
        <v>11.433348000000001</v>
      </c>
      <c r="Q245">
        <v>10.405218</v>
      </c>
      <c r="R245">
        <v>28.349761999999998</v>
      </c>
      <c r="S245">
        <v>27.219806999999999</v>
      </c>
      <c r="T245">
        <v>28.26831</v>
      </c>
      <c r="U245">
        <v>34.813915000000001</v>
      </c>
      <c r="V245">
        <v>32.005690999999999</v>
      </c>
      <c r="W245">
        <v>41.78181</v>
      </c>
      <c r="X245">
        <v>37.657324000000003</v>
      </c>
      <c r="Y245">
        <v>1.1552450000000001</v>
      </c>
      <c r="Z245">
        <v>1462.2</v>
      </c>
      <c r="AA245">
        <v>0.69</v>
      </c>
      <c r="AB245">
        <v>9079027236539</v>
      </c>
      <c r="AC245">
        <v>3780252645</v>
      </c>
      <c r="AD245">
        <v>3814178634270</v>
      </c>
      <c r="AE245">
        <v>1836818638</v>
      </c>
      <c r="AF245" t="s">
        <v>398</v>
      </c>
    </row>
    <row r="246" spans="1:32">
      <c r="A246" t="s">
        <v>138</v>
      </c>
      <c r="B246" t="s">
        <v>139</v>
      </c>
      <c r="C246" t="s">
        <v>152</v>
      </c>
      <c r="D246">
        <v>0</v>
      </c>
      <c r="E246" t="s">
        <v>140</v>
      </c>
      <c r="F246" t="s">
        <v>66</v>
      </c>
      <c r="G246" t="s">
        <v>17</v>
      </c>
      <c r="H246">
        <v>60</v>
      </c>
      <c r="I246">
        <v>10</v>
      </c>
      <c r="J246" t="s">
        <v>9</v>
      </c>
      <c r="K246">
        <v>210</v>
      </c>
      <c r="L246">
        <v>193.497579</v>
      </c>
      <c r="M246">
        <v>29.135255999999998</v>
      </c>
      <c r="N246">
        <v>39.188170999999997</v>
      </c>
      <c r="O246">
        <v>34.913547000000001</v>
      </c>
      <c r="P246">
        <v>8.6433970000000002</v>
      </c>
      <c r="Q246">
        <v>8.5235660000000006</v>
      </c>
      <c r="R246">
        <v>11.25268</v>
      </c>
      <c r="S246">
        <v>10.791956000000001</v>
      </c>
      <c r="T246">
        <v>25.277380000000001</v>
      </c>
      <c r="U246">
        <v>32.092554999999997</v>
      </c>
      <c r="V246">
        <v>29.079260999999999</v>
      </c>
      <c r="W246">
        <v>39.157235</v>
      </c>
      <c r="X246">
        <v>34.874102000000001</v>
      </c>
      <c r="Y246">
        <v>1.1984399999999999</v>
      </c>
      <c r="Z246">
        <v>996.92</v>
      </c>
      <c r="AA246">
        <v>0.52</v>
      </c>
      <c r="AB246">
        <v>6218812028918</v>
      </c>
      <c r="AC246">
        <v>2878054399</v>
      </c>
      <c r="AD246">
        <v>2602872053155</v>
      </c>
      <c r="AE246">
        <v>1389507684</v>
      </c>
      <c r="AF246" t="s">
        <v>399</v>
      </c>
    </row>
    <row r="247" spans="1:32">
      <c r="A247" t="s">
        <v>138</v>
      </c>
      <c r="B247" t="s">
        <v>139</v>
      </c>
      <c r="C247" t="s">
        <v>152</v>
      </c>
      <c r="D247">
        <v>0</v>
      </c>
      <c r="E247" t="s">
        <v>140</v>
      </c>
      <c r="F247" t="s">
        <v>66</v>
      </c>
      <c r="G247" t="s">
        <v>17</v>
      </c>
      <c r="H247">
        <v>60</v>
      </c>
      <c r="I247">
        <v>10</v>
      </c>
      <c r="J247" t="s">
        <v>9</v>
      </c>
      <c r="K247">
        <v>235</v>
      </c>
      <c r="L247">
        <v>86.516559999999998</v>
      </c>
      <c r="M247">
        <v>26.209175999999999</v>
      </c>
      <c r="N247">
        <v>36.094864000000001</v>
      </c>
      <c r="O247">
        <v>32.179434999999998</v>
      </c>
      <c r="P247">
        <v>6.467886</v>
      </c>
      <c r="Q247">
        <v>6.9368509999999999</v>
      </c>
      <c r="R247">
        <v>0.24493400000000001</v>
      </c>
      <c r="S247">
        <v>0.220273</v>
      </c>
      <c r="T247">
        <v>22.405566</v>
      </c>
      <c r="U247">
        <v>29.191572000000001</v>
      </c>
      <c r="V247">
        <v>26.151757</v>
      </c>
      <c r="W247">
        <v>36.065277000000002</v>
      </c>
      <c r="X247">
        <v>32.135776</v>
      </c>
      <c r="Y247">
        <v>1.115585</v>
      </c>
      <c r="Z247">
        <v>620.91999999999996</v>
      </c>
      <c r="AA247">
        <v>0.45</v>
      </c>
      <c r="AB247">
        <v>3774182455119</v>
      </c>
      <c r="AC247">
        <v>2115062437</v>
      </c>
      <c r="AD247">
        <v>1623093944366</v>
      </c>
      <c r="AE247">
        <v>1209891442</v>
      </c>
      <c r="AF247" t="s">
        <v>400</v>
      </c>
    </row>
    <row r="248" spans="1:32">
      <c r="A248" t="s">
        <v>138</v>
      </c>
      <c r="B248" t="s">
        <v>139</v>
      </c>
      <c r="C248" t="s">
        <v>152</v>
      </c>
      <c r="D248">
        <v>0</v>
      </c>
      <c r="E248" t="s">
        <v>140</v>
      </c>
      <c r="F248" t="s">
        <v>66</v>
      </c>
      <c r="G248" t="s">
        <v>17</v>
      </c>
      <c r="H248">
        <v>60</v>
      </c>
      <c r="I248">
        <v>10</v>
      </c>
      <c r="J248" t="s">
        <v>20</v>
      </c>
      <c r="K248">
        <v>110</v>
      </c>
      <c r="L248">
        <v>2526.866364</v>
      </c>
      <c r="M248">
        <v>36.617733000000001</v>
      </c>
      <c r="N248">
        <v>45.988376000000002</v>
      </c>
      <c r="O248">
        <v>42.076453999999998</v>
      </c>
      <c r="P248">
        <v>19.098396999999999</v>
      </c>
      <c r="Q248">
        <v>14.372204999999999</v>
      </c>
      <c r="R248">
        <v>58.959502999999998</v>
      </c>
      <c r="S248">
        <v>56.886578999999998</v>
      </c>
      <c r="T248">
        <v>33.597327</v>
      </c>
      <c r="U248">
        <v>39.021343999999999</v>
      </c>
      <c r="V248">
        <v>36.607016000000002</v>
      </c>
      <c r="W248">
        <v>45.975999000000002</v>
      </c>
      <c r="X248">
        <v>42.053004999999999</v>
      </c>
      <c r="Y248">
        <v>0.76332100000000003</v>
      </c>
      <c r="Z248">
        <v>2239.4699999999998</v>
      </c>
      <c r="AA248">
        <v>1.02</v>
      </c>
      <c r="AB248">
        <v>13184588836360</v>
      </c>
      <c r="AC248">
        <v>4752250973</v>
      </c>
      <c r="AD248">
        <v>5855378051469</v>
      </c>
      <c r="AE248">
        <v>2685020531</v>
      </c>
      <c r="AF248" t="s">
        <v>401</v>
      </c>
    </row>
    <row r="249" spans="1:32">
      <c r="A249" t="s">
        <v>138</v>
      </c>
      <c r="B249" t="s">
        <v>139</v>
      </c>
      <c r="C249" t="s">
        <v>152</v>
      </c>
      <c r="D249">
        <v>0</v>
      </c>
      <c r="E249" t="s">
        <v>140</v>
      </c>
      <c r="F249" t="s">
        <v>66</v>
      </c>
      <c r="G249" t="s">
        <v>17</v>
      </c>
      <c r="H249">
        <v>60</v>
      </c>
      <c r="I249">
        <v>10</v>
      </c>
      <c r="J249" t="s">
        <v>20</v>
      </c>
      <c r="K249">
        <v>135</v>
      </c>
      <c r="L249">
        <v>1271.9612689999999</v>
      </c>
      <c r="M249">
        <v>35.206493000000002</v>
      </c>
      <c r="N249">
        <v>44.668723</v>
      </c>
      <c r="O249">
        <v>40.541708999999997</v>
      </c>
      <c r="P249">
        <v>16.044311</v>
      </c>
      <c r="Q249">
        <v>12.987144000000001</v>
      </c>
      <c r="R249">
        <v>46.137233999999999</v>
      </c>
      <c r="S249">
        <v>44.22719</v>
      </c>
      <c r="T249">
        <v>31.754318000000001</v>
      </c>
      <c r="U249">
        <v>37.702190999999999</v>
      </c>
      <c r="V249">
        <v>35.183481999999998</v>
      </c>
      <c r="W249">
        <v>44.654459000000003</v>
      </c>
      <c r="X249">
        <v>40.512149999999998</v>
      </c>
      <c r="Y249">
        <v>0.94086800000000004</v>
      </c>
      <c r="Z249">
        <v>1656.23</v>
      </c>
      <c r="AA249">
        <v>0.73</v>
      </c>
      <c r="AB249">
        <v>9965808400580</v>
      </c>
      <c r="AC249">
        <v>3850163293</v>
      </c>
      <c r="AD249">
        <v>4322452080464</v>
      </c>
      <c r="AE249">
        <v>1958184254</v>
      </c>
      <c r="AF249" t="s">
        <v>402</v>
      </c>
    </row>
    <row r="250" spans="1:32">
      <c r="A250" t="s">
        <v>138</v>
      </c>
      <c r="B250" t="s">
        <v>139</v>
      </c>
      <c r="C250" t="s">
        <v>152</v>
      </c>
      <c r="D250">
        <v>0</v>
      </c>
      <c r="E250" t="s">
        <v>140</v>
      </c>
      <c r="F250" t="s">
        <v>66</v>
      </c>
      <c r="G250" t="s">
        <v>17</v>
      </c>
      <c r="H250">
        <v>60</v>
      </c>
      <c r="I250">
        <v>10</v>
      </c>
      <c r="J250" t="s">
        <v>20</v>
      </c>
      <c r="K250">
        <v>160</v>
      </c>
      <c r="L250">
        <v>602.09329100000002</v>
      </c>
      <c r="M250">
        <v>33.048498000000002</v>
      </c>
      <c r="N250">
        <v>42.726931999999998</v>
      </c>
      <c r="O250">
        <v>38.492632999999998</v>
      </c>
      <c r="P250">
        <v>12.801012</v>
      </c>
      <c r="Q250">
        <v>11.200343</v>
      </c>
      <c r="R250">
        <v>29.963501999999998</v>
      </c>
      <c r="S250">
        <v>28.606586</v>
      </c>
      <c r="T250">
        <v>29.283042999999999</v>
      </c>
      <c r="U250">
        <v>35.75027</v>
      </c>
      <c r="V250">
        <v>33.010170000000002</v>
      </c>
      <c r="W250">
        <v>42.703313999999999</v>
      </c>
      <c r="X250">
        <v>38.454985000000001</v>
      </c>
      <c r="Y250">
        <v>1.161438</v>
      </c>
      <c r="Z250">
        <v>1136.9000000000001</v>
      </c>
      <c r="AA250">
        <v>0.6</v>
      </c>
      <c r="AB250">
        <v>7018470259112</v>
      </c>
      <c r="AC250">
        <v>3101593188</v>
      </c>
      <c r="AD250">
        <v>2966406904557</v>
      </c>
      <c r="AE250">
        <v>1608128453</v>
      </c>
      <c r="AF250" t="s">
        <v>403</v>
      </c>
    </row>
    <row r="251" spans="1:32">
      <c r="A251" t="s">
        <v>138</v>
      </c>
      <c r="B251" t="s">
        <v>139</v>
      </c>
      <c r="C251" t="s">
        <v>152</v>
      </c>
      <c r="D251">
        <v>0</v>
      </c>
      <c r="E251" t="s">
        <v>140</v>
      </c>
      <c r="F251" t="s">
        <v>66</v>
      </c>
      <c r="G251" t="s">
        <v>17</v>
      </c>
      <c r="H251">
        <v>60</v>
      </c>
      <c r="I251">
        <v>10</v>
      </c>
      <c r="J251" t="s">
        <v>20</v>
      </c>
      <c r="K251">
        <v>185</v>
      </c>
      <c r="L251">
        <v>275.70583299999998</v>
      </c>
      <c r="M251">
        <v>30.428991</v>
      </c>
      <c r="N251">
        <v>40.517391000000003</v>
      </c>
      <c r="O251">
        <v>36.240333</v>
      </c>
      <c r="P251">
        <v>9.8423300000000005</v>
      </c>
      <c r="Q251">
        <v>9.335248</v>
      </c>
      <c r="R251">
        <v>13.259130000000001</v>
      </c>
      <c r="S251">
        <v>12.687075999999999</v>
      </c>
      <c r="T251">
        <v>26.567377</v>
      </c>
      <c r="U251">
        <v>33.380631000000001</v>
      </c>
      <c r="V251">
        <v>30.378606000000001</v>
      </c>
      <c r="W251">
        <v>40.490036000000003</v>
      </c>
      <c r="X251">
        <v>36.205882000000003</v>
      </c>
      <c r="Y251">
        <v>1.33876</v>
      </c>
      <c r="Z251">
        <v>732.85</v>
      </c>
      <c r="AA251">
        <v>0.38</v>
      </c>
      <c r="AB251">
        <v>4685724718767</v>
      </c>
      <c r="AC251">
        <v>2123699426</v>
      </c>
      <c r="AD251">
        <v>1912762117754</v>
      </c>
      <c r="AE251">
        <v>1015489809</v>
      </c>
      <c r="AF251" t="s">
        <v>404</v>
      </c>
    </row>
    <row r="252" spans="1:32">
      <c r="A252" t="s">
        <v>138</v>
      </c>
      <c r="B252" t="s">
        <v>139</v>
      </c>
      <c r="C252" t="s">
        <v>152</v>
      </c>
      <c r="D252">
        <v>0</v>
      </c>
      <c r="E252" t="s">
        <v>140</v>
      </c>
      <c r="F252" t="s">
        <v>66</v>
      </c>
      <c r="G252" t="s">
        <v>17</v>
      </c>
      <c r="H252">
        <v>60</v>
      </c>
      <c r="I252">
        <v>10</v>
      </c>
      <c r="J252" t="s">
        <v>20</v>
      </c>
      <c r="K252">
        <v>210</v>
      </c>
      <c r="L252">
        <v>120.62891</v>
      </c>
      <c r="M252">
        <v>27.53886</v>
      </c>
      <c r="N252">
        <v>37.885238000000001</v>
      </c>
      <c r="O252">
        <v>33.590887000000002</v>
      </c>
      <c r="P252">
        <v>7.4274360000000001</v>
      </c>
      <c r="Q252">
        <v>7.6586470000000002</v>
      </c>
      <c r="R252">
        <v>1.082849</v>
      </c>
      <c r="S252">
        <v>1.0183979999999999</v>
      </c>
      <c r="T252">
        <v>23.716912000000001</v>
      </c>
      <c r="U252">
        <v>30.635370999999999</v>
      </c>
      <c r="V252">
        <v>27.480367999999999</v>
      </c>
      <c r="W252">
        <v>37.846738999999999</v>
      </c>
      <c r="X252">
        <v>33.551561</v>
      </c>
      <c r="Y252">
        <v>1.3146359999999999</v>
      </c>
      <c r="Z252">
        <v>459.5</v>
      </c>
      <c r="AA252">
        <v>0.24</v>
      </c>
      <c r="AB252">
        <v>2976209387689</v>
      </c>
      <c r="AC252">
        <v>1367148439</v>
      </c>
      <c r="AD252">
        <v>1201224555841</v>
      </c>
      <c r="AE252">
        <v>638515556</v>
      </c>
      <c r="AF252" t="s">
        <v>405</v>
      </c>
    </row>
    <row r="253" spans="1:32">
      <c r="A253" t="s">
        <v>138</v>
      </c>
      <c r="B253" t="s">
        <v>139</v>
      </c>
      <c r="C253" t="s">
        <v>152</v>
      </c>
      <c r="D253">
        <v>0</v>
      </c>
      <c r="E253" t="s">
        <v>140</v>
      </c>
      <c r="F253" t="s">
        <v>66</v>
      </c>
      <c r="G253" t="s">
        <v>17</v>
      </c>
      <c r="H253">
        <v>60</v>
      </c>
      <c r="I253">
        <v>10</v>
      </c>
      <c r="J253" t="s">
        <v>20</v>
      </c>
      <c r="K253">
        <v>235</v>
      </c>
      <c r="L253">
        <v>54.916161000000002</v>
      </c>
      <c r="M253">
        <v>24.724294</v>
      </c>
      <c r="N253">
        <v>35.091540000000002</v>
      </c>
      <c r="O253">
        <v>30.750999</v>
      </c>
      <c r="P253">
        <v>5.6267300000000002</v>
      </c>
      <c r="Q253">
        <v>6.3049910000000002</v>
      </c>
      <c r="R253">
        <v>1.4154E-2</v>
      </c>
      <c r="S253">
        <v>1.3375E-2</v>
      </c>
      <c r="T253">
        <v>20.989740999999999</v>
      </c>
      <c r="U253">
        <v>27.605913000000001</v>
      </c>
      <c r="V253">
        <v>24.661415000000002</v>
      </c>
      <c r="W253">
        <v>35.074069999999999</v>
      </c>
      <c r="X253">
        <v>30.689889000000001</v>
      </c>
      <c r="Y253">
        <v>1.166221</v>
      </c>
      <c r="Z253">
        <v>273.06</v>
      </c>
      <c r="AA253">
        <v>0.15</v>
      </c>
      <c r="AB253">
        <v>1778189801418</v>
      </c>
      <c r="AC253">
        <v>901273685</v>
      </c>
      <c r="AD253">
        <v>714782513138</v>
      </c>
      <c r="AE253">
        <v>409543707</v>
      </c>
      <c r="AF253" t="s">
        <v>406</v>
      </c>
    </row>
    <row r="254" spans="1:32">
      <c r="A254" t="s">
        <v>138</v>
      </c>
      <c r="B254" t="s">
        <v>139</v>
      </c>
      <c r="C254" t="s">
        <v>152</v>
      </c>
      <c r="D254">
        <v>0</v>
      </c>
      <c r="E254" t="s">
        <v>140</v>
      </c>
      <c r="F254" t="s">
        <v>407</v>
      </c>
      <c r="G254" t="s">
        <v>17</v>
      </c>
      <c r="H254">
        <v>60</v>
      </c>
      <c r="I254">
        <v>10</v>
      </c>
      <c r="J254" t="s">
        <v>17</v>
      </c>
      <c r="K254">
        <v>110</v>
      </c>
      <c r="L254">
        <v>27344.817643999999</v>
      </c>
      <c r="M254">
        <v>43.267963999999999</v>
      </c>
      <c r="N254">
        <v>48.988376000000002</v>
      </c>
      <c r="O254">
        <v>50.39602</v>
      </c>
      <c r="P254">
        <v>30.932411999999999</v>
      </c>
      <c r="Q254">
        <v>22.901562999999999</v>
      </c>
      <c r="R254">
        <v>94.711962999999997</v>
      </c>
      <c r="S254">
        <v>92.902797000000007</v>
      </c>
      <c r="T254">
        <v>44.572715000000002</v>
      </c>
      <c r="U254">
        <v>44.271728000000003</v>
      </c>
      <c r="V254">
        <v>43.168719000000003</v>
      </c>
      <c r="W254">
        <v>48.962564</v>
      </c>
      <c r="X254">
        <v>50.329085999999997</v>
      </c>
      <c r="Y254">
        <v>1.3195E-2</v>
      </c>
      <c r="Z254">
        <v>28466.15</v>
      </c>
      <c r="AA254">
        <v>15.82</v>
      </c>
      <c r="AB254">
        <v>174747591236249</v>
      </c>
      <c r="AC254">
        <v>62047229809</v>
      </c>
      <c r="AD254">
        <v>74136151368124</v>
      </c>
      <c r="AE254">
        <v>42934113382</v>
      </c>
      <c r="AF254" t="s">
        <v>408</v>
      </c>
    </row>
    <row r="255" spans="1:32">
      <c r="A255" t="s">
        <v>138</v>
      </c>
      <c r="B255" t="s">
        <v>139</v>
      </c>
      <c r="C255" t="s">
        <v>152</v>
      </c>
      <c r="D255">
        <v>0</v>
      </c>
      <c r="E255" t="s">
        <v>140</v>
      </c>
      <c r="F255" t="s">
        <v>407</v>
      </c>
      <c r="G255" t="s">
        <v>17</v>
      </c>
      <c r="H255">
        <v>60</v>
      </c>
      <c r="I255">
        <v>10</v>
      </c>
      <c r="J255" t="s">
        <v>17</v>
      </c>
      <c r="K255">
        <v>135</v>
      </c>
      <c r="L255">
        <v>10153.584262</v>
      </c>
      <c r="M255">
        <v>41.260472</v>
      </c>
      <c r="N255">
        <v>47.021259000000001</v>
      </c>
      <c r="O255">
        <v>48.401896000000001</v>
      </c>
      <c r="P255">
        <v>27.189910000000001</v>
      </c>
      <c r="Q255">
        <v>20.376795999999999</v>
      </c>
      <c r="R255">
        <v>91.324264999999997</v>
      </c>
      <c r="S255">
        <v>89.199501999999995</v>
      </c>
      <c r="T255">
        <v>40.829445</v>
      </c>
      <c r="U255">
        <v>42.466129000000002</v>
      </c>
      <c r="V255">
        <v>41.197192999999999</v>
      </c>
      <c r="W255">
        <v>47.008862999999998</v>
      </c>
      <c r="X255">
        <v>48.370314999999998</v>
      </c>
      <c r="Y255">
        <v>1.0973E-2</v>
      </c>
      <c r="Z255">
        <v>24916.42</v>
      </c>
      <c r="AA255">
        <v>12.35</v>
      </c>
      <c r="AB255">
        <v>155460556016754</v>
      </c>
      <c r="AC255">
        <v>44055997927</v>
      </c>
      <c r="AD255">
        <v>64924735344995</v>
      </c>
      <c r="AE255">
        <v>33985391311</v>
      </c>
      <c r="AF255" t="s">
        <v>409</v>
      </c>
    </row>
    <row r="256" spans="1:32">
      <c r="A256" t="s">
        <v>138</v>
      </c>
      <c r="B256" t="s">
        <v>139</v>
      </c>
      <c r="C256" t="s">
        <v>152</v>
      </c>
      <c r="D256">
        <v>0</v>
      </c>
      <c r="E256" t="s">
        <v>140</v>
      </c>
      <c r="F256" t="s">
        <v>407</v>
      </c>
      <c r="G256" t="s">
        <v>17</v>
      </c>
      <c r="H256">
        <v>60</v>
      </c>
      <c r="I256">
        <v>10</v>
      </c>
      <c r="J256" t="s">
        <v>17</v>
      </c>
      <c r="K256">
        <v>160</v>
      </c>
      <c r="L256">
        <v>3818.1744410000001</v>
      </c>
      <c r="M256">
        <v>38.93244</v>
      </c>
      <c r="N256">
        <v>44.657325</v>
      </c>
      <c r="O256">
        <v>46.099634000000002</v>
      </c>
      <c r="P256">
        <v>23.18336</v>
      </c>
      <c r="Q256">
        <v>17.595205</v>
      </c>
      <c r="R256">
        <v>84.849352999999994</v>
      </c>
      <c r="S256">
        <v>82.263413999999997</v>
      </c>
      <c r="T256">
        <v>37.035147000000002</v>
      </c>
      <c r="U256">
        <v>40.252862</v>
      </c>
      <c r="V256">
        <v>38.881715</v>
      </c>
      <c r="W256">
        <v>44.649903999999999</v>
      </c>
      <c r="X256">
        <v>46.071638999999998</v>
      </c>
      <c r="Y256">
        <v>1.0451999999999999E-2</v>
      </c>
      <c r="Z256">
        <v>14134.36</v>
      </c>
      <c r="AA256">
        <v>9.64</v>
      </c>
      <c r="AB256">
        <v>87228437450098</v>
      </c>
      <c r="AC256">
        <v>34291673909</v>
      </c>
      <c r="AD256">
        <v>36991025997753</v>
      </c>
      <c r="AE256">
        <v>27005370857</v>
      </c>
      <c r="AF256" t="s">
        <v>410</v>
      </c>
    </row>
    <row r="257" spans="1:32">
      <c r="A257" t="s">
        <v>138</v>
      </c>
      <c r="B257" t="s">
        <v>139</v>
      </c>
      <c r="C257" t="s">
        <v>152</v>
      </c>
      <c r="D257">
        <v>0</v>
      </c>
      <c r="E257" t="s">
        <v>140</v>
      </c>
      <c r="F257" t="s">
        <v>407</v>
      </c>
      <c r="G257" t="s">
        <v>17</v>
      </c>
      <c r="H257">
        <v>60</v>
      </c>
      <c r="I257">
        <v>10</v>
      </c>
      <c r="J257" t="s">
        <v>17</v>
      </c>
      <c r="K257">
        <v>185</v>
      </c>
      <c r="L257">
        <v>1495.200184</v>
      </c>
      <c r="M257">
        <v>36.448504999999997</v>
      </c>
      <c r="N257">
        <v>42.272975000000002</v>
      </c>
      <c r="O257">
        <v>43.721505000000001</v>
      </c>
      <c r="P257">
        <v>19.417036</v>
      </c>
      <c r="Q257">
        <v>14.848478</v>
      </c>
      <c r="R257">
        <v>74.303160000000005</v>
      </c>
      <c r="S257">
        <v>71.318158999999994</v>
      </c>
      <c r="T257">
        <v>33.558661000000001</v>
      </c>
      <c r="U257">
        <v>37.843653000000003</v>
      </c>
      <c r="V257">
        <v>36.400897000000001</v>
      </c>
      <c r="W257">
        <v>42.266182999999998</v>
      </c>
      <c r="X257">
        <v>43.665264000000001</v>
      </c>
      <c r="Y257">
        <v>1.6254000000000001E-2</v>
      </c>
      <c r="Z257">
        <v>8137.09</v>
      </c>
      <c r="AA257">
        <v>6.98</v>
      </c>
      <c r="AB257">
        <v>51298589739775</v>
      </c>
      <c r="AC257">
        <v>26836835802</v>
      </c>
      <c r="AD257">
        <v>21469698204111</v>
      </c>
      <c r="AE257">
        <v>19715492171</v>
      </c>
      <c r="AF257" t="s">
        <v>411</v>
      </c>
    </row>
    <row r="258" spans="1:32">
      <c r="A258" t="s">
        <v>138</v>
      </c>
      <c r="B258" t="s">
        <v>139</v>
      </c>
      <c r="C258" t="s">
        <v>152</v>
      </c>
      <c r="D258">
        <v>0</v>
      </c>
      <c r="E258" t="s">
        <v>140</v>
      </c>
      <c r="F258" t="s">
        <v>407</v>
      </c>
      <c r="G258" t="s">
        <v>17</v>
      </c>
      <c r="H258">
        <v>60</v>
      </c>
      <c r="I258">
        <v>10</v>
      </c>
      <c r="J258" t="s">
        <v>17</v>
      </c>
      <c r="K258">
        <v>210</v>
      </c>
      <c r="L258">
        <v>560.98731999999995</v>
      </c>
      <c r="M258">
        <v>33.764097</v>
      </c>
      <c r="N258">
        <v>39.829107999999998</v>
      </c>
      <c r="O258">
        <v>41.338954999999999</v>
      </c>
      <c r="P258">
        <v>15.615883999999999</v>
      </c>
      <c r="Q258">
        <v>12.099591</v>
      </c>
      <c r="R258">
        <v>58.560589</v>
      </c>
      <c r="S258">
        <v>55.414512999999999</v>
      </c>
      <c r="T258">
        <v>30.188008</v>
      </c>
      <c r="U258">
        <v>35.276648999999999</v>
      </c>
      <c r="V258">
        <v>33.709178000000001</v>
      </c>
      <c r="W258">
        <v>39.824491999999999</v>
      </c>
      <c r="X258">
        <v>41.265934000000001</v>
      </c>
      <c r="Y258">
        <v>2.4680000000000001E-2</v>
      </c>
      <c r="Z258">
        <v>4618.16</v>
      </c>
      <c r="AA258">
        <v>5.51</v>
      </c>
      <c r="AB258">
        <v>29081671780550</v>
      </c>
      <c r="AC258">
        <v>20213691332</v>
      </c>
      <c r="AD258">
        <v>12251597407074</v>
      </c>
      <c r="AE258">
        <v>15989507983</v>
      </c>
      <c r="AF258" t="s">
        <v>412</v>
      </c>
    </row>
    <row r="259" spans="1:32">
      <c r="A259" t="s">
        <v>138</v>
      </c>
      <c r="B259" t="s">
        <v>139</v>
      </c>
      <c r="C259" t="s">
        <v>152</v>
      </c>
      <c r="D259">
        <v>0</v>
      </c>
      <c r="E259" t="s">
        <v>140</v>
      </c>
      <c r="F259" t="s">
        <v>407</v>
      </c>
      <c r="G259" t="s">
        <v>17</v>
      </c>
      <c r="H259">
        <v>60</v>
      </c>
      <c r="I259">
        <v>10</v>
      </c>
      <c r="J259" t="s">
        <v>17</v>
      </c>
      <c r="K259">
        <v>235</v>
      </c>
      <c r="L259">
        <v>213.648505</v>
      </c>
      <c r="M259">
        <v>31.060988999999999</v>
      </c>
      <c r="N259">
        <v>37.536644000000003</v>
      </c>
      <c r="O259">
        <v>38.685499999999998</v>
      </c>
      <c r="P259">
        <v>12.057432</v>
      </c>
      <c r="Q259">
        <v>9.6420209999999997</v>
      </c>
      <c r="R259">
        <v>39.287205999999998</v>
      </c>
      <c r="S259">
        <v>36.778326</v>
      </c>
      <c r="T259">
        <v>27.088956</v>
      </c>
      <c r="U259">
        <v>32.574468000000003</v>
      </c>
      <c r="V259">
        <v>31.002179000000002</v>
      </c>
      <c r="W259">
        <v>37.522613999999997</v>
      </c>
      <c r="X259">
        <v>38.582963999999997</v>
      </c>
      <c r="Y259">
        <v>2.7979E-2</v>
      </c>
      <c r="Z259">
        <v>2684.66</v>
      </c>
      <c r="AA259">
        <v>4.38</v>
      </c>
      <c r="AB259">
        <v>17369512245956</v>
      </c>
      <c r="AC259">
        <v>15915345535</v>
      </c>
      <c r="AD259">
        <v>7148360742916</v>
      </c>
      <c r="AE259">
        <v>12759396003</v>
      </c>
      <c r="AF259" t="s">
        <v>413</v>
      </c>
    </row>
    <row r="260" spans="1:32">
      <c r="A260" t="s">
        <v>138</v>
      </c>
      <c r="B260" t="s">
        <v>139</v>
      </c>
      <c r="C260" t="s">
        <v>152</v>
      </c>
      <c r="D260">
        <v>0</v>
      </c>
      <c r="E260" t="s">
        <v>140</v>
      </c>
      <c r="F260" t="s">
        <v>407</v>
      </c>
      <c r="G260" t="s">
        <v>17</v>
      </c>
      <c r="H260">
        <v>60</v>
      </c>
      <c r="I260">
        <v>10</v>
      </c>
      <c r="J260" t="s">
        <v>18</v>
      </c>
      <c r="K260">
        <v>110</v>
      </c>
      <c r="L260">
        <v>14417.823407</v>
      </c>
      <c r="M260">
        <v>41.683396000000002</v>
      </c>
      <c r="N260">
        <v>47.683183</v>
      </c>
      <c r="O260">
        <v>49.168458000000001</v>
      </c>
      <c r="P260">
        <v>28.798366000000001</v>
      </c>
      <c r="Q260">
        <v>21.368929999999999</v>
      </c>
      <c r="R260">
        <v>92.416092000000006</v>
      </c>
      <c r="S260">
        <v>90.265336000000005</v>
      </c>
      <c r="T260">
        <v>42.331685999999998</v>
      </c>
      <c r="U260">
        <v>42.984158999999998</v>
      </c>
      <c r="V260">
        <v>41.617776999999997</v>
      </c>
      <c r="W260">
        <v>47.66836</v>
      </c>
      <c r="X260">
        <v>49.134327999999996</v>
      </c>
      <c r="Y260">
        <v>1.4265E-2</v>
      </c>
      <c r="Z260">
        <v>11867.41</v>
      </c>
      <c r="AA260">
        <v>7</v>
      </c>
      <c r="AB260">
        <v>72075101118685</v>
      </c>
      <c r="AC260">
        <v>29877276770</v>
      </c>
      <c r="AD260">
        <v>31011468029330</v>
      </c>
      <c r="AE260">
        <v>18889157787</v>
      </c>
      <c r="AF260" t="s">
        <v>414</v>
      </c>
    </row>
    <row r="261" spans="1:32">
      <c r="A261" t="s">
        <v>138</v>
      </c>
      <c r="B261" t="s">
        <v>139</v>
      </c>
      <c r="C261" t="s">
        <v>152</v>
      </c>
      <c r="D261">
        <v>0</v>
      </c>
      <c r="E261" t="s">
        <v>140</v>
      </c>
      <c r="F261" t="s">
        <v>407</v>
      </c>
      <c r="G261" t="s">
        <v>17</v>
      </c>
      <c r="H261">
        <v>60</v>
      </c>
      <c r="I261">
        <v>10</v>
      </c>
      <c r="J261" t="s">
        <v>18</v>
      </c>
      <c r="K261">
        <v>135</v>
      </c>
      <c r="L261">
        <v>5679.0348110000004</v>
      </c>
      <c r="M261">
        <v>39.802410000000002</v>
      </c>
      <c r="N261">
        <v>45.701999000000001</v>
      </c>
      <c r="O261">
        <v>47.180835999999999</v>
      </c>
      <c r="P261">
        <v>25.060302</v>
      </c>
      <c r="Q261">
        <v>18.833673000000001</v>
      </c>
      <c r="R261">
        <v>87.619265999999996</v>
      </c>
      <c r="S261">
        <v>85.258246999999997</v>
      </c>
      <c r="T261">
        <v>38.706367</v>
      </c>
      <c r="U261">
        <v>41.184843999999998</v>
      </c>
      <c r="V261">
        <v>39.74738</v>
      </c>
      <c r="W261">
        <v>45.693705999999999</v>
      </c>
      <c r="X261">
        <v>47.157879000000001</v>
      </c>
      <c r="Y261">
        <v>1.2803999999999999E-2</v>
      </c>
      <c r="Z261">
        <v>11905.69</v>
      </c>
      <c r="AA261">
        <v>5.75</v>
      </c>
      <c r="AB261">
        <v>72381777876349</v>
      </c>
      <c r="AC261">
        <v>21198943837</v>
      </c>
      <c r="AD261">
        <v>31059050647101</v>
      </c>
      <c r="AE261">
        <v>15752865014</v>
      </c>
      <c r="AF261" t="s">
        <v>415</v>
      </c>
    </row>
    <row r="262" spans="1:32">
      <c r="A262" t="s">
        <v>138</v>
      </c>
      <c r="B262" t="s">
        <v>139</v>
      </c>
      <c r="C262" t="s">
        <v>152</v>
      </c>
      <c r="D262">
        <v>0</v>
      </c>
      <c r="E262" t="s">
        <v>140</v>
      </c>
      <c r="F262" t="s">
        <v>407</v>
      </c>
      <c r="G262" t="s">
        <v>17</v>
      </c>
      <c r="H262">
        <v>60</v>
      </c>
      <c r="I262">
        <v>10</v>
      </c>
      <c r="J262" t="s">
        <v>18</v>
      </c>
      <c r="K262">
        <v>160</v>
      </c>
      <c r="L262">
        <v>2194.495966</v>
      </c>
      <c r="M262">
        <v>37.513202</v>
      </c>
      <c r="N262">
        <v>43.371813000000003</v>
      </c>
      <c r="O262">
        <v>44.905942000000003</v>
      </c>
      <c r="P262">
        <v>21.139576000000002</v>
      </c>
      <c r="Q262">
        <v>16.083124000000002</v>
      </c>
      <c r="R262">
        <v>79.067426999999995</v>
      </c>
      <c r="S262">
        <v>76.369681</v>
      </c>
      <c r="T262">
        <v>35.117913999999999</v>
      </c>
      <c r="U262">
        <v>38.960624000000003</v>
      </c>
      <c r="V262">
        <v>37.463980999999997</v>
      </c>
      <c r="W262">
        <v>43.365639000000002</v>
      </c>
      <c r="X262">
        <v>44.870091000000002</v>
      </c>
      <c r="Y262">
        <v>1.5528999999999999E-2</v>
      </c>
      <c r="Z262">
        <v>7238.3</v>
      </c>
      <c r="AA262">
        <v>4.41</v>
      </c>
      <c r="AB262">
        <v>44734372934684</v>
      </c>
      <c r="AC262">
        <v>15685995666</v>
      </c>
      <c r="AD262">
        <v>18919991841416</v>
      </c>
      <c r="AE262">
        <v>12294303702</v>
      </c>
      <c r="AF262" t="s">
        <v>416</v>
      </c>
    </row>
    <row r="263" spans="1:32">
      <c r="A263" t="s">
        <v>138</v>
      </c>
      <c r="B263" t="s">
        <v>139</v>
      </c>
      <c r="C263" t="s">
        <v>152</v>
      </c>
      <c r="D263">
        <v>0</v>
      </c>
      <c r="E263" t="s">
        <v>140</v>
      </c>
      <c r="F263" t="s">
        <v>407</v>
      </c>
      <c r="G263" t="s">
        <v>17</v>
      </c>
      <c r="H263">
        <v>60</v>
      </c>
      <c r="I263">
        <v>10</v>
      </c>
      <c r="J263" t="s">
        <v>18</v>
      </c>
      <c r="K263">
        <v>185</v>
      </c>
      <c r="L263">
        <v>842.07115999999996</v>
      </c>
      <c r="M263">
        <v>35.009905000000003</v>
      </c>
      <c r="N263">
        <v>41.094669000000003</v>
      </c>
      <c r="O263">
        <v>42.665559999999999</v>
      </c>
      <c r="P263">
        <v>17.406773999999999</v>
      </c>
      <c r="Q263">
        <v>13.350329</v>
      </c>
      <c r="R263">
        <v>65.971911000000006</v>
      </c>
      <c r="S263">
        <v>63.111958999999999</v>
      </c>
      <c r="T263">
        <v>31.749690999999999</v>
      </c>
      <c r="U263">
        <v>36.582942000000003</v>
      </c>
      <c r="V263">
        <v>34.957515000000001</v>
      </c>
      <c r="W263">
        <v>41.089435000000002</v>
      </c>
      <c r="X263">
        <v>42.599691999999997</v>
      </c>
      <c r="Y263">
        <v>2.0895E-2</v>
      </c>
      <c r="Z263">
        <v>4098.46</v>
      </c>
      <c r="AA263">
        <v>2.79</v>
      </c>
      <c r="AB263">
        <v>26835380657750</v>
      </c>
      <c r="AC263">
        <v>11814281917</v>
      </c>
      <c r="AD263">
        <v>10785245835202</v>
      </c>
      <c r="AE263">
        <v>7868179379</v>
      </c>
      <c r="AF263" t="s">
        <v>417</v>
      </c>
    </row>
    <row r="264" spans="1:32">
      <c r="A264" t="s">
        <v>138</v>
      </c>
      <c r="B264" t="s">
        <v>139</v>
      </c>
      <c r="C264" t="s">
        <v>152</v>
      </c>
      <c r="D264">
        <v>0</v>
      </c>
      <c r="E264" t="s">
        <v>140</v>
      </c>
      <c r="F264" t="s">
        <v>407</v>
      </c>
      <c r="G264" t="s">
        <v>17</v>
      </c>
      <c r="H264">
        <v>60</v>
      </c>
      <c r="I264">
        <v>10</v>
      </c>
      <c r="J264" t="s">
        <v>18</v>
      </c>
      <c r="K264">
        <v>210</v>
      </c>
      <c r="L264">
        <v>310.19810999999999</v>
      </c>
      <c r="M264">
        <v>32.364043000000002</v>
      </c>
      <c r="N264">
        <v>38.902647999999999</v>
      </c>
      <c r="O264">
        <v>40.478503000000003</v>
      </c>
      <c r="P264">
        <v>13.704393</v>
      </c>
      <c r="Q264">
        <v>10.743715</v>
      </c>
      <c r="R264">
        <v>48.765574000000001</v>
      </c>
      <c r="S264">
        <v>46.120195000000002</v>
      </c>
      <c r="T264">
        <v>28.570398999999998</v>
      </c>
      <c r="U264">
        <v>34.078457</v>
      </c>
      <c r="V264">
        <v>32.299407000000002</v>
      </c>
      <c r="W264">
        <v>38.897761000000003</v>
      </c>
      <c r="X264">
        <v>40.383831000000001</v>
      </c>
      <c r="Y264">
        <v>2.5041999999999998E-2</v>
      </c>
      <c r="Z264">
        <v>2382.4699999999998</v>
      </c>
      <c r="AA264">
        <v>2.1800000000000002</v>
      </c>
      <c r="AB264">
        <v>15885704925246</v>
      </c>
      <c r="AC264">
        <v>8774899902</v>
      </c>
      <c r="AD264">
        <v>6345749038642</v>
      </c>
      <c r="AE264">
        <v>6307539927</v>
      </c>
      <c r="AF264" t="s">
        <v>418</v>
      </c>
    </row>
    <row r="265" spans="1:32">
      <c r="A265" t="s">
        <v>138</v>
      </c>
      <c r="B265" t="s">
        <v>139</v>
      </c>
      <c r="C265" t="s">
        <v>152</v>
      </c>
      <c r="D265">
        <v>0</v>
      </c>
      <c r="E265" t="s">
        <v>140</v>
      </c>
      <c r="F265" t="s">
        <v>407</v>
      </c>
      <c r="G265" t="s">
        <v>17</v>
      </c>
      <c r="H265">
        <v>60</v>
      </c>
      <c r="I265">
        <v>10</v>
      </c>
      <c r="J265" t="s">
        <v>18</v>
      </c>
      <c r="K265">
        <v>235</v>
      </c>
      <c r="L265">
        <v>121.45516000000001</v>
      </c>
      <c r="M265">
        <v>29.750399000000002</v>
      </c>
      <c r="N265">
        <v>36.927905000000003</v>
      </c>
      <c r="O265">
        <v>38.039501999999999</v>
      </c>
      <c r="P265">
        <v>10.439356999999999</v>
      </c>
      <c r="Q265">
        <v>8.5657359999999994</v>
      </c>
      <c r="R265">
        <v>29.883140999999998</v>
      </c>
      <c r="S265">
        <v>27.888507000000001</v>
      </c>
      <c r="T265">
        <v>25.683526000000001</v>
      </c>
      <c r="U265">
        <v>31.563610000000001</v>
      </c>
      <c r="V265">
        <v>29.683558000000001</v>
      </c>
      <c r="W265">
        <v>36.916912000000004</v>
      </c>
      <c r="X265">
        <v>37.893304000000001</v>
      </c>
      <c r="Y265">
        <v>4.2960999999999999E-2</v>
      </c>
      <c r="Z265">
        <v>1368.21</v>
      </c>
      <c r="AA265">
        <v>1.84</v>
      </c>
      <c r="AB265">
        <v>8941491151606</v>
      </c>
      <c r="AC265">
        <v>6584785819</v>
      </c>
      <c r="AD265">
        <v>3642728794227</v>
      </c>
      <c r="AE265">
        <v>5361315766</v>
      </c>
      <c r="AF265" t="s">
        <v>419</v>
      </c>
    </row>
    <row r="266" spans="1:32">
      <c r="A266" t="s">
        <v>138</v>
      </c>
      <c r="B266" t="s">
        <v>139</v>
      </c>
      <c r="C266" t="s">
        <v>152</v>
      </c>
      <c r="D266">
        <v>0</v>
      </c>
      <c r="E266" t="s">
        <v>140</v>
      </c>
      <c r="F266" t="s">
        <v>407</v>
      </c>
      <c r="G266" t="s">
        <v>17</v>
      </c>
      <c r="H266">
        <v>60</v>
      </c>
      <c r="I266">
        <v>10</v>
      </c>
      <c r="J266" t="s">
        <v>8</v>
      </c>
      <c r="K266">
        <v>110</v>
      </c>
      <c r="L266">
        <v>9250.3447319999996</v>
      </c>
      <c r="M266">
        <v>40.132714999999997</v>
      </c>
      <c r="N266">
        <v>46.586342999999999</v>
      </c>
      <c r="O266">
        <v>48.259208999999998</v>
      </c>
      <c r="P266">
        <v>27.238823</v>
      </c>
      <c r="Q266">
        <v>20.020689999999998</v>
      </c>
      <c r="R266">
        <v>89.233369999999994</v>
      </c>
      <c r="S266">
        <v>86.827207000000001</v>
      </c>
      <c r="T266">
        <v>40.479024000000003</v>
      </c>
      <c r="U266">
        <v>41.803978000000001</v>
      </c>
      <c r="V266">
        <v>40.066484000000003</v>
      </c>
      <c r="W266">
        <v>46.576501999999998</v>
      </c>
      <c r="X266">
        <v>48.236246999999999</v>
      </c>
      <c r="Y266">
        <v>1.7002E-2</v>
      </c>
      <c r="Z266">
        <v>6915.88</v>
      </c>
      <c r="AA266">
        <v>4.04</v>
      </c>
      <c r="AB266">
        <v>42205384539702</v>
      </c>
      <c r="AC266">
        <v>17212423614</v>
      </c>
      <c r="AD266">
        <v>18096566141043</v>
      </c>
      <c r="AE266">
        <v>10782134771</v>
      </c>
      <c r="AF266" t="s">
        <v>420</v>
      </c>
    </row>
    <row r="267" spans="1:32">
      <c r="A267" t="s">
        <v>138</v>
      </c>
      <c r="B267" t="s">
        <v>139</v>
      </c>
      <c r="C267" t="s">
        <v>152</v>
      </c>
      <c r="D267">
        <v>0</v>
      </c>
      <c r="E267" t="s">
        <v>140</v>
      </c>
      <c r="F267" t="s">
        <v>407</v>
      </c>
      <c r="G267" t="s">
        <v>17</v>
      </c>
      <c r="H267">
        <v>60</v>
      </c>
      <c r="I267">
        <v>10</v>
      </c>
      <c r="J267" t="s">
        <v>8</v>
      </c>
      <c r="K267">
        <v>135</v>
      </c>
      <c r="L267">
        <v>3741.9675710000001</v>
      </c>
      <c r="M267">
        <v>38.493253000000003</v>
      </c>
      <c r="N267">
        <v>44.705742999999998</v>
      </c>
      <c r="O267">
        <v>46.304701000000001</v>
      </c>
      <c r="P267">
        <v>23.548469000000001</v>
      </c>
      <c r="Q267">
        <v>17.638248999999998</v>
      </c>
      <c r="R267">
        <v>83.396457999999996</v>
      </c>
      <c r="S267">
        <v>80.872963999999996</v>
      </c>
      <c r="T267">
        <v>37.138167000000003</v>
      </c>
      <c r="U267">
        <v>40.109019000000004</v>
      </c>
      <c r="V267">
        <v>38.436698999999997</v>
      </c>
      <c r="W267">
        <v>44.699617000000003</v>
      </c>
      <c r="X267">
        <v>46.279544999999999</v>
      </c>
      <c r="Y267">
        <v>1.8249999999999999E-2</v>
      </c>
      <c r="Z267">
        <v>7082.97</v>
      </c>
      <c r="AA267">
        <v>3.04</v>
      </c>
      <c r="AB267">
        <v>43707926484738</v>
      </c>
      <c r="AC267">
        <v>12301523694</v>
      </c>
      <c r="AD267">
        <v>18491804095178</v>
      </c>
      <c r="AE267">
        <v>8277405183</v>
      </c>
      <c r="AF267" t="s">
        <v>421</v>
      </c>
    </row>
    <row r="268" spans="1:32">
      <c r="A268" t="s">
        <v>138</v>
      </c>
      <c r="B268" t="s">
        <v>139</v>
      </c>
      <c r="C268" t="s">
        <v>152</v>
      </c>
      <c r="D268">
        <v>0</v>
      </c>
      <c r="E268" t="s">
        <v>140</v>
      </c>
      <c r="F268" t="s">
        <v>407</v>
      </c>
      <c r="G268" t="s">
        <v>17</v>
      </c>
      <c r="H268">
        <v>60</v>
      </c>
      <c r="I268">
        <v>10</v>
      </c>
      <c r="J268" t="s">
        <v>8</v>
      </c>
      <c r="K268">
        <v>160</v>
      </c>
      <c r="L268">
        <v>1464.437101</v>
      </c>
      <c r="M268">
        <v>36.370738000000003</v>
      </c>
      <c r="N268">
        <v>42.519593999999998</v>
      </c>
      <c r="O268">
        <v>44.129928</v>
      </c>
      <c r="P268">
        <v>19.725380999999999</v>
      </c>
      <c r="Q268">
        <v>14.98847</v>
      </c>
      <c r="R268">
        <v>73.216182000000003</v>
      </c>
      <c r="S268">
        <v>70.556583000000003</v>
      </c>
      <c r="T268">
        <v>33.747768000000001</v>
      </c>
      <c r="U268">
        <v>38.002702999999997</v>
      </c>
      <c r="V268">
        <v>36.316940000000002</v>
      </c>
      <c r="W268">
        <v>42.514102000000001</v>
      </c>
      <c r="X268">
        <v>44.085228000000001</v>
      </c>
      <c r="Y268">
        <v>2.1663999999999999E-2</v>
      </c>
      <c r="Z268">
        <v>4394.84</v>
      </c>
      <c r="AA268">
        <v>2.0099999999999998</v>
      </c>
      <c r="AB268">
        <v>28101559681044</v>
      </c>
      <c r="AC268">
        <v>8723832566</v>
      </c>
      <c r="AD268">
        <v>11493448618464</v>
      </c>
      <c r="AE268">
        <v>5496960074</v>
      </c>
      <c r="AF268" t="s">
        <v>422</v>
      </c>
    </row>
    <row r="269" spans="1:32">
      <c r="A269" t="s">
        <v>138</v>
      </c>
      <c r="B269" t="s">
        <v>139</v>
      </c>
      <c r="C269" t="s">
        <v>152</v>
      </c>
      <c r="D269">
        <v>0</v>
      </c>
      <c r="E269" t="s">
        <v>140</v>
      </c>
      <c r="F269" t="s">
        <v>407</v>
      </c>
      <c r="G269" t="s">
        <v>17</v>
      </c>
      <c r="H269">
        <v>60</v>
      </c>
      <c r="I269">
        <v>10</v>
      </c>
      <c r="J269" t="s">
        <v>8</v>
      </c>
      <c r="K269">
        <v>185</v>
      </c>
      <c r="L269">
        <v>555.34373300000004</v>
      </c>
      <c r="M269">
        <v>33.964409000000003</v>
      </c>
      <c r="N269">
        <v>40.369894000000002</v>
      </c>
      <c r="O269">
        <v>41.990046</v>
      </c>
      <c r="P269">
        <v>16.024238</v>
      </c>
      <c r="Q269">
        <v>12.328046000000001</v>
      </c>
      <c r="R269">
        <v>59.069786000000001</v>
      </c>
      <c r="S269">
        <v>56.377372999999999</v>
      </c>
      <c r="T269">
        <v>30.518598999999998</v>
      </c>
      <c r="U269">
        <v>35.703893000000001</v>
      </c>
      <c r="V269">
        <v>33.904994000000002</v>
      </c>
      <c r="W269">
        <v>40.365822999999999</v>
      </c>
      <c r="X269">
        <v>41.913510000000002</v>
      </c>
      <c r="Y269">
        <v>2.7400999999999998E-2</v>
      </c>
      <c r="Z269">
        <v>2587.16</v>
      </c>
      <c r="AA269">
        <v>1.5</v>
      </c>
      <c r="AB269">
        <v>16934506811549</v>
      </c>
      <c r="AC269">
        <v>6432081247</v>
      </c>
      <c r="AD269">
        <v>6811693343744</v>
      </c>
      <c r="AE269">
        <v>4294966683</v>
      </c>
      <c r="AF269" t="s">
        <v>423</v>
      </c>
    </row>
    <row r="270" spans="1:32">
      <c r="A270" t="s">
        <v>138</v>
      </c>
      <c r="B270" t="s">
        <v>139</v>
      </c>
      <c r="C270" t="s">
        <v>152</v>
      </c>
      <c r="D270">
        <v>0</v>
      </c>
      <c r="E270" t="s">
        <v>140</v>
      </c>
      <c r="F270" t="s">
        <v>407</v>
      </c>
      <c r="G270" t="s">
        <v>17</v>
      </c>
      <c r="H270">
        <v>60</v>
      </c>
      <c r="I270">
        <v>10</v>
      </c>
      <c r="J270" t="s">
        <v>8</v>
      </c>
      <c r="K270">
        <v>210</v>
      </c>
      <c r="L270">
        <v>205.965112</v>
      </c>
      <c r="M270">
        <v>31.410437000000002</v>
      </c>
      <c r="N270">
        <v>38.333356000000002</v>
      </c>
      <c r="O270">
        <v>39.877116999999998</v>
      </c>
      <c r="P270">
        <v>12.448399999999999</v>
      </c>
      <c r="Q270">
        <v>9.8791869999999999</v>
      </c>
      <c r="R270">
        <v>41.408923000000001</v>
      </c>
      <c r="S270">
        <v>39.203677999999996</v>
      </c>
      <c r="T270">
        <v>27.510814</v>
      </c>
      <c r="U270">
        <v>33.290629000000003</v>
      </c>
      <c r="V270">
        <v>31.338287000000001</v>
      </c>
      <c r="W270">
        <v>38.328142999999997</v>
      </c>
      <c r="X270">
        <v>39.783299</v>
      </c>
      <c r="Y270">
        <v>3.3569000000000002E-2</v>
      </c>
      <c r="Z270">
        <v>1556.47</v>
      </c>
      <c r="AA270">
        <v>1.45</v>
      </c>
      <c r="AB270">
        <v>10238779932390</v>
      </c>
      <c r="AC270">
        <v>4678311664</v>
      </c>
      <c r="AD270">
        <v>4163188008606</v>
      </c>
      <c r="AE270">
        <v>4196011920</v>
      </c>
      <c r="AF270" t="s">
        <v>424</v>
      </c>
    </row>
    <row r="271" spans="1:32">
      <c r="A271" t="s">
        <v>138</v>
      </c>
      <c r="B271" t="s">
        <v>139</v>
      </c>
      <c r="C271" t="s">
        <v>152</v>
      </c>
      <c r="D271">
        <v>0</v>
      </c>
      <c r="E271" t="s">
        <v>140</v>
      </c>
      <c r="F271" t="s">
        <v>407</v>
      </c>
      <c r="G271" t="s">
        <v>17</v>
      </c>
      <c r="H271">
        <v>60</v>
      </c>
      <c r="I271">
        <v>10</v>
      </c>
      <c r="J271" t="s">
        <v>8</v>
      </c>
      <c r="K271">
        <v>235</v>
      </c>
      <c r="L271">
        <v>81.721356</v>
      </c>
      <c r="M271">
        <v>28.822125</v>
      </c>
      <c r="N271">
        <v>36.501089999999998</v>
      </c>
      <c r="O271">
        <v>37.677126999999999</v>
      </c>
      <c r="P271">
        <v>9.3790049999999994</v>
      </c>
      <c r="Q271">
        <v>7.8758319999999999</v>
      </c>
      <c r="R271">
        <v>23.893840999999998</v>
      </c>
      <c r="S271">
        <v>22.292069999999999</v>
      </c>
      <c r="T271">
        <v>24.717974000000002</v>
      </c>
      <c r="U271">
        <v>30.838401999999999</v>
      </c>
      <c r="V271">
        <v>28.756219999999999</v>
      </c>
      <c r="W271">
        <v>36.491295000000001</v>
      </c>
      <c r="X271">
        <v>37.528734</v>
      </c>
      <c r="Y271">
        <v>4.5613000000000001E-2</v>
      </c>
      <c r="Z271">
        <v>860.71</v>
      </c>
      <c r="AA271">
        <v>1.01</v>
      </c>
      <c r="AB271">
        <v>5740617721509</v>
      </c>
      <c r="AC271">
        <v>3647299646</v>
      </c>
      <c r="AD271">
        <v>2292968101161</v>
      </c>
      <c r="AE271">
        <v>2984759392</v>
      </c>
      <c r="AF271" t="s">
        <v>425</v>
      </c>
    </row>
    <row r="272" spans="1:32">
      <c r="A272" t="s">
        <v>138</v>
      </c>
      <c r="B272" t="s">
        <v>139</v>
      </c>
      <c r="C272" t="s">
        <v>152</v>
      </c>
      <c r="D272">
        <v>0</v>
      </c>
      <c r="E272" t="s">
        <v>140</v>
      </c>
      <c r="F272" t="s">
        <v>407</v>
      </c>
      <c r="G272" t="s">
        <v>17</v>
      </c>
      <c r="H272">
        <v>60</v>
      </c>
      <c r="I272">
        <v>10</v>
      </c>
      <c r="J272" t="s">
        <v>19</v>
      </c>
      <c r="K272">
        <v>110</v>
      </c>
      <c r="L272">
        <v>4648.1321760000001</v>
      </c>
      <c r="M272">
        <v>37.021948999999999</v>
      </c>
      <c r="N272">
        <v>44.927810999999998</v>
      </c>
      <c r="O272">
        <v>46.850566999999998</v>
      </c>
      <c r="P272">
        <v>24.745864000000001</v>
      </c>
      <c r="Q272">
        <v>17.24494</v>
      </c>
      <c r="R272">
        <v>79.493702999999996</v>
      </c>
      <c r="S272">
        <v>76.995428000000004</v>
      </c>
      <c r="T272">
        <v>35.771273000000001</v>
      </c>
      <c r="U272">
        <v>39.608258999999997</v>
      </c>
      <c r="V272">
        <v>36.942225999999998</v>
      </c>
      <c r="W272">
        <v>44.921041000000002</v>
      </c>
      <c r="X272">
        <v>46.831463999999997</v>
      </c>
      <c r="Y272">
        <v>1.5032999999999999E-2</v>
      </c>
      <c r="Z272">
        <v>4718.84</v>
      </c>
      <c r="AA272">
        <v>1.79</v>
      </c>
      <c r="AB272">
        <v>29306933930480</v>
      </c>
      <c r="AC272">
        <v>7799670196</v>
      </c>
      <c r="AD272">
        <v>12350313649327</v>
      </c>
      <c r="AE272">
        <v>4728132574</v>
      </c>
      <c r="AF272" t="s">
        <v>426</v>
      </c>
    </row>
    <row r="273" spans="1:32">
      <c r="A273" t="s">
        <v>138</v>
      </c>
      <c r="B273" t="s">
        <v>139</v>
      </c>
      <c r="C273" t="s">
        <v>152</v>
      </c>
      <c r="D273">
        <v>0</v>
      </c>
      <c r="E273" t="s">
        <v>140</v>
      </c>
      <c r="F273" t="s">
        <v>407</v>
      </c>
      <c r="G273" t="s">
        <v>17</v>
      </c>
      <c r="H273">
        <v>60</v>
      </c>
      <c r="I273">
        <v>10</v>
      </c>
      <c r="J273" t="s">
        <v>19</v>
      </c>
      <c r="K273">
        <v>135</v>
      </c>
      <c r="L273">
        <v>1976.7051409999999</v>
      </c>
      <c r="M273">
        <v>35.978217999999998</v>
      </c>
      <c r="N273">
        <v>43.273637000000001</v>
      </c>
      <c r="O273">
        <v>45.051242000000002</v>
      </c>
      <c r="P273">
        <v>21.352291999999998</v>
      </c>
      <c r="Q273">
        <v>15.489592999999999</v>
      </c>
      <c r="R273">
        <v>72.167683999999994</v>
      </c>
      <c r="S273">
        <v>69.702579999999998</v>
      </c>
      <c r="T273">
        <v>33.819561999999998</v>
      </c>
      <c r="U273">
        <v>38.257008999999996</v>
      </c>
      <c r="V273">
        <v>35.910254000000002</v>
      </c>
      <c r="W273">
        <v>43.269229000000003</v>
      </c>
      <c r="X273">
        <v>45.020316000000001</v>
      </c>
      <c r="Y273">
        <v>1.9111E-2</v>
      </c>
      <c r="Z273">
        <v>3412.79</v>
      </c>
      <c r="AA273">
        <v>1.2</v>
      </c>
      <c r="AB273">
        <v>21450622615011</v>
      </c>
      <c r="AC273">
        <v>5352166530</v>
      </c>
      <c r="AD273">
        <v>8929091150424</v>
      </c>
      <c r="AE273">
        <v>3245314830</v>
      </c>
      <c r="AF273" t="s">
        <v>427</v>
      </c>
    </row>
    <row r="274" spans="1:32">
      <c r="A274" t="s">
        <v>138</v>
      </c>
      <c r="B274" t="s">
        <v>139</v>
      </c>
      <c r="C274" t="s">
        <v>152</v>
      </c>
      <c r="D274">
        <v>0</v>
      </c>
      <c r="E274" t="s">
        <v>140</v>
      </c>
      <c r="F274" t="s">
        <v>407</v>
      </c>
      <c r="G274" t="s">
        <v>17</v>
      </c>
      <c r="H274">
        <v>60</v>
      </c>
      <c r="I274">
        <v>10</v>
      </c>
      <c r="J274" t="s">
        <v>19</v>
      </c>
      <c r="K274">
        <v>160</v>
      </c>
      <c r="L274">
        <v>802.10497199999998</v>
      </c>
      <c r="M274">
        <v>34.373863999999998</v>
      </c>
      <c r="N274">
        <v>41.355179999999997</v>
      </c>
      <c r="O274">
        <v>43.033580999999998</v>
      </c>
      <c r="P274">
        <v>17.692129000000001</v>
      </c>
      <c r="Q274">
        <v>13.242884999999999</v>
      </c>
      <c r="R274">
        <v>60.536321999999998</v>
      </c>
      <c r="S274">
        <v>58.137230000000002</v>
      </c>
      <c r="T274">
        <v>31.326739</v>
      </c>
      <c r="U274">
        <v>36.454884999999997</v>
      </c>
      <c r="V274">
        <v>34.309834000000002</v>
      </c>
      <c r="W274">
        <v>41.350554000000002</v>
      </c>
      <c r="X274">
        <v>42.975270999999999</v>
      </c>
      <c r="Y274">
        <v>2.4464E-2</v>
      </c>
      <c r="Z274">
        <v>2191.67</v>
      </c>
      <c r="AA274">
        <v>0.72</v>
      </c>
      <c r="AB274">
        <v>14079067042621</v>
      </c>
      <c r="AC274">
        <v>3740398154</v>
      </c>
      <c r="AD274">
        <v>5746027762653</v>
      </c>
      <c r="AE274">
        <v>1970984100</v>
      </c>
      <c r="AF274" t="s">
        <v>428</v>
      </c>
    </row>
    <row r="275" spans="1:32">
      <c r="A275" t="s">
        <v>138</v>
      </c>
      <c r="B275" t="s">
        <v>139</v>
      </c>
      <c r="C275" t="s">
        <v>152</v>
      </c>
      <c r="D275">
        <v>0</v>
      </c>
      <c r="E275" t="s">
        <v>140</v>
      </c>
      <c r="F275" t="s">
        <v>407</v>
      </c>
      <c r="G275" t="s">
        <v>17</v>
      </c>
      <c r="H275">
        <v>60</v>
      </c>
      <c r="I275">
        <v>10</v>
      </c>
      <c r="J275" t="s">
        <v>19</v>
      </c>
      <c r="K275">
        <v>185</v>
      </c>
      <c r="L275">
        <v>303.27825999999999</v>
      </c>
      <c r="M275">
        <v>32.281962</v>
      </c>
      <c r="N275">
        <v>39.439669000000002</v>
      </c>
      <c r="O275">
        <v>41.075389999999999</v>
      </c>
      <c r="P275">
        <v>14.036182999999999</v>
      </c>
      <c r="Q275">
        <v>10.833216</v>
      </c>
      <c r="R275">
        <v>45.514119999999998</v>
      </c>
      <c r="S275">
        <v>43.424052000000003</v>
      </c>
      <c r="T275">
        <v>28.593990999999999</v>
      </c>
      <c r="U275">
        <v>34.362907999999997</v>
      </c>
      <c r="V275">
        <v>32.212941999999998</v>
      </c>
      <c r="W275">
        <v>39.435929000000002</v>
      </c>
      <c r="X275">
        <v>40.988352999999996</v>
      </c>
      <c r="Y275">
        <v>2.9193E-2</v>
      </c>
      <c r="Z275">
        <v>1335.1</v>
      </c>
      <c r="AA275">
        <v>0.52</v>
      </c>
      <c r="AB275">
        <v>8764166523990</v>
      </c>
      <c r="AC275">
        <v>2600901124</v>
      </c>
      <c r="AD275">
        <v>3524804925412</v>
      </c>
      <c r="AE275">
        <v>1460688575</v>
      </c>
      <c r="AF275" t="s">
        <v>429</v>
      </c>
    </row>
    <row r="276" spans="1:32">
      <c r="A276" t="s">
        <v>138</v>
      </c>
      <c r="B276" t="s">
        <v>139</v>
      </c>
      <c r="C276" t="s">
        <v>152</v>
      </c>
      <c r="D276">
        <v>0</v>
      </c>
      <c r="E276" t="s">
        <v>140</v>
      </c>
      <c r="F276" t="s">
        <v>407</v>
      </c>
      <c r="G276" t="s">
        <v>17</v>
      </c>
      <c r="H276">
        <v>60</v>
      </c>
      <c r="I276">
        <v>10</v>
      </c>
      <c r="J276" t="s">
        <v>19</v>
      </c>
      <c r="K276">
        <v>210</v>
      </c>
      <c r="L276">
        <v>117.15423</v>
      </c>
      <c r="M276">
        <v>29.975655</v>
      </c>
      <c r="N276">
        <v>37.635312999999996</v>
      </c>
      <c r="O276">
        <v>39.162714999999999</v>
      </c>
      <c r="P276">
        <v>10.733117</v>
      </c>
      <c r="Q276">
        <v>8.7283629999999999</v>
      </c>
      <c r="R276">
        <v>29.760259999999999</v>
      </c>
      <c r="S276">
        <v>28.187580000000001</v>
      </c>
      <c r="T276">
        <v>25.962311</v>
      </c>
      <c r="U276">
        <v>32.156655999999998</v>
      </c>
      <c r="V276">
        <v>29.89789</v>
      </c>
      <c r="W276">
        <v>37.631151000000003</v>
      </c>
      <c r="X276">
        <v>39.077888999999999</v>
      </c>
      <c r="Y276">
        <v>4.4880000000000003E-2</v>
      </c>
      <c r="Z276">
        <v>790.66</v>
      </c>
      <c r="AA276">
        <v>0.42</v>
      </c>
      <c r="AB276">
        <v>5477196904138</v>
      </c>
      <c r="AC276">
        <v>2036084279</v>
      </c>
      <c r="AD276">
        <v>2120701017911</v>
      </c>
      <c r="AE276">
        <v>1189283511</v>
      </c>
      <c r="AF276" t="s">
        <v>430</v>
      </c>
    </row>
    <row r="277" spans="1:32">
      <c r="A277" t="s">
        <v>138</v>
      </c>
      <c r="B277" t="s">
        <v>139</v>
      </c>
      <c r="C277" t="s">
        <v>152</v>
      </c>
      <c r="D277">
        <v>0</v>
      </c>
      <c r="E277" t="s">
        <v>140</v>
      </c>
      <c r="F277" t="s">
        <v>407</v>
      </c>
      <c r="G277" t="s">
        <v>17</v>
      </c>
      <c r="H277">
        <v>60</v>
      </c>
      <c r="I277">
        <v>10</v>
      </c>
      <c r="J277" t="s">
        <v>19</v>
      </c>
      <c r="K277">
        <v>235</v>
      </c>
      <c r="L277">
        <v>49.836931999999997</v>
      </c>
      <c r="M277">
        <v>27.630918000000001</v>
      </c>
      <c r="N277">
        <v>35.882567999999999</v>
      </c>
      <c r="O277">
        <v>37.206065000000002</v>
      </c>
      <c r="P277">
        <v>8.0535409999999992</v>
      </c>
      <c r="Q277">
        <v>7.0207750000000004</v>
      </c>
      <c r="R277">
        <v>15.537929999999999</v>
      </c>
      <c r="S277">
        <v>14.476902000000001</v>
      </c>
      <c r="T277">
        <v>23.516265000000001</v>
      </c>
      <c r="U277">
        <v>29.855508</v>
      </c>
      <c r="V277">
        <v>27.555771</v>
      </c>
      <c r="W277">
        <v>35.876125000000002</v>
      </c>
      <c r="X277">
        <v>37.104717000000001</v>
      </c>
      <c r="Y277">
        <v>6.6569000000000003E-2</v>
      </c>
      <c r="Z277">
        <v>477.86</v>
      </c>
      <c r="AA277">
        <v>0.28999999999999998</v>
      </c>
      <c r="AB277">
        <v>3266780313991</v>
      </c>
      <c r="AC277">
        <v>1561207479</v>
      </c>
      <c r="AD277">
        <v>1278232665926</v>
      </c>
      <c r="AE277">
        <v>874823922</v>
      </c>
      <c r="AF277" t="s">
        <v>431</v>
      </c>
    </row>
    <row r="278" spans="1:32">
      <c r="A278" t="s">
        <v>138</v>
      </c>
      <c r="B278" t="s">
        <v>139</v>
      </c>
      <c r="C278" t="s">
        <v>152</v>
      </c>
      <c r="D278">
        <v>0</v>
      </c>
      <c r="E278" t="s">
        <v>140</v>
      </c>
      <c r="F278" t="s">
        <v>407</v>
      </c>
      <c r="G278" t="s">
        <v>17</v>
      </c>
      <c r="H278">
        <v>60</v>
      </c>
      <c r="I278">
        <v>10</v>
      </c>
      <c r="J278" t="s">
        <v>9</v>
      </c>
      <c r="K278">
        <v>110</v>
      </c>
      <c r="L278">
        <v>2767.9434409999999</v>
      </c>
      <c r="M278">
        <v>34.580924000000003</v>
      </c>
      <c r="N278">
        <v>43.589018000000003</v>
      </c>
      <c r="O278">
        <v>45.743192999999998</v>
      </c>
      <c r="P278">
        <v>23.163515</v>
      </c>
      <c r="Q278">
        <v>14.727411</v>
      </c>
      <c r="R278">
        <v>66.528200999999996</v>
      </c>
      <c r="S278">
        <v>63.987493999999998</v>
      </c>
      <c r="T278">
        <v>31.798152999999999</v>
      </c>
      <c r="U278">
        <v>37.797238999999998</v>
      </c>
      <c r="V278">
        <v>34.486918000000003</v>
      </c>
      <c r="W278">
        <v>43.583342999999999</v>
      </c>
      <c r="X278">
        <v>45.718297999999997</v>
      </c>
      <c r="Y278">
        <v>1.6914999999999999E-2</v>
      </c>
      <c r="Z278">
        <v>3260.38</v>
      </c>
      <c r="AA278">
        <v>0.96</v>
      </c>
      <c r="AB278">
        <v>20074543113486</v>
      </c>
      <c r="AC278">
        <v>4491397189</v>
      </c>
      <c r="AD278">
        <v>8523155972238</v>
      </c>
      <c r="AE278">
        <v>2525009333</v>
      </c>
      <c r="AF278" t="s">
        <v>432</v>
      </c>
    </row>
    <row r="279" spans="1:32">
      <c r="A279" t="s">
        <v>138</v>
      </c>
      <c r="B279" t="s">
        <v>139</v>
      </c>
      <c r="C279" t="s">
        <v>152</v>
      </c>
      <c r="D279">
        <v>0</v>
      </c>
      <c r="E279" t="s">
        <v>140</v>
      </c>
      <c r="F279" t="s">
        <v>407</v>
      </c>
      <c r="G279" t="s">
        <v>17</v>
      </c>
      <c r="H279">
        <v>60</v>
      </c>
      <c r="I279">
        <v>10</v>
      </c>
      <c r="J279" t="s">
        <v>9</v>
      </c>
      <c r="K279">
        <v>135</v>
      </c>
      <c r="L279">
        <v>1223.4227310000001</v>
      </c>
      <c r="M279">
        <v>33.912762999999998</v>
      </c>
      <c r="N279">
        <v>42.218378999999999</v>
      </c>
      <c r="O279">
        <v>44.160395000000001</v>
      </c>
      <c r="P279">
        <v>19.867504</v>
      </c>
      <c r="Q279">
        <v>13.565117000000001</v>
      </c>
      <c r="R279">
        <v>58.860987999999999</v>
      </c>
      <c r="S279">
        <v>56.413975999999998</v>
      </c>
      <c r="T279">
        <v>30.783605000000001</v>
      </c>
      <c r="U279">
        <v>36.750472000000002</v>
      </c>
      <c r="V279">
        <v>33.831543000000003</v>
      </c>
      <c r="W279">
        <v>42.214911999999998</v>
      </c>
      <c r="X279">
        <v>44.119686000000002</v>
      </c>
      <c r="Y279">
        <v>2.3279999999999999E-2</v>
      </c>
      <c r="Z279">
        <v>2139.1</v>
      </c>
      <c r="AA279">
        <v>0.68</v>
      </c>
      <c r="AB279">
        <v>13385694143730</v>
      </c>
      <c r="AC279">
        <v>3079724091</v>
      </c>
      <c r="AD279">
        <v>5598996987299</v>
      </c>
      <c r="AE279">
        <v>1842449712</v>
      </c>
      <c r="AF279" t="s">
        <v>433</v>
      </c>
    </row>
    <row r="280" spans="1:32">
      <c r="A280" t="s">
        <v>138</v>
      </c>
      <c r="B280" t="s">
        <v>139</v>
      </c>
      <c r="C280" t="s">
        <v>152</v>
      </c>
      <c r="D280">
        <v>0</v>
      </c>
      <c r="E280" t="s">
        <v>140</v>
      </c>
      <c r="F280" t="s">
        <v>407</v>
      </c>
      <c r="G280" t="s">
        <v>17</v>
      </c>
      <c r="H280">
        <v>60</v>
      </c>
      <c r="I280">
        <v>10</v>
      </c>
      <c r="J280" t="s">
        <v>9</v>
      </c>
      <c r="K280">
        <v>160</v>
      </c>
      <c r="L280">
        <v>510.98071199999998</v>
      </c>
      <c r="M280">
        <v>32.735892999999997</v>
      </c>
      <c r="N280">
        <v>40.562286</v>
      </c>
      <c r="O280">
        <v>42.315457000000002</v>
      </c>
      <c r="P280">
        <v>16.248737999999999</v>
      </c>
      <c r="Q280">
        <v>11.825085</v>
      </c>
      <c r="R280">
        <v>47.507987</v>
      </c>
      <c r="S280">
        <v>45.223332999999997</v>
      </c>
      <c r="T280">
        <v>29.175401999999998</v>
      </c>
      <c r="U280">
        <v>35.264924999999998</v>
      </c>
      <c r="V280">
        <v>32.659218000000003</v>
      </c>
      <c r="W280">
        <v>40.558064000000002</v>
      </c>
      <c r="X280">
        <v>42.237808999999999</v>
      </c>
      <c r="Y280">
        <v>2.6495999999999999E-2</v>
      </c>
      <c r="Z280">
        <v>1398.19</v>
      </c>
      <c r="AA280">
        <v>0.41</v>
      </c>
      <c r="AB280">
        <v>8754251681647</v>
      </c>
      <c r="AC280">
        <v>2213673716</v>
      </c>
      <c r="AD280">
        <v>3674288154694</v>
      </c>
      <c r="AE280">
        <v>1107557560</v>
      </c>
      <c r="AF280" t="s">
        <v>434</v>
      </c>
    </row>
    <row r="281" spans="1:32">
      <c r="A281" t="s">
        <v>138</v>
      </c>
      <c r="B281" t="s">
        <v>139</v>
      </c>
      <c r="C281" t="s">
        <v>152</v>
      </c>
      <c r="D281">
        <v>0</v>
      </c>
      <c r="E281" t="s">
        <v>140</v>
      </c>
      <c r="F281" t="s">
        <v>407</v>
      </c>
      <c r="G281" t="s">
        <v>17</v>
      </c>
      <c r="H281">
        <v>60</v>
      </c>
      <c r="I281">
        <v>10</v>
      </c>
      <c r="J281" t="s">
        <v>9</v>
      </c>
      <c r="K281">
        <v>185</v>
      </c>
      <c r="L281">
        <v>199.48051899999999</v>
      </c>
      <c r="M281">
        <v>31.032297</v>
      </c>
      <c r="N281">
        <v>38.847749</v>
      </c>
      <c r="O281">
        <v>40.546075000000002</v>
      </c>
      <c r="P281">
        <v>12.741692</v>
      </c>
      <c r="Q281">
        <v>9.8143180000000001</v>
      </c>
      <c r="R281">
        <v>33.789721999999998</v>
      </c>
      <c r="S281">
        <v>31.947583999999999</v>
      </c>
      <c r="T281">
        <v>27.115862</v>
      </c>
      <c r="U281">
        <v>33.404682999999999</v>
      </c>
      <c r="V281">
        <v>30.954931999999999</v>
      </c>
      <c r="W281">
        <v>38.843429</v>
      </c>
      <c r="X281">
        <v>40.446083000000002</v>
      </c>
      <c r="Y281">
        <v>3.5231999999999999E-2</v>
      </c>
      <c r="Z281">
        <v>817.49</v>
      </c>
      <c r="AA281">
        <v>0.28999999999999998</v>
      </c>
      <c r="AB281">
        <v>5291517657381</v>
      </c>
      <c r="AC281">
        <v>1597999050</v>
      </c>
      <c r="AD281">
        <v>2166401880229</v>
      </c>
      <c r="AE281">
        <v>809412938</v>
      </c>
      <c r="AF281" t="s">
        <v>435</v>
      </c>
    </row>
    <row r="282" spans="1:32">
      <c r="A282" t="s">
        <v>138</v>
      </c>
      <c r="B282" t="s">
        <v>139</v>
      </c>
      <c r="C282" t="s">
        <v>152</v>
      </c>
      <c r="D282">
        <v>0</v>
      </c>
      <c r="E282" t="s">
        <v>140</v>
      </c>
      <c r="F282" t="s">
        <v>407</v>
      </c>
      <c r="G282" t="s">
        <v>17</v>
      </c>
      <c r="H282">
        <v>60</v>
      </c>
      <c r="I282">
        <v>10</v>
      </c>
      <c r="J282" t="s">
        <v>9</v>
      </c>
      <c r="K282">
        <v>210</v>
      </c>
      <c r="L282">
        <v>81.330361999999994</v>
      </c>
      <c r="M282">
        <v>28.977466</v>
      </c>
      <c r="N282">
        <v>37.085569999999997</v>
      </c>
      <c r="O282">
        <v>38.551017999999999</v>
      </c>
      <c r="P282">
        <v>9.6808920000000001</v>
      </c>
      <c r="Q282">
        <v>7.9876110000000002</v>
      </c>
      <c r="R282">
        <v>20.780193000000001</v>
      </c>
      <c r="S282">
        <v>19.621227000000001</v>
      </c>
      <c r="T282">
        <v>24.871119</v>
      </c>
      <c r="U282">
        <v>31.284507999999999</v>
      </c>
      <c r="V282">
        <v>28.898508</v>
      </c>
      <c r="W282">
        <v>37.081054000000002</v>
      </c>
      <c r="X282">
        <v>38.451284999999999</v>
      </c>
      <c r="Y282">
        <v>5.4535E-2</v>
      </c>
      <c r="Z282">
        <v>483</v>
      </c>
      <c r="AA282">
        <v>0.21</v>
      </c>
      <c r="AB282">
        <v>3256085760387</v>
      </c>
      <c r="AC282">
        <v>1188618356</v>
      </c>
      <c r="AD282">
        <v>1296691439648</v>
      </c>
      <c r="AE282">
        <v>589935882</v>
      </c>
      <c r="AF282" t="s">
        <v>436</v>
      </c>
    </row>
    <row r="283" spans="1:32">
      <c r="A283" t="s">
        <v>138</v>
      </c>
      <c r="B283" t="s">
        <v>139</v>
      </c>
      <c r="C283" t="s">
        <v>152</v>
      </c>
      <c r="D283">
        <v>0</v>
      </c>
      <c r="E283" t="s">
        <v>140</v>
      </c>
      <c r="F283" t="s">
        <v>407</v>
      </c>
      <c r="G283" t="s">
        <v>17</v>
      </c>
      <c r="H283">
        <v>60</v>
      </c>
      <c r="I283">
        <v>10</v>
      </c>
      <c r="J283" t="s">
        <v>9</v>
      </c>
      <c r="K283">
        <v>235</v>
      </c>
      <c r="L283">
        <v>37.328825000000002</v>
      </c>
      <c r="M283">
        <v>26.702656000000001</v>
      </c>
      <c r="N283">
        <v>35.384535999999997</v>
      </c>
      <c r="O283">
        <v>36.715997000000002</v>
      </c>
      <c r="P283">
        <v>7.1640870000000003</v>
      </c>
      <c r="Q283">
        <v>6.4120590000000002</v>
      </c>
      <c r="R283">
        <v>8.7185430000000004</v>
      </c>
      <c r="S283">
        <v>8.0284069999999996</v>
      </c>
      <c r="T283">
        <v>22.586787000000001</v>
      </c>
      <c r="U283">
        <v>29.125325</v>
      </c>
      <c r="V283">
        <v>26.627797999999999</v>
      </c>
      <c r="W283">
        <v>35.373283000000001</v>
      </c>
      <c r="X283">
        <v>36.641508999999999</v>
      </c>
      <c r="Y283">
        <v>0.10752</v>
      </c>
      <c r="Z283">
        <v>319.62</v>
      </c>
      <c r="AA283">
        <v>0.17</v>
      </c>
      <c r="AB283">
        <v>2180034362242</v>
      </c>
      <c r="AC283">
        <v>996545090</v>
      </c>
      <c r="AD283">
        <v>857384263171</v>
      </c>
      <c r="AE283">
        <v>501050903</v>
      </c>
      <c r="AF283" t="s">
        <v>437</v>
      </c>
    </row>
    <row r="284" spans="1:32">
      <c r="A284" t="s">
        <v>138</v>
      </c>
      <c r="B284" t="s">
        <v>139</v>
      </c>
      <c r="C284" t="s">
        <v>152</v>
      </c>
      <c r="D284">
        <v>0</v>
      </c>
      <c r="E284" t="s">
        <v>140</v>
      </c>
      <c r="F284" t="s">
        <v>407</v>
      </c>
      <c r="G284" t="s">
        <v>17</v>
      </c>
      <c r="H284">
        <v>60</v>
      </c>
      <c r="I284">
        <v>10</v>
      </c>
      <c r="J284" t="s">
        <v>20</v>
      </c>
      <c r="K284">
        <v>110</v>
      </c>
      <c r="L284">
        <v>1300.0132180000001</v>
      </c>
      <c r="M284">
        <v>32.006185000000002</v>
      </c>
      <c r="N284">
        <v>42.274160999999999</v>
      </c>
      <c r="O284">
        <v>44.479306999999999</v>
      </c>
      <c r="P284">
        <v>19.842495</v>
      </c>
      <c r="Q284">
        <v>12.007517</v>
      </c>
      <c r="R284">
        <v>42.183064000000002</v>
      </c>
      <c r="S284">
        <v>40.048605999999999</v>
      </c>
      <c r="T284">
        <v>28.036204999999999</v>
      </c>
      <c r="U284">
        <v>35.735199000000001</v>
      </c>
      <c r="V284">
        <v>31.909029</v>
      </c>
      <c r="W284">
        <v>42.269880000000001</v>
      </c>
      <c r="X284">
        <v>44.438636000000002</v>
      </c>
      <c r="Y284">
        <v>1.8983E-2</v>
      </c>
      <c r="Z284">
        <v>1427.8</v>
      </c>
      <c r="AA284">
        <v>0.4</v>
      </c>
      <c r="AB284">
        <v>8936039927041</v>
      </c>
      <c r="AC284">
        <v>2023604906</v>
      </c>
      <c r="AD284">
        <v>3736324368997</v>
      </c>
      <c r="AE284">
        <v>1057547555</v>
      </c>
      <c r="AF284" t="s">
        <v>438</v>
      </c>
    </row>
    <row r="285" spans="1:32">
      <c r="A285" t="s">
        <v>138</v>
      </c>
      <c r="B285" t="s">
        <v>139</v>
      </c>
      <c r="C285" t="s">
        <v>152</v>
      </c>
      <c r="D285">
        <v>0</v>
      </c>
      <c r="E285" t="s">
        <v>140</v>
      </c>
      <c r="F285" t="s">
        <v>407</v>
      </c>
      <c r="G285" t="s">
        <v>17</v>
      </c>
      <c r="H285">
        <v>60</v>
      </c>
      <c r="I285">
        <v>10</v>
      </c>
      <c r="J285" t="s">
        <v>20</v>
      </c>
      <c r="K285">
        <v>135</v>
      </c>
      <c r="L285">
        <v>605.16591100000005</v>
      </c>
      <c r="M285">
        <v>31.593184000000001</v>
      </c>
      <c r="N285">
        <v>41.071413</v>
      </c>
      <c r="O285">
        <v>43.062862000000003</v>
      </c>
      <c r="P285">
        <v>17.215941999999998</v>
      </c>
      <c r="Q285">
        <v>11.304404999999999</v>
      </c>
      <c r="R285">
        <v>35.835197999999998</v>
      </c>
      <c r="S285">
        <v>33.887622999999998</v>
      </c>
      <c r="T285">
        <v>27.549773999999999</v>
      </c>
      <c r="U285">
        <v>34.943613999999997</v>
      </c>
      <c r="V285">
        <v>31.506043999999999</v>
      </c>
      <c r="W285">
        <v>41.068381000000002</v>
      </c>
      <c r="X285">
        <v>43.001600000000003</v>
      </c>
      <c r="Y285">
        <v>2.5264999999999999E-2</v>
      </c>
      <c r="Z285">
        <v>979.27</v>
      </c>
      <c r="AA285">
        <v>0.26</v>
      </c>
      <c r="AB285">
        <v>6211092965830</v>
      </c>
      <c r="AC285">
        <v>1331891700</v>
      </c>
      <c r="AD285">
        <v>2566485652333</v>
      </c>
      <c r="AE285">
        <v>686530082</v>
      </c>
      <c r="AF285" t="s">
        <v>439</v>
      </c>
    </row>
    <row r="286" spans="1:32">
      <c r="A286" t="s">
        <v>138</v>
      </c>
      <c r="B286" t="s">
        <v>139</v>
      </c>
      <c r="C286" t="s">
        <v>152</v>
      </c>
      <c r="D286">
        <v>0</v>
      </c>
      <c r="E286" t="s">
        <v>140</v>
      </c>
      <c r="F286" t="s">
        <v>407</v>
      </c>
      <c r="G286" t="s">
        <v>17</v>
      </c>
      <c r="H286">
        <v>60</v>
      </c>
      <c r="I286">
        <v>10</v>
      </c>
      <c r="J286" t="s">
        <v>20</v>
      </c>
      <c r="K286">
        <v>160</v>
      </c>
      <c r="L286">
        <v>262.85837199999997</v>
      </c>
      <c r="M286">
        <v>30.760210000000001</v>
      </c>
      <c r="N286">
        <v>39.643666000000003</v>
      </c>
      <c r="O286">
        <v>41.415320000000001</v>
      </c>
      <c r="P286">
        <v>14.061666000000001</v>
      </c>
      <c r="Q286">
        <v>10.081125</v>
      </c>
      <c r="R286">
        <v>26.607759000000001</v>
      </c>
      <c r="S286">
        <v>24.978777999999998</v>
      </c>
      <c r="T286">
        <v>26.625938000000001</v>
      </c>
      <c r="U286">
        <v>33.709299000000001</v>
      </c>
      <c r="V286">
        <v>30.679552000000001</v>
      </c>
      <c r="W286">
        <v>39.639451000000001</v>
      </c>
      <c r="X286">
        <v>41.330181000000003</v>
      </c>
      <c r="Y286">
        <v>3.1399999999999997E-2</v>
      </c>
      <c r="Z286">
        <v>609.12</v>
      </c>
      <c r="AA286">
        <v>0.16</v>
      </c>
      <c r="AB286">
        <v>3955279345983</v>
      </c>
      <c r="AC286">
        <v>892607890</v>
      </c>
      <c r="AD286">
        <v>1601909506941</v>
      </c>
      <c r="AE286">
        <v>438962175</v>
      </c>
      <c r="AF286" t="s">
        <v>440</v>
      </c>
    </row>
    <row r="287" spans="1:32">
      <c r="A287" t="s">
        <v>138</v>
      </c>
      <c r="B287" t="s">
        <v>139</v>
      </c>
      <c r="C287" t="s">
        <v>152</v>
      </c>
      <c r="D287">
        <v>0</v>
      </c>
      <c r="E287" t="s">
        <v>140</v>
      </c>
      <c r="F287" t="s">
        <v>407</v>
      </c>
      <c r="G287" t="s">
        <v>17</v>
      </c>
      <c r="H287">
        <v>60</v>
      </c>
      <c r="I287">
        <v>10</v>
      </c>
      <c r="J287" t="s">
        <v>20</v>
      </c>
      <c r="K287">
        <v>185</v>
      </c>
      <c r="L287">
        <v>109.59625</v>
      </c>
      <c r="M287">
        <v>29.417255000000001</v>
      </c>
      <c r="N287">
        <v>38.017409000000001</v>
      </c>
      <c r="O287">
        <v>39.605952000000002</v>
      </c>
      <c r="P287">
        <v>10.938853999999999</v>
      </c>
      <c r="Q287">
        <v>8.5261429999999994</v>
      </c>
      <c r="R287">
        <v>17.145440000000001</v>
      </c>
      <c r="S287">
        <v>15.949093</v>
      </c>
      <c r="T287">
        <v>25.218627999999999</v>
      </c>
      <c r="U287">
        <v>32.045983</v>
      </c>
      <c r="V287">
        <v>29.336549999999999</v>
      </c>
      <c r="W287">
        <v>38.010576999999998</v>
      </c>
      <c r="X287">
        <v>39.496127000000001</v>
      </c>
      <c r="Y287">
        <v>4.8925000000000003E-2</v>
      </c>
      <c r="Z287">
        <v>378.9</v>
      </c>
      <c r="AA287">
        <v>0.11</v>
      </c>
      <c r="AB287">
        <v>2502855982589</v>
      </c>
      <c r="AC287">
        <v>642289115</v>
      </c>
      <c r="AD287">
        <v>1002743226689</v>
      </c>
      <c r="AE287">
        <v>305166441</v>
      </c>
      <c r="AF287" t="s">
        <v>441</v>
      </c>
    </row>
    <row r="288" spans="1:32">
      <c r="A288" t="s">
        <v>138</v>
      </c>
      <c r="B288" t="s">
        <v>139</v>
      </c>
      <c r="C288" t="s">
        <v>152</v>
      </c>
      <c r="D288">
        <v>0</v>
      </c>
      <c r="E288" t="s">
        <v>140</v>
      </c>
      <c r="F288" t="s">
        <v>407</v>
      </c>
      <c r="G288" t="s">
        <v>17</v>
      </c>
      <c r="H288">
        <v>60</v>
      </c>
      <c r="I288">
        <v>10</v>
      </c>
      <c r="J288" t="s">
        <v>20</v>
      </c>
      <c r="K288">
        <v>210</v>
      </c>
      <c r="L288">
        <v>47.918849999999999</v>
      </c>
      <c r="M288">
        <v>27.639917000000001</v>
      </c>
      <c r="N288">
        <v>36.454796999999999</v>
      </c>
      <c r="O288">
        <v>37.779417000000002</v>
      </c>
      <c r="P288">
        <v>8.2198089999999997</v>
      </c>
      <c r="Q288">
        <v>7.0272230000000002</v>
      </c>
      <c r="R288">
        <v>9.0564160000000005</v>
      </c>
      <c r="S288">
        <v>8.3823340000000002</v>
      </c>
      <c r="T288">
        <v>23.460661000000002</v>
      </c>
      <c r="U288">
        <v>30.137124</v>
      </c>
      <c r="V288">
        <v>27.561674</v>
      </c>
      <c r="W288">
        <v>36.450093000000003</v>
      </c>
      <c r="X288">
        <v>37.656897000000001</v>
      </c>
      <c r="Y288">
        <v>8.9510000000000006E-2</v>
      </c>
      <c r="Z288">
        <v>225.58</v>
      </c>
      <c r="AA288">
        <v>7.0000000000000007E-2</v>
      </c>
      <c r="AB288">
        <v>1565595445801</v>
      </c>
      <c r="AC288">
        <v>470693615</v>
      </c>
      <c r="AD288">
        <v>605420110243</v>
      </c>
      <c r="AE288">
        <v>233369092</v>
      </c>
      <c r="AF288" t="s">
        <v>442</v>
      </c>
    </row>
    <row r="289" spans="1:32">
      <c r="A289" t="s">
        <v>138</v>
      </c>
      <c r="B289" t="s">
        <v>139</v>
      </c>
      <c r="C289" t="s">
        <v>152</v>
      </c>
      <c r="D289">
        <v>0</v>
      </c>
      <c r="E289" t="s">
        <v>140</v>
      </c>
      <c r="F289" t="s">
        <v>407</v>
      </c>
      <c r="G289" t="s">
        <v>17</v>
      </c>
      <c r="H289">
        <v>60</v>
      </c>
      <c r="I289">
        <v>10</v>
      </c>
      <c r="J289" t="s">
        <v>20</v>
      </c>
      <c r="K289">
        <v>235</v>
      </c>
      <c r="L289">
        <v>24.883424000000002</v>
      </c>
      <c r="M289">
        <v>25.590516999999998</v>
      </c>
      <c r="N289">
        <v>34.831632999999997</v>
      </c>
      <c r="O289">
        <v>35.973723999999997</v>
      </c>
      <c r="P289">
        <v>6.1459020000000004</v>
      </c>
      <c r="Q289">
        <v>5.7236719999999996</v>
      </c>
      <c r="R289">
        <v>1.012427</v>
      </c>
      <c r="S289">
        <v>0.75901399999999997</v>
      </c>
      <c r="T289">
        <v>21.517123999999999</v>
      </c>
      <c r="U289">
        <v>28.149809999999999</v>
      </c>
      <c r="V289">
        <v>25.512861999999998</v>
      </c>
      <c r="W289">
        <v>34.826245</v>
      </c>
      <c r="X289">
        <v>35.889068000000002</v>
      </c>
      <c r="Y289">
        <v>0.18029500000000001</v>
      </c>
      <c r="Z289">
        <v>150.72</v>
      </c>
      <c r="AA289">
        <v>7.0000000000000007E-2</v>
      </c>
      <c r="AB289">
        <v>1062357667198</v>
      </c>
      <c r="AC289">
        <v>415219704</v>
      </c>
      <c r="AD289">
        <v>406164676511</v>
      </c>
      <c r="AE289">
        <v>205898326</v>
      </c>
      <c r="AF289" t="s">
        <v>443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1F7E-B7D4-D841-A1AE-2D9E74CC3AA4}">
  <sheetPr codeName="Sheet5"/>
  <dimension ref="A1:AF289"/>
  <sheetViews>
    <sheetView workbookViewId="0">
      <selection activeCell="A2" sqref="A2:XFD289"/>
    </sheetView>
  </sheetViews>
  <sheetFormatPr defaultColWidth="11.1640625" defaultRowHeight="15.5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32" s="116" customFormat="1">
      <c r="A1" s="115" t="s">
        <v>115</v>
      </c>
      <c r="B1" s="116" t="s">
        <v>116</v>
      </c>
      <c r="C1" s="116" t="s">
        <v>117</v>
      </c>
      <c r="D1" s="115" t="s">
        <v>118</v>
      </c>
      <c r="E1" s="115" t="s">
        <v>119</v>
      </c>
      <c r="F1" s="115" t="s">
        <v>120</v>
      </c>
      <c r="G1" s="115" t="s">
        <v>121</v>
      </c>
      <c r="H1" s="115" t="s">
        <v>122</v>
      </c>
      <c r="I1" s="115" t="s">
        <v>123</v>
      </c>
      <c r="J1" s="116" t="s">
        <v>124</v>
      </c>
      <c r="K1" s="115" t="s">
        <v>6</v>
      </c>
      <c r="L1" s="115" t="s">
        <v>125</v>
      </c>
      <c r="M1" s="115" t="s">
        <v>2</v>
      </c>
      <c r="N1" s="115" t="s">
        <v>126</v>
      </c>
      <c r="O1" s="115" t="s">
        <v>127</v>
      </c>
      <c r="P1" s="115" t="s">
        <v>128</v>
      </c>
      <c r="Q1" s="116" t="s">
        <v>129</v>
      </c>
      <c r="R1" s="115" t="s">
        <v>130</v>
      </c>
      <c r="S1" s="115" t="s">
        <v>131</v>
      </c>
      <c r="T1" s="115" t="s">
        <v>40</v>
      </c>
      <c r="U1" s="115" t="s">
        <v>132</v>
      </c>
      <c r="V1" s="115" t="s">
        <v>133</v>
      </c>
      <c r="W1" s="115" t="s">
        <v>134</v>
      </c>
      <c r="X1" s="115" t="s">
        <v>135</v>
      </c>
      <c r="Y1" s="115" t="s">
        <v>136</v>
      </c>
      <c r="Z1" s="115" t="s">
        <v>137</v>
      </c>
      <c r="AA1" s="168" t="s">
        <v>146</v>
      </c>
      <c r="AB1" s="168" t="s">
        <v>147</v>
      </c>
      <c r="AC1" s="168" t="s">
        <v>148</v>
      </c>
      <c r="AD1" s="168" t="s">
        <v>149</v>
      </c>
      <c r="AE1" s="169" t="s">
        <v>150</v>
      </c>
    </row>
    <row r="2" spans="1:32">
      <c r="A2" t="s">
        <v>138</v>
      </c>
      <c r="B2" t="s">
        <v>139</v>
      </c>
      <c r="C2" t="s">
        <v>152</v>
      </c>
      <c r="D2">
        <v>0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110</v>
      </c>
      <c r="L2">
        <v>20871.479289999999</v>
      </c>
      <c r="M2">
        <v>42.383842000000001</v>
      </c>
      <c r="N2">
        <v>48.724491</v>
      </c>
      <c r="O2">
        <v>48.655622000000001</v>
      </c>
      <c r="P2">
        <v>29.247163</v>
      </c>
      <c r="Q2">
        <v>20.325894999999999</v>
      </c>
      <c r="R2">
        <v>99.975255000000004</v>
      </c>
      <c r="S2">
        <v>99.922702999999998</v>
      </c>
      <c r="T2">
        <v>43.002108</v>
      </c>
      <c r="U2">
        <v>43.255316999999998</v>
      </c>
      <c r="V2">
        <v>42.324857000000002</v>
      </c>
      <c r="W2">
        <v>48.693534999999997</v>
      </c>
      <c r="X2">
        <v>48.624775</v>
      </c>
      <c r="Y2">
        <v>0.984981</v>
      </c>
      <c r="Z2">
        <v>628586.86</v>
      </c>
      <c r="AA2">
        <v>32.950000000000003</v>
      </c>
      <c r="AB2">
        <v>3837826103218960</v>
      </c>
      <c r="AC2">
        <v>156893482589</v>
      </c>
      <c r="AD2">
        <v>1633934096813790</v>
      </c>
      <c r="AE2">
        <v>92131251910</v>
      </c>
      <c r="AF2" t="s">
        <v>444</v>
      </c>
    </row>
    <row r="3" spans="1:32">
      <c r="A3" t="s">
        <v>138</v>
      </c>
      <c r="B3" t="s">
        <v>139</v>
      </c>
      <c r="C3" t="s">
        <v>152</v>
      </c>
      <c r="D3">
        <v>0</v>
      </c>
      <c r="E3" t="s">
        <v>140</v>
      </c>
      <c r="F3" t="s">
        <v>50</v>
      </c>
      <c r="G3" t="s">
        <v>17</v>
      </c>
      <c r="H3">
        <v>60</v>
      </c>
      <c r="I3">
        <v>10</v>
      </c>
      <c r="J3" t="s">
        <v>17</v>
      </c>
      <c r="K3">
        <v>135</v>
      </c>
      <c r="L3">
        <v>7696.6910010000001</v>
      </c>
      <c r="M3">
        <v>41.552886999999998</v>
      </c>
      <c r="N3">
        <v>47.527448</v>
      </c>
      <c r="O3">
        <v>47.317225999999998</v>
      </c>
      <c r="P3">
        <v>27.437642</v>
      </c>
      <c r="Q3">
        <v>19.562054</v>
      </c>
      <c r="R3">
        <v>99.818133000000003</v>
      </c>
      <c r="S3">
        <v>97.785855999999995</v>
      </c>
      <c r="T3">
        <v>41.461568999999997</v>
      </c>
      <c r="U3">
        <v>42.382981000000001</v>
      </c>
      <c r="V3">
        <v>41.533707999999997</v>
      </c>
      <c r="W3">
        <v>47.511555999999999</v>
      </c>
      <c r="X3">
        <v>47.299146</v>
      </c>
      <c r="Y3">
        <v>1.1092409999999999</v>
      </c>
      <c r="Z3">
        <v>249456.39</v>
      </c>
      <c r="AA3">
        <v>37.200000000000003</v>
      </c>
      <c r="AB3">
        <v>1502662781667140</v>
      </c>
      <c r="AC3">
        <v>178342431221</v>
      </c>
      <c r="AD3">
        <v>651428464509075</v>
      </c>
      <c r="AE3">
        <v>103566128878</v>
      </c>
      <c r="AF3" t="s">
        <v>445</v>
      </c>
    </row>
    <row r="4" spans="1:32">
      <c r="A4" t="s">
        <v>138</v>
      </c>
      <c r="B4" t="s">
        <v>139</v>
      </c>
      <c r="C4" t="s">
        <v>152</v>
      </c>
      <c r="D4">
        <v>0</v>
      </c>
      <c r="E4" t="s">
        <v>140</v>
      </c>
      <c r="F4" t="s">
        <v>50</v>
      </c>
      <c r="G4" t="s">
        <v>17</v>
      </c>
      <c r="H4">
        <v>60</v>
      </c>
      <c r="I4">
        <v>10</v>
      </c>
      <c r="J4" t="s">
        <v>17</v>
      </c>
      <c r="K4">
        <v>160</v>
      </c>
      <c r="L4">
        <v>3120.2471369999998</v>
      </c>
      <c r="M4">
        <v>40.310980000000001</v>
      </c>
      <c r="N4">
        <v>45.964319000000003</v>
      </c>
      <c r="O4">
        <v>45.550421</v>
      </c>
      <c r="P4">
        <v>25.126328999999998</v>
      </c>
      <c r="Q4">
        <v>18.495004000000002</v>
      </c>
      <c r="R4">
        <v>95.710234999999997</v>
      </c>
      <c r="S4">
        <v>92.970022</v>
      </c>
      <c r="T4">
        <v>39.188332000000003</v>
      </c>
      <c r="U4">
        <v>41.215322999999998</v>
      </c>
      <c r="V4">
        <v>40.294736999999998</v>
      </c>
      <c r="W4">
        <v>45.947927</v>
      </c>
      <c r="X4">
        <v>45.533504000000001</v>
      </c>
      <c r="Y4">
        <v>1.139273</v>
      </c>
      <c r="Z4">
        <v>104871.76</v>
      </c>
      <c r="AA4">
        <v>38.03</v>
      </c>
      <c r="AB4">
        <v>634318973067747</v>
      </c>
      <c r="AC4">
        <v>201663966819</v>
      </c>
      <c r="AD4">
        <v>275397181922330</v>
      </c>
      <c r="AE4">
        <v>104387549511</v>
      </c>
      <c r="AF4" t="s">
        <v>446</v>
      </c>
    </row>
    <row r="5" spans="1:32">
      <c r="A5" t="s">
        <v>138</v>
      </c>
      <c r="B5" t="s">
        <v>139</v>
      </c>
      <c r="C5" t="s">
        <v>152</v>
      </c>
      <c r="D5">
        <v>0</v>
      </c>
      <c r="E5" t="s">
        <v>140</v>
      </c>
      <c r="F5" t="s">
        <v>50</v>
      </c>
      <c r="G5" t="s">
        <v>17</v>
      </c>
      <c r="H5">
        <v>60</v>
      </c>
      <c r="I5">
        <v>10</v>
      </c>
      <c r="J5" t="s">
        <v>17</v>
      </c>
      <c r="K5">
        <v>185</v>
      </c>
      <c r="L5">
        <v>1512.2084070000001</v>
      </c>
      <c r="M5">
        <v>38.337161999999999</v>
      </c>
      <c r="N5">
        <v>43.932752000000001</v>
      </c>
      <c r="O5">
        <v>43.358122999999999</v>
      </c>
      <c r="P5">
        <v>21.980827000000001</v>
      </c>
      <c r="Q5">
        <v>16.810542999999999</v>
      </c>
      <c r="R5">
        <v>86.707963000000007</v>
      </c>
      <c r="S5">
        <v>83.756949000000006</v>
      </c>
      <c r="T5">
        <v>36.026924999999999</v>
      </c>
      <c r="U5">
        <v>39.553361000000002</v>
      </c>
      <c r="V5">
        <v>38.312674000000001</v>
      </c>
      <c r="W5">
        <v>43.911977999999998</v>
      </c>
      <c r="X5">
        <v>43.340797000000002</v>
      </c>
      <c r="Y5">
        <v>1.170952</v>
      </c>
      <c r="Z5">
        <v>57383.87</v>
      </c>
      <c r="AA5">
        <v>35.130000000000003</v>
      </c>
      <c r="AB5">
        <v>351075529598871</v>
      </c>
      <c r="AC5">
        <v>188474276363</v>
      </c>
      <c r="AD5">
        <v>151552136019123</v>
      </c>
      <c r="AE5">
        <v>94839674686</v>
      </c>
      <c r="AF5" t="s">
        <v>447</v>
      </c>
    </row>
    <row r="6" spans="1:32">
      <c r="A6" t="s">
        <v>138</v>
      </c>
      <c r="B6" t="s">
        <v>139</v>
      </c>
      <c r="C6" t="s">
        <v>152</v>
      </c>
      <c r="D6">
        <v>0</v>
      </c>
      <c r="E6" t="s">
        <v>140</v>
      </c>
      <c r="F6" t="s">
        <v>50</v>
      </c>
      <c r="G6" t="s">
        <v>17</v>
      </c>
      <c r="H6">
        <v>60</v>
      </c>
      <c r="I6">
        <v>10</v>
      </c>
      <c r="J6" t="s">
        <v>17</v>
      </c>
      <c r="K6">
        <v>210</v>
      </c>
      <c r="L6">
        <v>729.14408700000001</v>
      </c>
      <c r="M6">
        <v>35.606481000000002</v>
      </c>
      <c r="N6">
        <v>41.586247999999998</v>
      </c>
      <c r="O6">
        <v>40.93741</v>
      </c>
      <c r="P6">
        <v>18.281033999999998</v>
      </c>
      <c r="Q6">
        <v>14.542127000000001</v>
      </c>
      <c r="R6">
        <v>71.548310999999998</v>
      </c>
      <c r="S6">
        <v>68.465819999999994</v>
      </c>
      <c r="T6">
        <v>32.322775</v>
      </c>
      <c r="U6">
        <v>37.395175000000002</v>
      </c>
      <c r="V6">
        <v>35.574660000000002</v>
      </c>
      <c r="W6">
        <v>41.566056000000003</v>
      </c>
      <c r="X6">
        <v>40.923513999999997</v>
      </c>
      <c r="Y6">
        <v>1.2728980000000001</v>
      </c>
      <c r="Z6">
        <v>33893.25</v>
      </c>
      <c r="AA6">
        <v>36.200000000000003</v>
      </c>
      <c r="AB6">
        <v>209107252927590</v>
      </c>
      <c r="AC6">
        <v>177023027805</v>
      </c>
      <c r="AD6">
        <v>89997040534811</v>
      </c>
      <c r="AE6">
        <v>97425620912</v>
      </c>
      <c r="AF6" t="s">
        <v>448</v>
      </c>
    </row>
    <row r="7" spans="1:32">
      <c r="A7" t="s">
        <v>138</v>
      </c>
      <c r="B7" t="s">
        <v>139</v>
      </c>
      <c r="C7" t="s">
        <v>152</v>
      </c>
      <c r="D7">
        <v>0</v>
      </c>
      <c r="E7" t="s">
        <v>140</v>
      </c>
      <c r="F7" t="s">
        <v>50</v>
      </c>
      <c r="G7" t="s">
        <v>17</v>
      </c>
      <c r="H7">
        <v>60</v>
      </c>
      <c r="I7">
        <v>10</v>
      </c>
      <c r="J7" t="s">
        <v>17</v>
      </c>
      <c r="K7">
        <v>235</v>
      </c>
      <c r="L7">
        <v>342.499347</v>
      </c>
      <c r="M7">
        <v>32.426229999999997</v>
      </c>
      <c r="N7">
        <v>38.923341999999998</v>
      </c>
      <c r="O7">
        <v>38.491750000000003</v>
      </c>
      <c r="P7">
        <v>14.564486</v>
      </c>
      <c r="Q7">
        <v>12.045347</v>
      </c>
      <c r="R7">
        <v>51.370531</v>
      </c>
      <c r="S7">
        <v>48.491185000000002</v>
      </c>
      <c r="T7">
        <v>28.545634</v>
      </c>
      <c r="U7">
        <v>34.85042</v>
      </c>
      <c r="V7">
        <v>32.390428999999997</v>
      </c>
      <c r="W7">
        <v>38.906961000000003</v>
      </c>
      <c r="X7">
        <v>38.478529999999999</v>
      </c>
      <c r="Y7">
        <v>1.236893</v>
      </c>
      <c r="Z7">
        <v>18086.330000000002</v>
      </c>
      <c r="AA7">
        <v>31.51</v>
      </c>
      <c r="AB7">
        <v>105942524147045</v>
      </c>
      <c r="AC7">
        <v>174372915018</v>
      </c>
      <c r="AD7">
        <v>48213060812654</v>
      </c>
      <c r="AE7">
        <v>84432158135</v>
      </c>
      <c r="AF7" t="s">
        <v>449</v>
      </c>
    </row>
    <row r="8" spans="1:32">
      <c r="A8" t="s">
        <v>138</v>
      </c>
      <c r="B8" t="s">
        <v>139</v>
      </c>
      <c r="C8" t="s">
        <v>152</v>
      </c>
      <c r="D8">
        <v>0</v>
      </c>
      <c r="E8" t="s">
        <v>140</v>
      </c>
      <c r="F8" t="s">
        <v>50</v>
      </c>
      <c r="G8" t="s">
        <v>17</v>
      </c>
      <c r="H8">
        <v>60</v>
      </c>
      <c r="I8">
        <v>10</v>
      </c>
      <c r="J8" t="s">
        <v>18</v>
      </c>
      <c r="K8">
        <v>110</v>
      </c>
      <c r="L8">
        <v>10442.565435</v>
      </c>
      <c r="M8">
        <v>41.556733999999999</v>
      </c>
      <c r="N8">
        <v>47.092886</v>
      </c>
      <c r="O8">
        <v>47.128281999999999</v>
      </c>
      <c r="P8">
        <v>28.271719000000001</v>
      </c>
      <c r="Q8">
        <v>19.859214000000001</v>
      </c>
      <c r="R8">
        <v>99.950901999999999</v>
      </c>
      <c r="S8">
        <v>98.250715</v>
      </c>
      <c r="T8">
        <v>42.082920999999999</v>
      </c>
      <c r="U8">
        <v>42.422683999999997</v>
      </c>
      <c r="V8">
        <v>41.539973000000003</v>
      </c>
      <c r="W8">
        <v>47.080807</v>
      </c>
      <c r="X8">
        <v>47.112636999999999</v>
      </c>
      <c r="Y8">
        <v>1.186342</v>
      </c>
      <c r="Z8">
        <v>195922.12</v>
      </c>
      <c r="AA8">
        <v>15.07</v>
      </c>
      <c r="AB8">
        <v>1214562830671070</v>
      </c>
      <c r="AC8">
        <v>74603672829</v>
      </c>
      <c r="AD8">
        <v>510930102773564</v>
      </c>
      <c r="AE8">
        <v>41677263230</v>
      </c>
      <c r="AF8" t="s">
        <v>450</v>
      </c>
    </row>
    <row r="9" spans="1:32">
      <c r="A9" t="s">
        <v>138</v>
      </c>
      <c r="B9" t="s">
        <v>139</v>
      </c>
      <c r="C9" t="s">
        <v>152</v>
      </c>
      <c r="D9">
        <v>0</v>
      </c>
      <c r="E9" t="s">
        <v>140</v>
      </c>
      <c r="F9" t="s">
        <v>50</v>
      </c>
      <c r="G9" t="s">
        <v>17</v>
      </c>
      <c r="H9">
        <v>60</v>
      </c>
      <c r="I9">
        <v>10</v>
      </c>
      <c r="J9" t="s">
        <v>18</v>
      </c>
      <c r="K9">
        <v>135</v>
      </c>
      <c r="L9">
        <v>4317.5802659999999</v>
      </c>
      <c r="M9">
        <v>40.676600999999998</v>
      </c>
      <c r="N9">
        <v>46.084986000000001</v>
      </c>
      <c r="O9">
        <v>45.894894000000001</v>
      </c>
      <c r="P9">
        <v>26.300272</v>
      </c>
      <c r="Q9">
        <v>19.005904000000001</v>
      </c>
      <c r="R9">
        <v>97.478204000000005</v>
      </c>
      <c r="S9">
        <v>94.786749</v>
      </c>
      <c r="T9">
        <v>40.249859000000001</v>
      </c>
      <c r="U9">
        <v>41.580793</v>
      </c>
      <c r="V9">
        <v>40.664005000000003</v>
      </c>
      <c r="W9">
        <v>46.073928000000002</v>
      </c>
      <c r="X9">
        <v>45.880187999999997</v>
      </c>
      <c r="Y9">
        <v>1.149775</v>
      </c>
      <c r="Z9">
        <v>106620.54</v>
      </c>
      <c r="AA9">
        <v>14.96</v>
      </c>
      <c r="AB9">
        <v>668483682695232</v>
      </c>
      <c r="AC9">
        <v>79596675007</v>
      </c>
      <c r="AD9">
        <v>278766887653461</v>
      </c>
      <c r="AE9">
        <v>41122573619</v>
      </c>
      <c r="AF9" t="s">
        <v>451</v>
      </c>
    </row>
    <row r="10" spans="1:32">
      <c r="A10" t="s">
        <v>138</v>
      </c>
      <c r="B10" t="s">
        <v>139</v>
      </c>
      <c r="C10" t="s">
        <v>152</v>
      </c>
      <c r="D10">
        <v>0</v>
      </c>
      <c r="E10" t="s">
        <v>140</v>
      </c>
      <c r="F10" t="s">
        <v>50</v>
      </c>
      <c r="G10" t="s">
        <v>17</v>
      </c>
      <c r="H10">
        <v>60</v>
      </c>
      <c r="I10">
        <v>10</v>
      </c>
      <c r="J10" t="s">
        <v>18</v>
      </c>
      <c r="K10">
        <v>160</v>
      </c>
      <c r="L10">
        <v>2021.632521</v>
      </c>
      <c r="M10">
        <v>39.148490000000002</v>
      </c>
      <c r="N10">
        <v>44.571486999999998</v>
      </c>
      <c r="O10">
        <v>44.161321999999998</v>
      </c>
      <c r="P10">
        <v>23.511472999999999</v>
      </c>
      <c r="Q10">
        <v>17.622322</v>
      </c>
      <c r="R10">
        <v>91.038469000000006</v>
      </c>
      <c r="S10">
        <v>87.973179999999999</v>
      </c>
      <c r="T10">
        <v>37.467860000000002</v>
      </c>
      <c r="U10">
        <v>40.280318000000001</v>
      </c>
      <c r="V10">
        <v>39.129002</v>
      </c>
      <c r="W10">
        <v>44.558017</v>
      </c>
      <c r="X10">
        <v>44.146112000000002</v>
      </c>
      <c r="Y10">
        <v>1.2452399999999999</v>
      </c>
      <c r="Z10">
        <v>57675.54</v>
      </c>
      <c r="AA10">
        <v>17.739999999999998</v>
      </c>
      <c r="AB10">
        <v>359795806585193</v>
      </c>
      <c r="AC10">
        <v>88360820981</v>
      </c>
      <c r="AD10">
        <v>151429599676855</v>
      </c>
      <c r="AE10">
        <v>48485184506</v>
      </c>
      <c r="AF10" t="s">
        <v>452</v>
      </c>
    </row>
    <row r="11" spans="1:32">
      <c r="A11" t="s">
        <v>138</v>
      </c>
      <c r="B11" t="s">
        <v>139</v>
      </c>
      <c r="C11" t="s">
        <v>152</v>
      </c>
      <c r="D11">
        <v>0</v>
      </c>
      <c r="E11" t="s">
        <v>140</v>
      </c>
      <c r="F11" t="s">
        <v>50</v>
      </c>
      <c r="G11" t="s">
        <v>17</v>
      </c>
      <c r="H11">
        <v>60</v>
      </c>
      <c r="I11">
        <v>10</v>
      </c>
      <c r="J11" t="s">
        <v>18</v>
      </c>
      <c r="K11">
        <v>185</v>
      </c>
      <c r="L11">
        <v>986.55805699999996</v>
      </c>
      <c r="M11">
        <v>36.869432000000003</v>
      </c>
      <c r="N11">
        <v>42.651155000000003</v>
      </c>
      <c r="O11">
        <v>42.035621999999996</v>
      </c>
      <c r="P11">
        <v>20.059733999999999</v>
      </c>
      <c r="Q11">
        <v>15.639701000000001</v>
      </c>
      <c r="R11">
        <v>79.157120000000006</v>
      </c>
      <c r="S11">
        <v>75.937690000000003</v>
      </c>
      <c r="T11">
        <v>34.042377999999999</v>
      </c>
      <c r="U11">
        <v>38.481980999999998</v>
      </c>
      <c r="V11">
        <v>36.841186</v>
      </c>
      <c r="W11">
        <v>42.634247000000002</v>
      </c>
      <c r="X11">
        <v>42.018531000000003</v>
      </c>
      <c r="Y11">
        <v>1.2561599999999999</v>
      </c>
      <c r="Z11">
        <v>34343.75</v>
      </c>
      <c r="AA11">
        <v>16.07</v>
      </c>
      <c r="AB11">
        <v>217520757302833</v>
      </c>
      <c r="AC11">
        <v>85356763840</v>
      </c>
      <c r="AD11">
        <v>90372253138862</v>
      </c>
      <c r="AE11">
        <v>43329976982</v>
      </c>
      <c r="AF11" t="s">
        <v>453</v>
      </c>
    </row>
    <row r="12" spans="1:32">
      <c r="A12" t="s">
        <v>138</v>
      </c>
      <c r="B12" t="s">
        <v>139</v>
      </c>
      <c r="C12" t="s">
        <v>152</v>
      </c>
      <c r="D12">
        <v>0</v>
      </c>
      <c r="E12" t="s">
        <v>140</v>
      </c>
      <c r="F12" t="s">
        <v>50</v>
      </c>
      <c r="G12" t="s">
        <v>17</v>
      </c>
      <c r="H12">
        <v>60</v>
      </c>
      <c r="I12">
        <v>10</v>
      </c>
      <c r="J12" t="s">
        <v>18</v>
      </c>
      <c r="K12">
        <v>210</v>
      </c>
      <c r="L12">
        <v>464.73280599999998</v>
      </c>
      <c r="M12">
        <v>33.934809999999999</v>
      </c>
      <c r="N12">
        <v>40.385340999999997</v>
      </c>
      <c r="O12">
        <v>39.843854</v>
      </c>
      <c r="P12">
        <v>16.342324000000001</v>
      </c>
      <c r="Q12">
        <v>13.236101</v>
      </c>
      <c r="R12">
        <v>60.966625000000001</v>
      </c>
      <c r="S12">
        <v>57.918334000000002</v>
      </c>
      <c r="T12">
        <v>30.314938999999999</v>
      </c>
      <c r="U12">
        <v>36.220151000000001</v>
      </c>
      <c r="V12">
        <v>33.901319000000001</v>
      </c>
      <c r="W12">
        <v>40.369422999999998</v>
      </c>
      <c r="X12">
        <v>39.831632999999997</v>
      </c>
      <c r="Y12">
        <v>1.3163450000000001</v>
      </c>
      <c r="Z12">
        <v>22410.32</v>
      </c>
      <c r="AA12">
        <v>15.29</v>
      </c>
      <c r="AB12">
        <v>140359599849631</v>
      </c>
      <c r="AC12">
        <v>86781991752</v>
      </c>
      <c r="AD12">
        <v>59189945448975</v>
      </c>
      <c r="AE12">
        <v>40863668697</v>
      </c>
      <c r="AF12" t="s">
        <v>454</v>
      </c>
    </row>
    <row r="13" spans="1:32">
      <c r="A13" t="s">
        <v>138</v>
      </c>
      <c r="B13" t="s">
        <v>139</v>
      </c>
      <c r="C13" t="s">
        <v>152</v>
      </c>
      <c r="D13">
        <v>0</v>
      </c>
      <c r="E13" t="s">
        <v>140</v>
      </c>
      <c r="F13" t="s">
        <v>50</v>
      </c>
      <c r="G13" t="s">
        <v>17</v>
      </c>
      <c r="H13">
        <v>60</v>
      </c>
      <c r="I13">
        <v>10</v>
      </c>
      <c r="J13" t="s">
        <v>18</v>
      </c>
      <c r="K13">
        <v>235</v>
      </c>
      <c r="L13">
        <v>211.72304600000001</v>
      </c>
      <c r="M13">
        <v>30.730288000000002</v>
      </c>
      <c r="N13">
        <v>37.946593</v>
      </c>
      <c r="O13">
        <v>37.617959999999997</v>
      </c>
      <c r="P13">
        <v>12.75619</v>
      </c>
      <c r="Q13">
        <v>10.782557000000001</v>
      </c>
      <c r="R13">
        <v>39.917167999999997</v>
      </c>
      <c r="S13">
        <v>37.259478999999999</v>
      </c>
      <c r="T13">
        <v>26.702704000000001</v>
      </c>
      <c r="U13">
        <v>33.605246000000001</v>
      </c>
      <c r="V13">
        <v>30.697140000000001</v>
      </c>
      <c r="W13">
        <v>37.934097000000001</v>
      </c>
      <c r="X13">
        <v>37.605533999999999</v>
      </c>
      <c r="Y13">
        <v>1.2324660000000001</v>
      </c>
      <c r="Z13">
        <v>11088.26</v>
      </c>
      <c r="AA13">
        <v>14.69</v>
      </c>
      <c r="AB13">
        <v>72525313839651</v>
      </c>
      <c r="AC13">
        <v>85315094253</v>
      </c>
      <c r="AD13">
        <v>29349385749577</v>
      </c>
      <c r="AE13">
        <v>39239978541</v>
      </c>
      <c r="AF13" t="s">
        <v>455</v>
      </c>
    </row>
    <row r="14" spans="1:32">
      <c r="A14" t="s">
        <v>138</v>
      </c>
      <c r="B14" t="s">
        <v>139</v>
      </c>
      <c r="C14" t="s">
        <v>152</v>
      </c>
      <c r="D14">
        <v>0</v>
      </c>
      <c r="E14" t="s">
        <v>140</v>
      </c>
      <c r="F14" t="s">
        <v>50</v>
      </c>
      <c r="G14" t="s">
        <v>17</v>
      </c>
      <c r="H14">
        <v>60</v>
      </c>
      <c r="I14">
        <v>10</v>
      </c>
      <c r="J14" t="s">
        <v>8</v>
      </c>
      <c r="K14">
        <v>110</v>
      </c>
      <c r="L14">
        <v>6958.5466839999999</v>
      </c>
      <c r="M14">
        <v>40.630060999999998</v>
      </c>
      <c r="N14">
        <v>45.945410000000003</v>
      </c>
      <c r="O14">
        <v>45.755550999999997</v>
      </c>
      <c r="P14">
        <v>27.519856000000001</v>
      </c>
      <c r="Q14">
        <v>19.372896999999998</v>
      </c>
      <c r="R14">
        <v>98.056916999999999</v>
      </c>
      <c r="S14">
        <v>95.498425999999995</v>
      </c>
      <c r="T14">
        <v>41.069575999999998</v>
      </c>
      <c r="U14">
        <v>41.724879000000001</v>
      </c>
      <c r="V14">
        <v>40.620578999999999</v>
      </c>
      <c r="W14">
        <v>45.938218999999997</v>
      </c>
      <c r="X14">
        <v>45.744365000000002</v>
      </c>
      <c r="Y14">
        <v>1.2490460000000001</v>
      </c>
      <c r="Z14">
        <v>103161.19</v>
      </c>
      <c r="AA14">
        <v>9.6199999999999992</v>
      </c>
      <c r="AB14">
        <v>630228818127662</v>
      </c>
      <c r="AC14">
        <v>42614353551</v>
      </c>
      <c r="AD14">
        <v>269254583521503</v>
      </c>
      <c r="AE14">
        <v>26500106971</v>
      </c>
      <c r="AF14" t="s">
        <v>456</v>
      </c>
    </row>
    <row r="15" spans="1:32">
      <c r="A15" t="s">
        <v>138</v>
      </c>
      <c r="B15" t="s">
        <v>139</v>
      </c>
      <c r="C15" t="s">
        <v>152</v>
      </c>
      <c r="D15">
        <v>0</v>
      </c>
      <c r="E15" t="s">
        <v>140</v>
      </c>
      <c r="F15" t="s">
        <v>50</v>
      </c>
      <c r="G15" t="s">
        <v>17</v>
      </c>
      <c r="H15">
        <v>60</v>
      </c>
      <c r="I15">
        <v>10</v>
      </c>
      <c r="J15" t="s">
        <v>8</v>
      </c>
      <c r="K15">
        <v>135</v>
      </c>
      <c r="L15">
        <v>3106.1492349999999</v>
      </c>
      <c r="M15">
        <v>39.69256</v>
      </c>
      <c r="N15">
        <v>45.030405999999999</v>
      </c>
      <c r="O15">
        <v>44.645411000000003</v>
      </c>
      <c r="P15">
        <v>25.311133999999999</v>
      </c>
      <c r="Q15">
        <v>18.412752000000001</v>
      </c>
      <c r="R15">
        <v>93.923096999999999</v>
      </c>
      <c r="S15">
        <v>91.066710999999998</v>
      </c>
      <c r="T15">
        <v>39.013019</v>
      </c>
      <c r="U15">
        <v>40.868744</v>
      </c>
      <c r="V15">
        <v>39.680079999999997</v>
      </c>
      <c r="W15">
        <v>45.021299999999997</v>
      </c>
      <c r="X15">
        <v>44.632063000000002</v>
      </c>
      <c r="Y15">
        <v>1.310349</v>
      </c>
      <c r="Z15">
        <v>64578.77</v>
      </c>
      <c r="AA15">
        <v>9.4600000000000009</v>
      </c>
      <c r="AB15">
        <v>400688508937083</v>
      </c>
      <c r="AC15">
        <v>44728973739</v>
      </c>
      <c r="AD15">
        <v>168750970193531</v>
      </c>
      <c r="AE15">
        <v>26090864953</v>
      </c>
      <c r="AF15" t="s">
        <v>457</v>
      </c>
    </row>
    <row r="16" spans="1:32">
      <c r="A16" t="s">
        <v>138</v>
      </c>
      <c r="B16" t="s">
        <v>139</v>
      </c>
      <c r="C16" t="s">
        <v>152</v>
      </c>
      <c r="D16">
        <v>0</v>
      </c>
      <c r="E16" t="s">
        <v>140</v>
      </c>
      <c r="F16" t="s">
        <v>50</v>
      </c>
      <c r="G16" t="s">
        <v>17</v>
      </c>
      <c r="H16">
        <v>60</v>
      </c>
      <c r="I16">
        <v>10</v>
      </c>
      <c r="J16" t="s">
        <v>8</v>
      </c>
      <c r="K16">
        <v>160</v>
      </c>
      <c r="L16">
        <v>1495.4288790000001</v>
      </c>
      <c r="M16">
        <v>38.033163999999999</v>
      </c>
      <c r="N16">
        <v>43.591883000000003</v>
      </c>
      <c r="O16">
        <v>43.036515999999999</v>
      </c>
      <c r="P16">
        <v>22.209088999999999</v>
      </c>
      <c r="Q16">
        <v>16.818918</v>
      </c>
      <c r="R16">
        <v>85.699985999999996</v>
      </c>
      <c r="S16">
        <v>82.523679999999999</v>
      </c>
      <c r="T16">
        <v>36.000757999999998</v>
      </c>
      <c r="U16">
        <v>39.486882999999999</v>
      </c>
      <c r="V16">
        <v>38.012177999999999</v>
      </c>
      <c r="W16">
        <v>43.579324</v>
      </c>
      <c r="X16">
        <v>43.022368999999998</v>
      </c>
      <c r="Y16">
        <v>1.3745830000000001</v>
      </c>
      <c r="Z16">
        <v>36088.85</v>
      </c>
      <c r="AA16">
        <v>10.32</v>
      </c>
      <c r="AB16">
        <v>228726228519985</v>
      </c>
      <c r="AC16">
        <v>50603974829</v>
      </c>
      <c r="AD16">
        <v>94476523443439</v>
      </c>
      <c r="AE16">
        <v>28092472382</v>
      </c>
      <c r="AF16" t="s">
        <v>458</v>
      </c>
    </row>
    <row r="17" spans="1:32">
      <c r="A17" t="s">
        <v>138</v>
      </c>
      <c r="B17" t="s">
        <v>139</v>
      </c>
      <c r="C17" t="s">
        <v>152</v>
      </c>
      <c r="D17">
        <v>0</v>
      </c>
      <c r="E17" t="s">
        <v>140</v>
      </c>
      <c r="F17" t="s">
        <v>50</v>
      </c>
      <c r="G17" t="s">
        <v>17</v>
      </c>
      <c r="H17">
        <v>60</v>
      </c>
      <c r="I17">
        <v>10</v>
      </c>
      <c r="J17" t="s">
        <v>8</v>
      </c>
      <c r="K17">
        <v>185</v>
      </c>
      <c r="L17">
        <v>725.76531199999999</v>
      </c>
      <c r="M17">
        <v>35.667257999999997</v>
      </c>
      <c r="N17">
        <v>41.687708000000001</v>
      </c>
      <c r="O17">
        <v>41.099417000000003</v>
      </c>
      <c r="P17">
        <v>18.666267000000001</v>
      </c>
      <c r="Q17">
        <v>14.714563</v>
      </c>
      <c r="R17">
        <v>71.818039999999996</v>
      </c>
      <c r="S17">
        <v>68.587282000000002</v>
      </c>
      <c r="T17">
        <v>32.547601999999998</v>
      </c>
      <c r="U17">
        <v>37.582586999999997</v>
      </c>
      <c r="V17">
        <v>35.637754000000001</v>
      </c>
      <c r="W17">
        <v>41.671064000000001</v>
      </c>
      <c r="X17">
        <v>41.084040000000002</v>
      </c>
      <c r="Y17">
        <v>1.350905</v>
      </c>
      <c r="Z17">
        <v>22474.9</v>
      </c>
      <c r="AA17">
        <v>8.9</v>
      </c>
      <c r="AB17">
        <v>144092476674795</v>
      </c>
      <c r="AC17">
        <v>49279031204</v>
      </c>
      <c r="AD17">
        <v>58973729955616</v>
      </c>
      <c r="AE17">
        <v>23851123617</v>
      </c>
      <c r="AF17" t="s">
        <v>459</v>
      </c>
    </row>
    <row r="18" spans="1:32">
      <c r="A18" t="s">
        <v>138</v>
      </c>
      <c r="B18" t="s">
        <v>139</v>
      </c>
      <c r="C18" t="s">
        <v>152</v>
      </c>
      <c r="D18">
        <v>0</v>
      </c>
      <c r="E18" t="s">
        <v>140</v>
      </c>
      <c r="F18" t="s">
        <v>50</v>
      </c>
      <c r="G18" t="s">
        <v>17</v>
      </c>
      <c r="H18">
        <v>60</v>
      </c>
      <c r="I18">
        <v>10</v>
      </c>
      <c r="J18" t="s">
        <v>8</v>
      </c>
      <c r="K18">
        <v>210</v>
      </c>
      <c r="L18">
        <v>339.20540999999997</v>
      </c>
      <c r="M18">
        <v>32.687905999999998</v>
      </c>
      <c r="N18">
        <v>39.478102999999997</v>
      </c>
      <c r="O18">
        <v>39.067562000000002</v>
      </c>
      <c r="P18">
        <v>14.956543999999999</v>
      </c>
      <c r="Q18">
        <v>12.273346999999999</v>
      </c>
      <c r="R18">
        <v>52.327340999999997</v>
      </c>
      <c r="S18">
        <v>49.415424000000002</v>
      </c>
      <c r="T18">
        <v>28.886371</v>
      </c>
      <c r="U18">
        <v>35.283121000000001</v>
      </c>
      <c r="V18">
        <v>32.655439000000001</v>
      </c>
      <c r="W18">
        <v>39.461188999999997</v>
      </c>
      <c r="X18">
        <v>39.056555000000003</v>
      </c>
      <c r="Y18">
        <v>1.426391</v>
      </c>
      <c r="Z18">
        <v>15753.62</v>
      </c>
      <c r="AA18">
        <v>8.76</v>
      </c>
      <c r="AB18">
        <v>99339441487241</v>
      </c>
      <c r="AC18">
        <v>49255957120</v>
      </c>
      <c r="AD18">
        <v>41450209473819</v>
      </c>
      <c r="AE18">
        <v>23440193325</v>
      </c>
      <c r="AF18" t="s">
        <v>460</v>
      </c>
    </row>
    <row r="19" spans="1:32">
      <c r="A19" t="s">
        <v>138</v>
      </c>
      <c r="B19" t="s">
        <v>139</v>
      </c>
      <c r="C19" t="s">
        <v>152</v>
      </c>
      <c r="D19">
        <v>0</v>
      </c>
      <c r="E19" t="s">
        <v>140</v>
      </c>
      <c r="F19" t="s">
        <v>50</v>
      </c>
      <c r="G19" t="s">
        <v>17</v>
      </c>
      <c r="H19">
        <v>60</v>
      </c>
      <c r="I19">
        <v>10</v>
      </c>
      <c r="J19" t="s">
        <v>8</v>
      </c>
      <c r="K19">
        <v>235</v>
      </c>
      <c r="L19">
        <v>149.49235400000001</v>
      </c>
      <c r="M19">
        <v>29.521318999999998</v>
      </c>
      <c r="N19">
        <v>37.087200000000003</v>
      </c>
      <c r="O19">
        <v>37.004238999999998</v>
      </c>
      <c r="P19">
        <v>11.542306</v>
      </c>
      <c r="Q19">
        <v>9.9171340000000008</v>
      </c>
      <c r="R19">
        <v>30.976113000000002</v>
      </c>
      <c r="S19">
        <v>28.735052</v>
      </c>
      <c r="T19">
        <v>25.433320999999999</v>
      </c>
      <c r="U19">
        <v>32.716031000000001</v>
      </c>
      <c r="V19">
        <v>29.489898</v>
      </c>
      <c r="W19">
        <v>37.072854999999997</v>
      </c>
      <c r="X19">
        <v>36.990772</v>
      </c>
      <c r="Y19">
        <v>1.384957</v>
      </c>
      <c r="Z19">
        <v>8147.25</v>
      </c>
      <c r="AA19">
        <v>7.87</v>
      </c>
      <c r="AB19">
        <v>52396141051732</v>
      </c>
      <c r="AC19">
        <v>47369225194</v>
      </c>
      <c r="AD19">
        <v>21468591283705</v>
      </c>
      <c r="AE19">
        <v>21080196457</v>
      </c>
      <c r="AF19" t="s">
        <v>461</v>
      </c>
    </row>
    <row r="20" spans="1:32">
      <c r="A20" t="s">
        <v>138</v>
      </c>
      <c r="B20" t="s">
        <v>139</v>
      </c>
      <c r="C20" t="s">
        <v>152</v>
      </c>
      <c r="D20">
        <v>0</v>
      </c>
      <c r="E20" t="s">
        <v>140</v>
      </c>
      <c r="F20" t="s">
        <v>50</v>
      </c>
      <c r="G20" t="s">
        <v>17</v>
      </c>
      <c r="H20">
        <v>60</v>
      </c>
      <c r="I20">
        <v>10</v>
      </c>
      <c r="J20" t="s">
        <v>19</v>
      </c>
      <c r="K20">
        <v>110</v>
      </c>
      <c r="L20">
        <v>4074.548221</v>
      </c>
      <c r="M20">
        <v>38.359309000000003</v>
      </c>
      <c r="N20">
        <v>44.516119000000003</v>
      </c>
      <c r="O20">
        <v>43.848300999999999</v>
      </c>
      <c r="P20">
        <v>25.992284000000001</v>
      </c>
      <c r="Q20">
        <v>18.077598999999999</v>
      </c>
      <c r="R20">
        <v>90.321557999999996</v>
      </c>
      <c r="S20">
        <v>87.697773999999995</v>
      </c>
      <c r="T20">
        <v>37.533056999999999</v>
      </c>
      <c r="U20">
        <v>40.433515999999997</v>
      </c>
      <c r="V20">
        <v>38.353898999999998</v>
      </c>
      <c r="W20">
        <v>44.511206000000001</v>
      </c>
      <c r="X20">
        <v>43.838948000000002</v>
      </c>
      <c r="Y20">
        <v>1.296662</v>
      </c>
      <c r="Z20">
        <v>55685.87</v>
      </c>
      <c r="AA20">
        <v>4.34</v>
      </c>
      <c r="AB20">
        <v>337875442927309</v>
      </c>
      <c r="AC20">
        <v>19927235179</v>
      </c>
      <c r="AD20">
        <v>145441482680233</v>
      </c>
      <c r="AE20">
        <v>11795163007</v>
      </c>
      <c r="AF20" t="s">
        <v>462</v>
      </c>
    </row>
    <row r="21" spans="1:32">
      <c r="A21" t="s">
        <v>138</v>
      </c>
      <c r="B21" t="s">
        <v>139</v>
      </c>
      <c r="C21" t="s">
        <v>152</v>
      </c>
      <c r="D21">
        <v>0</v>
      </c>
      <c r="E21" t="s">
        <v>140</v>
      </c>
      <c r="F21" t="s">
        <v>50</v>
      </c>
      <c r="G21" t="s">
        <v>17</v>
      </c>
      <c r="H21">
        <v>60</v>
      </c>
      <c r="I21">
        <v>10</v>
      </c>
      <c r="J21" t="s">
        <v>19</v>
      </c>
      <c r="K21">
        <v>135</v>
      </c>
      <c r="L21">
        <v>1989.0989010000001</v>
      </c>
      <c r="M21">
        <v>37.495286999999998</v>
      </c>
      <c r="N21">
        <v>43.659298</v>
      </c>
      <c r="O21">
        <v>42.926017000000002</v>
      </c>
      <c r="P21">
        <v>23.512878000000001</v>
      </c>
      <c r="Q21">
        <v>17.032066</v>
      </c>
      <c r="R21">
        <v>84.349524000000002</v>
      </c>
      <c r="S21">
        <v>81.549798999999993</v>
      </c>
      <c r="T21">
        <v>35.800524000000003</v>
      </c>
      <c r="U21">
        <v>39.562187000000002</v>
      </c>
      <c r="V21">
        <v>37.484617</v>
      </c>
      <c r="W21">
        <v>43.651674999999997</v>
      </c>
      <c r="X21">
        <v>42.914563000000001</v>
      </c>
      <c r="Y21">
        <v>1.397378</v>
      </c>
      <c r="Z21">
        <v>31415.67</v>
      </c>
      <c r="AA21">
        <v>5.09</v>
      </c>
      <c r="AB21">
        <v>196853877758283</v>
      </c>
      <c r="AC21">
        <v>22125736961</v>
      </c>
      <c r="AD21">
        <v>82088501679606</v>
      </c>
      <c r="AE21">
        <v>13805860196</v>
      </c>
      <c r="AF21" t="s">
        <v>463</v>
      </c>
    </row>
    <row r="22" spans="1:32">
      <c r="A22" t="s">
        <v>138</v>
      </c>
      <c r="B22" t="s">
        <v>139</v>
      </c>
      <c r="C22" t="s">
        <v>152</v>
      </c>
      <c r="D22">
        <v>0</v>
      </c>
      <c r="E22" t="s">
        <v>140</v>
      </c>
      <c r="F22" t="s">
        <v>50</v>
      </c>
      <c r="G22" t="s">
        <v>17</v>
      </c>
      <c r="H22">
        <v>60</v>
      </c>
      <c r="I22">
        <v>10</v>
      </c>
      <c r="J22" t="s">
        <v>19</v>
      </c>
      <c r="K22">
        <v>160</v>
      </c>
      <c r="L22">
        <v>971.85891000000004</v>
      </c>
      <c r="M22">
        <v>35.956041999999997</v>
      </c>
      <c r="N22">
        <v>42.276221999999997</v>
      </c>
      <c r="O22">
        <v>41.515841999999999</v>
      </c>
      <c r="P22">
        <v>20.188566000000002</v>
      </c>
      <c r="Q22">
        <v>15.360455999999999</v>
      </c>
      <c r="R22">
        <v>73.517071999999999</v>
      </c>
      <c r="S22">
        <v>70.576778000000004</v>
      </c>
      <c r="T22">
        <v>33.233711999999997</v>
      </c>
      <c r="U22">
        <v>38.161724999999997</v>
      </c>
      <c r="V22">
        <v>35.936514000000003</v>
      </c>
      <c r="W22">
        <v>42.264387999999997</v>
      </c>
      <c r="X22">
        <v>41.502564999999997</v>
      </c>
      <c r="Y22">
        <v>1.4591019999999999</v>
      </c>
      <c r="Z22">
        <v>19727.48</v>
      </c>
      <c r="AA22">
        <v>4.37</v>
      </c>
      <c r="AB22">
        <v>124193157042395</v>
      </c>
      <c r="AC22">
        <v>23837360976</v>
      </c>
      <c r="AD22">
        <v>51562866546766</v>
      </c>
      <c r="AE22">
        <v>11749803116</v>
      </c>
      <c r="AF22" t="s">
        <v>464</v>
      </c>
    </row>
    <row r="23" spans="1:32">
      <c r="A23" t="s">
        <v>138</v>
      </c>
      <c r="B23" t="s">
        <v>139</v>
      </c>
      <c r="C23" t="s">
        <v>152</v>
      </c>
      <c r="D23">
        <v>0</v>
      </c>
      <c r="E23" t="s">
        <v>140</v>
      </c>
      <c r="F23" t="s">
        <v>50</v>
      </c>
      <c r="G23" t="s">
        <v>17</v>
      </c>
      <c r="H23">
        <v>60</v>
      </c>
      <c r="I23">
        <v>10</v>
      </c>
      <c r="J23" t="s">
        <v>19</v>
      </c>
      <c r="K23">
        <v>185</v>
      </c>
      <c r="L23">
        <v>466.99024100000003</v>
      </c>
      <c r="M23">
        <v>33.712567999999997</v>
      </c>
      <c r="N23">
        <v>40.481575999999997</v>
      </c>
      <c r="O23">
        <v>39.832349000000001</v>
      </c>
      <c r="P23">
        <v>16.641113000000001</v>
      </c>
      <c r="Q23">
        <v>13.263218999999999</v>
      </c>
      <c r="R23">
        <v>57.486139999999999</v>
      </c>
      <c r="S23">
        <v>54.608865999999999</v>
      </c>
      <c r="T23">
        <v>30.176704000000001</v>
      </c>
      <c r="U23">
        <v>36.310716999999997</v>
      </c>
      <c r="V23">
        <v>33.683579000000002</v>
      </c>
      <c r="W23">
        <v>40.466923999999999</v>
      </c>
      <c r="X23">
        <v>39.820141</v>
      </c>
      <c r="Y23">
        <v>1.4888570000000001</v>
      </c>
      <c r="Z23">
        <v>13379.11</v>
      </c>
      <c r="AA23">
        <v>4.1100000000000003</v>
      </c>
      <c r="AB23">
        <v>86340552827940</v>
      </c>
      <c r="AC23">
        <v>22727219039</v>
      </c>
      <c r="AD23">
        <v>34977380423850</v>
      </c>
      <c r="AE23">
        <v>10956183804</v>
      </c>
      <c r="AF23" t="s">
        <v>465</v>
      </c>
    </row>
    <row r="24" spans="1:32">
      <c r="A24" t="s">
        <v>138</v>
      </c>
      <c r="B24" t="s">
        <v>139</v>
      </c>
      <c r="C24" t="s">
        <v>152</v>
      </c>
      <c r="D24">
        <v>0</v>
      </c>
      <c r="E24" t="s">
        <v>140</v>
      </c>
      <c r="F24" t="s">
        <v>50</v>
      </c>
      <c r="G24" t="s">
        <v>17</v>
      </c>
      <c r="H24">
        <v>60</v>
      </c>
      <c r="I24">
        <v>10</v>
      </c>
      <c r="J24" t="s">
        <v>19</v>
      </c>
      <c r="K24">
        <v>210</v>
      </c>
      <c r="L24">
        <v>212.06977599999999</v>
      </c>
      <c r="M24">
        <v>30.868404999999999</v>
      </c>
      <c r="N24">
        <v>38.366754999999998</v>
      </c>
      <c r="O24">
        <v>38.085144</v>
      </c>
      <c r="P24">
        <v>13.010192999999999</v>
      </c>
      <c r="Q24">
        <v>10.916848999999999</v>
      </c>
      <c r="R24">
        <v>37.872436999999998</v>
      </c>
      <c r="S24">
        <v>35.559013</v>
      </c>
      <c r="T24">
        <v>26.883208</v>
      </c>
      <c r="U24">
        <v>33.993448000000001</v>
      </c>
      <c r="V24">
        <v>30.835094999999999</v>
      </c>
      <c r="W24">
        <v>38.354197999999997</v>
      </c>
      <c r="X24">
        <v>38.069966999999998</v>
      </c>
      <c r="Y24">
        <v>1.467365</v>
      </c>
      <c r="Z24">
        <v>8891.56</v>
      </c>
      <c r="AA24">
        <v>3.66</v>
      </c>
      <c r="AB24">
        <v>58212275829937</v>
      </c>
      <c r="AC24">
        <v>22132884255</v>
      </c>
      <c r="AD24">
        <v>23272969748620</v>
      </c>
      <c r="AE24">
        <v>9748946772</v>
      </c>
      <c r="AF24" t="s">
        <v>466</v>
      </c>
    </row>
    <row r="25" spans="1:32">
      <c r="A25" t="s">
        <v>138</v>
      </c>
      <c r="B25" t="s">
        <v>139</v>
      </c>
      <c r="C25" t="s">
        <v>152</v>
      </c>
      <c r="D25">
        <v>0</v>
      </c>
      <c r="E25" t="s">
        <v>140</v>
      </c>
      <c r="F25" t="s">
        <v>50</v>
      </c>
      <c r="G25" t="s">
        <v>17</v>
      </c>
      <c r="H25">
        <v>60</v>
      </c>
      <c r="I25">
        <v>10</v>
      </c>
      <c r="J25" t="s">
        <v>19</v>
      </c>
      <c r="K25">
        <v>235</v>
      </c>
      <c r="L25">
        <v>92.790901000000005</v>
      </c>
      <c r="M25">
        <v>27.857904000000001</v>
      </c>
      <c r="N25">
        <v>36.290101999999997</v>
      </c>
      <c r="O25">
        <v>36.217849999999999</v>
      </c>
      <c r="P25">
        <v>9.8959679999999999</v>
      </c>
      <c r="Q25">
        <v>8.7543209999999991</v>
      </c>
      <c r="R25">
        <v>18.448737999999999</v>
      </c>
      <c r="S25">
        <v>16.810514999999999</v>
      </c>
      <c r="T25">
        <v>23.749638999999998</v>
      </c>
      <c r="U25">
        <v>31.435167</v>
      </c>
      <c r="V25">
        <v>27.824169999999999</v>
      </c>
      <c r="W25">
        <v>36.276181000000001</v>
      </c>
      <c r="X25">
        <v>36.206893999999998</v>
      </c>
      <c r="Y25">
        <v>1.47492</v>
      </c>
      <c r="Z25">
        <v>5265.49</v>
      </c>
      <c r="AA25">
        <v>3.47</v>
      </c>
      <c r="AB25">
        <v>34286607540259</v>
      </c>
      <c r="AC25">
        <v>21085460636</v>
      </c>
      <c r="AD25">
        <v>13807228910091</v>
      </c>
      <c r="AE25">
        <v>9332008043</v>
      </c>
      <c r="AF25" t="s">
        <v>467</v>
      </c>
    </row>
    <row r="26" spans="1:32">
      <c r="A26" t="s">
        <v>138</v>
      </c>
      <c r="B26" t="s">
        <v>139</v>
      </c>
      <c r="C26" t="s">
        <v>152</v>
      </c>
      <c r="D26">
        <v>0</v>
      </c>
      <c r="E26" t="s">
        <v>140</v>
      </c>
      <c r="F26" t="s">
        <v>50</v>
      </c>
      <c r="G26" t="s">
        <v>17</v>
      </c>
      <c r="H26">
        <v>60</v>
      </c>
      <c r="I26">
        <v>10</v>
      </c>
      <c r="J26" t="s">
        <v>9</v>
      </c>
      <c r="K26">
        <v>110</v>
      </c>
      <c r="L26">
        <v>2955.4138170000001</v>
      </c>
      <c r="M26">
        <v>36.249918999999998</v>
      </c>
      <c r="N26">
        <v>43.457521999999997</v>
      </c>
      <c r="O26">
        <v>42.561171000000002</v>
      </c>
      <c r="P26">
        <v>24.944161000000001</v>
      </c>
      <c r="Q26">
        <v>16.487974999999999</v>
      </c>
      <c r="R26">
        <v>79.168659000000005</v>
      </c>
      <c r="S26">
        <v>76.497674000000004</v>
      </c>
      <c r="T26">
        <v>33.787368000000001</v>
      </c>
      <c r="U26">
        <v>39.248508000000001</v>
      </c>
      <c r="V26">
        <v>36.245800000000003</v>
      </c>
      <c r="W26">
        <v>43.453057000000001</v>
      </c>
      <c r="X26">
        <v>42.552919000000003</v>
      </c>
      <c r="Y26">
        <v>1.400628</v>
      </c>
      <c r="Z26">
        <v>33570.43</v>
      </c>
      <c r="AA26">
        <v>2.87</v>
      </c>
      <c r="AB26">
        <v>205404997355760</v>
      </c>
      <c r="AC26">
        <v>12456603056</v>
      </c>
      <c r="AD26">
        <v>87766925073239</v>
      </c>
      <c r="AE26">
        <v>7749044680</v>
      </c>
      <c r="AF26" t="s">
        <v>468</v>
      </c>
    </row>
    <row r="27" spans="1:32">
      <c r="A27" t="s">
        <v>138</v>
      </c>
      <c r="B27" t="s">
        <v>139</v>
      </c>
      <c r="C27" t="s">
        <v>152</v>
      </c>
      <c r="D27">
        <v>0</v>
      </c>
      <c r="E27" t="s">
        <v>140</v>
      </c>
      <c r="F27" t="s">
        <v>50</v>
      </c>
      <c r="G27" t="s">
        <v>17</v>
      </c>
      <c r="H27">
        <v>60</v>
      </c>
      <c r="I27">
        <v>10</v>
      </c>
      <c r="J27" t="s">
        <v>9</v>
      </c>
      <c r="K27">
        <v>135</v>
      </c>
      <c r="L27">
        <v>1487.0262049999999</v>
      </c>
      <c r="M27">
        <v>35.566980000000001</v>
      </c>
      <c r="N27">
        <v>42.661031000000001</v>
      </c>
      <c r="O27">
        <v>41.780897000000003</v>
      </c>
      <c r="P27">
        <v>22.205262999999999</v>
      </c>
      <c r="Q27">
        <v>15.569501000000001</v>
      </c>
      <c r="R27">
        <v>72.290477999999993</v>
      </c>
      <c r="S27">
        <v>69.575106000000005</v>
      </c>
      <c r="T27">
        <v>32.698726000000001</v>
      </c>
      <c r="U27">
        <v>38.431857999999998</v>
      </c>
      <c r="V27">
        <v>35.558916000000004</v>
      </c>
      <c r="W27">
        <v>42.654401</v>
      </c>
      <c r="X27">
        <v>41.771026999999997</v>
      </c>
      <c r="Y27">
        <v>1.463436</v>
      </c>
      <c r="Z27">
        <v>21776.06</v>
      </c>
      <c r="AA27">
        <v>2.34</v>
      </c>
      <c r="AB27">
        <v>134781204277230</v>
      </c>
      <c r="AC27">
        <v>12507282822</v>
      </c>
      <c r="AD27">
        <v>56929862055516</v>
      </c>
      <c r="AE27">
        <v>6331153116</v>
      </c>
      <c r="AF27" t="s">
        <v>469</v>
      </c>
    </row>
    <row r="28" spans="1:32">
      <c r="A28" t="s">
        <v>138</v>
      </c>
      <c r="B28" t="s">
        <v>139</v>
      </c>
      <c r="C28" t="s">
        <v>152</v>
      </c>
      <c r="D28">
        <v>0</v>
      </c>
      <c r="E28" t="s">
        <v>140</v>
      </c>
      <c r="F28" t="s">
        <v>50</v>
      </c>
      <c r="G28" t="s">
        <v>17</v>
      </c>
      <c r="H28">
        <v>60</v>
      </c>
      <c r="I28">
        <v>10</v>
      </c>
      <c r="J28" t="s">
        <v>9</v>
      </c>
      <c r="K28">
        <v>160</v>
      </c>
      <c r="L28">
        <v>722.08407</v>
      </c>
      <c r="M28">
        <v>34.275053</v>
      </c>
      <c r="N28">
        <v>41.380651999999998</v>
      </c>
      <c r="O28">
        <v>40.593556999999997</v>
      </c>
      <c r="P28">
        <v>18.771787</v>
      </c>
      <c r="Q28">
        <v>14.084025</v>
      </c>
      <c r="R28">
        <v>60.601880000000001</v>
      </c>
      <c r="S28">
        <v>57.916110000000003</v>
      </c>
      <c r="T28">
        <v>30.876904</v>
      </c>
      <c r="U28">
        <v>37.142710000000001</v>
      </c>
      <c r="V28">
        <v>34.258820999999998</v>
      </c>
      <c r="W28">
        <v>41.368915999999999</v>
      </c>
      <c r="X28">
        <v>40.580804999999998</v>
      </c>
      <c r="Y28">
        <v>1.514694</v>
      </c>
      <c r="Z28">
        <v>13984.66</v>
      </c>
      <c r="AA28">
        <v>2.5099999999999998</v>
      </c>
      <c r="AB28">
        <v>86473888534554</v>
      </c>
      <c r="AC28">
        <v>13524283288</v>
      </c>
      <c r="AD28">
        <v>36559438173623</v>
      </c>
      <c r="AE28">
        <v>6705937013</v>
      </c>
      <c r="AF28" t="s">
        <v>470</v>
      </c>
    </row>
    <row r="29" spans="1:32">
      <c r="A29" t="s">
        <v>138</v>
      </c>
      <c r="B29" t="s">
        <v>139</v>
      </c>
      <c r="C29" t="s">
        <v>152</v>
      </c>
      <c r="D29">
        <v>0</v>
      </c>
      <c r="E29" t="s">
        <v>140</v>
      </c>
      <c r="F29" t="s">
        <v>50</v>
      </c>
      <c r="G29" t="s">
        <v>17</v>
      </c>
      <c r="H29">
        <v>60</v>
      </c>
      <c r="I29">
        <v>10</v>
      </c>
      <c r="J29" t="s">
        <v>9</v>
      </c>
      <c r="K29">
        <v>185</v>
      </c>
      <c r="L29">
        <v>345.56827800000002</v>
      </c>
      <c r="M29">
        <v>32.281860999999999</v>
      </c>
      <c r="N29">
        <v>39.648960000000002</v>
      </c>
      <c r="O29">
        <v>39.010919999999999</v>
      </c>
      <c r="P29">
        <v>15.276388000000001</v>
      </c>
      <c r="Q29">
        <v>12.174836000000001</v>
      </c>
      <c r="R29">
        <v>44.542428999999998</v>
      </c>
      <c r="S29">
        <v>42.070442999999997</v>
      </c>
      <c r="T29">
        <v>28.413211</v>
      </c>
      <c r="U29">
        <v>35.336928</v>
      </c>
      <c r="V29">
        <v>32.257029000000003</v>
      </c>
      <c r="W29">
        <v>39.635312999999996</v>
      </c>
      <c r="X29">
        <v>38.998305000000002</v>
      </c>
      <c r="Y29">
        <v>1.5733280000000001</v>
      </c>
      <c r="Z29">
        <v>9447.08</v>
      </c>
      <c r="AA29">
        <v>2.2999999999999998</v>
      </c>
      <c r="AB29">
        <v>60125072366011</v>
      </c>
      <c r="AC29">
        <v>13010125504</v>
      </c>
      <c r="AD29">
        <v>24699909268912</v>
      </c>
      <c r="AE29">
        <v>6112671119</v>
      </c>
      <c r="AF29" t="s">
        <v>471</v>
      </c>
    </row>
    <row r="30" spans="1:32">
      <c r="A30" t="s">
        <v>138</v>
      </c>
      <c r="B30" t="s">
        <v>139</v>
      </c>
      <c r="C30" t="s">
        <v>152</v>
      </c>
      <c r="D30">
        <v>0</v>
      </c>
      <c r="E30" t="s">
        <v>140</v>
      </c>
      <c r="F30" t="s">
        <v>50</v>
      </c>
      <c r="G30" t="s">
        <v>17</v>
      </c>
      <c r="H30">
        <v>60</v>
      </c>
      <c r="I30">
        <v>10</v>
      </c>
      <c r="J30" t="s">
        <v>9</v>
      </c>
      <c r="K30">
        <v>210</v>
      </c>
      <c r="L30">
        <v>157.430262</v>
      </c>
      <c r="M30">
        <v>29.669557000000001</v>
      </c>
      <c r="N30">
        <v>37.611359999999998</v>
      </c>
      <c r="O30">
        <v>37.352533000000001</v>
      </c>
      <c r="P30">
        <v>11.886946</v>
      </c>
      <c r="Q30">
        <v>10.068740999999999</v>
      </c>
      <c r="R30">
        <v>27.049599000000001</v>
      </c>
      <c r="S30">
        <v>25.186222000000001</v>
      </c>
      <c r="T30">
        <v>25.568529000000002</v>
      </c>
      <c r="U30">
        <v>33.109012</v>
      </c>
      <c r="V30">
        <v>29.637398999999998</v>
      </c>
      <c r="W30">
        <v>37.598579000000001</v>
      </c>
      <c r="X30">
        <v>37.337518000000003</v>
      </c>
      <c r="Y30">
        <v>1.5979460000000001</v>
      </c>
      <c r="Z30">
        <v>6497.54</v>
      </c>
      <c r="AA30">
        <v>1.98</v>
      </c>
      <c r="AB30">
        <v>41230630109630</v>
      </c>
      <c r="AC30">
        <v>12541514087</v>
      </c>
      <c r="AD30">
        <v>17011009449349</v>
      </c>
      <c r="AE30">
        <v>5287132950</v>
      </c>
      <c r="AF30" t="s">
        <v>472</v>
      </c>
    </row>
    <row r="31" spans="1:32">
      <c r="A31" t="s">
        <v>138</v>
      </c>
      <c r="B31" t="s">
        <v>139</v>
      </c>
      <c r="C31" t="s">
        <v>152</v>
      </c>
      <c r="D31">
        <v>0</v>
      </c>
      <c r="E31" t="s">
        <v>140</v>
      </c>
      <c r="F31" t="s">
        <v>50</v>
      </c>
      <c r="G31" t="s">
        <v>17</v>
      </c>
      <c r="H31">
        <v>60</v>
      </c>
      <c r="I31">
        <v>10</v>
      </c>
      <c r="J31" t="s">
        <v>9</v>
      </c>
      <c r="K31">
        <v>235</v>
      </c>
      <c r="L31">
        <v>69.773917999999995</v>
      </c>
      <c r="M31">
        <v>26.825051999999999</v>
      </c>
      <c r="N31">
        <v>35.806660999999998</v>
      </c>
      <c r="O31">
        <v>35.837924000000001</v>
      </c>
      <c r="P31">
        <v>8.8901830000000004</v>
      </c>
      <c r="Q31">
        <v>8.0546930000000003</v>
      </c>
      <c r="R31">
        <v>10.47505</v>
      </c>
      <c r="S31">
        <v>9.3760519999999996</v>
      </c>
      <c r="T31">
        <v>22.736318000000001</v>
      </c>
      <c r="U31">
        <v>30.611128000000001</v>
      </c>
      <c r="V31">
        <v>26.792995999999999</v>
      </c>
      <c r="W31">
        <v>35.79956</v>
      </c>
      <c r="X31">
        <v>35.824486</v>
      </c>
      <c r="Y31">
        <v>1.4844949999999999</v>
      </c>
      <c r="Z31">
        <v>4058.42</v>
      </c>
      <c r="AA31">
        <v>1.83</v>
      </c>
      <c r="AB31">
        <v>25812725475753</v>
      </c>
      <c r="AC31">
        <v>12201015350</v>
      </c>
      <c r="AD31">
        <v>10655201537448</v>
      </c>
      <c r="AE31">
        <v>4905575631</v>
      </c>
      <c r="AF31" t="s">
        <v>473</v>
      </c>
    </row>
    <row r="32" spans="1:32">
      <c r="A32" t="s">
        <v>138</v>
      </c>
      <c r="B32" t="s">
        <v>139</v>
      </c>
      <c r="C32" t="s">
        <v>152</v>
      </c>
      <c r="D32">
        <v>0</v>
      </c>
      <c r="E32" t="s">
        <v>140</v>
      </c>
      <c r="F32" t="s">
        <v>50</v>
      </c>
      <c r="G32" t="s">
        <v>17</v>
      </c>
      <c r="H32">
        <v>60</v>
      </c>
      <c r="I32">
        <v>10</v>
      </c>
      <c r="J32" t="s">
        <v>20</v>
      </c>
      <c r="K32">
        <v>110</v>
      </c>
      <c r="L32">
        <v>1762.2967799999999</v>
      </c>
      <c r="M32">
        <v>33.229246000000003</v>
      </c>
      <c r="N32">
        <v>42.011750999999997</v>
      </c>
      <c r="O32">
        <v>41.068939999999998</v>
      </c>
      <c r="P32">
        <v>21.590752999999999</v>
      </c>
      <c r="Q32">
        <v>13.854051</v>
      </c>
      <c r="R32">
        <v>53.161847999999999</v>
      </c>
      <c r="S32">
        <v>50.973571</v>
      </c>
      <c r="T32">
        <v>29.239049999999999</v>
      </c>
      <c r="U32">
        <v>37.323374000000001</v>
      </c>
      <c r="V32">
        <v>33.226295999999998</v>
      </c>
      <c r="W32">
        <v>42.007500999999998</v>
      </c>
      <c r="X32">
        <v>41.061720999999999</v>
      </c>
      <c r="Y32">
        <v>1.4491210000000001</v>
      </c>
      <c r="Z32">
        <v>15289.14</v>
      </c>
      <c r="AA32">
        <v>1.1399999999999999</v>
      </c>
      <c r="AB32">
        <v>94976834988121</v>
      </c>
      <c r="AC32">
        <v>5589814002</v>
      </c>
      <c r="AD32">
        <v>39983253289099</v>
      </c>
      <c r="AE32">
        <v>3034092438</v>
      </c>
      <c r="AF32" t="s">
        <v>474</v>
      </c>
    </row>
    <row r="33" spans="1:32">
      <c r="A33" t="s">
        <v>138</v>
      </c>
      <c r="B33" t="s">
        <v>139</v>
      </c>
      <c r="C33" t="s">
        <v>152</v>
      </c>
      <c r="D33">
        <v>0</v>
      </c>
      <c r="E33" t="s">
        <v>140</v>
      </c>
      <c r="F33" t="s">
        <v>50</v>
      </c>
      <c r="G33" t="s">
        <v>17</v>
      </c>
      <c r="H33">
        <v>60</v>
      </c>
      <c r="I33">
        <v>10</v>
      </c>
      <c r="J33" t="s">
        <v>20</v>
      </c>
      <c r="K33">
        <v>135</v>
      </c>
      <c r="L33">
        <v>905.22769500000004</v>
      </c>
      <c r="M33">
        <v>32.750526999999998</v>
      </c>
      <c r="N33">
        <v>41.286575999999997</v>
      </c>
      <c r="O33">
        <v>40.413527000000002</v>
      </c>
      <c r="P33">
        <v>19.248898000000001</v>
      </c>
      <c r="Q33">
        <v>13.185254</v>
      </c>
      <c r="R33">
        <v>46.315640999999999</v>
      </c>
      <c r="S33">
        <v>44.204386999999997</v>
      </c>
      <c r="T33">
        <v>28.683392999999999</v>
      </c>
      <c r="U33">
        <v>36.617223000000003</v>
      </c>
      <c r="V33">
        <v>32.745114000000001</v>
      </c>
      <c r="W33">
        <v>41.280596000000003</v>
      </c>
      <c r="X33">
        <v>40.404946000000002</v>
      </c>
      <c r="Y33">
        <v>1.5173080000000001</v>
      </c>
      <c r="Z33">
        <v>10515.75</v>
      </c>
      <c r="AA33">
        <v>1.07</v>
      </c>
      <c r="AB33">
        <v>65763664791353</v>
      </c>
      <c r="AC33">
        <v>5623215305</v>
      </c>
      <c r="AD33">
        <v>27485567831128</v>
      </c>
      <c r="AE33">
        <v>2840589356</v>
      </c>
      <c r="AF33" t="s">
        <v>475</v>
      </c>
    </row>
    <row r="34" spans="1:32">
      <c r="A34" t="s">
        <v>138</v>
      </c>
      <c r="B34" t="s">
        <v>139</v>
      </c>
      <c r="C34" t="s">
        <v>152</v>
      </c>
      <c r="D34">
        <v>0</v>
      </c>
      <c r="E34" t="s">
        <v>140</v>
      </c>
      <c r="F34" t="s">
        <v>50</v>
      </c>
      <c r="G34" t="s">
        <v>17</v>
      </c>
      <c r="H34">
        <v>60</v>
      </c>
      <c r="I34">
        <v>10</v>
      </c>
      <c r="J34" t="s">
        <v>20</v>
      </c>
      <c r="K34">
        <v>160</v>
      </c>
      <c r="L34">
        <v>441.892876</v>
      </c>
      <c r="M34">
        <v>31.765571000000001</v>
      </c>
      <c r="N34">
        <v>40.135137</v>
      </c>
      <c r="O34">
        <v>39.321931999999997</v>
      </c>
      <c r="P34">
        <v>16.234627</v>
      </c>
      <c r="Q34">
        <v>12.055662</v>
      </c>
      <c r="R34">
        <v>35.511212999999998</v>
      </c>
      <c r="S34">
        <v>33.626843000000001</v>
      </c>
      <c r="T34">
        <v>27.603100999999999</v>
      </c>
      <c r="U34">
        <v>35.454389999999997</v>
      </c>
      <c r="V34">
        <v>31.753399000000002</v>
      </c>
      <c r="W34">
        <v>40.126334999999997</v>
      </c>
      <c r="X34">
        <v>39.311295999999999</v>
      </c>
      <c r="Y34">
        <v>1.570716</v>
      </c>
      <c r="Z34">
        <v>7288.18</v>
      </c>
      <c r="AA34">
        <v>0.99</v>
      </c>
      <c r="AB34">
        <v>46511251490379</v>
      </c>
      <c r="AC34">
        <v>5603917314</v>
      </c>
      <c r="AD34">
        <v>19027367627886</v>
      </c>
      <c r="AE34">
        <v>2615637394</v>
      </c>
      <c r="AF34" t="s">
        <v>476</v>
      </c>
    </row>
    <row r="35" spans="1:32">
      <c r="A35" t="s">
        <v>138</v>
      </c>
      <c r="B35" t="s">
        <v>139</v>
      </c>
      <c r="C35" t="s">
        <v>152</v>
      </c>
      <c r="D35">
        <v>0</v>
      </c>
      <c r="E35" t="s">
        <v>140</v>
      </c>
      <c r="F35" t="s">
        <v>50</v>
      </c>
      <c r="G35" t="s">
        <v>17</v>
      </c>
      <c r="H35">
        <v>60</v>
      </c>
      <c r="I35">
        <v>10</v>
      </c>
      <c r="J35" t="s">
        <v>20</v>
      </c>
      <c r="K35">
        <v>185</v>
      </c>
      <c r="L35">
        <v>212.48659000000001</v>
      </c>
      <c r="M35">
        <v>30.146291000000002</v>
      </c>
      <c r="N35">
        <v>38.482742000000002</v>
      </c>
      <c r="O35">
        <v>37.992165</v>
      </c>
      <c r="P35">
        <v>13.107167</v>
      </c>
      <c r="Q35">
        <v>10.536668000000001</v>
      </c>
      <c r="R35">
        <v>22.633178999999998</v>
      </c>
      <c r="S35">
        <v>21.181021999999999</v>
      </c>
      <c r="T35">
        <v>25.923124999999999</v>
      </c>
      <c r="U35">
        <v>33.799737</v>
      </c>
      <c r="V35">
        <v>30.125095000000002</v>
      </c>
      <c r="W35">
        <v>38.469904999999997</v>
      </c>
      <c r="X35">
        <v>37.981341999999998</v>
      </c>
      <c r="Y35">
        <v>1.63687</v>
      </c>
      <c r="Z35">
        <v>5238.1899999999996</v>
      </c>
      <c r="AA35">
        <v>0.95</v>
      </c>
      <c r="AB35">
        <v>34016598336913</v>
      </c>
      <c r="AC35">
        <v>5577550451</v>
      </c>
      <c r="AD35">
        <v>13670210724153</v>
      </c>
      <c r="AE35">
        <v>2515768306</v>
      </c>
      <c r="AF35" t="s">
        <v>477</v>
      </c>
    </row>
    <row r="36" spans="1:32">
      <c r="A36" t="s">
        <v>138</v>
      </c>
      <c r="B36" t="s">
        <v>139</v>
      </c>
      <c r="C36" t="s">
        <v>152</v>
      </c>
      <c r="D36">
        <v>0</v>
      </c>
      <c r="E36" t="s">
        <v>140</v>
      </c>
      <c r="F36" t="s">
        <v>50</v>
      </c>
      <c r="G36" t="s">
        <v>17</v>
      </c>
      <c r="H36">
        <v>60</v>
      </c>
      <c r="I36">
        <v>10</v>
      </c>
      <c r="J36" t="s">
        <v>20</v>
      </c>
      <c r="K36">
        <v>210</v>
      </c>
      <c r="L36">
        <v>95.948358999999996</v>
      </c>
      <c r="M36">
        <v>27.861374000000001</v>
      </c>
      <c r="N36">
        <v>36.737374000000003</v>
      </c>
      <c r="O36">
        <v>36.467609000000003</v>
      </c>
      <c r="P36">
        <v>10.095705000000001</v>
      </c>
      <c r="Q36">
        <v>8.7744230000000005</v>
      </c>
      <c r="R36">
        <v>9.7804920000000006</v>
      </c>
      <c r="S36">
        <v>8.8749590000000005</v>
      </c>
      <c r="T36">
        <v>23.688991999999999</v>
      </c>
      <c r="U36">
        <v>31.683554000000001</v>
      </c>
      <c r="V36">
        <v>27.832364999999999</v>
      </c>
      <c r="W36">
        <v>36.725957000000001</v>
      </c>
      <c r="X36">
        <v>36.457929</v>
      </c>
      <c r="Y36">
        <v>1.611197</v>
      </c>
      <c r="Z36">
        <v>3592.37</v>
      </c>
      <c r="AA36">
        <v>0.84</v>
      </c>
      <c r="AB36">
        <v>23508427951329</v>
      </c>
      <c r="AC36">
        <v>5342972558</v>
      </c>
      <c r="AD36">
        <v>9382609098172</v>
      </c>
      <c r="AE36">
        <v>2249277782</v>
      </c>
      <c r="AF36" t="s">
        <v>478</v>
      </c>
    </row>
    <row r="37" spans="1:32">
      <c r="A37" t="s">
        <v>138</v>
      </c>
      <c r="B37" t="s">
        <v>139</v>
      </c>
      <c r="C37" t="s">
        <v>152</v>
      </c>
      <c r="D37">
        <v>0</v>
      </c>
      <c r="E37" t="s">
        <v>140</v>
      </c>
      <c r="F37" t="s">
        <v>50</v>
      </c>
      <c r="G37" t="s">
        <v>17</v>
      </c>
      <c r="H37">
        <v>60</v>
      </c>
      <c r="I37">
        <v>10</v>
      </c>
      <c r="J37" t="s">
        <v>20</v>
      </c>
      <c r="K37">
        <v>235</v>
      </c>
      <c r="L37">
        <v>43.566279999999999</v>
      </c>
      <c r="M37">
        <v>25.299348999999999</v>
      </c>
      <c r="N37">
        <v>34.979554999999998</v>
      </c>
      <c r="O37">
        <v>34.862682</v>
      </c>
      <c r="P37">
        <v>7.5797809999999997</v>
      </c>
      <c r="Q37">
        <v>7.1124359999999998</v>
      </c>
      <c r="R37">
        <v>0.137182</v>
      </c>
      <c r="S37">
        <v>8.5583000000000006E-2</v>
      </c>
      <c r="T37">
        <v>21.272881999999999</v>
      </c>
      <c r="U37">
        <v>29.259623999999999</v>
      </c>
      <c r="V37">
        <v>25.268343000000002</v>
      </c>
      <c r="W37">
        <v>34.972872000000002</v>
      </c>
      <c r="X37">
        <v>34.860230000000001</v>
      </c>
      <c r="Y37">
        <v>1.61138</v>
      </c>
      <c r="Z37">
        <v>2274.3200000000002</v>
      </c>
      <c r="AA37">
        <v>0.85</v>
      </c>
      <c r="AB37">
        <v>15263990984222</v>
      </c>
      <c r="AC37">
        <v>5490004412</v>
      </c>
      <c r="AD37">
        <v>5949085508180</v>
      </c>
      <c r="AE37">
        <v>2286502617</v>
      </c>
      <c r="AF37" t="s">
        <v>479</v>
      </c>
    </row>
    <row r="38" spans="1:32">
      <c r="A38" t="s">
        <v>138</v>
      </c>
      <c r="B38" t="s">
        <v>139</v>
      </c>
      <c r="C38" t="s">
        <v>152</v>
      </c>
      <c r="D38">
        <v>0</v>
      </c>
      <c r="E38" t="s">
        <v>140</v>
      </c>
      <c r="F38" t="s">
        <v>189</v>
      </c>
      <c r="G38" t="s">
        <v>17</v>
      </c>
      <c r="H38">
        <v>60</v>
      </c>
      <c r="I38">
        <v>10</v>
      </c>
      <c r="J38" t="s">
        <v>17</v>
      </c>
      <c r="K38">
        <v>110</v>
      </c>
      <c r="L38">
        <v>19375.253669000002</v>
      </c>
      <c r="M38">
        <v>42.779240000000001</v>
      </c>
      <c r="N38">
        <v>48.758963000000001</v>
      </c>
      <c r="O38">
        <v>52.236319999999999</v>
      </c>
      <c r="P38">
        <v>28.376733999999999</v>
      </c>
      <c r="Q38">
        <v>20.045141999999998</v>
      </c>
      <c r="R38">
        <v>95.483259000000004</v>
      </c>
      <c r="S38">
        <v>93.585358999999997</v>
      </c>
      <c r="T38">
        <v>43.118248999999999</v>
      </c>
      <c r="U38">
        <v>43.675182999999997</v>
      </c>
      <c r="V38">
        <v>42.729630999999998</v>
      </c>
      <c r="W38">
        <v>48.739159000000001</v>
      </c>
      <c r="X38">
        <v>52.222433000000002</v>
      </c>
      <c r="Y38">
        <v>0.31900800000000001</v>
      </c>
      <c r="Z38">
        <v>579590.61</v>
      </c>
      <c r="AA38">
        <v>40.659999999999997</v>
      </c>
      <c r="AB38">
        <v>3514949926055000</v>
      </c>
      <c r="AC38">
        <v>193099746696</v>
      </c>
      <c r="AD38">
        <v>1508243228020150</v>
      </c>
      <c r="AE38">
        <v>113520326140</v>
      </c>
      <c r="AF38" t="s">
        <v>480</v>
      </c>
    </row>
    <row r="39" spans="1:32">
      <c r="A39" t="s">
        <v>138</v>
      </c>
      <c r="B39" t="s">
        <v>139</v>
      </c>
      <c r="C39" t="s">
        <v>152</v>
      </c>
      <c r="D39">
        <v>0</v>
      </c>
      <c r="E39" t="s">
        <v>140</v>
      </c>
      <c r="F39" t="s">
        <v>189</v>
      </c>
      <c r="G39" t="s">
        <v>17</v>
      </c>
      <c r="H39">
        <v>60</v>
      </c>
      <c r="I39">
        <v>10</v>
      </c>
      <c r="J39" t="s">
        <v>17</v>
      </c>
      <c r="K39">
        <v>135</v>
      </c>
      <c r="L39">
        <v>6305.2000310000003</v>
      </c>
      <c r="M39">
        <v>42.086371</v>
      </c>
      <c r="N39">
        <v>48.046694000000002</v>
      </c>
      <c r="O39">
        <v>51.259762000000002</v>
      </c>
      <c r="P39">
        <v>25.762882000000001</v>
      </c>
      <c r="Q39">
        <v>19.142161000000002</v>
      </c>
      <c r="R39">
        <v>90.709861000000004</v>
      </c>
      <c r="S39">
        <v>88.541836000000004</v>
      </c>
      <c r="T39">
        <v>41.504224999999998</v>
      </c>
      <c r="U39">
        <v>42.992125999999999</v>
      </c>
      <c r="V39">
        <v>42.073751999999999</v>
      </c>
      <c r="W39">
        <v>48.039239999999999</v>
      </c>
      <c r="X39">
        <v>51.249329000000003</v>
      </c>
      <c r="Y39">
        <v>0.31003599999999998</v>
      </c>
      <c r="Z39">
        <v>225373.46</v>
      </c>
      <c r="AA39">
        <v>43.88</v>
      </c>
      <c r="AB39">
        <v>1358279774289750</v>
      </c>
      <c r="AC39">
        <v>242133595407</v>
      </c>
      <c r="AD39">
        <v>589881291045516</v>
      </c>
      <c r="AE39">
        <v>121925977674</v>
      </c>
      <c r="AF39" t="s">
        <v>481</v>
      </c>
    </row>
    <row r="40" spans="1:32">
      <c r="A40" t="s">
        <v>138</v>
      </c>
      <c r="B40" t="s">
        <v>139</v>
      </c>
      <c r="C40" t="s">
        <v>152</v>
      </c>
      <c r="D40">
        <v>0</v>
      </c>
      <c r="E40" t="s">
        <v>140</v>
      </c>
      <c r="F40" t="s">
        <v>189</v>
      </c>
      <c r="G40" t="s">
        <v>17</v>
      </c>
      <c r="H40">
        <v>60</v>
      </c>
      <c r="I40">
        <v>10</v>
      </c>
      <c r="J40" t="s">
        <v>17</v>
      </c>
      <c r="K40">
        <v>160</v>
      </c>
      <c r="L40">
        <v>2506.368708</v>
      </c>
      <c r="M40">
        <v>41.035808000000003</v>
      </c>
      <c r="N40">
        <v>46.980961999999998</v>
      </c>
      <c r="O40">
        <v>49.789504000000001</v>
      </c>
      <c r="P40">
        <v>22.590790999999999</v>
      </c>
      <c r="Q40">
        <v>17.899453999999999</v>
      </c>
      <c r="R40">
        <v>82.268839</v>
      </c>
      <c r="S40">
        <v>79.972858000000002</v>
      </c>
      <c r="T40">
        <v>39.370482000000003</v>
      </c>
      <c r="U40">
        <v>41.989021000000001</v>
      </c>
      <c r="V40">
        <v>41.012757000000001</v>
      </c>
      <c r="W40">
        <v>46.971224999999997</v>
      </c>
      <c r="X40">
        <v>49.769046000000003</v>
      </c>
      <c r="Y40">
        <v>0.33364700000000003</v>
      </c>
      <c r="Z40">
        <v>88104.24</v>
      </c>
      <c r="AA40">
        <v>44.46</v>
      </c>
      <c r="AB40">
        <v>527511695188923</v>
      </c>
      <c r="AC40">
        <v>256937632573</v>
      </c>
      <c r="AD40">
        <v>231694414198732</v>
      </c>
      <c r="AE40">
        <v>122670031475</v>
      </c>
      <c r="AF40" t="s">
        <v>482</v>
      </c>
    </row>
    <row r="41" spans="1:32">
      <c r="A41" t="s">
        <v>138</v>
      </c>
      <c r="B41" t="s">
        <v>139</v>
      </c>
      <c r="C41" t="s">
        <v>152</v>
      </c>
      <c r="D41">
        <v>0</v>
      </c>
      <c r="E41" t="s">
        <v>140</v>
      </c>
      <c r="F41" t="s">
        <v>189</v>
      </c>
      <c r="G41" t="s">
        <v>17</v>
      </c>
      <c r="H41">
        <v>60</v>
      </c>
      <c r="I41">
        <v>10</v>
      </c>
      <c r="J41" t="s">
        <v>17</v>
      </c>
      <c r="K41">
        <v>185</v>
      </c>
      <c r="L41">
        <v>1181.512641</v>
      </c>
      <c r="M41">
        <v>39.416998999999997</v>
      </c>
      <c r="N41">
        <v>45.432015</v>
      </c>
      <c r="O41">
        <v>47.708078</v>
      </c>
      <c r="P41">
        <v>19.102232999999998</v>
      </c>
      <c r="Q41">
        <v>16.234998999999998</v>
      </c>
      <c r="R41">
        <v>68.983937999999995</v>
      </c>
      <c r="S41">
        <v>66.696314000000001</v>
      </c>
      <c r="T41">
        <v>36.774042999999999</v>
      </c>
      <c r="U41">
        <v>40.500509999999998</v>
      </c>
      <c r="V41">
        <v>39.372534999999999</v>
      </c>
      <c r="W41">
        <v>45.417214999999999</v>
      </c>
      <c r="X41">
        <v>47.67521</v>
      </c>
      <c r="Y41">
        <v>0.324073</v>
      </c>
      <c r="Z41">
        <v>42720.49</v>
      </c>
      <c r="AA41">
        <v>39.9</v>
      </c>
      <c r="AB41">
        <v>254014518546181</v>
      </c>
      <c r="AC41">
        <v>232212208739</v>
      </c>
      <c r="AD41">
        <v>113167606557505</v>
      </c>
      <c r="AE41">
        <v>108849666492</v>
      </c>
      <c r="AF41" t="s">
        <v>483</v>
      </c>
    </row>
    <row r="42" spans="1:32">
      <c r="A42" t="s">
        <v>138</v>
      </c>
      <c r="B42" t="s">
        <v>139</v>
      </c>
      <c r="C42" t="s">
        <v>152</v>
      </c>
      <c r="D42">
        <v>0</v>
      </c>
      <c r="E42" t="s">
        <v>140</v>
      </c>
      <c r="F42" t="s">
        <v>189</v>
      </c>
      <c r="G42" t="s">
        <v>17</v>
      </c>
      <c r="H42">
        <v>60</v>
      </c>
      <c r="I42">
        <v>10</v>
      </c>
      <c r="J42" t="s">
        <v>17</v>
      </c>
      <c r="K42">
        <v>210</v>
      </c>
      <c r="L42">
        <v>562.21563100000003</v>
      </c>
      <c r="M42">
        <v>37.115754000000003</v>
      </c>
      <c r="N42">
        <v>43.357044999999999</v>
      </c>
      <c r="O42">
        <v>45.176732000000001</v>
      </c>
      <c r="P42">
        <v>15.525252</v>
      </c>
      <c r="Q42">
        <v>14.177377999999999</v>
      </c>
      <c r="R42">
        <v>50.958978000000002</v>
      </c>
      <c r="S42">
        <v>48.820003999999997</v>
      </c>
      <c r="T42">
        <v>33.796390000000002</v>
      </c>
      <c r="U42">
        <v>38.431012000000003</v>
      </c>
      <c r="V42">
        <v>37.047922999999997</v>
      </c>
      <c r="W42">
        <v>43.336036</v>
      </c>
      <c r="X42">
        <v>45.135798999999999</v>
      </c>
      <c r="Y42">
        <v>0.370388</v>
      </c>
      <c r="Z42">
        <v>22649.24</v>
      </c>
      <c r="AA42">
        <v>38.270000000000003</v>
      </c>
      <c r="AB42">
        <v>129705302798484</v>
      </c>
      <c r="AC42">
        <v>207923655730</v>
      </c>
      <c r="AD42">
        <v>60546249594085</v>
      </c>
      <c r="AE42">
        <v>103395138353</v>
      </c>
      <c r="AF42" t="s">
        <v>484</v>
      </c>
    </row>
    <row r="43" spans="1:32">
      <c r="A43" t="s">
        <v>138</v>
      </c>
      <c r="B43" t="s">
        <v>139</v>
      </c>
      <c r="C43" t="s">
        <v>152</v>
      </c>
      <c r="D43">
        <v>0</v>
      </c>
      <c r="E43" t="s">
        <v>140</v>
      </c>
      <c r="F43" t="s">
        <v>189</v>
      </c>
      <c r="G43" t="s">
        <v>17</v>
      </c>
      <c r="H43">
        <v>60</v>
      </c>
      <c r="I43">
        <v>10</v>
      </c>
      <c r="J43" t="s">
        <v>17</v>
      </c>
      <c r="K43">
        <v>235</v>
      </c>
      <c r="L43">
        <v>267.04864400000002</v>
      </c>
      <c r="M43">
        <v>34.218657999999998</v>
      </c>
      <c r="N43">
        <v>40.703513999999998</v>
      </c>
      <c r="O43">
        <v>41.921674000000003</v>
      </c>
      <c r="P43">
        <v>12.097946</v>
      </c>
      <c r="Q43">
        <v>11.891821</v>
      </c>
      <c r="R43">
        <v>29.762235</v>
      </c>
      <c r="S43">
        <v>28.294989999999999</v>
      </c>
      <c r="T43">
        <v>30.562929</v>
      </c>
      <c r="U43">
        <v>35.660822000000003</v>
      </c>
      <c r="V43">
        <v>34.130951000000003</v>
      </c>
      <c r="W43">
        <v>40.671407000000002</v>
      </c>
      <c r="X43">
        <v>41.869408999999997</v>
      </c>
      <c r="Y43">
        <v>0.35755300000000001</v>
      </c>
      <c r="Z43">
        <v>10835.6</v>
      </c>
      <c r="AA43">
        <v>31.36</v>
      </c>
      <c r="AB43">
        <v>63636856223513</v>
      </c>
      <c r="AC43">
        <v>178980531294</v>
      </c>
      <c r="AD43">
        <v>29203939803468</v>
      </c>
      <c r="AE43">
        <v>84465269469</v>
      </c>
      <c r="AF43" t="s">
        <v>485</v>
      </c>
    </row>
    <row r="44" spans="1:32">
      <c r="A44" t="s">
        <v>138</v>
      </c>
      <c r="B44" t="s">
        <v>139</v>
      </c>
      <c r="C44" t="s">
        <v>152</v>
      </c>
      <c r="D44">
        <v>0</v>
      </c>
      <c r="E44" t="s">
        <v>140</v>
      </c>
      <c r="F44" t="s">
        <v>189</v>
      </c>
      <c r="G44" t="s">
        <v>17</v>
      </c>
      <c r="H44">
        <v>60</v>
      </c>
      <c r="I44">
        <v>10</v>
      </c>
      <c r="J44" t="s">
        <v>18</v>
      </c>
      <c r="K44">
        <v>110</v>
      </c>
      <c r="L44">
        <v>9254.5202489999992</v>
      </c>
      <c r="M44">
        <v>42.389701000000002</v>
      </c>
      <c r="N44">
        <v>48.376544000000003</v>
      </c>
      <c r="O44">
        <v>51.751854000000002</v>
      </c>
      <c r="P44">
        <v>27.000979000000001</v>
      </c>
      <c r="Q44">
        <v>19.555208</v>
      </c>
      <c r="R44">
        <v>93.204845000000006</v>
      </c>
      <c r="S44">
        <v>91.099362999999997</v>
      </c>
      <c r="T44">
        <v>42.250199000000002</v>
      </c>
      <c r="U44">
        <v>43.299762000000001</v>
      </c>
      <c r="V44">
        <v>42.376733000000002</v>
      </c>
      <c r="W44">
        <v>48.366314000000003</v>
      </c>
      <c r="X44">
        <v>51.741467999999998</v>
      </c>
      <c r="Y44">
        <v>0.33388099999999998</v>
      </c>
      <c r="Z44">
        <v>183870.93</v>
      </c>
      <c r="AA44">
        <v>18.52</v>
      </c>
      <c r="AB44">
        <v>1105124743846000</v>
      </c>
      <c r="AC44">
        <v>101694592739</v>
      </c>
      <c r="AD44">
        <v>479739367749072</v>
      </c>
      <c r="AE44">
        <v>51085134254</v>
      </c>
      <c r="AF44" t="s">
        <v>486</v>
      </c>
    </row>
    <row r="45" spans="1:32">
      <c r="A45" t="s">
        <v>138</v>
      </c>
      <c r="B45" t="s">
        <v>139</v>
      </c>
      <c r="C45" t="s">
        <v>152</v>
      </c>
      <c r="D45">
        <v>0</v>
      </c>
      <c r="E45" t="s">
        <v>140</v>
      </c>
      <c r="F45" t="s">
        <v>189</v>
      </c>
      <c r="G45" t="s">
        <v>17</v>
      </c>
      <c r="H45">
        <v>60</v>
      </c>
      <c r="I45">
        <v>10</v>
      </c>
      <c r="J45" t="s">
        <v>18</v>
      </c>
      <c r="K45">
        <v>135</v>
      </c>
      <c r="L45">
        <v>3466.1658339999999</v>
      </c>
      <c r="M45">
        <v>41.566958</v>
      </c>
      <c r="N45">
        <v>47.578795999999997</v>
      </c>
      <c r="O45">
        <v>50.632367000000002</v>
      </c>
      <c r="P45">
        <v>24.156927</v>
      </c>
      <c r="Q45">
        <v>18.520699</v>
      </c>
      <c r="R45">
        <v>87.004369999999994</v>
      </c>
      <c r="S45">
        <v>84.575083000000006</v>
      </c>
      <c r="T45">
        <v>40.404176999999997</v>
      </c>
      <c r="U45">
        <v>42.522916000000002</v>
      </c>
      <c r="V45">
        <v>41.551817999999997</v>
      </c>
      <c r="W45">
        <v>47.570836</v>
      </c>
      <c r="X45">
        <v>50.617280000000001</v>
      </c>
      <c r="Y45">
        <v>0.34153800000000001</v>
      </c>
      <c r="Z45">
        <v>91782.95</v>
      </c>
      <c r="AA45">
        <v>20.98</v>
      </c>
      <c r="AB45">
        <v>565018362854799</v>
      </c>
      <c r="AC45">
        <v>120048997928</v>
      </c>
      <c r="AD45">
        <v>240325630413646</v>
      </c>
      <c r="AE45">
        <v>57914893319</v>
      </c>
      <c r="AF45" t="s">
        <v>487</v>
      </c>
    </row>
    <row r="46" spans="1:32">
      <c r="A46" t="s">
        <v>138</v>
      </c>
      <c r="B46" t="s">
        <v>139</v>
      </c>
      <c r="C46" t="s">
        <v>152</v>
      </c>
      <c r="D46">
        <v>0</v>
      </c>
      <c r="E46" t="s">
        <v>140</v>
      </c>
      <c r="F46" t="s">
        <v>189</v>
      </c>
      <c r="G46" t="s">
        <v>17</v>
      </c>
      <c r="H46">
        <v>60</v>
      </c>
      <c r="I46">
        <v>10</v>
      </c>
      <c r="J46" t="s">
        <v>18</v>
      </c>
      <c r="K46">
        <v>160</v>
      </c>
      <c r="L46">
        <v>1573.409975</v>
      </c>
      <c r="M46">
        <v>40.244512999999998</v>
      </c>
      <c r="N46">
        <v>46.341861999999999</v>
      </c>
      <c r="O46">
        <v>48.948720999999999</v>
      </c>
      <c r="P46">
        <v>20.795787000000001</v>
      </c>
      <c r="Q46">
        <v>17.074059999999999</v>
      </c>
      <c r="R46">
        <v>76.369567000000004</v>
      </c>
      <c r="S46">
        <v>73.798556000000005</v>
      </c>
      <c r="T46">
        <v>38.039842</v>
      </c>
      <c r="U46">
        <v>41.318871000000001</v>
      </c>
      <c r="V46">
        <v>40.210819999999998</v>
      </c>
      <c r="W46">
        <v>46.328268999999999</v>
      </c>
      <c r="X46">
        <v>48.922004000000001</v>
      </c>
      <c r="Y46">
        <v>0.37052099999999999</v>
      </c>
      <c r="Z46">
        <v>42956.55</v>
      </c>
      <c r="AA46">
        <v>21.05</v>
      </c>
      <c r="AB46">
        <v>266836595786346</v>
      </c>
      <c r="AC46">
        <v>121200882106</v>
      </c>
      <c r="AD46">
        <v>113098060818151</v>
      </c>
      <c r="AE46">
        <v>57820365736</v>
      </c>
      <c r="AF46" t="s">
        <v>488</v>
      </c>
    </row>
    <row r="47" spans="1:32">
      <c r="A47" t="s">
        <v>138</v>
      </c>
      <c r="B47" t="s">
        <v>139</v>
      </c>
      <c r="C47" t="s">
        <v>152</v>
      </c>
      <c r="D47">
        <v>0</v>
      </c>
      <c r="E47" t="s">
        <v>140</v>
      </c>
      <c r="F47" t="s">
        <v>189</v>
      </c>
      <c r="G47" t="s">
        <v>17</v>
      </c>
      <c r="H47">
        <v>60</v>
      </c>
      <c r="I47">
        <v>10</v>
      </c>
      <c r="J47" t="s">
        <v>18</v>
      </c>
      <c r="K47">
        <v>185</v>
      </c>
      <c r="L47">
        <v>740.16936899999996</v>
      </c>
      <c r="M47">
        <v>38.327235000000002</v>
      </c>
      <c r="N47">
        <v>44.637667999999998</v>
      </c>
      <c r="O47">
        <v>46.715456000000003</v>
      </c>
      <c r="P47">
        <v>17.298037999999998</v>
      </c>
      <c r="Q47">
        <v>15.241928</v>
      </c>
      <c r="R47">
        <v>60.794289999999997</v>
      </c>
      <c r="S47">
        <v>58.406568</v>
      </c>
      <c r="T47">
        <v>35.310946000000001</v>
      </c>
      <c r="U47">
        <v>39.620786000000003</v>
      </c>
      <c r="V47">
        <v>38.271560000000001</v>
      </c>
      <c r="W47">
        <v>44.619306000000002</v>
      </c>
      <c r="X47">
        <v>46.673188000000003</v>
      </c>
      <c r="Y47">
        <v>0.37877100000000002</v>
      </c>
      <c r="Z47">
        <v>23180.83</v>
      </c>
      <c r="AA47">
        <v>18.53</v>
      </c>
      <c r="AB47">
        <v>146858510537355</v>
      </c>
      <c r="AC47">
        <v>109671283698</v>
      </c>
      <c r="AD47">
        <v>61141469015107</v>
      </c>
      <c r="AE47">
        <v>50282632754</v>
      </c>
      <c r="AF47" t="s">
        <v>489</v>
      </c>
    </row>
    <row r="48" spans="1:32">
      <c r="A48" t="s">
        <v>138</v>
      </c>
      <c r="B48" t="s">
        <v>139</v>
      </c>
      <c r="C48" t="s">
        <v>152</v>
      </c>
      <c r="D48">
        <v>0</v>
      </c>
      <c r="E48" t="s">
        <v>140</v>
      </c>
      <c r="F48" t="s">
        <v>189</v>
      </c>
      <c r="G48" t="s">
        <v>17</v>
      </c>
      <c r="H48">
        <v>60</v>
      </c>
      <c r="I48">
        <v>10</v>
      </c>
      <c r="J48" t="s">
        <v>18</v>
      </c>
      <c r="K48">
        <v>210</v>
      </c>
      <c r="L48">
        <v>346.43879199999998</v>
      </c>
      <c r="M48">
        <v>35.771138000000001</v>
      </c>
      <c r="N48">
        <v>42.474930000000001</v>
      </c>
      <c r="O48">
        <v>44.101827999999998</v>
      </c>
      <c r="P48">
        <v>13.878038</v>
      </c>
      <c r="Q48">
        <v>13.117350999999999</v>
      </c>
      <c r="R48">
        <v>41.756214</v>
      </c>
      <c r="S48">
        <v>39.643256999999998</v>
      </c>
      <c r="T48">
        <v>32.275804000000001</v>
      </c>
      <c r="U48">
        <v>37.342002000000001</v>
      </c>
      <c r="V48">
        <v>35.693939</v>
      </c>
      <c r="W48">
        <v>42.453574000000003</v>
      </c>
      <c r="X48">
        <v>44.057318000000002</v>
      </c>
      <c r="Y48">
        <v>0.39307999999999998</v>
      </c>
      <c r="Z48">
        <v>13227.84</v>
      </c>
      <c r="AA48">
        <v>16.16</v>
      </c>
      <c r="AB48">
        <v>83361400199711</v>
      </c>
      <c r="AC48">
        <v>94463933285</v>
      </c>
      <c r="AD48">
        <v>35079250787357</v>
      </c>
      <c r="AE48">
        <v>43606581768</v>
      </c>
      <c r="AF48" t="s">
        <v>490</v>
      </c>
    </row>
    <row r="49" spans="1:32">
      <c r="A49" t="s">
        <v>138</v>
      </c>
      <c r="B49" t="s">
        <v>139</v>
      </c>
      <c r="C49" t="s">
        <v>152</v>
      </c>
      <c r="D49">
        <v>0</v>
      </c>
      <c r="E49" t="s">
        <v>140</v>
      </c>
      <c r="F49" t="s">
        <v>189</v>
      </c>
      <c r="G49" t="s">
        <v>17</v>
      </c>
      <c r="H49">
        <v>60</v>
      </c>
      <c r="I49">
        <v>10</v>
      </c>
      <c r="J49" t="s">
        <v>18</v>
      </c>
      <c r="K49">
        <v>235</v>
      </c>
      <c r="L49">
        <v>161.36970700000001</v>
      </c>
      <c r="M49">
        <v>32.773583000000002</v>
      </c>
      <c r="N49">
        <v>39.887960999999997</v>
      </c>
      <c r="O49">
        <v>40.936284999999998</v>
      </c>
      <c r="P49">
        <v>10.732248</v>
      </c>
      <c r="Q49">
        <v>10.909466999999999</v>
      </c>
      <c r="R49">
        <v>21.218133000000002</v>
      </c>
      <c r="S49">
        <v>19.947873000000001</v>
      </c>
      <c r="T49">
        <v>29.097508999999999</v>
      </c>
      <c r="U49">
        <v>34.550843999999998</v>
      </c>
      <c r="V49">
        <v>32.683736000000003</v>
      </c>
      <c r="W49">
        <v>39.860751</v>
      </c>
      <c r="X49">
        <v>40.867558000000002</v>
      </c>
      <c r="Y49">
        <v>0.45311000000000001</v>
      </c>
      <c r="Z49">
        <v>6645.35</v>
      </c>
      <c r="AA49">
        <v>13.97</v>
      </c>
      <c r="AB49">
        <v>42648044759522</v>
      </c>
      <c r="AC49">
        <v>83395427681</v>
      </c>
      <c r="AD49">
        <v>17687506173748</v>
      </c>
      <c r="AE49">
        <v>37617923152</v>
      </c>
      <c r="AF49" t="s">
        <v>491</v>
      </c>
    </row>
    <row r="50" spans="1:32">
      <c r="A50" t="s">
        <v>138</v>
      </c>
      <c r="B50" t="s">
        <v>139</v>
      </c>
      <c r="C50" t="s">
        <v>152</v>
      </c>
      <c r="D50">
        <v>0</v>
      </c>
      <c r="E50" t="s">
        <v>140</v>
      </c>
      <c r="F50" t="s">
        <v>189</v>
      </c>
      <c r="G50" t="s">
        <v>17</v>
      </c>
      <c r="H50">
        <v>60</v>
      </c>
      <c r="I50">
        <v>10</v>
      </c>
      <c r="J50" t="s">
        <v>8</v>
      </c>
      <c r="K50">
        <v>110</v>
      </c>
      <c r="L50">
        <v>5879.31945</v>
      </c>
      <c r="M50">
        <v>42.074300999999998</v>
      </c>
      <c r="N50">
        <v>48.051625999999999</v>
      </c>
      <c r="O50">
        <v>51.340440000000001</v>
      </c>
      <c r="P50">
        <v>25.911473999999998</v>
      </c>
      <c r="Q50">
        <v>19.153739000000002</v>
      </c>
      <c r="R50">
        <v>90.933113000000006</v>
      </c>
      <c r="S50">
        <v>88.648364999999998</v>
      </c>
      <c r="T50">
        <v>41.520726000000003</v>
      </c>
      <c r="U50">
        <v>42.999121000000002</v>
      </c>
      <c r="V50">
        <v>42.063991000000001</v>
      </c>
      <c r="W50">
        <v>48.044362</v>
      </c>
      <c r="X50">
        <v>51.329211000000001</v>
      </c>
      <c r="Y50">
        <v>0.36388399999999999</v>
      </c>
      <c r="Z50">
        <v>91194.78</v>
      </c>
      <c r="AA50">
        <v>11.25</v>
      </c>
      <c r="AB50">
        <v>547772180627939</v>
      </c>
      <c r="AC50">
        <v>61542415354</v>
      </c>
      <c r="AD50">
        <v>237886641489837</v>
      </c>
      <c r="AE50">
        <v>30817054028</v>
      </c>
      <c r="AF50" t="s">
        <v>492</v>
      </c>
    </row>
    <row r="51" spans="1:32">
      <c r="A51" t="s">
        <v>138</v>
      </c>
      <c r="B51" t="s">
        <v>139</v>
      </c>
      <c r="C51" t="s">
        <v>152</v>
      </c>
      <c r="D51">
        <v>0</v>
      </c>
      <c r="E51" t="s">
        <v>140</v>
      </c>
      <c r="F51" t="s">
        <v>189</v>
      </c>
      <c r="G51" t="s">
        <v>17</v>
      </c>
      <c r="H51">
        <v>60</v>
      </c>
      <c r="I51">
        <v>10</v>
      </c>
      <c r="J51" t="s">
        <v>8</v>
      </c>
      <c r="K51">
        <v>135</v>
      </c>
      <c r="L51">
        <v>2492.1859679999998</v>
      </c>
      <c r="M51">
        <v>41.102654999999999</v>
      </c>
      <c r="N51">
        <v>47.166378999999999</v>
      </c>
      <c r="O51">
        <v>50.085943</v>
      </c>
      <c r="P51">
        <v>22.898828000000002</v>
      </c>
      <c r="Q51">
        <v>17.999420000000001</v>
      </c>
      <c r="R51">
        <v>83.435433000000003</v>
      </c>
      <c r="S51">
        <v>80.851003000000006</v>
      </c>
      <c r="T51">
        <v>39.516320999999998</v>
      </c>
      <c r="U51">
        <v>42.113903000000001</v>
      </c>
      <c r="V51">
        <v>41.081701000000002</v>
      </c>
      <c r="W51">
        <v>47.157608000000003</v>
      </c>
      <c r="X51">
        <v>50.067770000000003</v>
      </c>
      <c r="Y51">
        <v>0.389324</v>
      </c>
      <c r="Z51">
        <v>49039.1</v>
      </c>
      <c r="AA51">
        <v>12.32</v>
      </c>
      <c r="AB51">
        <v>303125786863552</v>
      </c>
      <c r="AC51">
        <v>69442252067</v>
      </c>
      <c r="AD51">
        <v>128132618800166</v>
      </c>
      <c r="AE51">
        <v>33967964345</v>
      </c>
      <c r="AF51" t="s">
        <v>493</v>
      </c>
    </row>
    <row r="52" spans="1:32">
      <c r="A52" t="s">
        <v>138</v>
      </c>
      <c r="B52" t="s">
        <v>139</v>
      </c>
      <c r="C52" t="s">
        <v>152</v>
      </c>
      <c r="D52">
        <v>0</v>
      </c>
      <c r="E52" t="s">
        <v>140</v>
      </c>
      <c r="F52" t="s">
        <v>189</v>
      </c>
      <c r="G52" t="s">
        <v>17</v>
      </c>
      <c r="H52">
        <v>60</v>
      </c>
      <c r="I52">
        <v>10</v>
      </c>
      <c r="J52" t="s">
        <v>8</v>
      </c>
      <c r="K52">
        <v>160</v>
      </c>
      <c r="L52">
        <v>1143.05141</v>
      </c>
      <c r="M52">
        <v>39.569237000000001</v>
      </c>
      <c r="N52">
        <v>45.823470999999998</v>
      </c>
      <c r="O52">
        <v>48.260528000000001</v>
      </c>
      <c r="P52">
        <v>19.473496000000001</v>
      </c>
      <c r="Q52">
        <v>16.414380000000001</v>
      </c>
      <c r="R52">
        <v>71.242650999999995</v>
      </c>
      <c r="S52">
        <v>68.555571</v>
      </c>
      <c r="T52">
        <v>37.018338999999997</v>
      </c>
      <c r="U52">
        <v>40.767094999999998</v>
      </c>
      <c r="V52">
        <v>39.528433</v>
      </c>
      <c r="W52">
        <v>45.809238000000001</v>
      </c>
      <c r="X52">
        <v>48.231301999999999</v>
      </c>
      <c r="Y52">
        <v>0.435917</v>
      </c>
      <c r="Z52">
        <v>26237.9</v>
      </c>
      <c r="AA52">
        <v>11.83</v>
      </c>
      <c r="AB52">
        <v>157512148605559</v>
      </c>
      <c r="AC52">
        <v>71342326528</v>
      </c>
      <c r="AD52">
        <v>68793638797045</v>
      </c>
      <c r="AE52">
        <v>32382749639</v>
      </c>
      <c r="AF52" t="s">
        <v>494</v>
      </c>
    </row>
    <row r="53" spans="1:32">
      <c r="A53" t="s">
        <v>138</v>
      </c>
      <c r="B53" t="s">
        <v>139</v>
      </c>
      <c r="C53" t="s">
        <v>152</v>
      </c>
      <c r="D53">
        <v>0</v>
      </c>
      <c r="E53" t="s">
        <v>140</v>
      </c>
      <c r="F53" t="s">
        <v>189</v>
      </c>
      <c r="G53" t="s">
        <v>17</v>
      </c>
      <c r="H53">
        <v>60</v>
      </c>
      <c r="I53">
        <v>10</v>
      </c>
      <c r="J53" t="s">
        <v>8</v>
      </c>
      <c r="K53">
        <v>185</v>
      </c>
      <c r="L53">
        <v>537.55721200000005</v>
      </c>
      <c r="M53">
        <v>37.431406000000003</v>
      </c>
      <c r="N53">
        <v>44.031599999999997</v>
      </c>
      <c r="O53">
        <v>45.971325</v>
      </c>
      <c r="P53">
        <v>16.034807000000001</v>
      </c>
      <c r="Q53">
        <v>14.483298</v>
      </c>
      <c r="R53">
        <v>53.758715000000002</v>
      </c>
      <c r="S53">
        <v>51.377828000000001</v>
      </c>
      <c r="T53">
        <v>34.202086000000001</v>
      </c>
      <c r="U53">
        <v>38.914594999999998</v>
      </c>
      <c r="V53">
        <v>37.367269</v>
      </c>
      <c r="W53">
        <v>44.008901000000002</v>
      </c>
      <c r="X53">
        <v>45.925969000000002</v>
      </c>
      <c r="Y53">
        <v>0.46406799999999998</v>
      </c>
      <c r="Z53">
        <v>15072.72</v>
      </c>
      <c r="AA53">
        <v>10.3</v>
      </c>
      <c r="AB53">
        <v>92661319225135</v>
      </c>
      <c r="AC53">
        <v>63668916338</v>
      </c>
      <c r="AD53">
        <v>39615826706762</v>
      </c>
      <c r="AE53">
        <v>27926855565</v>
      </c>
      <c r="AF53" t="s">
        <v>495</v>
      </c>
    </row>
    <row r="54" spans="1:32">
      <c r="A54" t="s">
        <v>138</v>
      </c>
      <c r="B54" t="s">
        <v>139</v>
      </c>
      <c r="C54" t="s">
        <v>152</v>
      </c>
      <c r="D54">
        <v>0</v>
      </c>
      <c r="E54" t="s">
        <v>140</v>
      </c>
      <c r="F54" t="s">
        <v>189</v>
      </c>
      <c r="G54" t="s">
        <v>17</v>
      </c>
      <c r="H54">
        <v>60</v>
      </c>
      <c r="I54">
        <v>10</v>
      </c>
      <c r="J54" t="s">
        <v>8</v>
      </c>
      <c r="K54">
        <v>210</v>
      </c>
      <c r="L54">
        <v>248.93014700000001</v>
      </c>
      <c r="M54">
        <v>34.717956000000001</v>
      </c>
      <c r="N54">
        <v>41.71172</v>
      </c>
      <c r="O54">
        <v>43.292473999999999</v>
      </c>
      <c r="P54">
        <v>12.713028</v>
      </c>
      <c r="Q54">
        <v>12.327885999999999</v>
      </c>
      <c r="R54">
        <v>34.436774</v>
      </c>
      <c r="S54">
        <v>32.474421999999997</v>
      </c>
      <c r="T54">
        <v>31.138978000000002</v>
      </c>
      <c r="U54">
        <v>36.483814000000002</v>
      </c>
      <c r="V54">
        <v>34.635722999999999</v>
      </c>
      <c r="W54">
        <v>41.686841999999999</v>
      </c>
      <c r="X54">
        <v>43.248824999999997</v>
      </c>
      <c r="Y54">
        <v>0.51453000000000004</v>
      </c>
      <c r="Z54">
        <v>9241.68</v>
      </c>
      <c r="AA54">
        <v>9.17</v>
      </c>
      <c r="AB54">
        <v>57788347695859</v>
      </c>
      <c r="AC54">
        <v>55017544730</v>
      </c>
      <c r="AD54">
        <v>24387614321264</v>
      </c>
      <c r="AE54">
        <v>24750383166</v>
      </c>
      <c r="AF54" t="s">
        <v>496</v>
      </c>
    </row>
    <row r="55" spans="1:32">
      <c r="A55" t="s">
        <v>138</v>
      </c>
      <c r="B55" t="s">
        <v>139</v>
      </c>
      <c r="C55" t="s">
        <v>152</v>
      </c>
      <c r="D55">
        <v>0</v>
      </c>
      <c r="E55" t="s">
        <v>140</v>
      </c>
      <c r="F55" t="s">
        <v>189</v>
      </c>
      <c r="G55" t="s">
        <v>17</v>
      </c>
      <c r="H55">
        <v>60</v>
      </c>
      <c r="I55">
        <v>10</v>
      </c>
      <c r="J55" t="s">
        <v>8</v>
      </c>
      <c r="K55">
        <v>235</v>
      </c>
      <c r="L55">
        <v>114.000461</v>
      </c>
      <c r="M55">
        <v>31.695893000000002</v>
      </c>
      <c r="N55">
        <v>39.189757999999998</v>
      </c>
      <c r="O55">
        <v>40.328212000000001</v>
      </c>
      <c r="P55">
        <v>9.7790529999999993</v>
      </c>
      <c r="Q55">
        <v>10.210616</v>
      </c>
      <c r="R55">
        <v>15.569675</v>
      </c>
      <c r="S55">
        <v>14.627005</v>
      </c>
      <c r="T55">
        <v>28.037089000000002</v>
      </c>
      <c r="U55">
        <v>33.682758999999997</v>
      </c>
      <c r="V55">
        <v>31.608739</v>
      </c>
      <c r="W55">
        <v>39.164878000000002</v>
      </c>
      <c r="X55">
        <v>40.265312000000002</v>
      </c>
      <c r="Y55">
        <v>0.60127200000000003</v>
      </c>
      <c r="Z55">
        <v>4869.16</v>
      </c>
      <c r="AA55">
        <v>8.1300000000000008</v>
      </c>
      <c r="AB55">
        <v>30401219299197</v>
      </c>
      <c r="AC55">
        <v>49077140875</v>
      </c>
      <c r="AD55">
        <v>12881061934848</v>
      </c>
      <c r="AE55">
        <v>22015077852</v>
      </c>
      <c r="AF55" t="s">
        <v>497</v>
      </c>
    </row>
    <row r="56" spans="1:32">
      <c r="A56" t="s">
        <v>138</v>
      </c>
      <c r="B56" t="s">
        <v>139</v>
      </c>
      <c r="C56" t="s">
        <v>152</v>
      </c>
      <c r="D56">
        <v>0</v>
      </c>
      <c r="E56" t="s">
        <v>140</v>
      </c>
      <c r="F56" t="s">
        <v>189</v>
      </c>
      <c r="G56" t="s">
        <v>17</v>
      </c>
      <c r="H56">
        <v>60</v>
      </c>
      <c r="I56">
        <v>10</v>
      </c>
      <c r="J56" t="s">
        <v>19</v>
      </c>
      <c r="K56">
        <v>110</v>
      </c>
      <c r="L56">
        <v>3349.6976869999999</v>
      </c>
      <c r="M56">
        <v>41.470689</v>
      </c>
      <c r="N56">
        <v>47.470337000000001</v>
      </c>
      <c r="O56">
        <v>50.605615</v>
      </c>
      <c r="P56">
        <v>24.198314</v>
      </c>
      <c r="Q56">
        <v>18.45421</v>
      </c>
      <c r="R56">
        <v>85.809963999999994</v>
      </c>
      <c r="S56">
        <v>83.367358999999993</v>
      </c>
      <c r="T56">
        <v>40.257541000000003</v>
      </c>
      <c r="U56">
        <v>42.466383999999998</v>
      </c>
      <c r="V56">
        <v>41.457205000000002</v>
      </c>
      <c r="W56">
        <v>47.461720999999997</v>
      </c>
      <c r="X56">
        <v>50.590434999999999</v>
      </c>
      <c r="Y56">
        <v>0.39218999999999998</v>
      </c>
      <c r="Z56">
        <v>45038.34</v>
      </c>
      <c r="AA56">
        <v>5.76</v>
      </c>
      <c r="AB56">
        <v>268534716583238</v>
      </c>
      <c r="AC56">
        <v>30408166158</v>
      </c>
      <c r="AD56">
        <v>117415753784954</v>
      </c>
      <c r="AE56">
        <v>15765536860</v>
      </c>
      <c r="AF56" t="s">
        <v>498</v>
      </c>
    </row>
    <row r="57" spans="1:32">
      <c r="A57" t="s">
        <v>138</v>
      </c>
      <c r="B57" t="s">
        <v>139</v>
      </c>
      <c r="C57" t="s">
        <v>152</v>
      </c>
      <c r="D57">
        <v>0</v>
      </c>
      <c r="E57" t="s">
        <v>140</v>
      </c>
      <c r="F57" t="s">
        <v>189</v>
      </c>
      <c r="G57" t="s">
        <v>17</v>
      </c>
      <c r="H57">
        <v>60</v>
      </c>
      <c r="I57">
        <v>10</v>
      </c>
      <c r="J57" t="s">
        <v>19</v>
      </c>
      <c r="K57">
        <v>135</v>
      </c>
      <c r="L57">
        <v>1574.6862369999999</v>
      </c>
      <c r="M57">
        <v>40.268124</v>
      </c>
      <c r="N57">
        <v>46.458888999999999</v>
      </c>
      <c r="O57">
        <v>49.160604999999997</v>
      </c>
      <c r="P57">
        <v>21.032761000000001</v>
      </c>
      <c r="Q57">
        <v>17.130703</v>
      </c>
      <c r="R57">
        <v>76.204725999999994</v>
      </c>
      <c r="S57">
        <v>73.542518999999999</v>
      </c>
      <c r="T57">
        <v>38.092075999999999</v>
      </c>
      <c r="U57">
        <v>41.412717000000001</v>
      </c>
      <c r="V57">
        <v>40.237641000000004</v>
      </c>
      <c r="W57">
        <v>46.446630999999996</v>
      </c>
      <c r="X57">
        <v>49.137193000000003</v>
      </c>
      <c r="Y57">
        <v>0.427948</v>
      </c>
      <c r="Z57">
        <v>23883.17</v>
      </c>
      <c r="AA57">
        <v>5.69</v>
      </c>
      <c r="AB57">
        <v>142662584273602</v>
      </c>
      <c r="AC57">
        <v>32511780463</v>
      </c>
      <c r="AD57">
        <v>62341778125497</v>
      </c>
      <c r="AE57">
        <v>15509066117</v>
      </c>
      <c r="AF57" t="s">
        <v>499</v>
      </c>
    </row>
    <row r="58" spans="1:32">
      <c r="A58" t="s">
        <v>138</v>
      </c>
      <c r="B58" t="s">
        <v>139</v>
      </c>
      <c r="C58" t="s">
        <v>152</v>
      </c>
      <c r="D58">
        <v>0</v>
      </c>
      <c r="E58" t="s">
        <v>140</v>
      </c>
      <c r="F58" t="s">
        <v>189</v>
      </c>
      <c r="G58" t="s">
        <v>17</v>
      </c>
      <c r="H58">
        <v>60</v>
      </c>
      <c r="I58">
        <v>10</v>
      </c>
      <c r="J58" t="s">
        <v>19</v>
      </c>
      <c r="K58">
        <v>160</v>
      </c>
      <c r="L58">
        <v>732.16875400000004</v>
      </c>
      <c r="M58">
        <v>38.448121999999998</v>
      </c>
      <c r="N58">
        <v>44.941051000000002</v>
      </c>
      <c r="O58">
        <v>47.116467999999998</v>
      </c>
      <c r="P58">
        <v>17.586628000000001</v>
      </c>
      <c r="Q58">
        <v>15.379875</v>
      </c>
      <c r="R58">
        <v>61.977175000000003</v>
      </c>
      <c r="S58">
        <v>59.321241999999998</v>
      </c>
      <c r="T58">
        <v>35.477867000000003</v>
      </c>
      <c r="U58">
        <v>39.827250999999997</v>
      </c>
      <c r="V58">
        <v>38.394559000000001</v>
      </c>
      <c r="W58">
        <v>44.924286000000002</v>
      </c>
      <c r="X58">
        <v>47.077207999999999</v>
      </c>
      <c r="Y58">
        <v>0.49325200000000002</v>
      </c>
      <c r="Z58">
        <v>13977.73</v>
      </c>
      <c r="AA58">
        <v>5.0999999999999996</v>
      </c>
      <c r="AB58">
        <v>87310971370379</v>
      </c>
      <c r="AC58">
        <v>32320645037</v>
      </c>
      <c r="AD58">
        <v>36524534110158</v>
      </c>
      <c r="AE58">
        <v>13806079956</v>
      </c>
      <c r="AF58" t="s">
        <v>500</v>
      </c>
    </row>
    <row r="59" spans="1:32">
      <c r="A59" t="s">
        <v>138</v>
      </c>
      <c r="B59" t="s">
        <v>139</v>
      </c>
      <c r="C59" t="s">
        <v>152</v>
      </c>
      <c r="D59">
        <v>0</v>
      </c>
      <c r="E59" t="s">
        <v>140</v>
      </c>
      <c r="F59" t="s">
        <v>189</v>
      </c>
      <c r="G59" t="s">
        <v>17</v>
      </c>
      <c r="H59">
        <v>60</v>
      </c>
      <c r="I59">
        <v>10</v>
      </c>
      <c r="J59" t="s">
        <v>19</v>
      </c>
      <c r="K59">
        <v>185</v>
      </c>
      <c r="L59">
        <v>342.145239</v>
      </c>
      <c r="M59">
        <v>36.032283</v>
      </c>
      <c r="N59">
        <v>43.058095000000002</v>
      </c>
      <c r="O59">
        <v>44.739359</v>
      </c>
      <c r="P59">
        <v>14.245288</v>
      </c>
      <c r="Q59">
        <v>13.352603999999999</v>
      </c>
      <c r="R59">
        <v>42.804319</v>
      </c>
      <c r="S59">
        <v>40.671084999999998</v>
      </c>
      <c r="T59">
        <v>32.587004</v>
      </c>
      <c r="U59">
        <v>37.742514999999997</v>
      </c>
      <c r="V59">
        <v>35.957832000000003</v>
      </c>
      <c r="W59">
        <v>43.033065000000001</v>
      </c>
      <c r="X59">
        <v>44.688775</v>
      </c>
      <c r="Y59">
        <v>0.550068</v>
      </c>
      <c r="Z59">
        <v>9067.06</v>
      </c>
      <c r="AA59">
        <v>4.66</v>
      </c>
      <c r="AB59">
        <v>57326673691488</v>
      </c>
      <c r="AC59">
        <v>28358459879</v>
      </c>
      <c r="AD59">
        <v>23735247708155</v>
      </c>
      <c r="AE59">
        <v>12558724879</v>
      </c>
      <c r="AF59" t="s">
        <v>501</v>
      </c>
    </row>
    <row r="60" spans="1:32">
      <c r="A60" t="s">
        <v>138</v>
      </c>
      <c r="B60" t="s">
        <v>139</v>
      </c>
      <c r="C60" t="s">
        <v>152</v>
      </c>
      <c r="D60">
        <v>0</v>
      </c>
      <c r="E60" t="s">
        <v>140</v>
      </c>
      <c r="F60" t="s">
        <v>189</v>
      </c>
      <c r="G60" t="s">
        <v>17</v>
      </c>
      <c r="H60">
        <v>60</v>
      </c>
      <c r="I60">
        <v>10</v>
      </c>
      <c r="J60" t="s">
        <v>19</v>
      </c>
      <c r="K60">
        <v>210</v>
      </c>
      <c r="L60">
        <v>157.16837000000001</v>
      </c>
      <c r="M60">
        <v>33.152718999999998</v>
      </c>
      <c r="N60">
        <v>40.7057</v>
      </c>
      <c r="O60">
        <v>42.000258000000002</v>
      </c>
      <c r="P60">
        <v>11.166473</v>
      </c>
      <c r="Q60">
        <v>11.233133</v>
      </c>
      <c r="R60">
        <v>24.273882</v>
      </c>
      <c r="S60">
        <v>22.763912000000001</v>
      </c>
      <c r="T60">
        <v>29.522787000000001</v>
      </c>
      <c r="U60">
        <v>35.196384999999999</v>
      </c>
      <c r="V60">
        <v>33.066291</v>
      </c>
      <c r="W60">
        <v>40.680374999999998</v>
      </c>
      <c r="X60">
        <v>41.925055999999998</v>
      </c>
      <c r="Y60">
        <v>0.65947199999999995</v>
      </c>
      <c r="Z60">
        <v>6020.58</v>
      </c>
      <c r="AA60">
        <v>4.0199999999999996</v>
      </c>
      <c r="AB60">
        <v>38212613423382</v>
      </c>
      <c r="AC60">
        <v>25244033061</v>
      </c>
      <c r="AD60">
        <v>15790421600870</v>
      </c>
      <c r="AE60">
        <v>10837294940</v>
      </c>
      <c r="AF60" t="s">
        <v>502</v>
      </c>
    </row>
    <row r="61" spans="1:32">
      <c r="A61" t="s">
        <v>138</v>
      </c>
      <c r="B61" t="s">
        <v>139</v>
      </c>
      <c r="C61" t="s">
        <v>152</v>
      </c>
      <c r="D61">
        <v>0</v>
      </c>
      <c r="E61" t="s">
        <v>140</v>
      </c>
      <c r="F61" t="s">
        <v>189</v>
      </c>
      <c r="G61" t="s">
        <v>17</v>
      </c>
      <c r="H61">
        <v>60</v>
      </c>
      <c r="I61">
        <v>10</v>
      </c>
      <c r="J61" t="s">
        <v>19</v>
      </c>
      <c r="K61">
        <v>235</v>
      </c>
      <c r="L61">
        <v>71.998155999999994</v>
      </c>
      <c r="M61">
        <v>30.076798</v>
      </c>
      <c r="N61">
        <v>38.152006999999998</v>
      </c>
      <c r="O61">
        <v>38.933042999999998</v>
      </c>
      <c r="P61">
        <v>8.5275839999999992</v>
      </c>
      <c r="Q61">
        <v>9.2438210000000005</v>
      </c>
      <c r="R61">
        <v>7.1658790000000003</v>
      </c>
      <c r="S61">
        <v>6.6165219999999998</v>
      </c>
      <c r="T61">
        <v>26.448785000000001</v>
      </c>
      <c r="U61">
        <v>32.305701999999997</v>
      </c>
      <c r="V61">
        <v>29.987732999999999</v>
      </c>
      <c r="W61">
        <v>38.132126999999997</v>
      </c>
      <c r="X61">
        <v>38.878768000000001</v>
      </c>
      <c r="Y61">
        <v>0.82768699999999995</v>
      </c>
      <c r="Z61">
        <v>3419.05</v>
      </c>
      <c r="AA61">
        <v>3.46</v>
      </c>
      <c r="AB61">
        <v>22234398371013</v>
      </c>
      <c r="AC61">
        <v>22387891076</v>
      </c>
      <c r="AD61">
        <v>8978853745397</v>
      </c>
      <c r="AE61">
        <v>9387787277</v>
      </c>
      <c r="AF61" t="s">
        <v>503</v>
      </c>
    </row>
    <row r="62" spans="1:32">
      <c r="A62" t="s">
        <v>138</v>
      </c>
      <c r="B62" t="s">
        <v>139</v>
      </c>
      <c r="C62" t="s">
        <v>152</v>
      </c>
      <c r="D62">
        <v>0</v>
      </c>
      <c r="E62" t="s">
        <v>140</v>
      </c>
      <c r="F62" t="s">
        <v>189</v>
      </c>
      <c r="G62" t="s">
        <v>17</v>
      </c>
      <c r="H62">
        <v>60</v>
      </c>
      <c r="I62">
        <v>10</v>
      </c>
      <c r="J62" t="s">
        <v>9</v>
      </c>
      <c r="K62">
        <v>110</v>
      </c>
      <c r="L62">
        <v>2473.547376</v>
      </c>
      <c r="M62">
        <v>40.871133</v>
      </c>
      <c r="N62">
        <v>47.000017999999997</v>
      </c>
      <c r="O62">
        <v>50.016444999999997</v>
      </c>
      <c r="P62">
        <v>22.937138999999998</v>
      </c>
      <c r="Q62">
        <v>17.820388999999999</v>
      </c>
      <c r="R62">
        <v>79.712301999999994</v>
      </c>
      <c r="S62">
        <v>77.244874999999993</v>
      </c>
      <c r="T62">
        <v>39.100693</v>
      </c>
      <c r="U62">
        <v>42.013091000000003</v>
      </c>
      <c r="V62">
        <v>40.851976999999998</v>
      </c>
      <c r="W62">
        <v>46.988999999999997</v>
      </c>
      <c r="X62">
        <v>49.996448999999998</v>
      </c>
      <c r="Y62">
        <v>0.43582399999999999</v>
      </c>
      <c r="Z62">
        <v>28389.09</v>
      </c>
      <c r="AA62">
        <v>2.99</v>
      </c>
      <c r="AB62">
        <v>168525224358820</v>
      </c>
      <c r="AC62">
        <v>16504194303</v>
      </c>
      <c r="AD62">
        <v>74092248520888</v>
      </c>
      <c r="AE62">
        <v>8080189784</v>
      </c>
      <c r="AF62" t="s">
        <v>504</v>
      </c>
    </row>
    <row r="63" spans="1:32">
      <c r="A63" t="s">
        <v>138</v>
      </c>
      <c r="B63" t="s">
        <v>139</v>
      </c>
      <c r="C63" t="s">
        <v>152</v>
      </c>
      <c r="D63">
        <v>0</v>
      </c>
      <c r="E63" t="s">
        <v>140</v>
      </c>
      <c r="F63" t="s">
        <v>189</v>
      </c>
      <c r="G63" t="s">
        <v>17</v>
      </c>
      <c r="H63">
        <v>60</v>
      </c>
      <c r="I63">
        <v>10</v>
      </c>
      <c r="J63" t="s">
        <v>9</v>
      </c>
      <c r="K63">
        <v>135</v>
      </c>
      <c r="L63">
        <v>1195.83186</v>
      </c>
      <c r="M63">
        <v>39.568323999999997</v>
      </c>
      <c r="N63">
        <v>45.917917000000003</v>
      </c>
      <c r="O63">
        <v>48.490952999999998</v>
      </c>
      <c r="P63">
        <v>19.753184999999998</v>
      </c>
      <c r="Q63">
        <v>16.44435</v>
      </c>
      <c r="R63">
        <v>69.174384000000003</v>
      </c>
      <c r="S63">
        <v>66.524140000000003</v>
      </c>
      <c r="T63">
        <v>36.998838999999997</v>
      </c>
      <c r="U63">
        <v>40.862439000000002</v>
      </c>
      <c r="V63">
        <v>39.531001000000003</v>
      </c>
      <c r="W63">
        <v>45.903843999999999</v>
      </c>
      <c r="X63">
        <v>48.464333000000003</v>
      </c>
      <c r="Y63">
        <v>0.48002</v>
      </c>
      <c r="Z63">
        <v>16665.650000000001</v>
      </c>
      <c r="AA63">
        <v>2.94</v>
      </c>
      <c r="AB63">
        <v>100222105140105</v>
      </c>
      <c r="AC63">
        <v>17423739572</v>
      </c>
      <c r="AD63">
        <v>43521587043799</v>
      </c>
      <c r="AE63">
        <v>7970670538</v>
      </c>
      <c r="AF63" t="s">
        <v>505</v>
      </c>
    </row>
    <row r="64" spans="1:32">
      <c r="A64" t="s">
        <v>138</v>
      </c>
      <c r="B64" t="s">
        <v>139</v>
      </c>
      <c r="C64" t="s">
        <v>152</v>
      </c>
      <c r="D64">
        <v>0</v>
      </c>
      <c r="E64" t="s">
        <v>140</v>
      </c>
      <c r="F64" t="s">
        <v>189</v>
      </c>
      <c r="G64" t="s">
        <v>17</v>
      </c>
      <c r="H64">
        <v>60</v>
      </c>
      <c r="I64">
        <v>10</v>
      </c>
      <c r="J64" t="s">
        <v>9</v>
      </c>
      <c r="K64">
        <v>160</v>
      </c>
      <c r="L64">
        <v>557.28394700000001</v>
      </c>
      <c r="M64">
        <v>37.572611999999999</v>
      </c>
      <c r="N64">
        <v>44.277878999999999</v>
      </c>
      <c r="O64">
        <v>46.316915000000002</v>
      </c>
      <c r="P64">
        <v>16.314485000000001</v>
      </c>
      <c r="Q64">
        <v>14.617347000000001</v>
      </c>
      <c r="R64">
        <v>53.588344999999997</v>
      </c>
      <c r="S64">
        <v>51.071548</v>
      </c>
      <c r="T64">
        <v>34.364038999999998</v>
      </c>
      <c r="U64">
        <v>39.120494000000001</v>
      </c>
      <c r="V64">
        <v>37.512013000000003</v>
      </c>
      <c r="W64">
        <v>44.257348999999998</v>
      </c>
      <c r="X64">
        <v>46.269514999999998</v>
      </c>
      <c r="Y64">
        <v>0.55416699999999997</v>
      </c>
      <c r="Z64">
        <v>10043.42</v>
      </c>
      <c r="AA64">
        <v>2.88</v>
      </c>
      <c r="AB64">
        <v>61789908848973</v>
      </c>
      <c r="AC64">
        <v>17307055438</v>
      </c>
      <c r="AD64">
        <v>26241816937999</v>
      </c>
      <c r="AE64">
        <v>7792417361</v>
      </c>
      <c r="AF64" t="s">
        <v>506</v>
      </c>
    </row>
    <row r="65" spans="1:32">
      <c r="A65" t="s">
        <v>138</v>
      </c>
      <c r="B65" t="s">
        <v>139</v>
      </c>
      <c r="C65" t="s">
        <v>152</v>
      </c>
      <c r="D65">
        <v>0</v>
      </c>
      <c r="E65" t="s">
        <v>140</v>
      </c>
      <c r="F65" t="s">
        <v>189</v>
      </c>
      <c r="G65" t="s">
        <v>17</v>
      </c>
      <c r="H65">
        <v>60</v>
      </c>
      <c r="I65">
        <v>10</v>
      </c>
      <c r="J65" t="s">
        <v>9</v>
      </c>
      <c r="K65">
        <v>185</v>
      </c>
      <c r="L65">
        <v>263.05755799999997</v>
      </c>
      <c r="M65">
        <v>35.080452999999999</v>
      </c>
      <c r="N65">
        <v>42.387304999999998</v>
      </c>
      <c r="O65">
        <v>43.879095999999997</v>
      </c>
      <c r="P65">
        <v>13.141589</v>
      </c>
      <c r="Q65">
        <v>12.613787</v>
      </c>
      <c r="R65">
        <v>35.056184999999999</v>
      </c>
      <c r="S65">
        <v>33.178167000000002</v>
      </c>
      <c r="T65">
        <v>31.537098</v>
      </c>
      <c r="U65">
        <v>36.952319000000003</v>
      </c>
      <c r="V65">
        <v>35.003715999999997</v>
      </c>
      <c r="W65">
        <v>42.365105</v>
      </c>
      <c r="X65">
        <v>43.817556000000003</v>
      </c>
      <c r="Y65">
        <v>0.66389799999999999</v>
      </c>
      <c r="Z65">
        <v>6856.76</v>
      </c>
      <c r="AA65">
        <v>2.36</v>
      </c>
      <c r="AB65">
        <v>42785303930754</v>
      </c>
      <c r="AC65">
        <v>15047655501</v>
      </c>
      <c r="AD65">
        <v>17942041882670</v>
      </c>
      <c r="AE65">
        <v>6364302269</v>
      </c>
      <c r="AF65" t="s">
        <v>507</v>
      </c>
    </row>
    <row r="66" spans="1:32">
      <c r="A66" t="s">
        <v>138</v>
      </c>
      <c r="B66" t="s">
        <v>139</v>
      </c>
      <c r="C66" t="s">
        <v>152</v>
      </c>
      <c r="D66">
        <v>0</v>
      </c>
      <c r="E66" t="s">
        <v>140</v>
      </c>
      <c r="F66" t="s">
        <v>189</v>
      </c>
      <c r="G66" t="s">
        <v>17</v>
      </c>
      <c r="H66">
        <v>60</v>
      </c>
      <c r="I66">
        <v>10</v>
      </c>
      <c r="J66" t="s">
        <v>9</v>
      </c>
      <c r="K66">
        <v>210</v>
      </c>
      <c r="L66">
        <v>120.189964</v>
      </c>
      <c r="M66">
        <v>32.147950000000002</v>
      </c>
      <c r="N66">
        <v>40.086967999999999</v>
      </c>
      <c r="O66">
        <v>41.199278</v>
      </c>
      <c r="P66">
        <v>10.193262000000001</v>
      </c>
      <c r="Q66">
        <v>10.518693000000001</v>
      </c>
      <c r="R66">
        <v>16.832533999999999</v>
      </c>
      <c r="S66">
        <v>15.740031</v>
      </c>
      <c r="T66">
        <v>28.509951999999998</v>
      </c>
      <c r="U66">
        <v>34.345174999999998</v>
      </c>
      <c r="V66">
        <v>32.061427999999999</v>
      </c>
      <c r="W66">
        <v>40.05706</v>
      </c>
      <c r="X66">
        <v>41.119973999999999</v>
      </c>
      <c r="Y66">
        <v>0.80805700000000003</v>
      </c>
      <c r="Z66">
        <v>4622.46</v>
      </c>
      <c r="AA66">
        <v>2.15</v>
      </c>
      <c r="AB66">
        <v>28476746593435</v>
      </c>
      <c r="AC66">
        <v>13345037943</v>
      </c>
      <c r="AD66">
        <v>12132451788401</v>
      </c>
      <c r="AE66">
        <v>5828319460</v>
      </c>
      <c r="AF66" t="s">
        <v>508</v>
      </c>
    </row>
    <row r="67" spans="1:32">
      <c r="A67" t="s">
        <v>138</v>
      </c>
      <c r="B67" t="s">
        <v>139</v>
      </c>
      <c r="C67" t="s">
        <v>152</v>
      </c>
      <c r="D67">
        <v>0</v>
      </c>
      <c r="E67" t="s">
        <v>140</v>
      </c>
      <c r="F67" t="s">
        <v>189</v>
      </c>
      <c r="G67" t="s">
        <v>17</v>
      </c>
      <c r="H67">
        <v>60</v>
      </c>
      <c r="I67">
        <v>10</v>
      </c>
      <c r="J67" t="s">
        <v>9</v>
      </c>
      <c r="K67">
        <v>235</v>
      </c>
      <c r="L67">
        <v>54.602628000000003</v>
      </c>
      <c r="M67">
        <v>29.088937000000001</v>
      </c>
      <c r="N67">
        <v>37.676755</v>
      </c>
      <c r="O67">
        <v>38.407350999999998</v>
      </c>
      <c r="P67">
        <v>7.8257209999999997</v>
      </c>
      <c r="Q67">
        <v>8.6862969999999997</v>
      </c>
      <c r="R67">
        <v>3.621515</v>
      </c>
      <c r="S67">
        <v>3.351531</v>
      </c>
      <c r="T67">
        <v>25.496065999999999</v>
      </c>
      <c r="U67">
        <v>31.526510999999999</v>
      </c>
      <c r="V67">
        <v>29.009615</v>
      </c>
      <c r="W67">
        <v>37.657319999999999</v>
      </c>
      <c r="X67">
        <v>38.341385000000002</v>
      </c>
      <c r="Y67">
        <v>1.0194259999999999</v>
      </c>
      <c r="Z67">
        <v>2768.71</v>
      </c>
      <c r="AA67">
        <v>1.9</v>
      </c>
      <c r="AB67">
        <v>17454593768808</v>
      </c>
      <c r="AC67">
        <v>12662283369</v>
      </c>
      <c r="AD67">
        <v>7290693052894</v>
      </c>
      <c r="AE67">
        <v>5167817425</v>
      </c>
      <c r="AF67" t="s">
        <v>509</v>
      </c>
    </row>
    <row r="68" spans="1:32">
      <c r="A68" t="s">
        <v>138</v>
      </c>
      <c r="B68" t="s">
        <v>139</v>
      </c>
      <c r="C68" t="s">
        <v>152</v>
      </c>
      <c r="D68">
        <v>0</v>
      </c>
      <c r="E68" t="s">
        <v>140</v>
      </c>
      <c r="F68" t="s">
        <v>189</v>
      </c>
      <c r="G68" t="s">
        <v>17</v>
      </c>
      <c r="H68">
        <v>60</v>
      </c>
      <c r="I68">
        <v>10</v>
      </c>
      <c r="J68" t="s">
        <v>20</v>
      </c>
      <c r="K68">
        <v>110</v>
      </c>
      <c r="L68">
        <v>1524.8456160000001</v>
      </c>
      <c r="M68">
        <v>39.582861999999999</v>
      </c>
      <c r="N68">
        <v>46.160896999999999</v>
      </c>
      <c r="O68">
        <v>48.920509000000003</v>
      </c>
      <c r="P68">
        <v>20.764388</v>
      </c>
      <c r="Q68">
        <v>16.601317999999999</v>
      </c>
      <c r="R68">
        <v>64.339955000000003</v>
      </c>
      <c r="S68">
        <v>62.043717000000001</v>
      </c>
      <c r="T68">
        <v>36.877271</v>
      </c>
      <c r="U68">
        <v>41.125728000000002</v>
      </c>
      <c r="V68">
        <v>39.548645</v>
      </c>
      <c r="W68">
        <v>46.144585999999997</v>
      </c>
      <c r="X68">
        <v>48.894759000000001</v>
      </c>
      <c r="Y68">
        <v>0.46095799999999998</v>
      </c>
      <c r="Z68">
        <v>14123.93</v>
      </c>
      <c r="AA68">
        <v>1.51</v>
      </c>
      <c r="AB68">
        <v>85947239835797</v>
      </c>
      <c r="AC68">
        <v>7933217024</v>
      </c>
      <c r="AD68">
        <v>36863927183964</v>
      </c>
      <c r="AE68">
        <v>4038002306</v>
      </c>
      <c r="AF68" t="s">
        <v>510</v>
      </c>
    </row>
    <row r="69" spans="1:32">
      <c r="A69" t="s">
        <v>138</v>
      </c>
      <c r="B69" t="s">
        <v>139</v>
      </c>
      <c r="C69" t="s">
        <v>152</v>
      </c>
      <c r="D69">
        <v>0</v>
      </c>
      <c r="E69" t="s">
        <v>140</v>
      </c>
      <c r="F69" t="s">
        <v>189</v>
      </c>
      <c r="G69" t="s">
        <v>17</v>
      </c>
      <c r="H69">
        <v>60</v>
      </c>
      <c r="I69">
        <v>10</v>
      </c>
      <c r="J69" t="s">
        <v>20</v>
      </c>
      <c r="K69">
        <v>135</v>
      </c>
      <c r="L69">
        <v>751.45654300000001</v>
      </c>
      <c r="M69">
        <v>38.177520000000001</v>
      </c>
      <c r="N69">
        <v>44.938943999999999</v>
      </c>
      <c r="O69">
        <v>47.273484000000003</v>
      </c>
      <c r="P69">
        <v>17.680202000000001</v>
      </c>
      <c r="Q69">
        <v>15.216827</v>
      </c>
      <c r="R69">
        <v>52.820005999999999</v>
      </c>
      <c r="S69">
        <v>50.481692000000002</v>
      </c>
      <c r="T69">
        <v>35.023072999999997</v>
      </c>
      <c r="U69">
        <v>39.819831999999998</v>
      </c>
      <c r="V69">
        <v>38.127459999999999</v>
      </c>
      <c r="W69">
        <v>44.919255999999997</v>
      </c>
      <c r="X69">
        <v>47.236333000000002</v>
      </c>
      <c r="Y69">
        <v>0.53393199999999996</v>
      </c>
      <c r="Z69">
        <v>8905.35</v>
      </c>
      <c r="AA69">
        <v>1.42</v>
      </c>
      <c r="AB69">
        <v>54290217314600</v>
      </c>
      <c r="AC69">
        <v>8142896049</v>
      </c>
      <c r="AD69">
        <v>23227919691347</v>
      </c>
      <c r="AE69">
        <v>3820260442</v>
      </c>
      <c r="AF69" t="s">
        <v>511</v>
      </c>
    </row>
    <row r="70" spans="1:32">
      <c r="A70" t="s">
        <v>138</v>
      </c>
      <c r="B70" t="s">
        <v>139</v>
      </c>
      <c r="C70" t="s">
        <v>152</v>
      </c>
      <c r="D70">
        <v>0</v>
      </c>
      <c r="E70" t="s">
        <v>140</v>
      </c>
      <c r="F70" t="s">
        <v>189</v>
      </c>
      <c r="G70" t="s">
        <v>17</v>
      </c>
      <c r="H70">
        <v>60</v>
      </c>
      <c r="I70">
        <v>10</v>
      </c>
      <c r="J70" t="s">
        <v>20</v>
      </c>
      <c r="K70">
        <v>160</v>
      </c>
      <c r="L70">
        <v>353.12625800000001</v>
      </c>
      <c r="M70">
        <v>36.049066000000003</v>
      </c>
      <c r="N70">
        <v>43.257753000000001</v>
      </c>
      <c r="O70">
        <v>45.046771</v>
      </c>
      <c r="P70">
        <v>14.447248999999999</v>
      </c>
      <c r="Q70">
        <v>13.398586999999999</v>
      </c>
      <c r="R70">
        <v>37.049244000000002</v>
      </c>
      <c r="S70">
        <v>35.013840000000002</v>
      </c>
      <c r="T70">
        <v>32.559792999999999</v>
      </c>
      <c r="U70">
        <v>37.916260000000001</v>
      </c>
      <c r="V70">
        <v>35.976709</v>
      </c>
      <c r="W70">
        <v>43.233156999999999</v>
      </c>
      <c r="X70">
        <v>44.999077</v>
      </c>
      <c r="Y70">
        <v>0.64082799999999995</v>
      </c>
      <c r="Z70">
        <v>6019.26</v>
      </c>
      <c r="AA70">
        <v>1.32</v>
      </c>
      <c r="AB70">
        <v>37272724042059</v>
      </c>
      <c r="AC70">
        <v>7583516171</v>
      </c>
      <c r="AD70">
        <v>15698513717119</v>
      </c>
      <c r="AE70">
        <v>3552264348</v>
      </c>
      <c r="AF70" t="s">
        <v>512</v>
      </c>
    </row>
    <row r="71" spans="1:32">
      <c r="A71" t="s">
        <v>138</v>
      </c>
      <c r="B71" t="s">
        <v>139</v>
      </c>
      <c r="C71" t="s">
        <v>152</v>
      </c>
      <c r="D71">
        <v>0</v>
      </c>
      <c r="E71" t="s">
        <v>140</v>
      </c>
      <c r="F71" t="s">
        <v>189</v>
      </c>
      <c r="G71" t="s">
        <v>17</v>
      </c>
      <c r="H71">
        <v>60</v>
      </c>
      <c r="I71">
        <v>10</v>
      </c>
      <c r="J71" t="s">
        <v>20</v>
      </c>
      <c r="K71">
        <v>185</v>
      </c>
      <c r="L71">
        <v>166.61861200000001</v>
      </c>
      <c r="M71">
        <v>33.459873999999999</v>
      </c>
      <c r="N71">
        <v>41.223180999999997</v>
      </c>
      <c r="O71">
        <v>42.648077999999998</v>
      </c>
      <c r="P71">
        <v>11.498713</v>
      </c>
      <c r="Q71">
        <v>11.452724999999999</v>
      </c>
      <c r="R71">
        <v>20.780977</v>
      </c>
      <c r="S71">
        <v>19.531921000000001</v>
      </c>
      <c r="T71">
        <v>29.837126000000001</v>
      </c>
      <c r="U71">
        <v>35.562362</v>
      </c>
      <c r="V71">
        <v>33.373963000000003</v>
      </c>
      <c r="W71">
        <v>41.196672</v>
      </c>
      <c r="X71">
        <v>42.569049999999997</v>
      </c>
      <c r="Y71">
        <v>0.79554599999999998</v>
      </c>
      <c r="Z71">
        <v>4241.79</v>
      </c>
      <c r="AA71">
        <v>1.07</v>
      </c>
      <c r="AB71">
        <v>27167815573582</v>
      </c>
      <c r="AC71">
        <v>6595397859</v>
      </c>
      <c r="AD71">
        <v>11067954348450</v>
      </c>
      <c r="AE71">
        <v>2836293051</v>
      </c>
      <c r="AF71" t="s">
        <v>513</v>
      </c>
    </row>
    <row r="72" spans="1:32">
      <c r="A72" t="s">
        <v>138</v>
      </c>
      <c r="B72" t="s">
        <v>139</v>
      </c>
      <c r="C72" t="s">
        <v>152</v>
      </c>
      <c r="D72">
        <v>0</v>
      </c>
      <c r="E72" t="s">
        <v>140</v>
      </c>
      <c r="F72" t="s">
        <v>189</v>
      </c>
      <c r="G72" t="s">
        <v>17</v>
      </c>
      <c r="H72">
        <v>60</v>
      </c>
      <c r="I72">
        <v>10</v>
      </c>
      <c r="J72" t="s">
        <v>20</v>
      </c>
      <c r="K72">
        <v>210</v>
      </c>
      <c r="L72">
        <v>75.609313999999998</v>
      </c>
      <c r="M72">
        <v>30.510262000000001</v>
      </c>
      <c r="N72">
        <v>38.825156999999997</v>
      </c>
      <c r="O72">
        <v>39.833373999999999</v>
      </c>
      <c r="P72">
        <v>8.8763439999999996</v>
      </c>
      <c r="Q72">
        <v>9.5158260000000006</v>
      </c>
      <c r="R72">
        <v>6.3325480000000001</v>
      </c>
      <c r="S72">
        <v>5.8190730000000004</v>
      </c>
      <c r="T72">
        <v>26.894470999999999</v>
      </c>
      <c r="U72">
        <v>32.865682</v>
      </c>
      <c r="V72">
        <v>30.430237000000002</v>
      </c>
      <c r="W72">
        <v>38.793111000000003</v>
      </c>
      <c r="X72">
        <v>39.754555000000003</v>
      </c>
      <c r="Y72">
        <v>0.974472</v>
      </c>
      <c r="Z72">
        <v>2910.32</v>
      </c>
      <c r="AA72">
        <v>0.95</v>
      </c>
      <c r="AB72">
        <v>18910491894895</v>
      </c>
      <c r="AC72">
        <v>6091128485</v>
      </c>
      <c r="AD72">
        <v>7605807575252</v>
      </c>
      <c r="AE72">
        <v>2541884399</v>
      </c>
      <c r="AF72" t="s">
        <v>514</v>
      </c>
    </row>
    <row r="73" spans="1:32">
      <c r="A73" t="s">
        <v>138</v>
      </c>
      <c r="B73" t="s">
        <v>139</v>
      </c>
      <c r="C73" t="s">
        <v>152</v>
      </c>
      <c r="D73">
        <v>0</v>
      </c>
      <c r="E73" t="s">
        <v>140</v>
      </c>
      <c r="F73" t="s">
        <v>189</v>
      </c>
      <c r="G73" t="s">
        <v>17</v>
      </c>
      <c r="H73">
        <v>60</v>
      </c>
      <c r="I73">
        <v>10</v>
      </c>
      <c r="J73" t="s">
        <v>20</v>
      </c>
      <c r="K73">
        <v>235</v>
      </c>
      <c r="L73">
        <v>35.274264000000002</v>
      </c>
      <c r="M73">
        <v>27.586773999999998</v>
      </c>
      <c r="N73">
        <v>36.571213</v>
      </c>
      <c r="O73">
        <v>36.791744999999999</v>
      </c>
      <c r="P73">
        <v>6.899864</v>
      </c>
      <c r="Q73">
        <v>7.930148</v>
      </c>
      <c r="R73">
        <v>0.55112899999999998</v>
      </c>
      <c r="S73">
        <v>0.53350200000000003</v>
      </c>
      <c r="T73">
        <v>24.033847000000002</v>
      </c>
      <c r="U73">
        <v>30.022824</v>
      </c>
      <c r="V73">
        <v>27.509436000000001</v>
      </c>
      <c r="W73">
        <v>36.547590999999997</v>
      </c>
      <c r="X73">
        <v>36.723976999999998</v>
      </c>
      <c r="Y73">
        <v>1.160787</v>
      </c>
      <c r="Z73">
        <v>1861.04</v>
      </c>
      <c r="AA73">
        <v>0.9</v>
      </c>
      <c r="AB73">
        <v>12179022174460</v>
      </c>
      <c r="AC73">
        <v>5822732583</v>
      </c>
      <c r="AD73">
        <v>4875178394549</v>
      </c>
      <c r="AE73">
        <v>2406417626</v>
      </c>
      <c r="AF73" t="s">
        <v>515</v>
      </c>
    </row>
    <row r="74" spans="1:32">
      <c r="A74" t="s">
        <v>138</v>
      </c>
      <c r="B74" t="s">
        <v>139</v>
      </c>
      <c r="C74" t="s">
        <v>152</v>
      </c>
      <c r="D74">
        <v>0</v>
      </c>
      <c r="E74" t="s">
        <v>140</v>
      </c>
      <c r="F74" t="s">
        <v>63</v>
      </c>
      <c r="G74" t="s">
        <v>17</v>
      </c>
      <c r="H74">
        <v>60</v>
      </c>
      <c r="I74">
        <v>10</v>
      </c>
      <c r="J74" t="s">
        <v>17</v>
      </c>
      <c r="K74">
        <v>110</v>
      </c>
      <c r="L74">
        <v>27235.623453</v>
      </c>
      <c r="M74">
        <v>43.142305</v>
      </c>
      <c r="N74">
        <v>48.975028999999999</v>
      </c>
      <c r="O74">
        <v>49.172637000000002</v>
      </c>
      <c r="P74">
        <v>32.228614</v>
      </c>
      <c r="Q74">
        <v>22.843969000000001</v>
      </c>
      <c r="R74">
        <v>99.971541999999999</v>
      </c>
      <c r="S74">
        <v>99.963447000000002</v>
      </c>
      <c r="T74">
        <v>44.648687000000002</v>
      </c>
      <c r="U74">
        <v>44.123449000000001</v>
      </c>
      <c r="V74">
        <v>43.041038</v>
      </c>
      <c r="W74">
        <v>48.884833</v>
      </c>
      <c r="X74">
        <v>49.076641000000002</v>
      </c>
      <c r="Y74">
        <v>1.0022E-2</v>
      </c>
      <c r="Z74">
        <v>481965.52</v>
      </c>
      <c r="AA74">
        <v>38.25</v>
      </c>
      <c r="AB74">
        <v>2903394359505600</v>
      </c>
      <c r="AC74">
        <v>189099382548</v>
      </c>
      <c r="AD74">
        <v>1254177212805710</v>
      </c>
      <c r="AE74">
        <v>105562938579</v>
      </c>
      <c r="AF74" t="s">
        <v>516</v>
      </c>
    </row>
    <row r="75" spans="1:32">
      <c r="A75" t="s">
        <v>138</v>
      </c>
      <c r="B75" t="s">
        <v>139</v>
      </c>
      <c r="C75" t="s">
        <v>152</v>
      </c>
      <c r="D75">
        <v>0</v>
      </c>
      <c r="E75" t="s">
        <v>140</v>
      </c>
      <c r="F75" t="s">
        <v>63</v>
      </c>
      <c r="G75" t="s">
        <v>17</v>
      </c>
      <c r="H75">
        <v>60</v>
      </c>
      <c r="I75">
        <v>10</v>
      </c>
      <c r="J75" t="s">
        <v>17</v>
      </c>
      <c r="K75">
        <v>135</v>
      </c>
      <c r="L75">
        <v>11777.299623000001</v>
      </c>
      <c r="M75">
        <v>41.698509000000001</v>
      </c>
      <c r="N75">
        <v>47.089129999999997</v>
      </c>
      <c r="O75">
        <v>47.260863999999998</v>
      </c>
      <c r="P75">
        <v>29.038423999999999</v>
      </c>
      <c r="Q75">
        <v>21.022434000000001</v>
      </c>
      <c r="R75">
        <v>99.959703000000005</v>
      </c>
      <c r="S75">
        <v>99.947759000000005</v>
      </c>
      <c r="T75">
        <v>41.521278000000002</v>
      </c>
      <c r="U75">
        <v>42.585717000000002</v>
      </c>
      <c r="V75">
        <v>41.628841000000001</v>
      </c>
      <c r="W75">
        <v>47.011344000000001</v>
      </c>
      <c r="X75">
        <v>47.167161</v>
      </c>
      <c r="Y75">
        <v>1.0232E-2</v>
      </c>
      <c r="Z75">
        <v>246715.96</v>
      </c>
      <c r="AA75">
        <v>41.28</v>
      </c>
      <c r="AB75">
        <v>1480835671311850</v>
      </c>
      <c r="AC75">
        <v>210936376437</v>
      </c>
      <c r="AD75">
        <v>645667718872597</v>
      </c>
      <c r="AE75">
        <v>113960759727</v>
      </c>
      <c r="AF75" t="s">
        <v>517</v>
      </c>
    </row>
    <row r="76" spans="1:32">
      <c r="A76" t="s">
        <v>138</v>
      </c>
      <c r="B76" t="s">
        <v>139</v>
      </c>
      <c r="C76" t="s">
        <v>152</v>
      </c>
      <c r="D76">
        <v>0</v>
      </c>
      <c r="E76" t="s">
        <v>140</v>
      </c>
      <c r="F76" t="s">
        <v>63</v>
      </c>
      <c r="G76" t="s">
        <v>17</v>
      </c>
      <c r="H76">
        <v>60</v>
      </c>
      <c r="I76">
        <v>10</v>
      </c>
      <c r="J76" t="s">
        <v>17</v>
      </c>
      <c r="K76">
        <v>160</v>
      </c>
      <c r="L76">
        <v>5381.7358029999996</v>
      </c>
      <c r="M76">
        <v>39.390633999999999</v>
      </c>
      <c r="N76">
        <v>44.734107999999999</v>
      </c>
      <c r="O76">
        <v>44.881265999999997</v>
      </c>
      <c r="P76">
        <v>24.829032999999999</v>
      </c>
      <c r="Q76">
        <v>18.360265999999999</v>
      </c>
      <c r="R76">
        <v>98.828598999999997</v>
      </c>
      <c r="S76">
        <v>96.548011000000002</v>
      </c>
      <c r="T76">
        <v>37.471150999999999</v>
      </c>
      <c r="U76">
        <v>40.389373999999997</v>
      </c>
      <c r="V76">
        <v>39.313422000000003</v>
      </c>
      <c r="W76">
        <v>44.657622000000003</v>
      </c>
      <c r="X76">
        <v>44.778627999999998</v>
      </c>
      <c r="Y76">
        <v>1.3084999999999999E-2</v>
      </c>
      <c r="Z76">
        <v>135453.64000000001</v>
      </c>
      <c r="AA76">
        <v>42.04</v>
      </c>
      <c r="AB76">
        <v>818309282896027</v>
      </c>
      <c r="AC76">
        <v>231911829090</v>
      </c>
      <c r="AD76">
        <v>357058974054082</v>
      </c>
      <c r="AE76">
        <v>115541670909</v>
      </c>
      <c r="AF76" t="s">
        <v>518</v>
      </c>
    </row>
    <row r="77" spans="1:32">
      <c r="A77" t="s">
        <v>138</v>
      </c>
      <c r="B77" t="s">
        <v>139</v>
      </c>
      <c r="C77" t="s">
        <v>152</v>
      </c>
      <c r="D77">
        <v>0</v>
      </c>
      <c r="E77" t="s">
        <v>140</v>
      </c>
      <c r="F77" t="s">
        <v>63</v>
      </c>
      <c r="G77" t="s">
        <v>17</v>
      </c>
      <c r="H77">
        <v>60</v>
      </c>
      <c r="I77">
        <v>10</v>
      </c>
      <c r="J77" t="s">
        <v>17</v>
      </c>
      <c r="K77">
        <v>185</v>
      </c>
      <c r="L77">
        <v>2505.583032</v>
      </c>
      <c r="M77">
        <v>36.463006999999998</v>
      </c>
      <c r="N77">
        <v>42.080025999999997</v>
      </c>
      <c r="O77">
        <v>42.236466999999998</v>
      </c>
      <c r="P77">
        <v>20.296918999999999</v>
      </c>
      <c r="Q77">
        <v>15.264333000000001</v>
      </c>
      <c r="R77">
        <v>84.596626999999998</v>
      </c>
      <c r="S77">
        <v>82.087624000000005</v>
      </c>
      <c r="T77">
        <v>33.295842</v>
      </c>
      <c r="U77">
        <v>37.706729000000003</v>
      </c>
      <c r="V77">
        <v>36.375787000000003</v>
      </c>
      <c r="W77">
        <v>42.003458999999999</v>
      </c>
      <c r="X77">
        <v>42.129260000000002</v>
      </c>
      <c r="Y77">
        <v>1.2423999999999999E-2</v>
      </c>
      <c r="Z77">
        <v>83652.759999999995</v>
      </c>
      <c r="AA77">
        <v>39.19</v>
      </c>
      <c r="AB77">
        <v>516350596303824</v>
      </c>
      <c r="AC77">
        <v>207450504003</v>
      </c>
      <c r="AD77">
        <v>221155432778686</v>
      </c>
      <c r="AE77">
        <v>106090578643</v>
      </c>
      <c r="AF77" t="s">
        <v>519</v>
      </c>
    </row>
    <row r="78" spans="1:32">
      <c r="A78" t="s">
        <v>138</v>
      </c>
      <c r="B78" t="s">
        <v>139</v>
      </c>
      <c r="C78" t="s">
        <v>152</v>
      </c>
      <c r="D78">
        <v>0</v>
      </c>
      <c r="E78" t="s">
        <v>140</v>
      </c>
      <c r="F78" t="s">
        <v>63</v>
      </c>
      <c r="G78" t="s">
        <v>17</v>
      </c>
      <c r="H78">
        <v>60</v>
      </c>
      <c r="I78">
        <v>10</v>
      </c>
      <c r="J78" t="s">
        <v>17</v>
      </c>
      <c r="K78">
        <v>210</v>
      </c>
      <c r="L78">
        <v>1132.0482589999999</v>
      </c>
      <c r="M78">
        <v>33.215279000000002</v>
      </c>
      <c r="N78">
        <v>39.518771999999998</v>
      </c>
      <c r="O78">
        <v>39.557819000000002</v>
      </c>
      <c r="P78">
        <v>15.799536</v>
      </c>
      <c r="Q78">
        <v>12.082871000000001</v>
      </c>
      <c r="R78">
        <v>62.688986999999997</v>
      </c>
      <c r="S78">
        <v>60.788030999999997</v>
      </c>
      <c r="T78">
        <v>29.308799</v>
      </c>
      <c r="U78">
        <v>34.830621000000001</v>
      </c>
      <c r="V78">
        <v>33.122987999999999</v>
      </c>
      <c r="W78">
        <v>39.447296999999999</v>
      </c>
      <c r="X78">
        <v>39.449516000000003</v>
      </c>
      <c r="Y78">
        <v>2.4053000000000001E-2</v>
      </c>
      <c r="Z78">
        <v>54128.35</v>
      </c>
      <c r="AA78">
        <v>37.56</v>
      </c>
      <c r="AB78">
        <v>325022443477056</v>
      </c>
      <c r="AC78">
        <v>197272255406</v>
      </c>
      <c r="AD78">
        <v>143069085045373</v>
      </c>
      <c r="AE78">
        <v>100832169694</v>
      </c>
      <c r="AF78" t="s">
        <v>520</v>
      </c>
    </row>
    <row r="79" spans="1:32">
      <c r="A79" t="s">
        <v>138</v>
      </c>
      <c r="B79" t="s">
        <v>139</v>
      </c>
      <c r="C79" t="s">
        <v>152</v>
      </c>
      <c r="D79">
        <v>0</v>
      </c>
      <c r="E79" t="s">
        <v>140</v>
      </c>
      <c r="F79" t="s">
        <v>63</v>
      </c>
      <c r="G79" t="s">
        <v>17</v>
      </c>
      <c r="H79">
        <v>60</v>
      </c>
      <c r="I79">
        <v>10</v>
      </c>
      <c r="J79" t="s">
        <v>17</v>
      </c>
      <c r="K79">
        <v>235</v>
      </c>
      <c r="L79">
        <v>488.007992</v>
      </c>
      <c r="M79">
        <v>29.926781999999999</v>
      </c>
      <c r="N79">
        <v>36.887698</v>
      </c>
      <c r="O79">
        <v>36.824092</v>
      </c>
      <c r="P79">
        <v>11.653839</v>
      </c>
      <c r="Q79">
        <v>9.1212929999999997</v>
      </c>
      <c r="R79">
        <v>39.234116</v>
      </c>
      <c r="S79">
        <v>38.171335999999997</v>
      </c>
      <c r="T79">
        <v>25.674709</v>
      </c>
      <c r="U79">
        <v>31.845932999999999</v>
      </c>
      <c r="V79">
        <v>29.83323</v>
      </c>
      <c r="W79">
        <v>36.809303999999997</v>
      </c>
      <c r="X79">
        <v>36.707836999999998</v>
      </c>
      <c r="Y79">
        <v>5.2385000000000001E-2</v>
      </c>
      <c r="Z79">
        <v>27536.18</v>
      </c>
      <c r="AA79">
        <v>34.340000000000003</v>
      </c>
      <c r="AB79">
        <v>173102400814538</v>
      </c>
      <c r="AC79">
        <v>189018609061</v>
      </c>
      <c r="AD79">
        <v>72998326132743</v>
      </c>
      <c r="AE79">
        <v>92760875255</v>
      </c>
      <c r="AF79" t="s">
        <v>521</v>
      </c>
    </row>
    <row r="80" spans="1:32">
      <c r="A80" t="s">
        <v>138</v>
      </c>
      <c r="B80" t="s">
        <v>139</v>
      </c>
      <c r="C80" t="s">
        <v>152</v>
      </c>
      <c r="D80">
        <v>0</v>
      </c>
      <c r="E80" t="s">
        <v>140</v>
      </c>
      <c r="F80" t="s">
        <v>63</v>
      </c>
      <c r="G80" t="s">
        <v>17</v>
      </c>
      <c r="H80">
        <v>60</v>
      </c>
      <c r="I80">
        <v>10</v>
      </c>
      <c r="J80" t="s">
        <v>18</v>
      </c>
      <c r="K80">
        <v>110</v>
      </c>
      <c r="L80">
        <v>16007.301007</v>
      </c>
      <c r="M80">
        <v>42.250419999999998</v>
      </c>
      <c r="N80">
        <v>47.639895000000003</v>
      </c>
      <c r="O80">
        <v>47.732551999999998</v>
      </c>
      <c r="P80">
        <v>30.495629999999998</v>
      </c>
      <c r="Q80">
        <v>21.831436</v>
      </c>
      <c r="R80">
        <v>99.963335999999998</v>
      </c>
      <c r="S80">
        <v>99.952682999999993</v>
      </c>
      <c r="T80">
        <v>42.868484000000002</v>
      </c>
      <c r="U80">
        <v>43.144005999999997</v>
      </c>
      <c r="V80">
        <v>42.177087999999998</v>
      </c>
      <c r="W80">
        <v>47.545304999999999</v>
      </c>
      <c r="X80">
        <v>47.619849000000002</v>
      </c>
      <c r="Y80">
        <v>9.4540000000000006E-3</v>
      </c>
      <c r="Z80">
        <v>182075.35</v>
      </c>
      <c r="AA80">
        <v>19.399999999999999</v>
      </c>
      <c r="AB80">
        <v>1104029961373960</v>
      </c>
      <c r="AC80">
        <v>94935033506</v>
      </c>
      <c r="AD80">
        <v>475546143752774</v>
      </c>
      <c r="AE80">
        <v>53137752222</v>
      </c>
      <c r="AF80" t="s">
        <v>522</v>
      </c>
    </row>
    <row r="81" spans="1:32">
      <c r="A81" t="s">
        <v>138</v>
      </c>
      <c r="B81" t="s">
        <v>139</v>
      </c>
      <c r="C81" t="s">
        <v>152</v>
      </c>
      <c r="D81">
        <v>0</v>
      </c>
      <c r="E81" t="s">
        <v>140</v>
      </c>
      <c r="F81" t="s">
        <v>63</v>
      </c>
      <c r="G81" t="s">
        <v>17</v>
      </c>
      <c r="H81">
        <v>60</v>
      </c>
      <c r="I81">
        <v>10</v>
      </c>
      <c r="J81" t="s">
        <v>18</v>
      </c>
      <c r="K81">
        <v>135</v>
      </c>
      <c r="L81">
        <v>7486.539307</v>
      </c>
      <c r="M81">
        <v>40.473185999999998</v>
      </c>
      <c r="N81">
        <v>45.657547999999998</v>
      </c>
      <c r="O81">
        <v>45.797196999999997</v>
      </c>
      <c r="P81">
        <v>26.827293000000001</v>
      </c>
      <c r="Q81">
        <v>19.636353</v>
      </c>
      <c r="R81">
        <v>99.945171000000002</v>
      </c>
      <c r="S81">
        <v>99.678608999999994</v>
      </c>
      <c r="T81">
        <v>39.328107000000003</v>
      </c>
      <c r="U81">
        <v>41.379950000000001</v>
      </c>
      <c r="V81">
        <v>40.400889999999997</v>
      </c>
      <c r="W81">
        <v>45.569825000000002</v>
      </c>
      <c r="X81">
        <v>45.684441</v>
      </c>
      <c r="Y81">
        <v>1.2466E-2</v>
      </c>
      <c r="Z81">
        <v>126037.2</v>
      </c>
      <c r="AA81">
        <v>20.84</v>
      </c>
      <c r="AB81">
        <v>789331691710762</v>
      </c>
      <c r="AC81">
        <v>98990449918</v>
      </c>
      <c r="AD81">
        <v>329564577659648</v>
      </c>
      <c r="AE81">
        <v>57383085293</v>
      </c>
      <c r="AF81" t="s">
        <v>523</v>
      </c>
    </row>
    <row r="82" spans="1:32">
      <c r="A82" t="s">
        <v>138</v>
      </c>
      <c r="B82" t="s">
        <v>139</v>
      </c>
      <c r="C82" t="s">
        <v>152</v>
      </c>
      <c r="D82">
        <v>0</v>
      </c>
      <c r="E82" t="s">
        <v>140</v>
      </c>
      <c r="F82" t="s">
        <v>63</v>
      </c>
      <c r="G82" t="s">
        <v>17</v>
      </c>
      <c r="H82">
        <v>60</v>
      </c>
      <c r="I82">
        <v>10</v>
      </c>
      <c r="J82" t="s">
        <v>18</v>
      </c>
      <c r="K82">
        <v>160</v>
      </c>
      <c r="L82">
        <v>3445.7235070000002</v>
      </c>
      <c r="M82">
        <v>37.820272000000003</v>
      </c>
      <c r="N82">
        <v>43.283498999999999</v>
      </c>
      <c r="O82">
        <v>43.372627999999999</v>
      </c>
      <c r="P82">
        <v>22.399785000000001</v>
      </c>
      <c r="Q82">
        <v>16.697323000000001</v>
      </c>
      <c r="R82">
        <v>92.594200000000001</v>
      </c>
      <c r="S82">
        <v>89.788554000000005</v>
      </c>
      <c r="T82">
        <v>35.161763000000001</v>
      </c>
      <c r="U82">
        <v>38.963169999999998</v>
      </c>
      <c r="V82">
        <v>37.734921999999997</v>
      </c>
      <c r="W82">
        <v>43.197477999999997</v>
      </c>
      <c r="X82">
        <v>43.257131000000001</v>
      </c>
      <c r="Y82">
        <v>1.487E-2</v>
      </c>
      <c r="Z82">
        <v>83536.28</v>
      </c>
      <c r="AA82">
        <v>18.48</v>
      </c>
      <c r="AB82">
        <v>519726313492818</v>
      </c>
      <c r="AC82">
        <v>102046887386</v>
      </c>
      <c r="AD82">
        <v>219555395446963</v>
      </c>
      <c r="AE82">
        <v>50366596782</v>
      </c>
      <c r="AF82" t="s">
        <v>524</v>
      </c>
    </row>
    <row r="83" spans="1:32">
      <c r="A83" t="s">
        <v>138</v>
      </c>
      <c r="B83" t="s">
        <v>139</v>
      </c>
      <c r="C83" t="s">
        <v>152</v>
      </c>
      <c r="D83">
        <v>0</v>
      </c>
      <c r="E83" t="s">
        <v>140</v>
      </c>
      <c r="F83" t="s">
        <v>63</v>
      </c>
      <c r="G83" t="s">
        <v>17</v>
      </c>
      <c r="H83">
        <v>60</v>
      </c>
      <c r="I83">
        <v>10</v>
      </c>
      <c r="J83" t="s">
        <v>18</v>
      </c>
      <c r="K83">
        <v>185</v>
      </c>
      <c r="L83">
        <v>1571.3959890000001</v>
      </c>
      <c r="M83">
        <v>34.738576999999999</v>
      </c>
      <c r="N83">
        <v>40.748268000000003</v>
      </c>
      <c r="O83">
        <v>40.8551</v>
      </c>
      <c r="P83">
        <v>17.878147999999999</v>
      </c>
      <c r="Q83">
        <v>13.554057999999999</v>
      </c>
      <c r="R83">
        <v>74.159289000000001</v>
      </c>
      <c r="S83">
        <v>71.656818000000001</v>
      </c>
      <c r="T83">
        <v>31.125070000000001</v>
      </c>
      <c r="U83">
        <v>36.228011000000002</v>
      </c>
      <c r="V83">
        <v>34.643649000000003</v>
      </c>
      <c r="W83">
        <v>40.664358999999997</v>
      </c>
      <c r="X83">
        <v>40.736488000000001</v>
      </c>
      <c r="Y83">
        <v>1.9229E-2</v>
      </c>
      <c r="Z83">
        <v>54972.94</v>
      </c>
      <c r="AA83">
        <v>18.13</v>
      </c>
      <c r="AB83">
        <v>352164650202411</v>
      </c>
      <c r="AC83">
        <v>95804896299</v>
      </c>
      <c r="AD83">
        <v>144664000168769</v>
      </c>
      <c r="AE83">
        <v>48864423219</v>
      </c>
      <c r="AF83" t="s">
        <v>525</v>
      </c>
    </row>
    <row r="84" spans="1:32">
      <c r="A84" t="s">
        <v>138</v>
      </c>
      <c r="B84" t="s">
        <v>139</v>
      </c>
      <c r="C84" t="s">
        <v>152</v>
      </c>
      <c r="D84">
        <v>0</v>
      </c>
      <c r="E84" t="s">
        <v>140</v>
      </c>
      <c r="F84" t="s">
        <v>63</v>
      </c>
      <c r="G84" t="s">
        <v>17</v>
      </c>
      <c r="H84">
        <v>60</v>
      </c>
      <c r="I84">
        <v>10</v>
      </c>
      <c r="J84" t="s">
        <v>18</v>
      </c>
      <c r="K84">
        <v>210</v>
      </c>
      <c r="L84">
        <v>681.45393100000001</v>
      </c>
      <c r="M84">
        <v>31.480336999999999</v>
      </c>
      <c r="N84">
        <v>38.289495000000002</v>
      </c>
      <c r="O84">
        <v>38.312375000000003</v>
      </c>
      <c r="P84">
        <v>13.590577</v>
      </c>
      <c r="Q84">
        <v>10.500909</v>
      </c>
      <c r="R84">
        <v>50.854830999999997</v>
      </c>
      <c r="S84">
        <v>49.185895000000002</v>
      </c>
      <c r="T84">
        <v>27.359086000000001</v>
      </c>
      <c r="U84">
        <v>33.355862999999999</v>
      </c>
      <c r="V84">
        <v>31.381412999999998</v>
      </c>
      <c r="W84">
        <v>38.217131000000002</v>
      </c>
      <c r="X84">
        <v>38.190075</v>
      </c>
      <c r="Y84">
        <v>4.4766E-2</v>
      </c>
      <c r="Z84">
        <v>34165.53</v>
      </c>
      <c r="AA84">
        <v>16.690000000000001</v>
      </c>
      <c r="AB84">
        <v>225801714262082</v>
      </c>
      <c r="AC84">
        <v>91535669044</v>
      </c>
      <c r="AD84">
        <v>89660690009600</v>
      </c>
      <c r="AE84">
        <v>44846033891</v>
      </c>
      <c r="AF84" t="s">
        <v>526</v>
      </c>
    </row>
    <row r="85" spans="1:32">
      <c r="A85" t="s">
        <v>138</v>
      </c>
      <c r="B85" t="s">
        <v>139</v>
      </c>
      <c r="C85" t="s">
        <v>152</v>
      </c>
      <c r="D85">
        <v>0</v>
      </c>
      <c r="E85" t="s">
        <v>140</v>
      </c>
      <c r="F85" t="s">
        <v>63</v>
      </c>
      <c r="G85" t="s">
        <v>17</v>
      </c>
      <c r="H85">
        <v>60</v>
      </c>
      <c r="I85">
        <v>10</v>
      </c>
      <c r="J85" t="s">
        <v>18</v>
      </c>
      <c r="K85">
        <v>235</v>
      </c>
      <c r="L85">
        <v>280.12110999999999</v>
      </c>
      <c r="M85">
        <v>28.318178</v>
      </c>
      <c r="N85">
        <v>35.865597000000001</v>
      </c>
      <c r="O85">
        <v>35.653508000000002</v>
      </c>
      <c r="P85">
        <v>9.7110889999999994</v>
      </c>
      <c r="Q85">
        <v>7.7841459999999998</v>
      </c>
      <c r="R85">
        <v>29.678629000000001</v>
      </c>
      <c r="S85">
        <v>28.894103000000001</v>
      </c>
      <c r="T85">
        <v>24.023679000000001</v>
      </c>
      <c r="U85">
        <v>30.44941</v>
      </c>
      <c r="V85">
        <v>28.222011999999999</v>
      </c>
      <c r="W85">
        <v>35.788730000000001</v>
      </c>
      <c r="X85">
        <v>35.535454000000001</v>
      </c>
      <c r="Y85">
        <v>0.108639</v>
      </c>
      <c r="Z85">
        <v>19373.13</v>
      </c>
      <c r="AA85">
        <v>14.57</v>
      </c>
      <c r="AB85">
        <v>123725340113125</v>
      </c>
      <c r="AC85">
        <v>89312269941</v>
      </c>
      <c r="AD85">
        <v>51039021643910</v>
      </c>
      <c r="AE85">
        <v>39549973594</v>
      </c>
      <c r="AF85" t="s">
        <v>527</v>
      </c>
    </row>
    <row r="86" spans="1:32">
      <c r="A86" t="s">
        <v>138</v>
      </c>
      <c r="B86" t="s">
        <v>139</v>
      </c>
      <c r="C86" t="s">
        <v>152</v>
      </c>
      <c r="D86">
        <v>0</v>
      </c>
      <c r="E86" t="s">
        <v>140</v>
      </c>
      <c r="F86" t="s">
        <v>63</v>
      </c>
      <c r="G86" t="s">
        <v>17</v>
      </c>
      <c r="H86">
        <v>60</v>
      </c>
      <c r="I86">
        <v>10</v>
      </c>
      <c r="J86" t="s">
        <v>8</v>
      </c>
      <c r="K86">
        <v>110</v>
      </c>
      <c r="L86">
        <v>11536.193037999999</v>
      </c>
      <c r="M86">
        <v>41.180711000000002</v>
      </c>
      <c r="N86">
        <v>46.303238</v>
      </c>
      <c r="O86">
        <v>46.385190000000001</v>
      </c>
      <c r="P86">
        <v>28.954566</v>
      </c>
      <c r="Q86">
        <v>20.763441</v>
      </c>
      <c r="R86">
        <v>99.953153</v>
      </c>
      <c r="S86">
        <v>99.939183</v>
      </c>
      <c r="T86">
        <v>41.160663</v>
      </c>
      <c r="U86">
        <v>42.113658999999998</v>
      </c>
      <c r="V86">
        <v>41.099325999999998</v>
      </c>
      <c r="W86">
        <v>46.198999000000001</v>
      </c>
      <c r="X86">
        <v>46.244059999999998</v>
      </c>
      <c r="Y86">
        <v>1.1459E-2</v>
      </c>
      <c r="Z86">
        <v>110934.33</v>
      </c>
      <c r="AA86">
        <v>11.43</v>
      </c>
      <c r="AB86">
        <v>668233471857700</v>
      </c>
      <c r="AC86">
        <v>55606775670</v>
      </c>
      <c r="AD86">
        <v>289841309706010</v>
      </c>
      <c r="AE86">
        <v>31036748222</v>
      </c>
      <c r="AF86" t="s">
        <v>528</v>
      </c>
    </row>
    <row r="87" spans="1:32">
      <c r="A87" t="s">
        <v>138</v>
      </c>
      <c r="B87" t="s">
        <v>139</v>
      </c>
      <c r="C87" t="s">
        <v>152</v>
      </c>
      <c r="D87">
        <v>0</v>
      </c>
      <c r="E87" t="s">
        <v>140</v>
      </c>
      <c r="F87" t="s">
        <v>63</v>
      </c>
      <c r="G87" t="s">
        <v>17</v>
      </c>
      <c r="H87">
        <v>60</v>
      </c>
      <c r="I87">
        <v>10</v>
      </c>
      <c r="J87" t="s">
        <v>8</v>
      </c>
      <c r="K87">
        <v>135</v>
      </c>
      <c r="L87">
        <v>5506.0865290000002</v>
      </c>
      <c r="M87">
        <v>39.279316000000001</v>
      </c>
      <c r="N87">
        <v>44.378101000000001</v>
      </c>
      <c r="O87">
        <v>44.527527999999997</v>
      </c>
      <c r="P87">
        <v>25.108298999999999</v>
      </c>
      <c r="Q87">
        <v>18.419924000000002</v>
      </c>
      <c r="R87">
        <v>99.030957999999998</v>
      </c>
      <c r="S87">
        <v>96.503640000000004</v>
      </c>
      <c r="T87">
        <v>37.553933000000001</v>
      </c>
      <c r="U87">
        <v>40.272657000000002</v>
      </c>
      <c r="V87">
        <v>39.198884999999997</v>
      </c>
      <c r="W87">
        <v>44.283746000000001</v>
      </c>
      <c r="X87">
        <v>44.396044000000003</v>
      </c>
      <c r="Y87">
        <v>1.5563E-2</v>
      </c>
      <c r="Z87">
        <v>87089.38</v>
      </c>
      <c r="AA87">
        <v>10.63</v>
      </c>
      <c r="AB87">
        <v>540210051862123</v>
      </c>
      <c r="AC87">
        <v>55408816954</v>
      </c>
      <c r="AD87">
        <v>227451286752108</v>
      </c>
      <c r="AE87">
        <v>28971574509</v>
      </c>
      <c r="AF87" t="s">
        <v>529</v>
      </c>
    </row>
    <row r="88" spans="1:32">
      <c r="A88" t="s">
        <v>138</v>
      </c>
      <c r="B88" t="s">
        <v>139</v>
      </c>
      <c r="C88" t="s">
        <v>152</v>
      </c>
      <c r="D88">
        <v>0</v>
      </c>
      <c r="E88" t="s">
        <v>140</v>
      </c>
      <c r="F88" t="s">
        <v>63</v>
      </c>
      <c r="G88" t="s">
        <v>17</v>
      </c>
      <c r="H88">
        <v>60</v>
      </c>
      <c r="I88">
        <v>10</v>
      </c>
      <c r="J88" t="s">
        <v>8</v>
      </c>
      <c r="K88">
        <v>160</v>
      </c>
      <c r="L88">
        <v>2517.8329359999998</v>
      </c>
      <c r="M88">
        <v>36.541420000000002</v>
      </c>
      <c r="N88">
        <v>42.120511</v>
      </c>
      <c r="O88">
        <v>42.219661000000002</v>
      </c>
      <c r="P88">
        <v>20.591283000000001</v>
      </c>
      <c r="Q88">
        <v>15.407427999999999</v>
      </c>
      <c r="R88">
        <v>85.951102000000006</v>
      </c>
      <c r="S88">
        <v>83.073650000000001</v>
      </c>
      <c r="T88">
        <v>33.470775000000003</v>
      </c>
      <c r="U88">
        <v>37.829656999999997</v>
      </c>
      <c r="V88">
        <v>36.451957999999998</v>
      </c>
      <c r="W88">
        <v>42.029201999999998</v>
      </c>
      <c r="X88">
        <v>42.095196000000001</v>
      </c>
      <c r="Y88">
        <v>2.1215000000000001E-2</v>
      </c>
      <c r="Z88">
        <v>56948.91</v>
      </c>
      <c r="AA88">
        <v>11.51</v>
      </c>
      <c r="AB88">
        <v>357293113588239</v>
      </c>
      <c r="AC88">
        <v>56000877030</v>
      </c>
      <c r="AD88">
        <v>149067715537030</v>
      </c>
      <c r="AE88">
        <v>31375193637</v>
      </c>
      <c r="AF88" t="s">
        <v>530</v>
      </c>
    </row>
    <row r="89" spans="1:32">
      <c r="A89" t="s">
        <v>138</v>
      </c>
      <c r="B89" t="s">
        <v>139</v>
      </c>
      <c r="C89" t="s">
        <v>152</v>
      </c>
      <c r="D89">
        <v>0</v>
      </c>
      <c r="E89" t="s">
        <v>140</v>
      </c>
      <c r="F89" t="s">
        <v>63</v>
      </c>
      <c r="G89" t="s">
        <v>17</v>
      </c>
      <c r="H89">
        <v>60</v>
      </c>
      <c r="I89">
        <v>10</v>
      </c>
      <c r="J89" t="s">
        <v>8</v>
      </c>
      <c r="K89">
        <v>185</v>
      </c>
      <c r="L89">
        <v>1124.3021590000001</v>
      </c>
      <c r="M89">
        <v>33.453574000000003</v>
      </c>
      <c r="N89">
        <v>39.736086999999998</v>
      </c>
      <c r="O89">
        <v>39.799681</v>
      </c>
      <c r="P89">
        <v>16.194896</v>
      </c>
      <c r="Q89">
        <v>12.340131</v>
      </c>
      <c r="R89">
        <v>65.277949000000007</v>
      </c>
      <c r="S89">
        <v>62.927294000000003</v>
      </c>
      <c r="T89">
        <v>29.600242000000001</v>
      </c>
      <c r="U89">
        <v>35.116351999999999</v>
      </c>
      <c r="V89">
        <v>33.353647000000002</v>
      </c>
      <c r="W89">
        <v>39.649022000000002</v>
      </c>
      <c r="X89">
        <v>39.671843000000003</v>
      </c>
      <c r="Y89">
        <v>3.6575000000000003E-2</v>
      </c>
      <c r="Z89">
        <v>37914.620000000003</v>
      </c>
      <c r="AA89">
        <v>9.98</v>
      </c>
      <c r="AB89">
        <v>244690664835573</v>
      </c>
      <c r="AC89">
        <v>54429660263</v>
      </c>
      <c r="AD89">
        <v>99275286727884</v>
      </c>
      <c r="AE89">
        <v>26803257113</v>
      </c>
      <c r="AF89" t="s">
        <v>531</v>
      </c>
    </row>
    <row r="90" spans="1:32">
      <c r="A90" t="s">
        <v>138</v>
      </c>
      <c r="B90" t="s">
        <v>139</v>
      </c>
      <c r="C90" t="s">
        <v>152</v>
      </c>
      <c r="D90">
        <v>0</v>
      </c>
      <c r="E90" t="s">
        <v>140</v>
      </c>
      <c r="F90" t="s">
        <v>63</v>
      </c>
      <c r="G90" t="s">
        <v>17</v>
      </c>
      <c r="H90">
        <v>60</v>
      </c>
      <c r="I90">
        <v>10</v>
      </c>
      <c r="J90" t="s">
        <v>8</v>
      </c>
      <c r="K90">
        <v>210</v>
      </c>
      <c r="L90">
        <v>478.115116</v>
      </c>
      <c r="M90">
        <v>30.263843999999999</v>
      </c>
      <c r="N90">
        <v>37.484757999999999</v>
      </c>
      <c r="O90">
        <v>37.382240000000003</v>
      </c>
      <c r="P90">
        <v>12.077503</v>
      </c>
      <c r="Q90">
        <v>9.4281810000000004</v>
      </c>
      <c r="R90">
        <v>42.582723000000001</v>
      </c>
      <c r="S90">
        <v>41.165872999999998</v>
      </c>
      <c r="T90">
        <v>26.049543</v>
      </c>
      <c r="U90">
        <v>32.316406999999998</v>
      </c>
      <c r="V90">
        <v>30.162040000000001</v>
      </c>
      <c r="W90">
        <v>37.398453000000003</v>
      </c>
      <c r="X90">
        <v>37.253134000000003</v>
      </c>
      <c r="Y90">
        <v>9.0254000000000001E-2</v>
      </c>
      <c r="Z90">
        <v>24234.69</v>
      </c>
      <c r="AA90">
        <v>9.1</v>
      </c>
      <c r="AB90">
        <v>160244292572092</v>
      </c>
      <c r="AC90">
        <v>53005074032</v>
      </c>
      <c r="AD90">
        <v>63429112998983</v>
      </c>
      <c r="AE90">
        <v>24447514504</v>
      </c>
      <c r="AF90" t="s">
        <v>532</v>
      </c>
    </row>
    <row r="91" spans="1:32">
      <c r="A91" t="s">
        <v>138</v>
      </c>
      <c r="B91" t="s">
        <v>139</v>
      </c>
      <c r="C91" t="s">
        <v>152</v>
      </c>
      <c r="D91">
        <v>0</v>
      </c>
      <c r="E91" t="s">
        <v>140</v>
      </c>
      <c r="F91" t="s">
        <v>63</v>
      </c>
      <c r="G91" t="s">
        <v>17</v>
      </c>
      <c r="H91">
        <v>60</v>
      </c>
      <c r="I91">
        <v>10</v>
      </c>
      <c r="J91" t="s">
        <v>8</v>
      </c>
      <c r="K91">
        <v>235</v>
      </c>
      <c r="L91">
        <v>187.49988500000001</v>
      </c>
      <c r="M91">
        <v>27.198613999999999</v>
      </c>
      <c r="N91">
        <v>35.192785999999998</v>
      </c>
      <c r="O91">
        <v>34.905070000000002</v>
      </c>
      <c r="P91">
        <v>8.4164309999999993</v>
      </c>
      <c r="Q91">
        <v>6.9026820000000004</v>
      </c>
      <c r="R91">
        <v>23.638468</v>
      </c>
      <c r="S91">
        <v>23.110937</v>
      </c>
      <c r="T91">
        <v>22.917434</v>
      </c>
      <c r="U91">
        <v>29.491125</v>
      </c>
      <c r="V91">
        <v>27.101503999999998</v>
      </c>
      <c r="W91">
        <v>35.111060000000002</v>
      </c>
      <c r="X91">
        <v>34.78631</v>
      </c>
      <c r="Y91">
        <v>0.177259</v>
      </c>
      <c r="Z91">
        <v>13694.88</v>
      </c>
      <c r="AA91">
        <v>8.23</v>
      </c>
      <c r="AB91">
        <v>92188585998170</v>
      </c>
      <c r="AC91">
        <v>52344776071</v>
      </c>
      <c r="AD91">
        <v>35836633227703</v>
      </c>
      <c r="AE91">
        <v>22296948795</v>
      </c>
      <c r="AF91" t="s">
        <v>533</v>
      </c>
    </row>
    <row r="92" spans="1:32">
      <c r="A92" t="s">
        <v>138</v>
      </c>
      <c r="B92" t="s">
        <v>139</v>
      </c>
      <c r="C92" t="s">
        <v>152</v>
      </c>
      <c r="D92">
        <v>0</v>
      </c>
      <c r="E92" t="s">
        <v>140</v>
      </c>
      <c r="F92" t="s">
        <v>63</v>
      </c>
      <c r="G92" t="s">
        <v>17</v>
      </c>
      <c r="H92">
        <v>60</v>
      </c>
      <c r="I92">
        <v>10</v>
      </c>
      <c r="J92" t="s">
        <v>19</v>
      </c>
      <c r="K92">
        <v>110</v>
      </c>
      <c r="L92">
        <v>7217.222162</v>
      </c>
      <c r="M92">
        <v>38.580646999999999</v>
      </c>
      <c r="N92">
        <v>44.042729999999999</v>
      </c>
      <c r="O92">
        <v>44.292447000000003</v>
      </c>
      <c r="P92">
        <v>26.352954</v>
      </c>
      <c r="Q92">
        <v>18.433599999999998</v>
      </c>
      <c r="R92">
        <v>98.032247999999996</v>
      </c>
      <c r="S92">
        <v>95.518686000000002</v>
      </c>
      <c r="T92">
        <v>37.138660000000002</v>
      </c>
      <c r="U92">
        <v>40.045729000000001</v>
      </c>
      <c r="V92">
        <v>38.414746000000001</v>
      </c>
      <c r="W92">
        <v>43.916097999999998</v>
      </c>
      <c r="X92">
        <v>44.106146000000003</v>
      </c>
      <c r="Y92">
        <v>1.0940999999999999E-2</v>
      </c>
      <c r="Z92">
        <v>88934.85</v>
      </c>
      <c r="AA92">
        <v>5.58</v>
      </c>
      <c r="AB92">
        <v>550677131324663</v>
      </c>
      <c r="AC92">
        <v>27353297715</v>
      </c>
      <c r="AD92">
        <v>232208279132346</v>
      </c>
      <c r="AE92">
        <v>14979056905</v>
      </c>
      <c r="AF92" t="s">
        <v>534</v>
      </c>
    </row>
    <row r="93" spans="1:32">
      <c r="A93" t="s">
        <v>138</v>
      </c>
      <c r="B93" t="s">
        <v>139</v>
      </c>
      <c r="C93" t="s">
        <v>152</v>
      </c>
      <c r="D93">
        <v>0</v>
      </c>
      <c r="E93" t="s">
        <v>140</v>
      </c>
      <c r="F93" t="s">
        <v>63</v>
      </c>
      <c r="G93" t="s">
        <v>17</v>
      </c>
      <c r="H93">
        <v>60</v>
      </c>
      <c r="I93">
        <v>10</v>
      </c>
      <c r="J93" t="s">
        <v>19</v>
      </c>
      <c r="K93">
        <v>135</v>
      </c>
      <c r="L93">
        <v>3480.3707060000002</v>
      </c>
      <c r="M93">
        <v>36.928637000000002</v>
      </c>
      <c r="N93">
        <v>42.414096000000001</v>
      </c>
      <c r="O93">
        <v>42.643110999999998</v>
      </c>
      <c r="P93">
        <v>22.483667000000001</v>
      </c>
      <c r="Q93">
        <v>16.269541</v>
      </c>
      <c r="R93">
        <v>88.851347000000004</v>
      </c>
      <c r="S93">
        <v>86.122490999999997</v>
      </c>
      <c r="T93">
        <v>34.321204000000002</v>
      </c>
      <c r="U93">
        <v>38.342030999999999</v>
      </c>
      <c r="V93">
        <v>36.801513</v>
      </c>
      <c r="W93">
        <v>42.307777000000002</v>
      </c>
      <c r="X93">
        <v>42.486939999999997</v>
      </c>
      <c r="Y93">
        <v>1.6062E-2</v>
      </c>
      <c r="Z93">
        <v>57249.7</v>
      </c>
      <c r="AA93">
        <v>5.18</v>
      </c>
      <c r="AB93">
        <v>359549221261534</v>
      </c>
      <c r="AC93">
        <v>26098676399</v>
      </c>
      <c r="AD93">
        <v>149411943660588</v>
      </c>
      <c r="AE93">
        <v>14024634029</v>
      </c>
      <c r="AF93" t="s">
        <v>535</v>
      </c>
    </row>
    <row r="94" spans="1:32">
      <c r="A94" t="s">
        <v>138</v>
      </c>
      <c r="B94" t="s">
        <v>139</v>
      </c>
      <c r="C94" t="s">
        <v>152</v>
      </c>
      <c r="D94">
        <v>0</v>
      </c>
      <c r="E94" t="s">
        <v>140</v>
      </c>
      <c r="F94" t="s">
        <v>63</v>
      </c>
      <c r="G94" t="s">
        <v>17</v>
      </c>
      <c r="H94">
        <v>60</v>
      </c>
      <c r="I94">
        <v>10</v>
      </c>
      <c r="J94" t="s">
        <v>19</v>
      </c>
      <c r="K94">
        <v>160</v>
      </c>
      <c r="L94">
        <v>1585.7816029999999</v>
      </c>
      <c r="M94">
        <v>34.466484999999999</v>
      </c>
      <c r="N94">
        <v>40.416449</v>
      </c>
      <c r="O94">
        <v>40.574331000000001</v>
      </c>
      <c r="P94">
        <v>18.085498999999999</v>
      </c>
      <c r="Q94">
        <v>13.472931000000001</v>
      </c>
      <c r="R94">
        <v>72.302325999999994</v>
      </c>
      <c r="S94">
        <v>69.784165000000002</v>
      </c>
      <c r="T94">
        <v>30.899562</v>
      </c>
      <c r="U94">
        <v>36.058807999999999</v>
      </c>
      <c r="V94">
        <v>34.359997999999997</v>
      </c>
      <c r="W94">
        <v>40.314655000000002</v>
      </c>
      <c r="X94">
        <v>40.431497</v>
      </c>
      <c r="Y94">
        <v>2.5647E-2</v>
      </c>
      <c r="Z94">
        <v>37512.050000000003</v>
      </c>
      <c r="AA94">
        <v>5.0199999999999996</v>
      </c>
      <c r="AB94">
        <v>241259616023397</v>
      </c>
      <c r="AC94">
        <v>26109963791</v>
      </c>
      <c r="AD94">
        <v>97855120717353</v>
      </c>
      <c r="AE94">
        <v>13513082113</v>
      </c>
      <c r="AF94" t="s">
        <v>536</v>
      </c>
    </row>
    <row r="95" spans="1:32">
      <c r="A95" t="s">
        <v>138</v>
      </c>
      <c r="B95" t="s">
        <v>139</v>
      </c>
      <c r="C95" t="s">
        <v>152</v>
      </c>
      <c r="D95">
        <v>0</v>
      </c>
      <c r="E95" t="s">
        <v>140</v>
      </c>
      <c r="F95" t="s">
        <v>63</v>
      </c>
      <c r="G95" t="s">
        <v>17</v>
      </c>
      <c r="H95">
        <v>60</v>
      </c>
      <c r="I95">
        <v>10</v>
      </c>
      <c r="J95" t="s">
        <v>19</v>
      </c>
      <c r="K95">
        <v>185</v>
      </c>
      <c r="L95">
        <v>691.84845900000005</v>
      </c>
      <c r="M95">
        <v>31.582636000000001</v>
      </c>
      <c r="N95">
        <v>38.352597000000003</v>
      </c>
      <c r="O95">
        <v>38.428564000000001</v>
      </c>
      <c r="P95">
        <v>13.909492999999999</v>
      </c>
      <c r="Q95">
        <v>10.647361</v>
      </c>
      <c r="R95">
        <v>50.680070999999998</v>
      </c>
      <c r="S95">
        <v>48.914695000000002</v>
      </c>
      <c r="T95">
        <v>27.488052</v>
      </c>
      <c r="U95">
        <v>33.513553999999999</v>
      </c>
      <c r="V95">
        <v>31.476219</v>
      </c>
      <c r="W95">
        <v>38.259202999999999</v>
      </c>
      <c r="X95">
        <v>38.288043999999999</v>
      </c>
      <c r="Y95">
        <v>7.1023000000000003E-2</v>
      </c>
      <c r="Z95">
        <v>23839.78</v>
      </c>
      <c r="AA95">
        <v>4.38</v>
      </c>
      <c r="AB95">
        <v>155446930275795</v>
      </c>
      <c r="AC95">
        <v>25655021152</v>
      </c>
      <c r="AD95">
        <v>62205960592378</v>
      </c>
      <c r="AE95">
        <v>11650120856</v>
      </c>
      <c r="AF95" t="s">
        <v>537</v>
      </c>
    </row>
    <row r="96" spans="1:32">
      <c r="A96" t="s">
        <v>138</v>
      </c>
      <c r="B96" t="s">
        <v>139</v>
      </c>
      <c r="C96" t="s">
        <v>152</v>
      </c>
      <c r="D96">
        <v>0</v>
      </c>
      <c r="E96" t="s">
        <v>140</v>
      </c>
      <c r="F96" t="s">
        <v>63</v>
      </c>
      <c r="G96" t="s">
        <v>17</v>
      </c>
      <c r="H96">
        <v>60</v>
      </c>
      <c r="I96">
        <v>10</v>
      </c>
      <c r="J96" t="s">
        <v>19</v>
      </c>
      <c r="K96">
        <v>210</v>
      </c>
      <c r="L96">
        <v>281.943287</v>
      </c>
      <c r="M96">
        <v>28.561209000000002</v>
      </c>
      <c r="N96">
        <v>36.317680000000003</v>
      </c>
      <c r="O96">
        <v>36.208959</v>
      </c>
      <c r="P96">
        <v>10.064423</v>
      </c>
      <c r="Q96">
        <v>8.0044989999999991</v>
      </c>
      <c r="R96">
        <v>30.586957999999999</v>
      </c>
      <c r="S96">
        <v>29.713407</v>
      </c>
      <c r="T96">
        <v>24.282973999999999</v>
      </c>
      <c r="U96">
        <v>30.845051999999999</v>
      </c>
      <c r="V96">
        <v>28.456848000000001</v>
      </c>
      <c r="W96">
        <v>36.230052000000001</v>
      </c>
      <c r="X96">
        <v>36.068720999999996</v>
      </c>
      <c r="Y96">
        <v>0.15690699999999999</v>
      </c>
      <c r="Z96">
        <v>13906.59</v>
      </c>
      <c r="AA96">
        <v>4.09</v>
      </c>
      <c r="AB96">
        <v>90397032059419</v>
      </c>
      <c r="AC96">
        <v>24917066110</v>
      </c>
      <c r="AD96">
        <v>36324164987160</v>
      </c>
      <c r="AE96">
        <v>10990723445</v>
      </c>
      <c r="AF96" t="s">
        <v>538</v>
      </c>
    </row>
    <row r="97" spans="1:32">
      <c r="A97" t="s">
        <v>138</v>
      </c>
      <c r="B97" t="s">
        <v>139</v>
      </c>
      <c r="C97" t="s">
        <v>152</v>
      </c>
      <c r="D97">
        <v>0</v>
      </c>
      <c r="E97" t="s">
        <v>140</v>
      </c>
      <c r="F97" t="s">
        <v>63</v>
      </c>
      <c r="G97" t="s">
        <v>17</v>
      </c>
      <c r="H97">
        <v>60</v>
      </c>
      <c r="I97">
        <v>10</v>
      </c>
      <c r="J97" t="s">
        <v>19</v>
      </c>
      <c r="K97">
        <v>235</v>
      </c>
      <c r="L97">
        <v>106.962576</v>
      </c>
      <c r="M97">
        <v>25.697195000000001</v>
      </c>
      <c r="N97">
        <v>34.268600999999997</v>
      </c>
      <c r="O97">
        <v>33.860722000000003</v>
      </c>
      <c r="P97">
        <v>6.7253550000000004</v>
      </c>
      <c r="Q97">
        <v>5.7873060000000001</v>
      </c>
      <c r="R97">
        <v>16.717921</v>
      </c>
      <c r="S97">
        <v>16.512319000000002</v>
      </c>
      <c r="T97">
        <v>21.478604000000001</v>
      </c>
      <c r="U97">
        <v>28.178032999999999</v>
      </c>
      <c r="V97">
        <v>25.602260000000001</v>
      </c>
      <c r="W97">
        <v>34.171711999999999</v>
      </c>
      <c r="X97">
        <v>33.749979000000003</v>
      </c>
      <c r="Y97">
        <v>0.25246800000000003</v>
      </c>
      <c r="Z97">
        <v>8344.08</v>
      </c>
      <c r="AA97">
        <v>3.78</v>
      </c>
      <c r="AB97">
        <v>56111994969173</v>
      </c>
      <c r="AC97">
        <v>24561925872</v>
      </c>
      <c r="AD97">
        <v>21809489924433</v>
      </c>
      <c r="AE97">
        <v>10243530028</v>
      </c>
      <c r="AF97" t="s">
        <v>539</v>
      </c>
    </row>
    <row r="98" spans="1:32">
      <c r="A98" t="s">
        <v>138</v>
      </c>
      <c r="B98" t="s">
        <v>139</v>
      </c>
      <c r="C98" t="s">
        <v>152</v>
      </c>
      <c r="D98">
        <v>0</v>
      </c>
      <c r="E98" t="s">
        <v>140</v>
      </c>
      <c r="F98" t="s">
        <v>63</v>
      </c>
      <c r="G98" t="s">
        <v>17</v>
      </c>
      <c r="H98">
        <v>60</v>
      </c>
      <c r="I98">
        <v>10</v>
      </c>
      <c r="J98" t="s">
        <v>9</v>
      </c>
      <c r="K98">
        <v>110</v>
      </c>
      <c r="L98">
        <v>5293.323292</v>
      </c>
      <c r="M98">
        <v>36.105096000000003</v>
      </c>
      <c r="N98">
        <v>42.454726999999998</v>
      </c>
      <c r="O98">
        <v>42.802183999999997</v>
      </c>
      <c r="P98">
        <v>24.595548999999998</v>
      </c>
      <c r="Q98">
        <v>15.988757</v>
      </c>
      <c r="R98">
        <v>86.867653000000004</v>
      </c>
      <c r="S98">
        <v>84.414753000000005</v>
      </c>
      <c r="T98">
        <v>33.200031000000003</v>
      </c>
      <c r="U98">
        <v>38.197333</v>
      </c>
      <c r="V98">
        <v>35.863118999999998</v>
      </c>
      <c r="W98">
        <v>42.309851000000002</v>
      </c>
      <c r="X98">
        <v>42.592351999999998</v>
      </c>
      <c r="Y98">
        <v>1.1565000000000001E-2</v>
      </c>
      <c r="Z98">
        <v>62284.76</v>
      </c>
      <c r="AA98">
        <v>3.57</v>
      </c>
      <c r="AB98">
        <v>385797850166626</v>
      </c>
      <c r="AC98">
        <v>16752878094</v>
      </c>
      <c r="AD98">
        <v>162730049992309</v>
      </c>
      <c r="AE98">
        <v>9535960081</v>
      </c>
      <c r="AF98" t="s">
        <v>540</v>
      </c>
    </row>
    <row r="99" spans="1:32">
      <c r="A99" t="s">
        <v>138</v>
      </c>
      <c r="B99" t="s">
        <v>139</v>
      </c>
      <c r="C99" t="s">
        <v>152</v>
      </c>
      <c r="D99">
        <v>0</v>
      </c>
      <c r="E99" t="s">
        <v>140</v>
      </c>
      <c r="F99" t="s">
        <v>63</v>
      </c>
      <c r="G99" t="s">
        <v>17</v>
      </c>
      <c r="H99">
        <v>60</v>
      </c>
      <c r="I99">
        <v>10</v>
      </c>
      <c r="J99" t="s">
        <v>9</v>
      </c>
      <c r="K99">
        <v>135</v>
      </c>
      <c r="L99">
        <v>2569.6912320000001</v>
      </c>
      <c r="M99">
        <v>34.860388999999998</v>
      </c>
      <c r="N99">
        <v>41.103670000000001</v>
      </c>
      <c r="O99">
        <v>41.351025</v>
      </c>
      <c r="P99">
        <v>20.722014000000001</v>
      </c>
      <c r="Q99">
        <v>14.328383000000001</v>
      </c>
      <c r="R99">
        <v>76.356104999999999</v>
      </c>
      <c r="S99">
        <v>73.926344</v>
      </c>
      <c r="T99">
        <v>31.421023000000002</v>
      </c>
      <c r="U99">
        <v>36.754866999999997</v>
      </c>
      <c r="V99">
        <v>34.682456000000002</v>
      </c>
      <c r="W99">
        <v>40.985671000000004</v>
      </c>
      <c r="X99">
        <v>41.181395000000002</v>
      </c>
      <c r="Y99">
        <v>1.8779000000000001E-2</v>
      </c>
      <c r="Z99">
        <v>41837.32</v>
      </c>
      <c r="AA99">
        <v>3.16</v>
      </c>
      <c r="AB99">
        <v>260088204483164</v>
      </c>
      <c r="AC99">
        <v>15256160335</v>
      </c>
      <c r="AD99">
        <v>109241541266543</v>
      </c>
      <c r="AE99">
        <v>8492349518</v>
      </c>
      <c r="AF99" t="s">
        <v>541</v>
      </c>
    </row>
    <row r="100" spans="1:32">
      <c r="A100" t="s">
        <v>138</v>
      </c>
      <c r="B100" t="s">
        <v>139</v>
      </c>
      <c r="C100" t="s">
        <v>152</v>
      </c>
      <c r="D100">
        <v>0</v>
      </c>
      <c r="E100" t="s">
        <v>140</v>
      </c>
      <c r="F100" t="s">
        <v>63</v>
      </c>
      <c r="G100" t="s">
        <v>17</v>
      </c>
      <c r="H100">
        <v>60</v>
      </c>
      <c r="I100">
        <v>10</v>
      </c>
      <c r="J100" t="s">
        <v>9</v>
      </c>
      <c r="K100">
        <v>160</v>
      </c>
      <c r="L100">
        <v>1163.283486</v>
      </c>
      <c r="M100">
        <v>32.839559999999999</v>
      </c>
      <c r="N100">
        <v>39.339703999999998</v>
      </c>
      <c r="O100">
        <v>39.487994999999998</v>
      </c>
      <c r="P100">
        <v>16.417988999999999</v>
      </c>
      <c r="Q100">
        <v>12.011100000000001</v>
      </c>
      <c r="R100">
        <v>59.237527999999998</v>
      </c>
      <c r="S100">
        <v>57.130944999999997</v>
      </c>
      <c r="T100">
        <v>28.890432000000001</v>
      </c>
      <c r="U100">
        <v>34.754286999999998</v>
      </c>
      <c r="V100">
        <v>32.710158</v>
      </c>
      <c r="W100">
        <v>39.229751</v>
      </c>
      <c r="X100">
        <v>39.337811000000002</v>
      </c>
      <c r="Y100">
        <v>3.9505999999999999E-2</v>
      </c>
      <c r="Z100">
        <v>26987.11</v>
      </c>
      <c r="AA100">
        <v>2.5299999999999998</v>
      </c>
      <c r="AB100">
        <v>172648628264611</v>
      </c>
      <c r="AC100">
        <v>14693785132</v>
      </c>
      <c r="AD100">
        <v>70416266640527</v>
      </c>
      <c r="AE100">
        <v>6776725030</v>
      </c>
      <c r="AF100" t="s">
        <v>542</v>
      </c>
    </row>
    <row r="101" spans="1:32">
      <c r="A101" t="s">
        <v>138</v>
      </c>
      <c r="B101" t="s">
        <v>139</v>
      </c>
      <c r="C101" t="s">
        <v>152</v>
      </c>
      <c r="D101">
        <v>0</v>
      </c>
      <c r="E101" t="s">
        <v>140</v>
      </c>
      <c r="F101" t="s">
        <v>63</v>
      </c>
      <c r="G101" t="s">
        <v>17</v>
      </c>
      <c r="H101">
        <v>60</v>
      </c>
      <c r="I101">
        <v>10</v>
      </c>
      <c r="J101" t="s">
        <v>9</v>
      </c>
      <c r="K101">
        <v>185</v>
      </c>
      <c r="L101">
        <v>506.77937400000002</v>
      </c>
      <c r="M101">
        <v>30.301466999999999</v>
      </c>
      <c r="N101">
        <v>37.489862000000002</v>
      </c>
      <c r="O101">
        <v>37.505524999999999</v>
      </c>
      <c r="P101">
        <v>12.461797000000001</v>
      </c>
      <c r="Q101">
        <v>9.5313619999999997</v>
      </c>
      <c r="R101">
        <v>39.642074999999998</v>
      </c>
      <c r="S101">
        <v>38.303820000000002</v>
      </c>
      <c r="T101">
        <v>26.061304</v>
      </c>
      <c r="U101">
        <v>32.423831999999997</v>
      </c>
      <c r="V101">
        <v>30.186695</v>
      </c>
      <c r="W101">
        <v>37.395654</v>
      </c>
      <c r="X101">
        <v>37.366149</v>
      </c>
      <c r="Y101">
        <v>0.123</v>
      </c>
      <c r="Z101">
        <v>16690.900000000001</v>
      </c>
      <c r="AA101">
        <v>2.41</v>
      </c>
      <c r="AB101">
        <v>107449362671659</v>
      </c>
      <c r="AC101">
        <v>14245728146</v>
      </c>
      <c r="AD101">
        <v>43568289541739</v>
      </c>
      <c r="AE101">
        <v>6416414046</v>
      </c>
      <c r="AF101" t="s">
        <v>543</v>
      </c>
    </row>
    <row r="102" spans="1:32">
      <c r="A102" t="s">
        <v>138</v>
      </c>
      <c r="B102" t="s">
        <v>139</v>
      </c>
      <c r="C102" t="s">
        <v>152</v>
      </c>
      <c r="D102">
        <v>0</v>
      </c>
      <c r="E102" t="s">
        <v>140</v>
      </c>
      <c r="F102" t="s">
        <v>63</v>
      </c>
      <c r="G102" t="s">
        <v>17</v>
      </c>
      <c r="H102">
        <v>60</v>
      </c>
      <c r="I102">
        <v>10</v>
      </c>
      <c r="J102" t="s">
        <v>9</v>
      </c>
      <c r="K102">
        <v>210</v>
      </c>
      <c r="L102">
        <v>202.40559400000001</v>
      </c>
      <c r="M102">
        <v>27.459627000000001</v>
      </c>
      <c r="N102">
        <v>35.613047000000002</v>
      </c>
      <c r="O102">
        <v>35.370274999999999</v>
      </c>
      <c r="P102">
        <v>8.785425</v>
      </c>
      <c r="Q102">
        <v>7.1219950000000001</v>
      </c>
      <c r="R102">
        <v>22.803478999999999</v>
      </c>
      <c r="S102">
        <v>22.290669000000001</v>
      </c>
      <c r="T102">
        <v>23.172692999999999</v>
      </c>
      <c r="U102">
        <v>29.867449000000001</v>
      </c>
      <c r="V102">
        <v>27.351741000000001</v>
      </c>
      <c r="W102">
        <v>35.513841999999997</v>
      </c>
      <c r="X102">
        <v>35.226323000000001</v>
      </c>
      <c r="Y102">
        <v>0.232627</v>
      </c>
      <c r="Z102">
        <v>9942.1299999999992</v>
      </c>
      <c r="AA102">
        <v>2.2000000000000002</v>
      </c>
      <c r="AB102">
        <v>63848490766355</v>
      </c>
      <c r="AC102">
        <v>13826053788</v>
      </c>
      <c r="AD102">
        <v>25988819414600</v>
      </c>
      <c r="AE102">
        <v>5973953880</v>
      </c>
      <c r="AF102" t="s">
        <v>544</v>
      </c>
    </row>
    <row r="103" spans="1:32">
      <c r="A103" t="s">
        <v>138</v>
      </c>
      <c r="B103" t="s">
        <v>139</v>
      </c>
      <c r="C103" t="s">
        <v>152</v>
      </c>
      <c r="D103">
        <v>0</v>
      </c>
      <c r="E103" t="s">
        <v>140</v>
      </c>
      <c r="F103" t="s">
        <v>63</v>
      </c>
      <c r="G103" t="s">
        <v>17</v>
      </c>
      <c r="H103">
        <v>60</v>
      </c>
      <c r="I103">
        <v>10</v>
      </c>
      <c r="J103" t="s">
        <v>9</v>
      </c>
      <c r="K103">
        <v>235</v>
      </c>
      <c r="L103">
        <v>76.645815999999996</v>
      </c>
      <c r="M103">
        <v>24.789981000000001</v>
      </c>
      <c r="N103">
        <v>33.738097000000003</v>
      </c>
      <c r="O103">
        <v>33.139147999999999</v>
      </c>
      <c r="P103">
        <v>5.7601009999999997</v>
      </c>
      <c r="Q103">
        <v>5.1591199999999997</v>
      </c>
      <c r="R103">
        <v>11.907572999999999</v>
      </c>
      <c r="S103">
        <v>11.906734</v>
      </c>
      <c r="T103">
        <v>20.625727999999999</v>
      </c>
      <c r="U103">
        <v>27.335401000000001</v>
      </c>
      <c r="V103">
        <v>24.699622000000002</v>
      </c>
      <c r="W103">
        <v>33.628836999999997</v>
      </c>
      <c r="X103">
        <v>33.021431</v>
      </c>
      <c r="Y103">
        <v>0.32225199999999998</v>
      </c>
      <c r="Z103">
        <v>6327.95</v>
      </c>
      <c r="AA103">
        <v>2.02</v>
      </c>
      <c r="AB103">
        <v>40792570016213</v>
      </c>
      <c r="AC103">
        <v>13351857076</v>
      </c>
      <c r="AD103">
        <v>16558206796815</v>
      </c>
      <c r="AE103">
        <v>5444759534</v>
      </c>
      <c r="AF103" t="s">
        <v>545</v>
      </c>
    </row>
    <row r="104" spans="1:32">
      <c r="A104" t="s">
        <v>138</v>
      </c>
      <c r="B104" t="s">
        <v>139</v>
      </c>
      <c r="C104" t="s">
        <v>152</v>
      </c>
      <c r="D104">
        <v>0</v>
      </c>
      <c r="E104" t="s">
        <v>140</v>
      </c>
      <c r="F104" t="s">
        <v>63</v>
      </c>
      <c r="G104" t="s">
        <v>17</v>
      </c>
      <c r="H104">
        <v>60</v>
      </c>
      <c r="I104">
        <v>10</v>
      </c>
      <c r="J104" t="s">
        <v>20</v>
      </c>
      <c r="K104">
        <v>110</v>
      </c>
      <c r="L104">
        <v>3038.1347879999998</v>
      </c>
      <c r="M104">
        <v>32.706923000000003</v>
      </c>
      <c r="N104">
        <v>40.381222999999999</v>
      </c>
      <c r="O104">
        <v>40.746904999999998</v>
      </c>
      <c r="P104">
        <v>20.266876</v>
      </c>
      <c r="Q104">
        <v>12.576420000000001</v>
      </c>
      <c r="R104">
        <v>60.392499000000001</v>
      </c>
      <c r="S104">
        <v>58.504196999999998</v>
      </c>
      <c r="T104">
        <v>28.502357</v>
      </c>
      <c r="U104">
        <v>35.480815</v>
      </c>
      <c r="V104">
        <v>32.403368</v>
      </c>
      <c r="W104">
        <v>40.235456999999997</v>
      </c>
      <c r="X104">
        <v>40.536819999999999</v>
      </c>
      <c r="Y104">
        <v>1.1747E-2</v>
      </c>
      <c r="Z104">
        <v>31814.97</v>
      </c>
      <c r="AA104">
        <v>1.76</v>
      </c>
      <c r="AB104">
        <v>201515814858055</v>
      </c>
      <c r="AC104">
        <v>8073938954</v>
      </c>
      <c r="AD104">
        <v>83109994815970</v>
      </c>
      <c r="AE104">
        <v>4703369806</v>
      </c>
      <c r="AF104" t="s">
        <v>546</v>
      </c>
    </row>
    <row r="105" spans="1:32">
      <c r="A105" t="s">
        <v>138</v>
      </c>
      <c r="B105" t="s">
        <v>139</v>
      </c>
      <c r="C105" t="s">
        <v>152</v>
      </c>
      <c r="D105">
        <v>0</v>
      </c>
      <c r="E105" t="s">
        <v>140</v>
      </c>
      <c r="F105" t="s">
        <v>63</v>
      </c>
      <c r="G105" t="s">
        <v>17</v>
      </c>
      <c r="H105">
        <v>60</v>
      </c>
      <c r="I105">
        <v>10</v>
      </c>
      <c r="J105" t="s">
        <v>20</v>
      </c>
      <c r="K105">
        <v>135</v>
      </c>
      <c r="L105">
        <v>1475.170983</v>
      </c>
      <c r="M105">
        <v>31.889963999999999</v>
      </c>
      <c r="N105">
        <v>39.313249999999996</v>
      </c>
      <c r="O105">
        <v>39.579282999999997</v>
      </c>
      <c r="P105">
        <v>17.302913</v>
      </c>
      <c r="Q105">
        <v>11.521007000000001</v>
      </c>
      <c r="R105">
        <v>50.376184000000002</v>
      </c>
      <c r="S105">
        <v>48.671728999999999</v>
      </c>
      <c r="T105">
        <v>27.584289999999999</v>
      </c>
      <c r="U105">
        <v>34.397821</v>
      </c>
      <c r="V105">
        <v>31.653198</v>
      </c>
      <c r="W105">
        <v>39.193803000000003</v>
      </c>
      <c r="X105">
        <v>39.407753999999997</v>
      </c>
      <c r="Y105">
        <v>2.6099000000000001E-2</v>
      </c>
      <c r="Z105">
        <v>22044.6</v>
      </c>
      <c r="AA105">
        <v>1.32</v>
      </c>
      <c r="AB105">
        <v>141277619122615</v>
      </c>
      <c r="AC105">
        <v>7117033299</v>
      </c>
      <c r="AD105">
        <v>57540585877079</v>
      </c>
      <c r="AE105">
        <v>3504036623</v>
      </c>
      <c r="AF105" t="s">
        <v>547</v>
      </c>
    </row>
    <row r="106" spans="1:32">
      <c r="A106" t="s">
        <v>138</v>
      </c>
      <c r="B106" t="s">
        <v>139</v>
      </c>
      <c r="C106" t="s">
        <v>152</v>
      </c>
      <c r="D106">
        <v>0</v>
      </c>
      <c r="E106" t="s">
        <v>140</v>
      </c>
      <c r="F106" t="s">
        <v>63</v>
      </c>
      <c r="G106" t="s">
        <v>17</v>
      </c>
      <c r="H106">
        <v>60</v>
      </c>
      <c r="I106">
        <v>10</v>
      </c>
      <c r="J106" t="s">
        <v>20</v>
      </c>
      <c r="K106">
        <v>160</v>
      </c>
      <c r="L106">
        <v>672.50165200000004</v>
      </c>
      <c r="M106">
        <v>30.427087</v>
      </c>
      <c r="N106">
        <v>37.840463999999997</v>
      </c>
      <c r="O106">
        <v>37.952345000000001</v>
      </c>
      <c r="P106">
        <v>13.70158</v>
      </c>
      <c r="Q106">
        <v>9.8720549999999996</v>
      </c>
      <c r="R106">
        <v>36.417408999999999</v>
      </c>
      <c r="S106">
        <v>35.178269999999998</v>
      </c>
      <c r="T106">
        <v>26.046257000000001</v>
      </c>
      <c r="U106">
        <v>32.775500999999998</v>
      </c>
      <c r="V106">
        <v>30.262506999999999</v>
      </c>
      <c r="W106">
        <v>37.734419000000003</v>
      </c>
      <c r="X106">
        <v>37.800483999999997</v>
      </c>
      <c r="Y106">
        <v>8.5254999999999997E-2</v>
      </c>
      <c r="Z106">
        <v>14166.8</v>
      </c>
      <c r="AA106">
        <v>1.23</v>
      </c>
      <c r="AB106">
        <v>91939818652193</v>
      </c>
      <c r="AC106">
        <v>6891284641</v>
      </c>
      <c r="AD106">
        <v>36945419534381</v>
      </c>
      <c r="AE106">
        <v>3269388165</v>
      </c>
      <c r="AF106" t="s">
        <v>548</v>
      </c>
    </row>
    <row r="107" spans="1:32">
      <c r="A107" t="s">
        <v>138</v>
      </c>
      <c r="B107" t="s">
        <v>139</v>
      </c>
      <c r="C107" t="s">
        <v>152</v>
      </c>
      <c r="D107">
        <v>0</v>
      </c>
      <c r="E107" t="s">
        <v>140</v>
      </c>
      <c r="F107" t="s">
        <v>63</v>
      </c>
      <c r="G107" t="s">
        <v>17</v>
      </c>
      <c r="H107">
        <v>60</v>
      </c>
      <c r="I107">
        <v>10</v>
      </c>
      <c r="J107" t="s">
        <v>20</v>
      </c>
      <c r="K107">
        <v>185</v>
      </c>
      <c r="L107">
        <v>292.46322900000001</v>
      </c>
      <c r="M107">
        <v>28.351751</v>
      </c>
      <c r="N107">
        <v>36.277762000000003</v>
      </c>
      <c r="O107">
        <v>36.173188000000003</v>
      </c>
      <c r="P107">
        <v>10.203101</v>
      </c>
      <c r="Q107">
        <v>7.9008139999999996</v>
      </c>
      <c r="R107">
        <v>22.837980999999999</v>
      </c>
      <c r="S107">
        <v>22.255686000000001</v>
      </c>
      <c r="T107">
        <v>23.981638</v>
      </c>
      <c r="U107">
        <v>30.764878</v>
      </c>
      <c r="V107">
        <v>28.226181</v>
      </c>
      <c r="W107">
        <v>36.169238</v>
      </c>
      <c r="X107">
        <v>36.025401000000002</v>
      </c>
      <c r="Y107">
        <v>0.16011</v>
      </c>
      <c r="Z107">
        <v>8856.4500000000007</v>
      </c>
      <c r="AA107">
        <v>1.08</v>
      </c>
      <c r="AB107">
        <v>57981135852679</v>
      </c>
      <c r="AC107">
        <v>6610492220</v>
      </c>
      <c r="AD107">
        <v>23094915317772</v>
      </c>
      <c r="AE107">
        <v>2869088240</v>
      </c>
      <c r="AF107" t="s">
        <v>549</v>
      </c>
    </row>
    <row r="108" spans="1:32">
      <c r="A108" t="s">
        <v>138</v>
      </c>
      <c r="B108" t="s">
        <v>139</v>
      </c>
      <c r="C108" t="s">
        <v>152</v>
      </c>
      <c r="D108">
        <v>0</v>
      </c>
      <c r="E108" t="s">
        <v>140</v>
      </c>
      <c r="F108" t="s">
        <v>63</v>
      </c>
      <c r="G108" t="s">
        <v>17</v>
      </c>
      <c r="H108">
        <v>60</v>
      </c>
      <c r="I108">
        <v>10</v>
      </c>
      <c r="J108" t="s">
        <v>20</v>
      </c>
      <c r="K108">
        <v>210</v>
      </c>
      <c r="L108">
        <v>114.81195700000001</v>
      </c>
      <c r="M108">
        <v>25.885455</v>
      </c>
      <c r="N108">
        <v>34.593246999999998</v>
      </c>
      <c r="O108">
        <v>34.142037000000002</v>
      </c>
      <c r="P108">
        <v>6.9913790000000002</v>
      </c>
      <c r="Q108">
        <v>5.9362190000000004</v>
      </c>
      <c r="R108">
        <v>13.176166</v>
      </c>
      <c r="S108">
        <v>13.104191999999999</v>
      </c>
      <c r="T108">
        <v>21.638404999999999</v>
      </c>
      <c r="U108">
        <v>28.456688</v>
      </c>
      <c r="V108">
        <v>25.778561</v>
      </c>
      <c r="W108">
        <v>34.485469999999999</v>
      </c>
      <c r="X108">
        <v>34.002867000000002</v>
      </c>
      <c r="Y108">
        <v>0.33151700000000001</v>
      </c>
      <c r="Z108">
        <v>5196.09</v>
      </c>
      <c r="AA108">
        <v>1.02</v>
      </c>
      <c r="AB108">
        <v>34081645340288</v>
      </c>
      <c r="AC108">
        <v>6362530908</v>
      </c>
      <c r="AD108">
        <v>13557949717234</v>
      </c>
      <c r="AE108">
        <v>2737987472</v>
      </c>
      <c r="AF108" t="s">
        <v>550</v>
      </c>
    </row>
    <row r="109" spans="1:32">
      <c r="A109" t="s">
        <v>138</v>
      </c>
      <c r="B109" t="s">
        <v>139</v>
      </c>
      <c r="C109" t="s">
        <v>152</v>
      </c>
      <c r="D109">
        <v>0</v>
      </c>
      <c r="E109" t="s">
        <v>140</v>
      </c>
      <c r="F109" t="s">
        <v>63</v>
      </c>
      <c r="G109" t="s">
        <v>17</v>
      </c>
      <c r="H109">
        <v>60</v>
      </c>
      <c r="I109">
        <v>10</v>
      </c>
      <c r="J109" t="s">
        <v>20</v>
      </c>
      <c r="K109">
        <v>235</v>
      </c>
      <c r="L109">
        <v>43.533082</v>
      </c>
      <c r="M109">
        <v>23.442812</v>
      </c>
      <c r="N109">
        <v>32.677689000000001</v>
      </c>
      <c r="O109">
        <v>32.122053999999999</v>
      </c>
      <c r="P109">
        <v>4.4837980000000002</v>
      </c>
      <c r="Q109">
        <v>4.3357320000000001</v>
      </c>
      <c r="R109">
        <v>8.0424019999999992</v>
      </c>
      <c r="S109">
        <v>8.1214250000000003</v>
      </c>
      <c r="T109">
        <v>19.389417999999999</v>
      </c>
      <c r="U109">
        <v>26.048660999999999</v>
      </c>
      <c r="V109">
        <v>23.353999999999999</v>
      </c>
      <c r="W109">
        <v>32.577209000000003</v>
      </c>
      <c r="X109">
        <v>32.023260999999998</v>
      </c>
      <c r="Y109">
        <v>0.415742</v>
      </c>
      <c r="Z109">
        <v>3462.48</v>
      </c>
      <c r="AA109">
        <v>0.97</v>
      </c>
      <c r="AB109">
        <v>23176319397677</v>
      </c>
      <c r="AC109">
        <v>6223174988</v>
      </c>
      <c r="AD109">
        <v>9041932275689</v>
      </c>
      <c r="AE109">
        <v>2604130323</v>
      </c>
      <c r="AF109" t="s">
        <v>551</v>
      </c>
    </row>
    <row r="110" spans="1:32">
      <c r="A110" t="s">
        <v>138</v>
      </c>
      <c r="B110" t="s">
        <v>139</v>
      </c>
      <c r="C110" t="s">
        <v>152</v>
      </c>
      <c r="D110">
        <v>0</v>
      </c>
      <c r="E110" t="s">
        <v>140</v>
      </c>
      <c r="F110" t="s">
        <v>68</v>
      </c>
      <c r="G110" t="s">
        <v>17</v>
      </c>
      <c r="H110">
        <v>30</v>
      </c>
      <c r="I110">
        <v>10</v>
      </c>
      <c r="J110" t="s">
        <v>17</v>
      </c>
      <c r="K110">
        <v>110</v>
      </c>
      <c r="L110">
        <v>40000.576653999997</v>
      </c>
      <c r="M110">
        <v>44.832943</v>
      </c>
      <c r="N110">
        <v>48.727032999999999</v>
      </c>
      <c r="O110">
        <v>48.061915999999997</v>
      </c>
      <c r="P110">
        <v>28.384767</v>
      </c>
      <c r="Q110">
        <v>22.525015</v>
      </c>
      <c r="R110">
        <v>99.976797000000005</v>
      </c>
      <c r="S110">
        <v>99.972279</v>
      </c>
      <c r="T110">
        <v>43.789524999999998</v>
      </c>
      <c r="U110">
        <v>46.732250000000001</v>
      </c>
      <c r="V110">
        <v>44.741878999999997</v>
      </c>
      <c r="W110">
        <v>48.576040999999996</v>
      </c>
      <c r="X110">
        <v>47.911454999999997</v>
      </c>
      <c r="Y110">
        <v>0.95939099999999999</v>
      </c>
      <c r="Z110">
        <v>774362.51</v>
      </c>
      <c r="AA110">
        <v>58.81</v>
      </c>
      <c r="AB110">
        <v>3962630384131880</v>
      </c>
      <c r="AC110">
        <v>285497261050</v>
      </c>
      <c r="AD110">
        <v>2012502213144170</v>
      </c>
      <c r="AE110">
        <v>164325486387</v>
      </c>
      <c r="AF110" t="s">
        <v>552</v>
      </c>
    </row>
    <row r="111" spans="1:32">
      <c r="A111" t="s">
        <v>138</v>
      </c>
      <c r="B111" t="s">
        <v>139</v>
      </c>
      <c r="C111" t="s">
        <v>152</v>
      </c>
      <c r="D111">
        <v>0</v>
      </c>
      <c r="E111" t="s">
        <v>140</v>
      </c>
      <c r="F111" t="s">
        <v>68</v>
      </c>
      <c r="G111" t="s">
        <v>17</v>
      </c>
      <c r="H111">
        <v>30</v>
      </c>
      <c r="I111">
        <v>10</v>
      </c>
      <c r="J111" t="s">
        <v>17</v>
      </c>
      <c r="K111">
        <v>135</v>
      </c>
      <c r="L111">
        <v>17710.952431999998</v>
      </c>
      <c r="M111">
        <v>41.548276999999999</v>
      </c>
      <c r="N111">
        <v>45.863880000000002</v>
      </c>
      <c r="O111">
        <v>45.021262</v>
      </c>
      <c r="P111">
        <v>24.015194000000001</v>
      </c>
      <c r="Q111">
        <v>19.689903000000001</v>
      </c>
      <c r="R111">
        <v>99.377741999999998</v>
      </c>
      <c r="S111">
        <v>98.611551000000006</v>
      </c>
      <c r="T111">
        <v>39.843879999999999</v>
      </c>
      <c r="U111">
        <v>44.058221000000003</v>
      </c>
      <c r="V111">
        <v>41.421041000000002</v>
      </c>
      <c r="W111">
        <v>45.772579</v>
      </c>
      <c r="X111">
        <v>44.900995999999999</v>
      </c>
      <c r="Y111">
        <v>1.2105349999999999</v>
      </c>
      <c r="Z111">
        <v>581563.59</v>
      </c>
      <c r="AA111">
        <v>47.12</v>
      </c>
      <c r="AB111">
        <v>3028569483367330</v>
      </c>
      <c r="AC111">
        <v>260771260632</v>
      </c>
      <c r="AD111">
        <v>1513297906675380</v>
      </c>
      <c r="AE111">
        <v>133004727538</v>
      </c>
      <c r="AF111" t="s">
        <v>553</v>
      </c>
    </row>
    <row r="112" spans="1:32">
      <c r="A112" t="s">
        <v>138</v>
      </c>
      <c r="B112" t="s">
        <v>139</v>
      </c>
      <c r="C112" t="s">
        <v>152</v>
      </c>
      <c r="D112">
        <v>0</v>
      </c>
      <c r="E112" t="s">
        <v>140</v>
      </c>
      <c r="F112" t="s">
        <v>68</v>
      </c>
      <c r="G112" t="s">
        <v>17</v>
      </c>
      <c r="H112">
        <v>30</v>
      </c>
      <c r="I112">
        <v>10</v>
      </c>
      <c r="J112" t="s">
        <v>17</v>
      </c>
      <c r="K112">
        <v>160</v>
      </c>
      <c r="L112">
        <v>7953.0426500000003</v>
      </c>
      <c r="M112">
        <v>38.639870999999999</v>
      </c>
      <c r="N112">
        <v>42.863210000000002</v>
      </c>
      <c r="O112">
        <v>41.826194000000001</v>
      </c>
      <c r="P112">
        <v>20.498145999999998</v>
      </c>
      <c r="Q112">
        <v>17.286377999999999</v>
      </c>
      <c r="R112">
        <v>91.392443</v>
      </c>
      <c r="S112">
        <v>89.099812999999997</v>
      </c>
      <c r="T112">
        <v>36.001199</v>
      </c>
      <c r="U112">
        <v>41.477522</v>
      </c>
      <c r="V112">
        <v>38.516835</v>
      </c>
      <c r="W112">
        <v>42.761799000000003</v>
      </c>
      <c r="X112">
        <v>41.678452</v>
      </c>
      <c r="Y112">
        <v>1.4107019999999999</v>
      </c>
      <c r="Z112">
        <v>335842.33</v>
      </c>
      <c r="AA112">
        <v>39.36</v>
      </c>
      <c r="AB112">
        <v>1805076253297370</v>
      </c>
      <c r="AC112">
        <v>225527438980</v>
      </c>
      <c r="AD112">
        <v>877029077559759</v>
      </c>
      <c r="AE112">
        <v>111804550199</v>
      </c>
      <c r="AF112" t="s">
        <v>554</v>
      </c>
    </row>
    <row r="113" spans="1:32">
      <c r="A113" t="s">
        <v>138</v>
      </c>
      <c r="B113" t="s">
        <v>139</v>
      </c>
      <c r="C113" t="s">
        <v>152</v>
      </c>
      <c r="D113">
        <v>0</v>
      </c>
      <c r="E113" t="s">
        <v>140</v>
      </c>
      <c r="F113" t="s">
        <v>68</v>
      </c>
      <c r="G113" t="s">
        <v>17</v>
      </c>
      <c r="H113">
        <v>30</v>
      </c>
      <c r="I113">
        <v>10</v>
      </c>
      <c r="J113" t="s">
        <v>17</v>
      </c>
      <c r="K113">
        <v>185</v>
      </c>
      <c r="L113">
        <v>3673.1563820000001</v>
      </c>
      <c r="M113">
        <v>35.668109000000001</v>
      </c>
      <c r="N113">
        <v>39.579926999999998</v>
      </c>
      <c r="O113">
        <v>38.346586000000002</v>
      </c>
      <c r="P113">
        <v>17.067703999999999</v>
      </c>
      <c r="Q113">
        <v>14.835511</v>
      </c>
      <c r="R113">
        <v>75.007935000000003</v>
      </c>
      <c r="S113">
        <v>72.507975000000002</v>
      </c>
      <c r="T113">
        <v>32.108989000000001</v>
      </c>
      <c r="U113">
        <v>38.657618999999997</v>
      </c>
      <c r="V113">
        <v>35.538041</v>
      </c>
      <c r="W113">
        <v>39.442428</v>
      </c>
      <c r="X113">
        <v>38.150308000000003</v>
      </c>
      <c r="Y113">
        <v>1.5820879999999999</v>
      </c>
      <c r="Z113">
        <v>201971.57</v>
      </c>
      <c r="AA113">
        <v>32.82</v>
      </c>
      <c r="AB113">
        <v>1128796135895280</v>
      </c>
      <c r="AC113">
        <v>177531733658</v>
      </c>
      <c r="AD113">
        <v>528805041296099</v>
      </c>
      <c r="AE113">
        <v>92998460655</v>
      </c>
      <c r="AF113" t="s">
        <v>555</v>
      </c>
    </row>
    <row r="114" spans="1:32">
      <c r="A114" t="s">
        <v>138</v>
      </c>
      <c r="B114" t="s">
        <v>139</v>
      </c>
      <c r="C114" t="s">
        <v>152</v>
      </c>
      <c r="D114">
        <v>0</v>
      </c>
      <c r="E114" t="s">
        <v>140</v>
      </c>
      <c r="F114" t="s">
        <v>68</v>
      </c>
      <c r="G114" t="s">
        <v>17</v>
      </c>
      <c r="H114">
        <v>30</v>
      </c>
      <c r="I114">
        <v>10</v>
      </c>
      <c r="J114" t="s">
        <v>17</v>
      </c>
      <c r="K114">
        <v>210</v>
      </c>
      <c r="L114">
        <v>1621.871052</v>
      </c>
      <c r="M114">
        <v>32.426704000000001</v>
      </c>
      <c r="N114">
        <v>36.113607999999999</v>
      </c>
      <c r="O114">
        <v>34.562876000000003</v>
      </c>
      <c r="P114">
        <v>13.462277</v>
      </c>
      <c r="Q114">
        <v>12.221684</v>
      </c>
      <c r="R114">
        <v>53.619781000000003</v>
      </c>
      <c r="S114">
        <v>51.427388000000001</v>
      </c>
      <c r="T114">
        <v>28.192347999999999</v>
      </c>
      <c r="U114">
        <v>35.466576000000003</v>
      </c>
      <c r="V114">
        <v>32.286456000000001</v>
      </c>
      <c r="W114">
        <v>35.941529000000003</v>
      </c>
      <c r="X114">
        <v>34.313693999999998</v>
      </c>
      <c r="Y114">
        <v>1.8809039999999999</v>
      </c>
      <c r="Z114">
        <v>117757.92</v>
      </c>
      <c r="AA114">
        <v>30.64</v>
      </c>
      <c r="AB114">
        <v>674419209034050</v>
      </c>
      <c r="AC114">
        <v>184193127900</v>
      </c>
      <c r="AD114">
        <v>308865781623539</v>
      </c>
      <c r="AE114">
        <v>87563430306</v>
      </c>
      <c r="AF114" t="s">
        <v>556</v>
      </c>
    </row>
    <row r="115" spans="1:32">
      <c r="A115" t="s">
        <v>138</v>
      </c>
      <c r="B115" t="s">
        <v>139</v>
      </c>
      <c r="C115" t="s">
        <v>152</v>
      </c>
      <c r="D115">
        <v>0</v>
      </c>
      <c r="E115" t="s">
        <v>140</v>
      </c>
      <c r="F115" t="s">
        <v>68</v>
      </c>
      <c r="G115" t="s">
        <v>17</v>
      </c>
      <c r="H115">
        <v>30</v>
      </c>
      <c r="I115">
        <v>10</v>
      </c>
      <c r="J115" t="s">
        <v>17</v>
      </c>
      <c r="K115">
        <v>235</v>
      </c>
      <c r="L115">
        <v>692.26896199999999</v>
      </c>
      <c r="M115">
        <v>29.266033</v>
      </c>
      <c r="N115">
        <v>32.663792000000001</v>
      </c>
      <c r="O115">
        <v>30.864867</v>
      </c>
      <c r="P115">
        <v>10.22132</v>
      </c>
      <c r="Q115">
        <v>9.8164999999999996</v>
      </c>
      <c r="R115">
        <v>31.060772</v>
      </c>
      <c r="S115">
        <v>29.636220000000002</v>
      </c>
      <c r="T115">
        <v>24.666035000000001</v>
      </c>
      <c r="U115">
        <v>32.132916999999999</v>
      </c>
      <c r="V115">
        <v>29.136921000000001</v>
      </c>
      <c r="W115">
        <v>32.476815000000002</v>
      </c>
      <c r="X115">
        <v>30.592843999999999</v>
      </c>
      <c r="Y115">
        <v>1.9760009999999999</v>
      </c>
      <c r="Z115">
        <v>64644.44</v>
      </c>
      <c r="AA115">
        <v>24.09</v>
      </c>
      <c r="AB115">
        <v>384939051112226</v>
      </c>
      <c r="AC115">
        <v>136292329454</v>
      </c>
      <c r="AD115">
        <v>169566338454057</v>
      </c>
      <c r="AE115">
        <v>68388663181</v>
      </c>
      <c r="AF115" t="s">
        <v>557</v>
      </c>
    </row>
    <row r="116" spans="1:32">
      <c r="A116" t="s">
        <v>138</v>
      </c>
      <c r="B116" t="s">
        <v>139</v>
      </c>
      <c r="C116" t="s">
        <v>152</v>
      </c>
      <c r="D116">
        <v>0</v>
      </c>
      <c r="E116" t="s">
        <v>140</v>
      </c>
      <c r="F116" t="s">
        <v>68</v>
      </c>
      <c r="G116" t="s">
        <v>17</v>
      </c>
      <c r="H116">
        <v>30</v>
      </c>
      <c r="I116">
        <v>10</v>
      </c>
      <c r="J116" t="s">
        <v>18</v>
      </c>
      <c r="K116">
        <v>110</v>
      </c>
      <c r="L116">
        <v>23599.406747000001</v>
      </c>
      <c r="M116">
        <v>42.217348000000001</v>
      </c>
      <c r="N116">
        <v>47.095748</v>
      </c>
      <c r="O116">
        <v>46.283723999999999</v>
      </c>
      <c r="P116">
        <v>25.719702000000002</v>
      </c>
      <c r="Q116">
        <v>20.734010000000001</v>
      </c>
      <c r="R116">
        <v>99.896332999999998</v>
      </c>
      <c r="S116">
        <v>99.613811999999996</v>
      </c>
      <c r="T116">
        <v>41.410291999999998</v>
      </c>
      <c r="U116">
        <v>44.989877</v>
      </c>
      <c r="V116">
        <v>42.166122999999999</v>
      </c>
      <c r="W116">
        <v>46.999442000000002</v>
      </c>
      <c r="X116">
        <v>46.168275999999999</v>
      </c>
      <c r="Y116">
        <v>1.117175</v>
      </c>
      <c r="Z116">
        <v>353712.99</v>
      </c>
      <c r="AA116">
        <v>28.93</v>
      </c>
      <c r="AB116">
        <v>1862625928812730</v>
      </c>
      <c r="AC116">
        <v>146859792876</v>
      </c>
      <c r="AD116">
        <v>930540073959141</v>
      </c>
      <c r="AE116">
        <v>80180970836</v>
      </c>
      <c r="AF116" t="s">
        <v>558</v>
      </c>
    </row>
    <row r="117" spans="1:32">
      <c r="A117" t="s">
        <v>138</v>
      </c>
      <c r="B117" t="s">
        <v>139</v>
      </c>
      <c r="C117" t="s">
        <v>152</v>
      </c>
      <c r="D117">
        <v>0</v>
      </c>
      <c r="E117" t="s">
        <v>140</v>
      </c>
      <c r="F117" t="s">
        <v>68</v>
      </c>
      <c r="G117" t="s">
        <v>17</v>
      </c>
      <c r="H117">
        <v>30</v>
      </c>
      <c r="I117">
        <v>10</v>
      </c>
      <c r="J117" t="s">
        <v>18</v>
      </c>
      <c r="K117">
        <v>135</v>
      </c>
      <c r="L117">
        <v>10906.990241</v>
      </c>
      <c r="M117">
        <v>39.708671000000002</v>
      </c>
      <c r="N117">
        <v>44.301735000000001</v>
      </c>
      <c r="O117">
        <v>43.299446000000003</v>
      </c>
      <c r="P117">
        <v>21.998697</v>
      </c>
      <c r="Q117">
        <v>18.320191999999999</v>
      </c>
      <c r="R117">
        <v>95.969426999999996</v>
      </c>
      <c r="S117">
        <v>94.168177</v>
      </c>
      <c r="T117">
        <v>37.684131999999998</v>
      </c>
      <c r="U117">
        <v>42.650077000000003</v>
      </c>
      <c r="V117">
        <v>39.620316000000003</v>
      </c>
      <c r="W117">
        <v>44.211649000000001</v>
      </c>
      <c r="X117">
        <v>43.170819000000002</v>
      </c>
      <c r="Y117">
        <v>1.3585959999999999</v>
      </c>
      <c r="Z117">
        <v>308460.83</v>
      </c>
      <c r="AA117">
        <v>24.74</v>
      </c>
      <c r="AB117">
        <v>1659412824578830</v>
      </c>
      <c r="AC117">
        <v>130320827168</v>
      </c>
      <c r="AD117">
        <v>808738327038154</v>
      </c>
      <c r="AE117">
        <v>69359728728</v>
      </c>
      <c r="AF117" t="s">
        <v>559</v>
      </c>
    </row>
    <row r="118" spans="1:32">
      <c r="A118" t="s">
        <v>138</v>
      </c>
      <c r="B118" t="s">
        <v>139</v>
      </c>
      <c r="C118" t="s">
        <v>152</v>
      </c>
      <c r="D118">
        <v>0</v>
      </c>
      <c r="E118" t="s">
        <v>140</v>
      </c>
      <c r="F118" t="s">
        <v>68</v>
      </c>
      <c r="G118" t="s">
        <v>17</v>
      </c>
      <c r="H118">
        <v>30</v>
      </c>
      <c r="I118">
        <v>10</v>
      </c>
      <c r="J118" t="s">
        <v>18</v>
      </c>
      <c r="K118">
        <v>160</v>
      </c>
      <c r="L118">
        <v>5062.3751629999997</v>
      </c>
      <c r="M118">
        <v>36.953465000000001</v>
      </c>
      <c r="N118">
        <v>41.264538000000002</v>
      </c>
      <c r="O118">
        <v>40.071644999999997</v>
      </c>
      <c r="P118">
        <v>18.627590999999999</v>
      </c>
      <c r="Q118">
        <v>15.951601999999999</v>
      </c>
      <c r="R118">
        <v>82.867144999999994</v>
      </c>
      <c r="S118">
        <v>80.358272999999997</v>
      </c>
      <c r="T118">
        <v>33.849348999999997</v>
      </c>
      <c r="U118">
        <v>40.080603000000004</v>
      </c>
      <c r="V118">
        <v>36.840522</v>
      </c>
      <c r="W118">
        <v>41.149313999999997</v>
      </c>
      <c r="X118">
        <v>39.906067999999998</v>
      </c>
      <c r="Y118">
        <v>1.5014959999999999</v>
      </c>
      <c r="Z118">
        <v>198269.8</v>
      </c>
      <c r="AA118">
        <v>22.02</v>
      </c>
      <c r="AB118">
        <v>1118380388440930</v>
      </c>
      <c r="AC118">
        <v>111746199649</v>
      </c>
      <c r="AD118">
        <v>519527407454030</v>
      </c>
      <c r="AE118">
        <v>62045779446</v>
      </c>
      <c r="AF118" t="s">
        <v>560</v>
      </c>
    </row>
    <row r="119" spans="1:32">
      <c r="A119" t="s">
        <v>138</v>
      </c>
      <c r="B119" t="s">
        <v>139</v>
      </c>
      <c r="C119" t="s">
        <v>152</v>
      </c>
      <c r="D119">
        <v>0</v>
      </c>
      <c r="E119" t="s">
        <v>140</v>
      </c>
      <c r="F119" t="s">
        <v>68</v>
      </c>
      <c r="G119" t="s">
        <v>17</v>
      </c>
      <c r="H119">
        <v>30</v>
      </c>
      <c r="I119">
        <v>10</v>
      </c>
      <c r="J119" t="s">
        <v>18</v>
      </c>
      <c r="K119">
        <v>185</v>
      </c>
      <c r="L119">
        <v>2301.8329359999998</v>
      </c>
      <c r="M119">
        <v>33.914853000000001</v>
      </c>
      <c r="N119">
        <v>38.021430000000002</v>
      </c>
      <c r="O119">
        <v>36.604216000000001</v>
      </c>
      <c r="P119">
        <v>15.175584000000001</v>
      </c>
      <c r="Q119">
        <v>13.448235</v>
      </c>
      <c r="R119">
        <v>63.728198999999996</v>
      </c>
      <c r="S119">
        <v>61.390613000000002</v>
      </c>
      <c r="T119">
        <v>30.007404000000001</v>
      </c>
      <c r="U119">
        <v>37.214689999999997</v>
      </c>
      <c r="V119">
        <v>33.783135999999999</v>
      </c>
      <c r="W119">
        <v>37.869011999999998</v>
      </c>
      <c r="X119">
        <v>36.389150000000001</v>
      </c>
      <c r="Y119">
        <v>1.6410560000000001</v>
      </c>
      <c r="Z119">
        <v>129384.51</v>
      </c>
      <c r="AA119">
        <v>16.2</v>
      </c>
      <c r="AB119">
        <v>747331347060605</v>
      </c>
      <c r="AC119">
        <v>86340635493</v>
      </c>
      <c r="AD119">
        <v>338616603265311</v>
      </c>
      <c r="AE119">
        <v>45582496537</v>
      </c>
      <c r="AF119" t="s">
        <v>561</v>
      </c>
    </row>
    <row r="120" spans="1:32">
      <c r="A120" t="s">
        <v>138</v>
      </c>
      <c r="B120" t="s">
        <v>139</v>
      </c>
      <c r="C120" t="s">
        <v>152</v>
      </c>
      <c r="D120">
        <v>0</v>
      </c>
      <c r="E120" t="s">
        <v>140</v>
      </c>
      <c r="F120" t="s">
        <v>68</v>
      </c>
      <c r="G120" t="s">
        <v>17</v>
      </c>
      <c r="H120">
        <v>30</v>
      </c>
      <c r="I120">
        <v>10</v>
      </c>
      <c r="J120" t="s">
        <v>18</v>
      </c>
      <c r="K120">
        <v>210</v>
      </c>
      <c r="L120">
        <v>982.36778600000002</v>
      </c>
      <c r="M120">
        <v>30.770408</v>
      </c>
      <c r="N120">
        <v>34.630243999999998</v>
      </c>
      <c r="O120">
        <v>32.909146</v>
      </c>
      <c r="P120">
        <v>11.788964</v>
      </c>
      <c r="Q120">
        <v>10.975265</v>
      </c>
      <c r="R120">
        <v>41.496650000000002</v>
      </c>
      <c r="S120">
        <v>39.650359999999999</v>
      </c>
      <c r="T120">
        <v>26.352778000000001</v>
      </c>
      <c r="U120">
        <v>34.040550000000003</v>
      </c>
      <c r="V120">
        <v>30.640366</v>
      </c>
      <c r="W120">
        <v>34.456809</v>
      </c>
      <c r="X120">
        <v>32.648775999999998</v>
      </c>
      <c r="Y120">
        <v>1.886204</v>
      </c>
      <c r="Z120">
        <v>76197.009999999995</v>
      </c>
      <c r="AA120">
        <v>13.98</v>
      </c>
      <c r="AB120">
        <v>462811807454014</v>
      </c>
      <c r="AC120">
        <v>82605065350</v>
      </c>
      <c r="AD120">
        <v>199565796733593</v>
      </c>
      <c r="AE120">
        <v>39626572085</v>
      </c>
      <c r="AF120" t="s">
        <v>562</v>
      </c>
    </row>
    <row r="121" spans="1:32">
      <c r="A121" t="s">
        <v>138</v>
      </c>
      <c r="B121" t="s">
        <v>139</v>
      </c>
      <c r="C121" t="s">
        <v>152</v>
      </c>
      <c r="D121">
        <v>0</v>
      </c>
      <c r="E121" t="s">
        <v>140</v>
      </c>
      <c r="F121" t="s">
        <v>68</v>
      </c>
      <c r="G121" t="s">
        <v>17</v>
      </c>
      <c r="H121">
        <v>30</v>
      </c>
      <c r="I121">
        <v>10</v>
      </c>
      <c r="J121" t="s">
        <v>18</v>
      </c>
      <c r="K121">
        <v>235</v>
      </c>
      <c r="L121">
        <v>401.40659299999999</v>
      </c>
      <c r="M121">
        <v>27.735710999999998</v>
      </c>
      <c r="N121">
        <v>31.489139000000002</v>
      </c>
      <c r="O121">
        <v>29.476832999999999</v>
      </c>
      <c r="P121">
        <v>8.8711970000000004</v>
      </c>
      <c r="Q121">
        <v>8.7741159999999994</v>
      </c>
      <c r="R121">
        <v>20.686140000000002</v>
      </c>
      <c r="S121">
        <v>19.583687000000001</v>
      </c>
      <c r="T121">
        <v>23.112525000000002</v>
      </c>
      <c r="U121">
        <v>30.897072999999999</v>
      </c>
      <c r="V121">
        <v>27.620311999999998</v>
      </c>
      <c r="W121">
        <v>31.313355999999999</v>
      </c>
      <c r="X121">
        <v>29.203531000000002</v>
      </c>
      <c r="Y121">
        <v>2.0313720000000002</v>
      </c>
      <c r="Z121">
        <v>40948.42</v>
      </c>
      <c r="AA121">
        <v>12.38</v>
      </c>
      <c r="AB121">
        <v>259360392646705</v>
      </c>
      <c r="AC121">
        <v>75105090778</v>
      </c>
      <c r="AD121">
        <v>107308998232441</v>
      </c>
      <c r="AE121">
        <v>35169741126</v>
      </c>
      <c r="AF121" t="s">
        <v>563</v>
      </c>
    </row>
    <row r="122" spans="1:32">
      <c r="A122" t="s">
        <v>138</v>
      </c>
      <c r="B122" t="s">
        <v>139</v>
      </c>
      <c r="C122" t="s">
        <v>152</v>
      </c>
      <c r="D122">
        <v>0</v>
      </c>
      <c r="E122" t="s">
        <v>140</v>
      </c>
      <c r="F122" t="s">
        <v>68</v>
      </c>
      <c r="G122" t="s">
        <v>17</v>
      </c>
      <c r="H122">
        <v>30</v>
      </c>
      <c r="I122">
        <v>10</v>
      </c>
      <c r="J122" t="s">
        <v>8</v>
      </c>
      <c r="K122">
        <v>110</v>
      </c>
      <c r="L122">
        <v>16513.276261999999</v>
      </c>
      <c r="M122">
        <v>40.610244000000002</v>
      </c>
      <c r="N122">
        <v>45.969073000000002</v>
      </c>
      <c r="O122">
        <v>44.997255000000003</v>
      </c>
      <c r="P122">
        <v>24.084831999999999</v>
      </c>
      <c r="Q122">
        <v>19.639074999999998</v>
      </c>
      <c r="R122">
        <v>98.827883</v>
      </c>
      <c r="S122">
        <v>97.704975000000005</v>
      </c>
      <c r="T122">
        <v>39.77355</v>
      </c>
      <c r="U122">
        <v>43.897951999999997</v>
      </c>
      <c r="V122">
        <v>40.571337999999997</v>
      </c>
      <c r="W122">
        <v>45.886451999999998</v>
      </c>
      <c r="X122">
        <v>44.888907000000003</v>
      </c>
      <c r="Y122">
        <v>1.270348</v>
      </c>
      <c r="Z122">
        <v>234067.19</v>
      </c>
      <c r="AA122">
        <v>20.09</v>
      </c>
      <c r="AB122">
        <v>1264119039759720</v>
      </c>
      <c r="AC122">
        <v>87140435138</v>
      </c>
      <c r="AD122">
        <v>615907411777180</v>
      </c>
      <c r="AE122">
        <v>55178987991</v>
      </c>
      <c r="AF122" t="s">
        <v>564</v>
      </c>
    </row>
    <row r="123" spans="1:32">
      <c r="A123" t="s">
        <v>138</v>
      </c>
      <c r="B123" t="s">
        <v>139</v>
      </c>
      <c r="C123" t="s">
        <v>152</v>
      </c>
      <c r="D123">
        <v>0</v>
      </c>
      <c r="E123" t="s">
        <v>140</v>
      </c>
      <c r="F123" t="s">
        <v>68</v>
      </c>
      <c r="G123" t="s">
        <v>17</v>
      </c>
      <c r="H123">
        <v>30</v>
      </c>
      <c r="I123">
        <v>10</v>
      </c>
      <c r="J123" t="s">
        <v>8</v>
      </c>
      <c r="K123">
        <v>135</v>
      </c>
      <c r="L123">
        <v>7897.9494350000004</v>
      </c>
      <c r="M123">
        <v>38.397218000000002</v>
      </c>
      <c r="N123">
        <v>43.144759999999998</v>
      </c>
      <c r="O123">
        <v>41.998044</v>
      </c>
      <c r="P123">
        <v>20.671530000000001</v>
      </c>
      <c r="Q123">
        <v>17.384506999999999</v>
      </c>
      <c r="R123">
        <v>90.892341000000002</v>
      </c>
      <c r="S123">
        <v>88.535877999999997</v>
      </c>
      <c r="T123">
        <v>36.128869999999999</v>
      </c>
      <c r="U123">
        <v>41.642124000000003</v>
      </c>
      <c r="V123">
        <v>38.323906000000001</v>
      </c>
      <c r="W123">
        <v>43.046989000000004</v>
      </c>
      <c r="X123">
        <v>41.859129000000003</v>
      </c>
      <c r="Y123">
        <v>1.4743539999999999</v>
      </c>
      <c r="Z123">
        <v>210301</v>
      </c>
      <c r="AA123">
        <v>15.38</v>
      </c>
      <c r="AB123">
        <v>1167162234051080</v>
      </c>
      <c r="AC123">
        <v>76557993287</v>
      </c>
      <c r="AD123">
        <v>551372691174144</v>
      </c>
      <c r="AE123">
        <v>42577395291</v>
      </c>
      <c r="AF123" t="s">
        <v>565</v>
      </c>
    </row>
    <row r="124" spans="1:32">
      <c r="A124" t="s">
        <v>138</v>
      </c>
      <c r="B124" t="s">
        <v>139</v>
      </c>
      <c r="C124" t="s">
        <v>152</v>
      </c>
      <c r="D124">
        <v>0</v>
      </c>
      <c r="E124" t="s">
        <v>140</v>
      </c>
      <c r="F124" t="s">
        <v>68</v>
      </c>
      <c r="G124" t="s">
        <v>17</v>
      </c>
      <c r="H124">
        <v>30</v>
      </c>
      <c r="I124">
        <v>10</v>
      </c>
      <c r="J124" t="s">
        <v>8</v>
      </c>
      <c r="K124">
        <v>160</v>
      </c>
      <c r="L124">
        <v>3677.4499350000001</v>
      </c>
      <c r="M124">
        <v>35.685631000000001</v>
      </c>
      <c r="N124">
        <v>40.056973999999997</v>
      </c>
      <c r="O124">
        <v>38.715766000000002</v>
      </c>
      <c r="P124">
        <v>17.295171</v>
      </c>
      <c r="Q124">
        <v>14.989404</v>
      </c>
      <c r="R124">
        <v>75.205314999999999</v>
      </c>
      <c r="S124">
        <v>72.671346</v>
      </c>
      <c r="T124">
        <v>32.303061999999997</v>
      </c>
      <c r="U124">
        <v>39.032941000000001</v>
      </c>
      <c r="V124">
        <v>35.578324000000002</v>
      </c>
      <c r="W124">
        <v>39.930259999999997</v>
      </c>
      <c r="X124">
        <v>38.537216000000001</v>
      </c>
      <c r="Y124">
        <v>1.6583159999999999</v>
      </c>
      <c r="Z124">
        <v>138991.46</v>
      </c>
      <c r="AA124">
        <v>13.03</v>
      </c>
      <c r="AB124">
        <v>792096291984605</v>
      </c>
      <c r="AC124">
        <v>65444843480</v>
      </c>
      <c r="AD124">
        <v>363206076498971</v>
      </c>
      <c r="AE124">
        <v>36295593881</v>
      </c>
      <c r="AF124" t="s">
        <v>566</v>
      </c>
    </row>
    <row r="125" spans="1:32">
      <c r="A125" t="s">
        <v>138</v>
      </c>
      <c r="B125" t="s">
        <v>139</v>
      </c>
      <c r="C125" t="s">
        <v>152</v>
      </c>
      <c r="D125">
        <v>0</v>
      </c>
      <c r="E125" t="s">
        <v>140</v>
      </c>
      <c r="F125" t="s">
        <v>68</v>
      </c>
      <c r="G125" t="s">
        <v>17</v>
      </c>
      <c r="H125">
        <v>30</v>
      </c>
      <c r="I125">
        <v>10</v>
      </c>
      <c r="J125" t="s">
        <v>8</v>
      </c>
      <c r="K125">
        <v>185</v>
      </c>
      <c r="L125">
        <v>1638.1028200000001</v>
      </c>
      <c r="M125">
        <v>32.662073999999997</v>
      </c>
      <c r="N125">
        <v>36.842464</v>
      </c>
      <c r="O125">
        <v>35.27272</v>
      </c>
      <c r="P125">
        <v>13.852311</v>
      </c>
      <c r="Q125">
        <v>12.485836000000001</v>
      </c>
      <c r="R125">
        <v>54.984799000000002</v>
      </c>
      <c r="S125">
        <v>52.790705000000003</v>
      </c>
      <c r="T125">
        <v>28.556636999999998</v>
      </c>
      <c r="U125">
        <v>36.143414</v>
      </c>
      <c r="V125">
        <v>32.532989999999998</v>
      </c>
      <c r="W125">
        <v>36.684902999999998</v>
      </c>
      <c r="X125">
        <v>35.050522000000001</v>
      </c>
      <c r="Y125">
        <v>1.76894</v>
      </c>
      <c r="Z125">
        <v>88527.86</v>
      </c>
      <c r="AA125">
        <v>9.56</v>
      </c>
      <c r="AB125">
        <v>519369107335317</v>
      </c>
      <c r="AC125">
        <v>51551217815</v>
      </c>
      <c r="AD125">
        <v>231101294263100</v>
      </c>
      <c r="AE125">
        <v>26667441485</v>
      </c>
      <c r="AF125" t="s">
        <v>567</v>
      </c>
    </row>
    <row r="126" spans="1:32">
      <c r="A126" t="s">
        <v>138</v>
      </c>
      <c r="B126" t="s">
        <v>139</v>
      </c>
      <c r="C126" t="s">
        <v>152</v>
      </c>
      <c r="D126">
        <v>0</v>
      </c>
      <c r="E126" t="s">
        <v>140</v>
      </c>
      <c r="F126" t="s">
        <v>68</v>
      </c>
      <c r="G126" t="s">
        <v>17</v>
      </c>
      <c r="H126">
        <v>30</v>
      </c>
      <c r="I126">
        <v>10</v>
      </c>
      <c r="J126" t="s">
        <v>8</v>
      </c>
      <c r="K126">
        <v>210</v>
      </c>
      <c r="L126">
        <v>682.56973800000003</v>
      </c>
      <c r="M126">
        <v>29.606428999999999</v>
      </c>
      <c r="N126">
        <v>33.607016000000002</v>
      </c>
      <c r="O126">
        <v>31.710421</v>
      </c>
      <c r="P126">
        <v>10.673609000000001</v>
      </c>
      <c r="Q126">
        <v>10.131380999999999</v>
      </c>
      <c r="R126">
        <v>32.355530999999999</v>
      </c>
      <c r="S126">
        <v>30.843710999999999</v>
      </c>
      <c r="T126">
        <v>25.103816999999999</v>
      </c>
      <c r="U126">
        <v>33.016292999999997</v>
      </c>
      <c r="V126">
        <v>29.484113000000001</v>
      </c>
      <c r="W126">
        <v>33.434364000000002</v>
      </c>
      <c r="X126">
        <v>31.450785</v>
      </c>
      <c r="Y126">
        <v>1.9827900000000001</v>
      </c>
      <c r="Z126">
        <v>52034.61</v>
      </c>
      <c r="AA126">
        <v>8.44</v>
      </c>
      <c r="AB126">
        <v>316146483109646</v>
      </c>
      <c r="AC126">
        <v>46511880322</v>
      </c>
      <c r="AD126">
        <v>135856006073350</v>
      </c>
      <c r="AE126">
        <v>23812776092</v>
      </c>
      <c r="AF126" t="s">
        <v>568</v>
      </c>
    </row>
    <row r="127" spans="1:32">
      <c r="A127" t="s">
        <v>138</v>
      </c>
      <c r="B127" t="s">
        <v>139</v>
      </c>
      <c r="C127" t="s">
        <v>152</v>
      </c>
      <c r="D127">
        <v>0</v>
      </c>
      <c r="E127" t="s">
        <v>140</v>
      </c>
      <c r="F127" t="s">
        <v>68</v>
      </c>
      <c r="G127" t="s">
        <v>17</v>
      </c>
      <c r="H127">
        <v>30</v>
      </c>
      <c r="I127">
        <v>10</v>
      </c>
      <c r="J127" t="s">
        <v>8</v>
      </c>
      <c r="K127">
        <v>235</v>
      </c>
      <c r="L127">
        <v>267.33819999999997</v>
      </c>
      <c r="M127">
        <v>26.665378</v>
      </c>
      <c r="N127">
        <v>30.677624999999999</v>
      </c>
      <c r="O127">
        <v>28.480785000000001</v>
      </c>
      <c r="P127">
        <v>8.0026980000000005</v>
      </c>
      <c r="Q127">
        <v>8.0880050000000008</v>
      </c>
      <c r="R127">
        <v>13.291268000000001</v>
      </c>
      <c r="S127">
        <v>12.4505</v>
      </c>
      <c r="T127">
        <v>22.057822000000002</v>
      </c>
      <c r="U127">
        <v>30.001701000000001</v>
      </c>
      <c r="V127">
        <v>26.557953999999999</v>
      </c>
      <c r="W127">
        <v>30.516152999999999</v>
      </c>
      <c r="X127">
        <v>28.212729</v>
      </c>
      <c r="Y127">
        <v>2.06393</v>
      </c>
      <c r="Z127">
        <v>27197.919999999998</v>
      </c>
      <c r="AA127">
        <v>6.72</v>
      </c>
      <c r="AB127">
        <v>177632822064599</v>
      </c>
      <c r="AC127">
        <v>43932180798</v>
      </c>
      <c r="AD127">
        <v>70987952636239</v>
      </c>
      <c r="AE127">
        <v>18971160756</v>
      </c>
      <c r="AF127" t="s">
        <v>569</v>
      </c>
    </row>
    <row r="128" spans="1:32">
      <c r="A128" t="s">
        <v>138</v>
      </c>
      <c r="B128" t="s">
        <v>139</v>
      </c>
      <c r="C128" t="s">
        <v>152</v>
      </c>
      <c r="D128">
        <v>0</v>
      </c>
      <c r="E128" t="s">
        <v>140</v>
      </c>
      <c r="F128" t="s">
        <v>68</v>
      </c>
      <c r="G128" t="s">
        <v>17</v>
      </c>
      <c r="H128">
        <v>30</v>
      </c>
      <c r="I128">
        <v>10</v>
      </c>
      <c r="J128" t="s">
        <v>19</v>
      </c>
      <c r="K128">
        <v>110</v>
      </c>
      <c r="L128">
        <v>10038.591562</v>
      </c>
      <c r="M128">
        <v>37.774832000000004</v>
      </c>
      <c r="N128">
        <v>43.829835000000003</v>
      </c>
      <c r="O128">
        <v>42.482624999999999</v>
      </c>
      <c r="P128">
        <v>22.068771999999999</v>
      </c>
      <c r="Q128">
        <v>17.982614000000002</v>
      </c>
      <c r="R128">
        <v>91.094453999999999</v>
      </c>
      <c r="S128">
        <v>88.815150000000003</v>
      </c>
      <c r="T128">
        <v>36.187105000000003</v>
      </c>
      <c r="U128">
        <v>42.042399000000003</v>
      </c>
      <c r="V128">
        <v>37.746276000000002</v>
      </c>
      <c r="W128">
        <v>43.768541999999997</v>
      </c>
      <c r="X128">
        <v>42.396320000000003</v>
      </c>
      <c r="Y128">
        <v>1.435889</v>
      </c>
      <c r="Z128">
        <v>168072.86</v>
      </c>
      <c r="AA128">
        <v>8.7100000000000009</v>
      </c>
      <c r="AB128">
        <v>921724578729500</v>
      </c>
      <c r="AC128">
        <v>42803557695</v>
      </c>
      <c r="AD128">
        <v>443067213936312</v>
      </c>
      <c r="AE128">
        <v>23378697199</v>
      </c>
      <c r="AF128" t="s">
        <v>570</v>
      </c>
    </row>
    <row r="129" spans="1:32">
      <c r="A129" t="s">
        <v>138</v>
      </c>
      <c r="B129" t="s">
        <v>139</v>
      </c>
      <c r="C129" t="s">
        <v>152</v>
      </c>
      <c r="D129">
        <v>0</v>
      </c>
      <c r="E129" t="s">
        <v>140</v>
      </c>
      <c r="F129" t="s">
        <v>68</v>
      </c>
      <c r="G129" t="s">
        <v>17</v>
      </c>
      <c r="H129">
        <v>30</v>
      </c>
      <c r="I129">
        <v>10</v>
      </c>
      <c r="J129" t="s">
        <v>19</v>
      </c>
      <c r="K129">
        <v>135</v>
      </c>
      <c r="L129">
        <v>4949.2599710000004</v>
      </c>
      <c r="M129">
        <v>36.062097999999999</v>
      </c>
      <c r="N129">
        <v>41.119565000000001</v>
      </c>
      <c r="O129">
        <v>39.693544000000003</v>
      </c>
      <c r="P129">
        <v>18.805177</v>
      </c>
      <c r="Q129">
        <v>15.892085</v>
      </c>
      <c r="R129">
        <v>78.462725000000006</v>
      </c>
      <c r="S129">
        <v>76.014070000000004</v>
      </c>
      <c r="T129">
        <v>33.241543999999998</v>
      </c>
      <c r="U129">
        <v>39.918542000000002</v>
      </c>
      <c r="V129">
        <v>36.012250000000002</v>
      </c>
      <c r="W129">
        <v>41.020854</v>
      </c>
      <c r="X129">
        <v>39.557009000000001</v>
      </c>
      <c r="Y129">
        <v>1.5970169999999999</v>
      </c>
      <c r="Z129">
        <v>121357.4</v>
      </c>
      <c r="AA129">
        <v>7.57</v>
      </c>
      <c r="AB129">
        <v>680090362834361</v>
      </c>
      <c r="AC129">
        <v>36342388853</v>
      </c>
      <c r="AD129">
        <v>318680984936028</v>
      </c>
      <c r="AE129">
        <v>20637845781</v>
      </c>
      <c r="AF129" t="s">
        <v>571</v>
      </c>
    </row>
    <row r="130" spans="1:32">
      <c r="A130" t="s">
        <v>138</v>
      </c>
      <c r="B130" t="s">
        <v>139</v>
      </c>
      <c r="C130" t="s">
        <v>152</v>
      </c>
      <c r="D130">
        <v>0</v>
      </c>
      <c r="E130" t="s">
        <v>140</v>
      </c>
      <c r="F130" t="s">
        <v>68</v>
      </c>
      <c r="G130" t="s">
        <v>17</v>
      </c>
      <c r="H130">
        <v>30</v>
      </c>
      <c r="I130">
        <v>10</v>
      </c>
      <c r="J130" t="s">
        <v>19</v>
      </c>
      <c r="K130">
        <v>160</v>
      </c>
      <c r="L130">
        <v>2288.856374</v>
      </c>
      <c r="M130">
        <v>33.651425000000003</v>
      </c>
      <c r="N130">
        <v>38.141452999999998</v>
      </c>
      <c r="O130">
        <v>36.580374999999997</v>
      </c>
      <c r="P130">
        <v>15.393833000000001</v>
      </c>
      <c r="Q130">
        <v>13.539332999999999</v>
      </c>
      <c r="R130">
        <v>60.978178999999997</v>
      </c>
      <c r="S130">
        <v>58.712510000000002</v>
      </c>
      <c r="T130">
        <v>29.869710000000001</v>
      </c>
      <c r="U130">
        <v>37.364260000000002</v>
      </c>
      <c r="V130">
        <v>33.566141000000002</v>
      </c>
      <c r="W130">
        <v>38.008186000000002</v>
      </c>
      <c r="X130">
        <v>36.394579</v>
      </c>
      <c r="Y130">
        <v>1.8186530000000001</v>
      </c>
      <c r="Z130">
        <v>78420.100000000006</v>
      </c>
      <c r="AA130">
        <v>5.53</v>
      </c>
      <c r="AB130">
        <v>457848960702989</v>
      </c>
      <c r="AC130">
        <v>30695339047</v>
      </c>
      <c r="AD130">
        <v>205065687012257</v>
      </c>
      <c r="AE130">
        <v>15147693604</v>
      </c>
      <c r="AF130" t="s">
        <v>572</v>
      </c>
    </row>
    <row r="131" spans="1:32">
      <c r="A131" t="s">
        <v>138</v>
      </c>
      <c r="B131" t="s">
        <v>139</v>
      </c>
      <c r="C131" t="s">
        <v>152</v>
      </c>
      <c r="D131">
        <v>0</v>
      </c>
      <c r="E131" t="s">
        <v>140</v>
      </c>
      <c r="F131" t="s">
        <v>68</v>
      </c>
      <c r="G131" t="s">
        <v>17</v>
      </c>
      <c r="H131">
        <v>30</v>
      </c>
      <c r="I131">
        <v>10</v>
      </c>
      <c r="J131" t="s">
        <v>19</v>
      </c>
      <c r="K131">
        <v>185</v>
      </c>
      <c r="L131">
        <v>997.12963999999999</v>
      </c>
      <c r="M131">
        <v>30.862576000000001</v>
      </c>
      <c r="N131">
        <v>35.089115</v>
      </c>
      <c r="O131">
        <v>33.334707000000002</v>
      </c>
      <c r="P131">
        <v>12.098242000000001</v>
      </c>
      <c r="Q131">
        <v>11.169446000000001</v>
      </c>
      <c r="R131">
        <v>40.763115999999997</v>
      </c>
      <c r="S131">
        <v>38.999344000000001</v>
      </c>
      <c r="T131">
        <v>26.521332999999998</v>
      </c>
      <c r="U131">
        <v>34.534678999999997</v>
      </c>
      <c r="V131">
        <v>30.753091000000001</v>
      </c>
      <c r="W131">
        <v>34.934339000000001</v>
      </c>
      <c r="X131">
        <v>33.105511</v>
      </c>
      <c r="Y131">
        <v>1.949532</v>
      </c>
      <c r="Z131">
        <v>50456.75</v>
      </c>
      <c r="AA131">
        <v>4.58</v>
      </c>
      <c r="AB131">
        <v>300168991237962</v>
      </c>
      <c r="AC131">
        <v>24577933794</v>
      </c>
      <c r="AD131">
        <v>131536039710132</v>
      </c>
      <c r="AE131">
        <v>12620310232</v>
      </c>
      <c r="AF131" t="s">
        <v>573</v>
      </c>
    </row>
    <row r="132" spans="1:32">
      <c r="A132" t="s">
        <v>138</v>
      </c>
      <c r="B132" t="s">
        <v>139</v>
      </c>
      <c r="C132" t="s">
        <v>152</v>
      </c>
      <c r="D132">
        <v>0</v>
      </c>
      <c r="E132" t="s">
        <v>140</v>
      </c>
      <c r="F132" t="s">
        <v>68</v>
      </c>
      <c r="G132" t="s">
        <v>17</v>
      </c>
      <c r="H132">
        <v>30</v>
      </c>
      <c r="I132">
        <v>10</v>
      </c>
      <c r="J132" t="s">
        <v>19</v>
      </c>
      <c r="K132">
        <v>210</v>
      </c>
      <c r="L132">
        <v>400.26127700000001</v>
      </c>
      <c r="M132">
        <v>27.970048999999999</v>
      </c>
      <c r="N132">
        <v>32.159193999999999</v>
      </c>
      <c r="O132">
        <v>30.073079</v>
      </c>
      <c r="P132">
        <v>9.1913999999999998</v>
      </c>
      <c r="Q132">
        <v>8.9904849999999996</v>
      </c>
      <c r="R132">
        <v>19.385269000000001</v>
      </c>
      <c r="S132">
        <v>18.384430999999999</v>
      </c>
      <c r="T132">
        <v>23.402052999999999</v>
      </c>
      <c r="U132">
        <v>31.543132</v>
      </c>
      <c r="V132">
        <v>27.860596999999999</v>
      </c>
      <c r="W132">
        <v>31.993134999999999</v>
      </c>
      <c r="X132">
        <v>29.809096</v>
      </c>
      <c r="Y132">
        <v>2.1172309999999999</v>
      </c>
      <c r="Z132">
        <v>29066.58</v>
      </c>
      <c r="AA132">
        <v>3.47</v>
      </c>
      <c r="AB132">
        <v>180258147727511</v>
      </c>
      <c r="AC132">
        <v>21463592742</v>
      </c>
      <c r="AD132">
        <v>75721616833210</v>
      </c>
      <c r="AE132">
        <v>9721044221</v>
      </c>
      <c r="AF132" t="s">
        <v>574</v>
      </c>
    </row>
    <row r="133" spans="1:32">
      <c r="A133" t="s">
        <v>138</v>
      </c>
      <c r="B133" t="s">
        <v>139</v>
      </c>
      <c r="C133" t="s">
        <v>152</v>
      </c>
      <c r="D133">
        <v>0</v>
      </c>
      <c r="E133" t="s">
        <v>140</v>
      </c>
      <c r="F133" t="s">
        <v>68</v>
      </c>
      <c r="G133" t="s">
        <v>17</v>
      </c>
      <c r="H133">
        <v>30</v>
      </c>
      <c r="I133">
        <v>10</v>
      </c>
      <c r="J133" t="s">
        <v>19</v>
      </c>
      <c r="K133">
        <v>235</v>
      </c>
      <c r="L133">
        <v>148.96857</v>
      </c>
      <c r="M133">
        <v>25.177406000000001</v>
      </c>
      <c r="N133">
        <v>29.552332</v>
      </c>
      <c r="O133">
        <v>27.180882</v>
      </c>
      <c r="P133">
        <v>6.8532900000000003</v>
      </c>
      <c r="Q133">
        <v>7.166048</v>
      </c>
      <c r="R133">
        <v>4.3908569999999996</v>
      </c>
      <c r="S133">
        <v>4.1154719999999996</v>
      </c>
      <c r="T133">
        <v>20.632175</v>
      </c>
      <c r="U133">
        <v>28.694849000000001</v>
      </c>
      <c r="V133">
        <v>25.080074</v>
      </c>
      <c r="W133">
        <v>29.392496000000001</v>
      </c>
      <c r="X133">
        <v>26.920086000000001</v>
      </c>
      <c r="Y133">
        <v>2.3026270000000002</v>
      </c>
      <c r="Z133">
        <v>15177.9</v>
      </c>
      <c r="AA133">
        <v>3.47</v>
      </c>
      <c r="AB133">
        <v>98431483846779</v>
      </c>
      <c r="AC133">
        <v>21048321024</v>
      </c>
      <c r="AD133">
        <v>39538953273453</v>
      </c>
      <c r="AE133">
        <v>9733429804</v>
      </c>
      <c r="AF133" t="s">
        <v>575</v>
      </c>
    </row>
    <row r="134" spans="1:32">
      <c r="A134" t="s">
        <v>138</v>
      </c>
      <c r="B134" t="s">
        <v>139</v>
      </c>
      <c r="C134" t="s">
        <v>152</v>
      </c>
      <c r="D134">
        <v>0</v>
      </c>
      <c r="E134" t="s">
        <v>140</v>
      </c>
      <c r="F134" t="s">
        <v>68</v>
      </c>
      <c r="G134" t="s">
        <v>17</v>
      </c>
      <c r="H134">
        <v>30</v>
      </c>
      <c r="I134">
        <v>10</v>
      </c>
      <c r="J134" t="s">
        <v>9</v>
      </c>
      <c r="K134">
        <v>110</v>
      </c>
      <c r="L134">
        <v>7120.8164139999999</v>
      </c>
      <c r="M134">
        <v>35.620238999999998</v>
      </c>
      <c r="N134">
        <v>42.035060000000001</v>
      </c>
      <c r="O134">
        <v>40.323720999999999</v>
      </c>
      <c r="P134">
        <v>20.799092000000002</v>
      </c>
      <c r="Q134">
        <v>16.484921</v>
      </c>
      <c r="R134">
        <v>78.875867999999997</v>
      </c>
      <c r="S134">
        <v>76.474738000000002</v>
      </c>
      <c r="T134">
        <v>32.868512000000003</v>
      </c>
      <c r="U134">
        <v>40.554789999999997</v>
      </c>
      <c r="V134">
        <v>35.591521</v>
      </c>
      <c r="W134">
        <v>41.986072</v>
      </c>
      <c r="X134">
        <v>40.250193000000003</v>
      </c>
      <c r="Y134">
        <v>1.5647409999999999</v>
      </c>
      <c r="Z134">
        <v>112382.47</v>
      </c>
      <c r="AA134">
        <v>5.53</v>
      </c>
      <c r="AB134">
        <v>631797626581244</v>
      </c>
      <c r="AC134">
        <v>26615304330</v>
      </c>
      <c r="AD134">
        <v>296419617843187</v>
      </c>
      <c r="AE134">
        <v>14768918307</v>
      </c>
      <c r="AF134" t="s">
        <v>576</v>
      </c>
    </row>
    <row r="135" spans="1:32">
      <c r="A135" t="s">
        <v>138</v>
      </c>
      <c r="B135" t="s">
        <v>139</v>
      </c>
      <c r="C135" t="s">
        <v>152</v>
      </c>
      <c r="D135">
        <v>0</v>
      </c>
      <c r="E135" t="s">
        <v>140</v>
      </c>
      <c r="F135" t="s">
        <v>68</v>
      </c>
      <c r="G135" t="s">
        <v>17</v>
      </c>
      <c r="H135">
        <v>30</v>
      </c>
      <c r="I135">
        <v>10</v>
      </c>
      <c r="J135" t="s">
        <v>9</v>
      </c>
      <c r="K135">
        <v>135</v>
      </c>
      <c r="L135">
        <v>3586.1547679999999</v>
      </c>
      <c r="M135">
        <v>34.313915999999999</v>
      </c>
      <c r="N135">
        <v>39.593950999999997</v>
      </c>
      <c r="O135">
        <v>37.944758</v>
      </c>
      <c r="P135">
        <v>17.574518999999999</v>
      </c>
      <c r="Q135">
        <v>14.677422999999999</v>
      </c>
      <c r="R135">
        <v>66.003485999999995</v>
      </c>
      <c r="S135">
        <v>63.673186999999999</v>
      </c>
      <c r="T135">
        <v>30.847349000000001</v>
      </c>
      <c r="U135">
        <v>38.622041000000003</v>
      </c>
      <c r="V135">
        <v>34.276451000000002</v>
      </c>
      <c r="W135">
        <v>39.505046</v>
      </c>
      <c r="X135">
        <v>37.821232000000002</v>
      </c>
      <c r="Y135">
        <v>1.7535959999999999</v>
      </c>
      <c r="Z135">
        <v>81935.75</v>
      </c>
      <c r="AA135">
        <v>4.3600000000000003</v>
      </c>
      <c r="AB135">
        <v>466260333140108</v>
      </c>
      <c r="AC135">
        <v>22118206945</v>
      </c>
      <c r="AD135">
        <v>215379902534693</v>
      </c>
      <c r="AE135">
        <v>11732667159</v>
      </c>
      <c r="AF135" t="s">
        <v>577</v>
      </c>
    </row>
    <row r="136" spans="1:32">
      <c r="A136" t="s">
        <v>138</v>
      </c>
      <c r="B136" t="s">
        <v>139</v>
      </c>
      <c r="C136" t="s">
        <v>152</v>
      </c>
      <c r="D136">
        <v>0</v>
      </c>
      <c r="E136" t="s">
        <v>140</v>
      </c>
      <c r="F136" t="s">
        <v>68</v>
      </c>
      <c r="G136" t="s">
        <v>17</v>
      </c>
      <c r="H136">
        <v>30</v>
      </c>
      <c r="I136">
        <v>10</v>
      </c>
      <c r="J136" t="s">
        <v>9</v>
      </c>
      <c r="K136">
        <v>160</v>
      </c>
      <c r="L136">
        <v>1633.2983939999999</v>
      </c>
      <c r="M136">
        <v>32.211616999999997</v>
      </c>
      <c r="N136">
        <v>36.764251000000002</v>
      </c>
      <c r="O136">
        <v>35.031818999999999</v>
      </c>
      <c r="P136">
        <v>14.128952</v>
      </c>
      <c r="Q136">
        <v>12.482125</v>
      </c>
      <c r="R136">
        <v>48.928379999999997</v>
      </c>
      <c r="S136">
        <v>46.957321</v>
      </c>
      <c r="T136">
        <v>28.093824000000001</v>
      </c>
      <c r="U136">
        <v>36.155923999999999</v>
      </c>
      <c r="V136">
        <v>32.14423</v>
      </c>
      <c r="W136">
        <v>36.637363000000001</v>
      </c>
      <c r="X136">
        <v>34.852761000000001</v>
      </c>
      <c r="Y136">
        <v>1.9843679999999999</v>
      </c>
      <c r="Z136">
        <v>54342.33</v>
      </c>
      <c r="AA136">
        <v>3.68</v>
      </c>
      <c r="AB136">
        <v>315359487485479</v>
      </c>
      <c r="AC136">
        <v>18227301397</v>
      </c>
      <c r="AD136">
        <v>142301409284938</v>
      </c>
      <c r="AE136">
        <v>10017852467</v>
      </c>
      <c r="AF136" t="s">
        <v>578</v>
      </c>
    </row>
    <row r="137" spans="1:32">
      <c r="A137" t="s">
        <v>138</v>
      </c>
      <c r="B137" t="s">
        <v>139</v>
      </c>
      <c r="C137" t="s">
        <v>152</v>
      </c>
      <c r="D137">
        <v>0</v>
      </c>
      <c r="E137" t="s">
        <v>140</v>
      </c>
      <c r="F137" t="s">
        <v>68</v>
      </c>
      <c r="G137" t="s">
        <v>17</v>
      </c>
      <c r="H137">
        <v>30</v>
      </c>
      <c r="I137">
        <v>10</v>
      </c>
      <c r="J137" t="s">
        <v>9</v>
      </c>
      <c r="K137">
        <v>185</v>
      </c>
      <c r="L137">
        <v>711.51986499999998</v>
      </c>
      <c r="M137">
        <v>29.702259999999999</v>
      </c>
      <c r="N137">
        <v>33.957957999999998</v>
      </c>
      <c r="O137">
        <v>32.029586000000002</v>
      </c>
      <c r="P137">
        <v>11.02022</v>
      </c>
      <c r="Q137">
        <v>10.323308000000001</v>
      </c>
      <c r="R137">
        <v>30.692533000000001</v>
      </c>
      <c r="S137">
        <v>29.303742</v>
      </c>
      <c r="T137">
        <v>25.220917</v>
      </c>
      <c r="U137">
        <v>33.464415000000002</v>
      </c>
      <c r="V137">
        <v>29.609738</v>
      </c>
      <c r="W137">
        <v>33.809801</v>
      </c>
      <c r="X137">
        <v>31.814907000000002</v>
      </c>
      <c r="Y137">
        <v>2.1669839999999998</v>
      </c>
      <c r="Z137">
        <v>34442.550000000003</v>
      </c>
      <c r="AA137">
        <v>2.89</v>
      </c>
      <c r="AB137">
        <v>204470281735554</v>
      </c>
      <c r="AC137">
        <v>14379284743</v>
      </c>
      <c r="AD137">
        <v>89843512652724</v>
      </c>
      <c r="AE137">
        <v>7915039301</v>
      </c>
      <c r="AF137" t="s">
        <v>579</v>
      </c>
    </row>
    <row r="138" spans="1:32">
      <c r="A138" t="s">
        <v>138</v>
      </c>
      <c r="B138" t="s">
        <v>139</v>
      </c>
      <c r="C138" t="s">
        <v>152</v>
      </c>
      <c r="D138">
        <v>0</v>
      </c>
      <c r="E138" t="s">
        <v>140</v>
      </c>
      <c r="F138" t="s">
        <v>68</v>
      </c>
      <c r="G138" t="s">
        <v>17</v>
      </c>
      <c r="H138">
        <v>30</v>
      </c>
      <c r="I138">
        <v>10</v>
      </c>
      <c r="J138" t="s">
        <v>9</v>
      </c>
      <c r="K138">
        <v>210</v>
      </c>
      <c r="L138">
        <v>279.43502699999999</v>
      </c>
      <c r="M138">
        <v>26.94885</v>
      </c>
      <c r="N138">
        <v>31.265045000000001</v>
      </c>
      <c r="O138">
        <v>29.065027000000001</v>
      </c>
      <c r="P138">
        <v>8.3280060000000002</v>
      </c>
      <c r="Q138">
        <v>8.3051519999999996</v>
      </c>
      <c r="R138">
        <v>11.449128999999999</v>
      </c>
      <c r="S138">
        <v>10.841139999999999</v>
      </c>
      <c r="T138">
        <v>22.370398999999999</v>
      </c>
      <c r="U138">
        <v>30.614619000000001</v>
      </c>
      <c r="V138">
        <v>26.849819</v>
      </c>
      <c r="W138">
        <v>31.114298000000002</v>
      </c>
      <c r="X138">
        <v>28.813889</v>
      </c>
      <c r="Y138">
        <v>2.2532969999999999</v>
      </c>
      <c r="Z138">
        <v>19572.18</v>
      </c>
      <c r="AA138">
        <v>1.92</v>
      </c>
      <c r="AB138">
        <v>120798858326840</v>
      </c>
      <c r="AC138">
        <v>12183774492</v>
      </c>
      <c r="AD138">
        <v>51055624554211</v>
      </c>
      <c r="AE138">
        <v>5334985607</v>
      </c>
      <c r="AF138" t="s">
        <v>580</v>
      </c>
    </row>
    <row r="139" spans="1:32">
      <c r="A139" t="s">
        <v>138</v>
      </c>
      <c r="B139" t="s">
        <v>139</v>
      </c>
      <c r="C139" t="s">
        <v>152</v>
      </c>
      <c r="D139">
        <v>0</v>
      </c>
      <c r="E139" t="s">
        <v>140</v>
      </c>
      <c r="F139" t="s">
        <v>68</v>
      </c>
      <c r="G139" t="s">
        <v>17</v>
      </c>
      <c r="H139">
        <v>30</v>
      </c>
      <c r="I139">
        <v>10</v>
      </c>
      <c r="J139" t="s">
        <v>9</v>
      </c>
      <c r="K139">
        <v>235</v>
      </c>
      <c r="L139">
        <v>99.642510999999999</v>
      </c>
      <c r="M139">
        <v>24.270800999999999</v>
      </c>
      <c r="N139">
        <v>28.926300999999999</v>
      </c>
      <c r="O139">
        <v>26.466663</v>
      </c>
      <c r="P139">
        <v>6.2213260000000004</v>
      </c>
      <c r="Q139">
        <v>6.6395099999999996</v>
      </c>
      <c r="R139">
        <v>1.7170559999999999</v>
      </c>
      <c r="S139">
        <v>1.640768</v>
      </c>
      <c r="T139">
        <v>19.789797</v>
      </c>
      <c r="U139">
        <v>27.894981000000001</v>
      </c>
      <c r="V139">
        <v>24.182269000000002</v>
      </c>
      <c r="W139">
        <v>28.779865000000001</v>
      </c>
      <c r="X139">
        <v>26.204101000000001</v>
      </c>
      <c r="Y139">
        <v>2.469319</v>
      </c>
      <c r="Z139">
        <v>10366.67</v>
      </c>
      <c r="AA139">
        <v>1.73</v>
      </c>
      <c r="AB139">
        <v>65465879817759</v>
      </c>
      <c r="AC139">
        <v>11503722378</v>
      </c>
      <c r="AD139">
        <v>27088886848943</v>
      </c>
      <c r="AE139">
        <v>4827714023</v>
      </c>
      <c r="AF139" t="s">
        <v>581</v>
      </c>
    </row>
    <row r="140" spans="1:32">
      <c r="A140" t="s">
        <v>138</v>
      </c>
      <c r="B140" t="s">
        <v>139</v>
      </c>
      <c r="C140" t="s">
        <v>152</v>
      </c>
      <c r="D140">
        <v>0</v>
      </c>
      <c r="E140" t="s">
        <v>140</v>
      </c>
      <c r="F140" t="s">
        <v>68</v>
      </c>
      <c r="G140" t="s">
        <v>17</v>
      </c>
      <c r="H140">
        <v>30</v>
      </c>
      <c r="I140">
        <v>10</v>
      </c>
      <c r="J140" t="s">
        <v>20</v>
      </c>
      <c r="K140">
        <v>110</v>
      </c>
      <c r="L140">
        <v>4217.4619229999998</v>
      </c>
      <c r="M140">
        <v>32.801909000000002</v>
      </c>
      <c r="N140">
        <v>39.250703999999999</v>
      </c>
      <c r="O140">
        <v>37.137858000000001</v>
      </c>
      <c r="P140">
        <v>18.395053999999998</v>
      </c>
      <c r="Q140">
        <v>14.209362</v>
      </c>
      <c r="R140">
        <v>53.197074000000001</v>
      </c>
      <c r="S140">
        <v>51.318376999999998</v>
      </c>
      <c r="T140">
        <v>28.737465</v>
      </c>
      <c r="U140">
        <v>38.256675999999999</v>
      </c>
      <c r="V140">
        <v>32.772604000000001</v>
      </c>
      <c r="W140">
        <v>39.205916999999999</v>
      </c>
      <c r="X140">
        <v>37.066037999999999</v>
      </c>
      <c r="Y140">
        <v>1.6779010000000001</v>
      </c>
      <c r="Z140">
        <v>58281.43</v>
      </c>
      <c r="AA140">
        <v>3.03</v>
      </c>
      <c r="AB140">
        <v>326004963214228</v>
      </c>
      <c r="AC140">
        <v>13385122066</v>
      </c>
      <c r="AD140">
        <v>153968672133561</v>
      </c>
      <c r="AE140">
        <v>8065339533</v>
      </c>
      <c r="AF140" t="s">
        <v>582</v>
      </c>
    </row>
    <row r="141" spans="1:32">
      <c r="A141" t="s">
        <v>138</v>
      </c>
      <c r="B141" t="s">
        <v>139</v>
      </c>
      <c r="C141" t="s">
        <v>152</v>
      </c>
      <c r="D141">
        <v>0</v>
      </c>
      <c r="E141" t="s">
        <v>140</v>
      </c>
      <c r="F141" t="s">
        <v>68</v>
      </c>
      <c r="G141" t="s">
        <v>17</v>
      </c>
      <c r="H141">
        <v>30</v>
      </c>
      <c r="I141">
        <v>10</v>
      </c>
      <c r="J141" t="s">
        <v>20</v>
      </c>
      <c r="K141">
        <v>135</v>
      </c>
      <c r="L141">
        <v>2136.6381310000002</v>
      </c>
      <c r="M141">
        <v>31.847131999999998</v>
      </c>
      <c r="N141">
        <v>37.232942999999999</v>
      </c>
      <c r="O141">
        <v>35.289861000000002</v>
      </c>
      <c r="P141">
        <v>15.357626</v>
      </c>
      <c r="Q141">
        <v>12.766135999999999</v>
      </c>
      <c r="R141">
        <v>41.962220000000002</v>
      </c>
      <c r="S141">
        <v>40.300727000000002</v>
      </c>
      <c r="T141">
        <v>27.544875999999999</v>
      </c>
      <c r="U141">
        <v>36.564562000000002</v>
      </c>
      <c r="V141">
        <v>31.816641000000001</v>
      </c>
      <c r="W141">
        <v>37.152146000000002</v>
      </c>
      <c r="X141">
        <v>35.177590000000002</v>
      </c>
      <c r="Y141">
        <v>1.9105259999999999</v>
      </c>
      <c r="Z141">
        <v>43401.65</v>
      </c>
      <c r="AA141">
        <v>2.38</v>
      </c>
      <c r="AB141">
        <v>249807094855208</v>
      </c>
      <c r="AC141">
        <v>10836791746</v>
      </c>
      <c r="AD141">
        <v>114177438874730</v>
      </c>
      <c r="AE141">
        <v>6353572706</v>
      </c>
      <c r="AF141" t="s">
        <v>583</v>
      </c>
    </row>
    <row r="142" spans="1:32">
      <c r="A142" t="s">
        <v>138</v>
      </c>
      <c r="B142" t="s">
        <v>139</v>
      </c>
      <c r="C142" t="s">
        <v>152</v>
      </c>
      <c r="D142">
        <v>0</v>
      </c>
      <c r="E142" t="s">
        <v>140</v>
      </c>
      <c r="F142" t="s">
        <v>68</v>
      </c>
      <c r="G142" t="s">
        <v>17</v>
      </c>
      <c r="H142">
        <v>30</v>
      </c>
      <c r="I142">
        <v>10</v>
      </c>
      <c r="J142" t="s">
        <v>20</v>
      </c>
      <c r="K142">
        <v>160</v>
      </c>
      <c r="L142">
        <v>965.46468900000002</v>
      </c>
      <c r="M142">
        <v>30.153494999999999</v>
      </c>
      <c r="N142">
        <v>34.753793999999999</v>
      </c>
      <c r="O142">
        <v>32.810524000000001</v>
      </c>
      <c r="P142">
        <v>12.168129</v>
      </c>
      <c r="Q142">
        <v>10.918709</v>
      </c>
      <c r="R142">
        <v>28.117895000000001</v>
      </c>
      <c r="S142">
        <v>26.875387</v>
      </c>
      <c r="T142">
        <v>25.622510999999999</v>
      </c>
      <c r="U142">
        <v>34.301096000000001</v>
      </c>
      <c r="V142">
        <v>30.103822000000001</v>
      </c>
      <c r="W142">
        <v>34.634678999999998</v>
      </c>
      <c r="X142">
        <v>32.639473000000002</v>
      </c>
      <c r="Y142">
        <v>2.1368900000000002</v>
      </c>
      <c r="Z142">
        <v>29297.87</v>
      </c>
      <c r="AA142">
        <v>1.73</v>
      </c>
      <c r="AB142">
        <v>174677558130379</v>
      </c>
      <c r="AC142">
        <v>8551662555</v>
      </c>
      <c r="AD142">
        <v>76702767679334</v>
      </c>
      <c r="AE142">
        <v>4651126586</v>
      </c>
      <c r="AF142" t="s">
        <v>584</v>
      </c>
    </row>
    <row r="143" spans="1:32">
      <c r="A143" t="s">
        <v>138</v>
      </c>
      <c r="B143" t="s">
        <v>139</v>
      </c>
      <c r="C143" t="s">
        <v>152</v>
      </c>
      <c r="D143">
        <v>0</v>
      </c>
      <c r="E143" t="s">
        <v>140</v>
      </c>
      <c r="F143" t="s">
        <v>68</v>
      </c>
      <c r="G143" t="s">
        <v>17</v>
      </c>
      <c r="H143">
        <v>30</v>
      </c>
      <c r="I143">
        <v>10</v>
      </c>
      <c r="J143" t="s">
        <v>20</v>
      </c>
      <c r="K143">
        <v>185</v>
      </c>
      <c r="L143">
        <v>413.77084500000001</v>
      </c>
      <c r="M143">
        <v>27.952587000000001</v>
      </c>
      <c r="N143">
        <v>32.302961000000003</v>
      </c>
      <c r="O143">
        <v>30.176500999999998</v>
      </c>
      <c r="P143">
        <v>9.4152690000000003</v>
      </c>
      <c r="Q143">
        <v>9.0709569999999999</v>
      </c>
      <c r="R143">
        <v>13.938394000000001</v>
      </c>
      <c r="S143">
        <v>13.26003</v>
      </c>
      <c r="T143">
        <v>23.333667999999999</v>
      </c>
      <c r="U143">
        <v>31.789572</v>
      </c>
      <c r="V143">
        <v>27.878204</v>
      </c>
      <c r="W143">
        <v>32.166279000000003</v>
      </c>
      <c r="X143">
        <v>29.963000999999998</v>
      </c>
      <c r="Y143">
        <v>2.292621</v>
      </c>
      <c r="Z143">
        <v>18581.89</v>
      </c>
      <c r="AA143">
        <v>1.23</v>
      </c>
      <c r="AB143">
        <v>112870568341053</v>
      </c>
      <c r="AC143">
        <v>6658519964</v>
      </c>
      <c r="AD143">
        <v>48445592573598</v>
      </c>
      <c r="AE143">
        <v>3332200294</v>
      </c>
      <c r="AF143" t="s">
        <v>585</v>
      </c>
    </row>
    <row r="144" spans="1:32">
      <c r="A144" t="s">
        <v>138</v>
      </c>
      <c r="B144" t="s">
        <v>139</v>
      </c>
      <c r="C144" t="s">
        <v>152</v>
      </c>
      <c r="D144">
        <v>0</v>
      </c>
      <c r="E144" t="s">
        <v>140</v>
      </c>
      <c r="F144" t="s">
        <v>68</v>
      </c>
      <c r="G144" t="s">
        <v>17</v>
      </c>
      <c r="H144">
        <v>30</v>
      </c>
      <c r="I144">
        <v>10</v>
      </c>
      <c r="J144" t="s">
        <v>20</v>
      </c>
      <c r="K144">
        <v>210</v>
      </c>
      <c r="L144">
        <v>154.31706800000001</v>
      </c>
      <c r="M144">
        <v>25.354668</v>
      </c>
      <c r="N144">
        <v>30.001937999999999</v>
      </c>
      <c r="O144">
        <v>27.618655</v>
      </c>
      <c r="P144">
        <v>7.0404270000000002</v>
      </c>
      <c r="Q144">
        <v>7.2814170000000003</v>
      </c>
      <c r="R144">
        <v>2.377205</v>
      </c>
      <c r="S144">
        <v>2.2896480000000001</v>
      </c>
      <c r="T144">
        <v>20.818123</v>
      </c>
      <c r="U144">
        <v>29.105172</v>
      </c>
      <c r="V144">
        <v>25.265649</v>
      </c>
      <c r="W144">
        <v>29.862120000000001</v>
      </c>
      <c r="X144">
        <v>27.369140000000002</v>
      </c>
      <c r="Y144">
        <v>2.342857</v>
      </c>
      <c r="Z144">
        <v>10393.58</v>
      </c>
      <c r="AA144">
        <v>0.85</v>
      </c>
      <c r="AB144">
        <v>65995942060259</v>
      </c>
      <c r="AC144">
        <v>5482527024</v>
      </c>
      <c r="AD144">
        <v>27061056451188</v>
      </c>
      <c r="AE144">
        <v>2365710027</v>
      </c>
      <c r="AF144" t="s">
        <v>586</v>
      </c>
    </row>
    <row r="145" spans="1:32">
      <c r="A145" t="s">
        <v>138</v>
      </c>
      <c r="B145" t="s">
        <v>139</v>
      </c>
      <c r="C145" t="s">
        <v>152</v>
      </c>
      <c r="D145">
        <v>0</v>
      </c>
      <c r="E145" t="s">
        <v>140</v>
      </c>
      <c r="F145" t="s">
        <v>68</v>
      </c>
      <c r="G145" t="s">
        <v>17</v>
      </c>
      <c r="H145">
        <v>30</v>
      </c>
      <c r="I145">
        <v>10</v>
      </c>
      <c r="J145" t="s">
        <v>20</v>
      </c>
      <c r="K145">
        <v>235</v>
      </c>
      <c r="L145">
        <v>52.538845999999999</v>
      </c>
      <c r="M145">
        <v>22.955148000000001</v>
      </c>
      <c r="N145">
        <v>27.83858</v>
      </c>
      <c r="O145">
        <v>25.384070000000001</v>
      </c>
      <c r="P145">
        <v>5.3702730000000001</v>
      </c>
      <c r="Q145">
        <v>5.9101499999999998</v>
      </c>
      <c r="R145">
        <v>0.22084999999999999</v>
      </c>
      <c r="S145">
        <v>0.218334</v>
      </c>
      <c r="T145">
        <v>18.571919999999999</v>
      </c>
      <c r="U145">
        <v>26.599218</v>
      </c>
      <c r="V145">
        <v>22.880614000000001</v>
      </c>
      <c r="W145">
        <v>27.693657000000002</v>
      </c>
      <c r="X145">
        <v>25.121123000000001</v>
      </c>
      <c r="Y145">
        <v>2.5730369999999998</v>
      </c>
      <c r="Z145">
        <v>5682.77</v>
      </c>
      <c r="AA145">
        <v>0.76</v>
      </c>
      <c r="AB145">
        <v>37112962406191</v>
      </c>
      <c r="AC145">
        <v>5033236984</v>
      </c>
      <c r="AD145">
        <v>14801262569200</v>
      </c>
      <c r="AE145">
        <v>2085730596</v>
      </c>
      <c r="AF145" t="s">
        <v>587</v>
      </c>
    </row>
    <row r="146" spans="1:32">
      <c r="A146" t="s">
        <v>138</v>
      </c>
      <c r="B146" t="s">
        <v>139</v>
      </c>
      <c r="C146" t="s">
        <v>152</v>
      </c>
      <c r="D146">
        <v>0</v>
      </c>
      <c r="E146" t="s">
        <v>140</v>
      </c>
      <c r="F146" t="s">
        <v>64</v>
      </c>
      <c r="G146" t="s">
        <v>17</v>
      </c>
      <c r="H146">
        <v>60</v>
      </c>
      <c r="I146">
        <v>10</v>
      </c>
      <c r="J146" t="s">
        <v>17</v>
      </c>
      <c r="K146">
        <v>110</v>
      </c>
      <c r="L146">
        <v>32122.722462000002</v>
      </c>
      <c r="M146">
        <v>46.358322000000001</v>
      </c>
      <c r="N146">
        <v>43.677719000000003</v>
      </c>
      <c r="O146">
        <v>48.732388</v>
      </c>
      <c r="P146">
        <v>27.057738000000001</v>
      </c>
      <c r="Q146">
        <v>21.883395</v>
      </c>
      <c r="R146">
        <v>94.133035000000007</v>
      </c>
      <c r="S146">
        <v>91.853285</v>
      </c>
      <c r="T146">
        <v>43.400919999999999</v>
      </c>
      <c r="U146">
        <v>44.928331999999997</v>
      </c>
      <c r="V146">
        <v>46.278995999999999</v>
      </c>
      <c r="W146">
        <v>43.607244000000001</v>
      </c>
      <c r="X146">
        <v>48.674253999999998</v>
      </c>
      <c r="Y146">
        <v>0.47994500000000001</v>
      </c>
      <c r="Z146">
        <v>0</v>
      </c>
      <c r="AA146">
        <v>60.52</v>
      </c>
      <c r="AB146">
        <v>0</v>
      </c>
      <c r="AC146">
        <v>261774945903</v>
      </c>
      <c r="AD146">
        <v>0</v>
      </c>
      <c r="AE146">
        <v>167896925798</v>
      </c>
      <c r="AF146" t="s">
        <v>588</v>
      </c>
    </row>
    <row r="147" spans="1:32">
      <c r="A147" t="s">
        <v>138</v>
      </c>
      <c r="B147" t="s">
        <v>139</v>
      </c>
      <c r="C147" t="s">
        <v>152</v>
      </c>
      <c r="D147">
        <v>0</v>
      </c>
      <c r="E147" t="s">
        <v>140</v>
      </c>
      <c r="F147" t="s">
        <v>64</v>
      </c>
      <c r="G147" t="s">
        <v>17</v>
      </c>
      <c r="H147">
        <v>60</v>
      </c>
      <c r="I147">
        <v>10</v>
      </c>
      <c r="J147" t="s">
        <v>17</v>
      </c>
      <c r="K147">
        <v>135</v>
      </c>
      <c r="L147">
        <v>20842.630153999999</v>
      </c>
      <c r="M147">
        <v>43.171688000000003</v>
      </c>
      <c r="N147">
        <v>41.671261000000001</v>
      </c>
      <c r="O147">
        <v>47.215245000000003</v>
      </c>
      <c r="P147">
        <v>22.912623</v>
      </c>
      <c r="Q147">
        <v>18.719225999999999</v>
      </c>
      <c r="R147">
        <v>84.962945000000005</v>
      </c>
      <c r="S147">
        <v>82.492170000000002</v>
      </c>
      <c r="T147">
        <v>39.478265999999998</v>
      </c>
      <c r="U147">
        <v>42.767843999999997</v>
      </c>
      <c r="V147">
        <v>43.092387000000002</v>
      </c>
      <c r="W147">
        <v>41.627741</v>
      </c>
      <c r="X147">
        <v>47.177455000000002</v>
      </c>
      <c r="Y147">
        <v>0.64944400000000002</v>
      </c>
      <c r="Z147">
        <v>628953.89</v>
      </c>
      <c r="AA147">
        <v>46.48</v>
      </c>
      <c r="AB147">
        <v>3660181020180090</v>
      </c>
      <c r="AC147">
        <v>226948742865</v>
      </c>
      <c r="AD147">
        <v>1637437182870930</v>
      </c>
      <c r="AE147">
        <v>129437333185</v>
      </c>
      <c r="AF147" t="s">
        <v>589</v>
      </c>
    </row>
    <row r="148" spans="1:32">
      <c r="A148" t="s">
        <v>138</v>
      </c>
      <c r="B148" t="s">
        <v>139</v>
      </c>
      <c r="C148" t="s">
        <v>152</v>
      </c>
      <c r="D148">
        <v>0</v>
      </c>
      <c r="E148" t="s">
        <v>140</v>
      </c>
      <c r="F148" t="s">
        <v>64</v>
      </c>
      <c r="G148" t="s">
        <v>17</v>
      </c>
      <c r="H148">
        <v>60</v>
      </c>
      <c r="I148">
        <v>10</v>
      </c>
      <c r="J148" t="s">
        <v>17</v>
      </c>
      <c r="K148">
        <v>160</v>
      </c>
      <c r="L148">
        <v>8835.3969230000002</v>
      </c>
      <c r="M148">
        <v>39.941791000000002</v>
      </c>
      <c r="N148">
        <v>39.954827000000002</v>
      </c>
      <c r="O148">
        <v>45.649819000000001</v>
      </c>
      <c r="P148">
        <v>18.792531</v>
      </c>
      <c r="Q148">
        <v>15.579019000000001</v>
      </c>
      <c r="R148">
        <v>68.514249000000007</v>
      </c>
      <c r="S148">
        <v>66.244431000000006</v>
      </c>
      <c r="T148">
        <v>35.761578</v>
      </c>
      <c r="U148">
        <v>40.742572000000003</v>
      </c>
      <c r="V148">
        <v>39.845771999999997</v>
      </c>
      <c r="W148">
        <v>39.926513999999997</v>
      </c>
      <c r="X148">
        <v>45.622754999999998</v>
      </c>
      <c r="Y148">
        <v>0.66391800000000001</v>
      </c>
      <c r="Z148">
        <v>326017.31</v>
      </c>
      <c r="AA148">
        <v>39.479999999999997</v>
      </c>
      <c r="AB148">
        <v>1989089593061540</v>
      </c>
      <c r="AC148">
        <v>207791502810</v>
      </c>
      <c r="AD148">
        <v>853079473326522</v>
      </c>
      <c r="AE148">
        <v>109465896071</v>
      </c>
      <c r="AF148" t="s">
        <v>590</v>
      </c>
    </row>
    <row r="149" spans="1:32">
      <c r="A149" t="s">
        <v>138</v>
      </c>
      <c r="B149" t="s">
        <v>139</v>
      </c>
      <c r="C149" t="s">
        <v>152</v>
      </c>
      <c r="D149">
        <v>0</v>
      </c>
      <c r="E149" t="s">
        <v>140</v>
      </c>
      <c r="F149" t="s">
        <v>64</v>
      </c>
      <c r="G149" t="s">
        <v>17</v>
      </c>
      <c r="H149">
        <v>60</v>
      </c>
      <c r="I149">
        <v>10</v>
      </c>
      <c r="J149" t="s">
        <v>17</v>
      </c>
      <c r="K149">
        <v>185</v>
      </c>
      <c r="L149">
        <v>3450.6129230000001</v>
      </c>
      <c r="M149">
        <v>36.639972999999998</v>
      </c>
      <c r="N149">
        <v>38.276209000000001</v>
      </c>
      <c r="O149">
        <v>44.015728000000003</v>
      </c>
      <c r="P149">
        <v>14.536175999999999</v>
      </c>
      <c r="Q149">
        <v>12.342851</v>
      </c>
      <c r="R149">
        <v>44.885720999999997</v>
      </c>
      <c r="S149">
        <v>43.473607000000001</v>
      </c>
      <c r="T149">
        <v>32.171173000000003</v>
      </c>
      <c r="U149">
        <v>38.639035999999997</v>
      </c>
      <c r="V149">
        <v>36.527146000000002</v>
      </c>
      <c r="W149">
        <v>38.253999999999998</v>
      </c>
      <c r="X149">
        <v>43.996153999999997</v>
      </c>
      <c r="Y149">
        <v>0.78362200000000004</v>
      </c>
      <c r="Z149">
        <v>159111.4</v>
      </c>
      <c r="AA149">
        <v>39.61</v>
      </c>
      <c r="AB149">
        <v>996927689912825</v>
      </c>
      <c r="AC149">
        <v>219018203929</v>
      </c>
      <c r="AD149">
        <v>418990193946676</v>
      </c>
      <c r="AE149">
        <v>109861236829</v>
      </c>
      <c r="AF149" t="s">
        <v>591</v>
      </c>
    </row>
    <row r="150" spans="1:32">
      <c r="A150" t="s">
        <v>138</v>
      </c>
      <c r="B150" t="s">
        <v>139</v>
      </c>
      <c r="C150" t="s">
        <v>152</v>
      </c>
      <c r="D150">
        <v>0</v>
      </c>
      <c r="E150" t="s">
        <v>140</v>
      </c>
      <c r="F150" t="s">
        <v>64</v>
      </c>
      <c r="G150" t="s">
        <v>17</v>
      </c>
      <c r="H150">
        <v>60</v>
      </c>
      <c r="I150">
        <v>10</v>
      </c>
      <c r="J150" t="s">
        <v>17</v>
      </c>
      <c r="K150">
        <v>210</v>
      </c>
      <c r="L150">
        <v>988.48984600000006</v>
      </c>
      <c r="M150">
        <v>33.409984000000001</v>
      </c>
      <c r="N150">
        <v>36.676158000000001</v>
      </c>
      <c r="O150">
        <v>42.399909000000001</v>
      </c>
      <c r="P150">
        <v>10.237330999999999</v>
      </c>
      <c r="Q150">
        <v>9.2205779999999997</v>
      </c>
      <c r="R150">
        <v>20.806961999999999</v>
      </c>
      <c r="S150">
        <v>20.256059</v>
      </c>
      <c r="T150">
        <v>28.852035000000001</v>
      </c>
      <c r="U150">
        <v>36.468617000000002</v>
      </c>
      <c r="V150">
        <v>33.300773</v>
      </c>
      <c r="W150">
        <v>36.657257000000001</v>
      </c>
      <c r="X150">
        <v>42.386325999999997</v>
      </c>
      <c r="Y150">
        <v>1.1743440000000001</v>
      </c>
      <c r="Z150">
        <v>69586.5</v>
      </c>
      <c r="AA150">
        <v>40.880000000000003</v>
      </c>
      <c r="AB150">
        <v>447358125726787</v>
      </c>
      <c r="AC150">
        <v>223686587719</v>
      </c>
      <c r="AD150">
        <v>183093978364173</v>
      </c>
      <c r="AE150">
        <v>112840072666</v>
      </c>
      <c r="AF150" t="s">
        <v>592</v>
      </c>
    </row>
    <row r="151" spans="1:32">
      <c r="A151" t="s">
        <v>138</v>
      </c>
      <c r="B151" t="s">
        <v>139</v>
      </c>
      <c r="C151" t="s">
        <v>152</v>
      </c>
      <c r="D151">
        <v>0</v>
      </c>
      <c r="E151" t="s">
        <v>140</v>
      </c>
      <c r="F151" t="s">
        <v>64</v>
      </c>
      <c r="G151" t="s">
        <v>17</v>
      </c>
      <c r="H151">
        <v>60</v>
      </c>
      <c r="I151">
        <v>10</v>
      </c>
      <c r="J151" t="s">
        <v>17</v>
      </c>
      <c r="K151">
        <v>235</v>
      </c>
      <c r="L151">
        <v>228.89353800000001</v>
      </c>
      <c r="M151">
        <v>31.434242999999999</v>
      </c>
      <c r="N151">
        <v>35.523060999999998</v>
      </c>
      <c r="O151">
        <v>40.700330000000001</v>
      </c>
      <c r="P151">
        <v>7.7555290000000001</v>
      </c>
      <c r="Q151">
        <v>7.5061999999999998</v>
      </c>
      <c r="R151">
        <v>8.5799179999999993</v>
      </c>
      <c r="S151">
        <v>8.3610109999999995</v>
      </c>
      <c r="T151">
        <v>26.949859</v>
      </c>
      <c r="U151">
        <v>34.731076999999999</v>
      </c>
      <c r="V151">
        <v>31.387069</v>
      </c>
      <c r="W151">
        <v>35.513669</v>
      </c>
      <c r="X151">
        <v>40.684038000000001</v>
      </c>
      <c r="Y151">
        <v>1.211903</v>
      </c>
      <c r="Z151">
        <v>22205.13</v>
      </c>
      <c r="AA151">
        <v>27.18</v>
      </c>
      <c r="AB151">
        <v>145310485253290</v>
      </c>
      <c r="AC151">
        <v>167346658018</v>
      </c>
      <c r="AD151">
        <v>58793373417186</v>
      </c>
      <c r="AE151">
        <v>74048078574</v>
      </c>
      <c r="AF151" t="s">
        <v>593</v>
      </c>
    </row>
    <row r="152" spans="1:32">
      <c r="A152" t="s">
        <v>138</v>
      </c>
      <c r="B152" t="s">
        <v>139</v>
      </c>
      <c r="C152" t="s">
        <v>152</v>
      </c>
      <c r="D152">
        <v>0</v>
      </c>
      <c r="E152" t="s">
        <v>140</v>
      </c>
      <c r="F152" t="s">
        <v>64</v>
      </c>
      <c r="G152" t="s">
        <v>17</v>
      </c>
      <c r="H152">
        <v>60</v>
      </c>
      <c r="I152">
        <v>10</v>
      </c>
      <c r="J152" t="s">
        <v>18</v>
      </c>
      <c r="K152">
        <v>110</v>
      </c>
      <c r="L152">
        <v>29889.747692000001</v>
      </c>
      <c r="M152">
        <v>44.514186000000002</v>
      </c>
      <c r="N152">
        <v>42.226792000000003</v>
      </c>
      <c r="O152">
        <v>47.629824999999997</v>
      </c>
      <c r="P152">
        <v>24.670214999999999</v>
      </c>
      <c r="Q152">
        <v>20.042247</v>
      </c>
      <c r="R152">
        <v>89.643471000000005</v>
      </c>
      <c r="S152">
        <v>87.285343999999995</v>
      </c>
      <c r="T152">
        <v>41.101294000000003</v>
      </c>
      <c r="U152">
        <v>43.520592999999998</v>
      </c>
      <c r="V152">
        <v>44.443007999999999</v>
      </c>
      <c r="W152">
        <v>42.187593999999997</v>
      </c>
      <c r="X152">
        <v>47.58914</v>
      </c>
      <c r="Y152">
        <v>0.56615599999999999</v>
      </c>
      <c r="Z152">
        <v>481286.18</v>
      </c>
      <c r="AA152">
        <v>30.51</v>
      </c>
      <c r="AB152">
        <v>2765451777471220</v>
      </c>
      <c r="AC152">
        <v>132768451261</v>
      </c>
      <c r="AD152">
        <v>1252624037712720</v>
      </c>
      <c r="AE152">
        <v>83764511985</v>
      </c>
      <c r="AF152" t="s">
        <v>594</v>
      </c>
    </row>
    <row r="153" spans="1:32">
      <c r="A153" t="s">
        <v>138</v>
      </c>
      <c r="B153" t="s">
        <v>139</v>
      </c>
      <c r="C153" t="s">
        <v>152</v>
      </c>
      <c r="D153">
        <v>0</v>
      </c>
      <c r="E153" t="s">
        <v>140</v>
      </c>
      <c r="F153" t="s">
        <v>64</v>
      </c>
      <c r="G153" t="s">
        <v>17</v>
      </c>
      <c r="H153">
        <v>60</v>
      </c>
      <c r="I153">
        <v>10</v>
      </c>
      <c r="J153" t="s">
        <v>18</v>
      </c>
      <c r="K153">
        <v>135</v>
      </c>
      <c r="L153">
        <v>12691.273846</v>
      </c>
      <c r="M153">
        <v>41.371633000000003</v>
      </c>
      <c r="N153">
        <v>40.622819</v>
      </c>
      <c r="O153">
        <v>46.324556999999999</v>
      </c>
      <c r="P153">
        <v>20.668196999999999</v>
      </c>
      <c r="Q153">
        <v>16.978831</v>
      </c>
      <c r="R153">
        <v>77.118714999999995</v>
      </c>
      <c r="S153">
        <v>74.593317999999996</v>
      </c>
      <c r="T153">
        <v>37.384067999999999</v>
      </c>
      <c r="U153">
        <v>41.599075999999997</v>
      </c>
      <c r="V153">
        <v>41.290233000000001</v>
      </c>
      <c r="W153">
        <v>40.594687</v>
      </c>
      <c r="X153">
        <v>46.294676000000003</v>
      </c>
      <c r="Y153">
        <v>0.62355099999999997</v>
      </c>
      <c r="Z153">
        <v>327951.38</v>
      </c>
      <c r="AA153">
        <v>24.83</v>
      </c>
      <c r="AB153">
        <v>1966850955638050</v>
      </c>
      <c r="AC153">
        <v>113313114986</v>
      </c>
      <c r="AD153">
        <v>854516947097370</v>
      </c>
      <c r="AE153">
        <v>68526243586</v>
      </c>
      <c r="AF153" t="s">
        <v>595</v>
      </c>
    </row>
    <row r="154" spans="1:32">
      <c r="A154" t="s">
        <v>138</v>
      </c>
      <c r="B154" t="s">
        <v>139</v>
      </c>
      <c r="C154" t="s">
        <v>152</v>
      </c>
      <c r="D154">
        <v>0</v>
      </c>
      <c r="E154" t="s">
        <v>140</v>
      </c>
      <c r="F154" t="s">
        <v>64</v>
      </c>
      <c r="G154" t="s">
        <v>17</v>
      </c>
      <c r="H154">
        <v>60</v>
      </c>
      <c r="I154">
        <v>10</v>
      </c>
      <c r="J154" t="s">
        <v>18</v>
      </c>
      <c r="K154">
        <v>160</v>
      </c>
      <c r="L154">
        <v>5218.726154</v>
      </c>
      <c r="M154">
        <v>38.173307000000001</v>
      </c>
      <c r="N154">
        <v>39.054524999999998</v>
      </c>
      <c r="O154">
        <v>44.813485999999997</v>
      </c>
      <c r="P154">
        <v>16.611556</v>
      </c>
      <c r="Q154">
        <v>13.884494</v>
      </c>
      <c r="R154">
        <v>57.310972</v>
      </c>
      <c r="S154">
        <v>55.193288000000003</v>
      </c>
      <c r="T154">
        <v>33.820269000000003</v>
      </c>
      <c r="U154">
        <v>39.631807000000002</v>
      </c>
      <c r="V154">
        <v>38.076943</v>
      </c>
      <c r="W154">
        <v>39.032488000000001</v>
      </c>
      <c r="X154">
        <v>44.791238</v>
      </c>
      <c r="Y154">
        <v>0.73206499999999997</v>
      </c>
      <c r="Z154">
        <v>187126.31</v>
      </c>
      <c r="AA154">
        <v>18.86</v>
      </c>
      <c r="AB154">
        <v>1192803153461120</v>
      </c>
      <c r="AC154">
        <v>98606928303</v>
      </c>
      <c r="AD154">
        <v>488285218639650</v>
      </c>
      <c r="AE154">
        <v>51923301974</v>
      </c>
      <c r="AF154" t="s">
        <v>596</v>
      </c>
    </row>
    <row r="155" spans="1:32">
      <c r="A155" t="s">
        <v>138</v>
      </c>
      <c r="B155" t="s">
        <v>139</v>
      </c>
      <c r="C155" t="s">
        <v>152</v>
      </c>
      <c r="D155">
        <v>0</v>
      </c>
      <c r="E155" t="s">
        <v>140</v>
      </c>
      <c r="F155" t="s">
        <v>64</v>
      </c>
      <c r="G155" t="s">
        <v>17</v>
      </c>
      <c r="H155">
        <v>60</v>
      </c>
      <c r="I155">
        <v>10</v>
      </c>
      <c r="J155" t="s">
        <v>18</v>
      </c>
      <c r="K155">
        <v>185</v>
      </c>
      <c r="L155">
        <v>1781.3686150000001</v>
      </c>
      <c r="M155">
        <v>34.913671999999998</v>
      </c>
      <c r="N155">
        <v>37.479456999999996</v>
      </c>
      <c r="O155">
        <v>43.288164999999999</v>
      </c>
      <c r="P155">
        <v>12.276047999999999</v>
      </c>
      <c r="Q155">
        <v>10.678544</v>
      </c>
      <c r="R155">
        <v>32.096978999999997</v>
      </c>
      <c r="S155">
        <v>31.071840999999999</v>
      </c>
      <c r="T155">
        <v>30.378539</v>
      </c>
      <c r="U155">
        <v>37.554855000000003</v>
      </c>
      <c r="V155">
        <v>34.804572999999998</v>
      </c>
      <c r="W155">
        <v>37.458778000000002</v>
      </c>
      <c r="X155">
        <v>43.271222000000002</v>
      </c>
      <c r="Y155">
        <v>0.95290600000000003</v>
      </c>
      <c r="Z155">
        <v>90120.15</v>
      </c>
      <c r="AA155">
        <v>17.03</v>
      </c>
      <c r="AB155">
        <v>590261215838468</v>
      </c>
      <c r="AC155">
        <v>92462306213</v>
      </c>
      <c r="AD155">
        <v>236019854757871</v>
      </c>
      <c r="AE155">
        <v>46210149216</v>
      </c>
      <c r="AF155" t="s">
        <v>597</v>
      </c>
    </row>
    <row r="156" spans="1:32">
      <c r="A156" t="s">
        <v>138</v>
      </c>
      <c r="B156" t="s">
        <v>139</v>
      </c>
      <c r="C156" t="s">
        <v>152</v>
      </c>
      <c r="D156">
        <v>0</v>
      </c>
      <c r="E156" t="s">
        <v>140</v>
      </c>
      <c r="F156" t="s">
        <v>64</v>
      </c>
      <c r="G156" t="s">
        <v>17</v>
      </c>
      <c r="H156">
        <v>60</v>
      </c>
      <c r="I156">
        <v>10</v>
      </c>
      <c r="J156" t="s">
        <v>18</v>
      </c>
      <c r="K156">
        <v>210</v>
      </c>
      <c r="L156">
        <v>421.33292299999999</v>
      </c>
      <c r="M156">
        <v>32.204951000000001</v>
      </c>
      <c r="N156">
        <v>36.125028</v>
      </c>
      <c r="O156">
        <v>41.726346999999997</v>
      </c>
      <c r="P156">
        <v>8.6721380000000003</v>
      </c>
      <c r="Q156">
        <v>8.1388470000000002</v>
      </c>
      <c r="R156">
        <v>12.887297999999999</v>
      </c>
      <c r="S156">
        <v>12.524125</v>
      </c>
      <c r="T156">
        <v>27.686581</v>
      </c>
      <c r="U156">
        <v>35.604961000000003</v>
      </c>
      <c r="V156">
        <v>32.125622</v>
      </c>
      <c r="W156">
        <v>36.108209000000002</v>
      </c>
      <c r="X156">
        <v>41.707495999999999</v>
      </c>
      <c r="Y156">
        <v>1.5664830000000001</v>
      </c>
      <c r="Z156">
        <v>40401.230000000003</v>
      </c>
      <c r="AA156">
        <v>15.43</v>
      </c>
      <c r="AB156">
        <v>268138730451779</v>
      </c>
      <c r="AC156">
        <v>90048433813</v>
      </c>
      <c r="AD156">
        <v>106182272875178</v>
      </c>
      <c r="AE156">
        <v>42023135467</v>
      </c>
      <c r="AF156" t="s">
        <v>598</v>
      </c>
    </row>
    <row r="157" spans="1:32">
      <c r="A157" t="s">
        <v>138</v>
      </c>
      <c r="B157" t="s">
        <v>139</v>
      </c>
      <c r="C157" t="s">
        <v>152</v>
      </c>
      <c r="D157">
        <v>0</v>
      </c>
      <c r="E157" t="s">
        <v>140</v>
      </c>
      <c r="F157" t="s">
        <v>64</v>
      </c>
      <c r="G157" t="s">
        <v>17</v>
      </c>
      <c r="H157">
        <v>60</v>
      </c>
      <c r="I157">
        <v>10</v>
      </c>
      <c r="J157" t="s">
        <v>18</v>
      </c>
      <c r="K157">
        <v>235</v>
      </c>
      <c r="L157">
        <v>97.565538000000004</v>
      </c>
      <c r="M157">
        <v>30.935790999999998</v>
      </c>
      <c r="N157">
        <v>35.135311000000002</v>
      </c>
      <c r="O157">
        <v>40.048555999999998</v>
      </c>
      <c r="P157">
        <v>7.2360759999999997</v>
      </c>
      <c r="Q157">
        <v>7.1798260000000003</v>
      </c>
      <c r="R157">
        <v>5.4679520000000004</v>
      </c>
      <c r="S157">
        <v>5.3047880000000003</v>
      </c>
      <c r="T157">
        <v>26.494942999999999</v>
      </c>
      <c r="U157">
        <v>34.164445999999998</v>
      </c>
      <c r="V157">
        <v>30.910592000000001</v>
      </c>
      <c r="W157">
        <v>35.127918000000001</v>
      </c>
      <c r="X157">
        <v>40.035701000000003</v>
      </c>
      <c r="Y157">
        <v>1.967168</v>
      </c>
      <c r="Z157">
        <v>11487.29</v>
      </c>
      <c r="AA157">
        <v>11.54</v>
      </c>
      <c r="AB157">
        <v>78096020715979</v>
      </c>
      <c r="AC157">
        <v>73875057398</v>
      </c>
      <c r="AD157">
        <v>30324806263405</v>
      </c>
      <c r="AE157">
        <v>31356719917</v>
      </c>
      <c r="AF157" t="s">
        <v>599</v>
      </c>
    </row>
    <row r="158" spans="1:32">
      <c r="A158" t="s">
        <v>138</v>
      </c>
      <c r="B158" t="s">
        <v>139</v>
      </c>
      <c r="C158" t="s">
        <v>152</v>
      </c>
      <c r="D158">
        <v>0</v>
      </c>
      <c r="E158" t="s">
        <v>140</v>
      </c>
      <c r="F158" t="s">
        <v>64</v>
      </c>
      <c r="G158" t="s">
        <v>17</v>
      </c>
      <c r="H158">
        <v>60</v>
      </c>
      <c r="I158">
        <v>10</v>
      </c>
      <c r="J158" t="s">
        <v>8</v>
      </c>
      <c r="K158">
        <v>110</v>
      </c>
      <c r="L158">
        <v>21151.373538</v>
      </c>
      <c r="M158">
        <v>43.167757999999999</v>
      </c>
      <c r="N158">
        <v>40.897252000000002</v>
      </c>
      <c r="O158">
        <v>46.632142999999999</v>
      </c>
      <c r="P158">
        <v>22.933779999999999</v>
      </c>
      <c r="Q158">
        <v>18.712923</v>
      </c>
      <c r="R158">
        <v>85.084475999999995</v>
      </c>
      <c r="S158">
        <v>82.688642000000002</v>
      </c>
      <c r="T158">
        <v>39.448210000000003</v>
      </c>
      <c r="U158">
        <v>42.394345000000001</v>
      </c>
      <c r="V158">
        <v>43.098359000000002</v>
      </c>
      <c r="W158">
        <v>40.871583000000001</v>
      </c>
      <c r="X158">
        <v>46.598644999999998</v>
      </c>
      <c r="Y158">
        <v>0.65085099999999996</v>
      </c>
      <c r="Z158">
        <v>306785.61</v>
      </c>
      <c r="AA158">
        <v>19.48</v>
      </c>
      <c r="AB158">
        <v>1786831917861530</v>
      </c>
      <c r="AC158">
        <v>82441455586</v>
      </c>
      <c r="AD158">
        <v>798798335439552</v>
      </c>
      <c r="AE158">
        <v>52971642161</v>
      </c>
      <c r="AF158" t="s">
        <v>600</v>
      </c>
    </row>
    <row r="159" spans="1:32">
      <c r="A159" t="s">
        <v>138</v>
      </c>
      <c r="B159" t="s">
        <v>139</v>
      </c>
      <c r="C159" t="s">
        <v>152</v>
      </c>
      <c r="D159">
        <v>0</v>
      </c>
      <c r="E159" t="s">
        <v>140</v>
      </c>
      <c r="F159" t="s">
        <v>64</v>
      </c>
      <c r="G159" t="s">
        <v>17</v>
      </c>
      <c r="H159">
        <v>60</v>
      </c>
      <c r="I159">
        <v>10</v>
      </c>
      <c r="J159" t="s">
        <v>8</v>
      </c>
      <c r="K159">
        <v>135</v>
      </c>
      <c r="L159">
        <v>8889.2233849999993</v>
      </c>
      <c r="M159">
        <v>40.051844000000003</v>
      </c>
      <c r="N159">
        <v>39.621389999999998</v>
      </c>
      <c r="O159">
        <v>45.481091999999997</v>
      </c>
      <c r="P159">
        <v>18.974003</v>
      </c>
      <c r="Q159">
        <v>15.702971</v>
      </c>
      <c r="R159">
        <v>69.689769999999996</v>
      </c>
      <c r="S159">
        <v>67.312561000000002</v>
      </c>
      <c r="T159">
        <v>35.874986999999997</v>
      </c>
      <c r="U159">
        <v>40.661853000000001</v>
      </c>
      <c r="V159">
        <v>39.966211000000001</v>
      </c>
      <c r="W159">
        <v>39.598664999999997</v>
      </c>
      <c r="X159">
        <v>45.453924999999998</v>
      </c>
      <c r="Y159">
        <v>0.69603599999999999</v>
      </c>
      <c r="Z159">
        <v>210794.69</v>
      </c>
      <c r="AA159">
        <v>15.91</v>
      </c>
      <c r="AB159">
        <v>1279772428897270</v>
      </c>
      <c r="AC159">
        <v>68956011050</v>
      </c>
      <c r="AD159">
        <v>548876097328748</v>
      </c>
      <c r="AE159">
        <v>43518817571</v>
      </c>
      <c r="AF159" t="s">
        <v>601</v>
      </c>
    </row>
    <row r="160" spans="1:32">
      <c r="A160" t="s">
        <v>138</v>
      </c>
      <c r="B160" t="s">
        <v>139</v>
      </c>
      <c r="C160" t="s">
        <v>152</v>
      </c>
      <c r="D160">
        <v>0</v>
      </c>
      <c r="E160" t="s">
        <v>140</v>
      </c>
      <c r="F160" t="s">
        <v>64</v>
      </c>
      <c r="G160" t="s">
        <v>17</v>
      </c>
      <c r="H160">
        <v>60</v>
      </c>
      <c r="I160">
        <v>10</v>
      </c>
      <c r="J160" t="s">
        <v>8</v>
      </c>
      <c r="K160">
        <v>160</v>
      </c>
      <c r="L160">
        <v>3440.6436920000001</v>
      </c>
      <c r="M160">
        <v>36.820670999999997</v>
      </c>
      <c r="N160">
        <v>38.283284000000002</v>
      </c>
      <c r="O160">
        <v>44.152543000000001</v>
      </c>
      <c r="P160">
        <v>14.839305</v>
      </c>
      <c r="Q160">
        <v>12.563027999999999</v>
      </c>
      <c r="R160">
        <v>47.378552999999997</v>
      </c>
      <c r="S160">
        <v>45.648510999999999</v>
      </c>
      <c r="T160">
        <v>32.364916000000001</v>
      </c>
      <c r="U160">
        <v>38.758954000000003</v>
      </c>
      <c r="V160">
        <v>36.719109000000003</v>
      </c>
      <c r="W160">
        <v>38.263952000000003</v>
      </c>
      <c r="X160">
        <v>44.134520999999999</v>
      </c>
      <c r="Y160">
        <v>0.89766699999999999</v>
      </c>
      <c r="Z160">
        <v>120244.6</v>
      </c>
      <c r="AA160">
        <v>14.12</v>
      </c>
      <c r="AB160">
        <v>760605780919387</v>
      </c>
      <c r="AC160">
        <v>61222582035</v>
      </c>
      <c r="AD160">
        <v>313254891312841</v>
      </c>
      <c r="AE160">
        <v>38535272948</v>
      </c>
      <c r="AF160" t="s">
        <v>602</v>
      </c>
    </row>
    <row r="161" spans="1:32">
      <c r="A161" t="s">
        <v>138</v>
      </c>
      <c r="B161" t="s">
        <v>139</v>
      </c>
      <c r="C161" t="s">
        <v>152</v>
      </c>
      <c r="D161">
        <v>0</v>
      </c>
      <c r="E161" t="s">
        <v>140</v>
      </c>
      <c r="F161" t="s">
        <v>64</v>
      </c>
      <c r="G161" t="s">
        <v>17</v>
      </c>
      <c r="H161">
        <v>60</v>
      </c>
      <c r="I161">
        <v>10</v>
      </c>
      <c r="J161" t="s">
        <v>8</v>
      </c>
      <c r="K161">
        <v>185</v>
      </c>
      <c r="L161">
        <v>1033.4289229999999</v>
      </c>
      <c r="M161">
        <v>33.729078999999999</v>
      </c>
      <c r="N161">
        <v>36.912779</v>
      </c>
      <c r="O161">
        <v>42.803840999999998</v>
      </c>
      <c r="P161">
        <v>10.667422</v>
      </c>
      <c r="Q161">
        <v>9.5425719999999998</v>
      </c>
      <c r="R161">
        <v>23.200047000000001</v>
      </c>
      <c r="S161">
        <v>22.504756</v>
      </c>
      <c r="T161">
        <v>29.182600999999998</v>
      </c>
      <c r="U161">
        <v>36.784557</v>
      </c>
      <c r="V161">
        <v>33.628829000000003</v>
      </c>
      <c r="W161">
        <v>36.893577999999998</v>
      </c>
      <c r="X161">
        <v>42.791153000000001</v>
      </c>
      <c r="Y161">
        <v>1.3896569999999999</v>
      </c>
      <c r="Z161">
        <v>53430.82</v>
      </c>
      <c r="AA161">
        <v>9.9499999999999993</v>
      </c>
      <c r="AB161">
        <v>353402389163325</v>
      </c>
      <c r="AC161">
        <v>53934629457</v>
      </c>
      <c r="AD161">
        <v>139320125087985</v>
      </c>
      <c r="AE161">
        <v>26909082608</v>
      </c>
      <c r="AF161" t="s">
        <v>603</v>
      </c>
    </row>
    <row r="162" spans="1:32">
      <c r="A162" t="s">
        <v>138</v>
      </c>
      <c r="B162" t="s">
        <v>139</v>
      </c>
      <c r="C162" t="s">
        <v>152</v>
      </c>
      <c r="D162">
        <v>0</v>
      </c>
      <c r="E162" t="s">
        <v>140</v>
      </c>
      <c r="F162" t="s">
        <v>64</v>
      </c>
      <c r="G162" t="s">
        <v>17</v>
      </c>
      <c r="H162">
        <v>60</v>
      </c>
      <c r="I162">
        <v>10</v>
      </c>
      <c r="J162" t="s">
        <v>8</v>
      </c>
      <c r="K162">
        <v>210</v>
      </c>
      <c r="L162">
        <v>233.859692</v>
      </c>
      <c r="M162">
        <v>31.665773999999999</v>
      </c>
      <c r="N162">
        <v>35.803849999999997</v>
      </c>
      <c r="O162">
        <v>41.242690000000003</v>
      </c>
      <c r="P162">
        <v>8.0095159999999996</v>
      </c>
      <c r="Q162">
        <v>7.6948800000000004</v>
      </c>
      <c r="R162">
        <v>9.9854400000000005</v>
      </c>
      <c r="S162">
        <v>9.6367930000000008</v>
      </c>
      <c r="T162">
        <v>27.179428999999999</v>
      </c>
      <c r="U162">
        <v>35.124994000000001</v>
      </c>
      <c r="V162">
        <v>31.614068</v>
      </c>
      <c r="W162">
        <v>35.791134</v>
      </c>
      <c r="X162">
        <v>41.226964000000002</v>
      </c>
      <c r="Y162">
        <v>2.181019</v>
      </c>
      <c r="Z162">
        <v>23401.78</v>
      </c>
      <c r="AA162">
        <v>7.83</v>
      </c>
      <c r="AB162">
        <v>156537782600641</v>
      </c>
      <c r="AC162">
        <v>49647366052</v>
      </c>
      <c r="AD162">
        <v>61291811447115</v>
      </c>
      <c r="AE162">
        <v>21303027177</v>
      </c>
      <c r="AF162" t="s">
        <v>604</v>
      </c>
    </row>
    <row r="163" spans="1:32">
      <c r="A163" t="s">
        <v>138</v>
      </c>
      <c r="B163" t="s">
        <v>139</v>
      </c>
      <c r="C163" t="s">
        <v>152</v>
      </c>
      <c r="D163">
        <v>0</v>
      </c>
      <c r="E163" t="s">
        <v>140</v>
      </c>
      <c r="F163" t="s">
        <v>64</v>
      </c>
      <c r="G163" t="s">
        <v>17</v>
      </c>
      <c r="H163">
        <v>60</v>
      </c>
      <c r="I163">
        <v>10</v>
      </c>
      <c r="J163" t="s">
        <v>8</v>
      </c>
      <c r="K163">
        <v>235</v>
      </c>
      <c r="L163">
        <v>53.246769</v>
      </c>
      <c r="M163">
        <v>30.562334</v>
      </c>
      <c r="N163">
        <v>34.925060000000002</v>
      </c>
      <c r="O163">
        <v>39.646855000000002</v>
      </c>
      <c r="P163">
        <v>6.9161720000000004</v>
      </c>
      <c r="Q163">
        <v>6.9898199999999999</v>
      </c>
      <c r="R163">
        <v>3.3560759999999998</v>
      </c>
      <c r="S163">
        <v>3.2418499999999999</v>
      </c>
      <c r="T163">
        <v>26.173385</v>
      </c>
      <c r="U163">
        <v>33.848590000000002</v>
      </c>
      <c r="V163">
        <v>30.544101000000001</v>
      </c>
      <c r="W163">
        <v>34.916041999999997</v>
      </c>
      <c r="X163">
        <v>39.629660000000001</v>
      </c>
      <c r="Y163">
        <v>2.502354</v>
      </c>
      <c r="Z163">
        <v>7476.64</v>
      </c>
      <c r="AA163">
        <v>6.8</v>
      </c>
      <c r="AB163">
        <v>49281877035039</v>
      </c>
      <c r="AC163">
        <v>43811718213</v>
      </c>
      <c r="AD163">
        <v>19670768048730</v>
      </c>
      <c r="AE163">
        <v>18537060839</v>
      </c>
      <c r="AF163" t="s">
        <v>605</v>
      </c>
    </row>
    <row r="164" spans="1:32">
      <c r="A164" t="s">
        <v>138</v>
      </c>
      <c r="B164" t="s">
        <v>139</v>
      </c>
      <c r="C164" t="s">
        <v>152</v>
      </c>
      <c r="D164">
        <v>0</v>
      </c>
      <c r="E164" t="s">
        <v>140</v>
      </c>
      <c r="F164" t="s">
        <v>64</v>
      </c>
      <c r="G164" t="s">
        <v>17</v>
      </c>
      <c r="H164">
        <v>60</v>
      </c>
      <c r="I164">
        <v>10</v>
      </c>
      <c r="J164" t="s">
        <v>19</v>
      </c>
      <c r="K164">
        <v>110</v>
      </c>
      <c r="L164">
        <v>12534.516922999999</v>
      </c>
      <c r="M164">
        <v>41.078853000000002</v>
      </c>
      <c r="N164">
        <v>38.992145999999998</v>
      </c>
      <c r="O164">
        <v>45.197353</v>
      </c>
      <c r="P164">
        <v>20.580656000000001</v>
      </c>
      <c r="Q164">
        <v>16.75816</v>
      </c>
      <c r="R164">
        <v>75.481406000000007</v>
      </c>
      <c r="S164">
        <v>73.161022000000003</v>
      </c>
      <c r="T164">
        <v>37.000794999999997</v>
      </c>
      <c r="U164">
        <v>40.774366999999998</v>
      </c>
      <c r="V164">
        <v>41.024068</v>
      </c>
      <c r="W164">
        <v>38.971957000000003</v>
      </c>
      <c r="X164">
        <v>45.170214999999999</v>
      </c>
      <c r="Y164">
        <v>0.69863200000000003</v>
      </c>
      <c r="Z164">
        <v>182702.24</v>
      </c>
      <c r="AA164">
        <v>9.32</v>
      </c>
      <c r="AB164">
        <v>1074231426265800</v>
      </c>
      <c r="AC164">
        <v>41610921937</v>
      </c>
      <c r="AD164">
        <v>477289437548495</v>
      </c>
      <c r="AE164">
        <v>24981353727</v>
      </c>
      <c r="AF164" t="s">
        <v>606</v>
      </c>
    </row>
    <row r="165" spans="1:32">
      <c r="A165" t="s">
        <v>138</v>
      </c>
      <c r="B165" t="s">
        <v>139</v>
      </c>
      <c r="C165" t="s">
        <v>152</v>
      </c>
      <c r="D165">
        <v>0</v>
      </c>
      <c r="E165" t="s">
        <v>140</v>
      </c>
      <c r="F165" t="s">
        <v>64</v>
      </c>
      <c r="G165" t="s">
        <v>17</v>
      </c>
      <c r="H165">
        <v>60</v>
      </c>
      <c r="I165">
        <v>10</v>
      </c>
      <c r="J165" t="s">
        <v>19</v>
      </c>
      <c r="K165">
        <v>135</v>
      </c>
      <c r="L165">
        <v>5160.8713850000004</v>
      </c>
      <c r="M165">
        <v>38.120674000000001</v>
      </c>
      <c r="N165">
        <v>38.170690999999998</v>
      </c>
      <c r="O165">
        <v>44.307426999999997</v>
      </c>
      <c r="P165">
        <v>16.623107000000001</v>
      </c>
      <c r="Q165">
        <v>13.85519</v>
      </c>
      <c r="R165">
        <v>56.479030999999999</v>
      </c>
      <c r="S165">
        <v>54.514924000000001</v>
      </c>
      <c r="T165">
        <v>33.721296000000002</v>
      </c>
      <c r="U165">
        <v>39.300665000000002</v>
      </c>
      <c r="V165">
        <v>38.033855000000003</v>
      </c>
      <c r="W165">
        <v>38.152451999999997</v>
      </c>
      <c r="X165">
        <v>44.286242999999999</v>
      </c>
      <c r="Y165">
        <v>0.86481200000000003</v>
      </c>
      <c r="Z165">
        <v>109149.21</v>
      </c>
      <c r="AA165">
        <v>7.29</v>
      </c>
      <c r="AB165">
        <v>669315847273688</v>
      </c>
      <c r="AC165">
        <v>34346171315</v>
      </c>
      <c r="AD165">
        <v>284438496948709</v>
      </c>
      <c r="AE165">
        <v>19675509429</v>
      </c>
      <c r="AF165" t="s">
        <v>607</v>
      </c>
    </row>
    <row r="166" spans="1:32">
      <c r="A166" t="s">
        <v>138</v>
      </c>
      <c r="B166" t="s">
        <v>139</v>
      </c>
      <c r="C166" t="s">
        <v>152</v>
      </c>
      <c r="D166">
        <v>0</v>
      </c>
      <c r="E166" t="s">
        <v>140</v>
      </c>
      <c r="F166" t="s">
        <v>64</v>
      </c>
      <c r="G166" t="s">
        <v>17</v>
      </c>
      <c r="H166">
        <v>60</v>
      </c>
      <c r="I166">
        <v>10</v>
      </c>
      <c r="J166" t="s">
        <v>19</v>
      </c>
      <c r="K166">
        <v>160</v>
      </c>
      <c r="L166">
        <v>1753.3292309999999</v>
      </c>
      <c r="M166">
        <v>34.981476999999998</v>
      </c>
      <c r="N166">
        <v>37.248331</v>
      </c>
      <c r="O166">
        <v>43.295119</v>
      </c>
      <c r="P166">
        <v>12.406791</v>
      </c>
      <c r="Q166">
        <v>10.775864</v>
      </c>
      <c r="R166">
        <v>32.721235999999998</v>
      </c>
      <c r="S166">
        <v>31.622499999999999</v>
      </c>
      <c r="T166">
        <v>30.436537000000001</v>
      </c>
      <c r="U166">
        <v>37.554358000000001</v>
      </c>
      <c r="V166">
        <v>34.877721999999999</v>
      </c>
      <c r="W166">
        <v>37.231988000000001</v>
      </c>
      <c r="X166">
        <v>43.281965999999997</v>
      </c>
      <c r="Y166">
        <v>1.2172149999999999</v>
      </c>
      <c r="Z166">
        <v>59746.61</v>
      </c>
      <c r="AA166">
        <v>5.84</v>
      </c>
      <c r="AB166">
        <v>374145421848514</v>
      </c>
      <c r="AC166">
        <v>30049031454</v>
      </c>
      <c r="AD166">
        <v>155548251111312</v>
      </c>
      <c r="AE166">
        <v>15802340354</v>
      </c>
      <c r="AF166" t="s">
        <v>608</v>
      </c>
    </row>
    <row r="167" spans="1:32">
      <c r="A167" t="s">
        <v>138</v>
      </c>
      <c r="B167" t="s">
        <v>139</v>
      </c>
      <c r="C167" t="s">
        <v>152</v>
      </c>
      <c r="D167">
        <v>0</v>
      </c>
      <c r="E167" t="s">
        <v>140</v>
      </c>
      <c r="F167" t="s">
        <v>64</v>
      </c>
      <c r="G167" t="s">
        <v>17</v>
      </c>
      <c r="H167">
        <v>60</v>
      </c>
      <c r="I167">
        <v>10</v>
      </c>
      <c r="J167" t="s">
        <v>19</v>
      </c>
      <c r="K167">
        <v>185</v>
      </c>
      <c r="L167">
        <v>435.77353799999997</v>
      </c>
      <c r="M167">
        <v>32.378934999999998</v>
      </c>
      <c r="N167">
        <v>36.264740000000003</v>
      </c>
      <c r="O167">
        <v>42.144502000000003</v>
      </c>
      <c r="P167">
        <v>8.8872409999999995</v>
      </c>
      <c r="Q167">
        <v>8.299925</v>
      </c>
      <c r="R167">
        <v>12.867666</v>
      </c>
      <c r="S167">
        <v>12.487178</v>
      </c>
      <c r="T167">
        <v>27.860997999999999</v>
      </c>
      <c r="U167">
        <v>35.829476999999997</v>
      </c>
      <c r="V167">
        <v>32.299165000000002</v>
      </c>
      <c r="W167">
        <v>36.247391</v>
      </c>
      <c r="X167">
        <v>42.131661999999999</v>
      </c>
      <c r="Y167">
        <v>2.073788</v>
      </c>
      <c r="Z167">
        <v>26737.97</v>
      </c>
      <c r="AA167">
        <v>4.28</v>
      </c>
      <c r="AB167">
        <v>176030589897211</v>
      </c>
      <c r="AC167">
        <v>25820566481</v>
      </c>
      <c r="AD167">
        <v>69625169811413</v>
      </c>
      <c r="AE167">
        <v>11566279700</v>
      </c>
      <c r="AF167" t="s">
        <v>609</v>
      </c>
    </row>
    <row r="168" spans="1:32">
      <c r="A168" t="s">
        <v>138</v>
      </c>
      <c r="B168" t="s">
        <v>139</v>
      </c>
      <c r="C168" t="s">
        <v>152</v>
      </c>
      <c r="D168">
        <v>0</v>
      </c>
      <c r="E168" t="s">
        <v>140</v>
      </c>
      <c r="F168" t="s">
        <v>64</v>
      </c>
      <c r="G168" t="s">
        <v>17</v>
      </c>
      <c r="H168">
        <v>60</v>
      </c>
      <c r="I168">
        <v>10</v>
      </c>
      <c r="J168" t="s">
        <v>19</v>
      </c>
      <c r="K168">
        <v>210</v>
      </c>
      <c r="L168">
        <v>97.384614999999997</v>
      </c>
      <c r="M168">
        <v>31.107019000000001</v>
      </c>
      <c r="N168">
        <v>35.433591</v>
      </c>
      <c r="O168">
        <v>40.655107000000001</v>
      </c>
      <c r="P168">
        <v>7.3940409999999996</v>
      </c>
      <c r="Q168">
        <v>7.2947360000000003</v>
      </c>
      <c r="R168">
        <v>5.8157110000000003</v>
      </c>
      <c r="S168">
        <v>5.6028279999999997</v>
      </c>
      <c r="T168">
        <v>26.667760000000001</v>
      </c>
      <c r="U168">
        <v>34.588295000000002</v>
      </c>
      <c r="V168">
        <v>31.080625999999999</v>
      </c>
      <c r="W168">
        <v>35.425199999999997</v>
      </c>
      <c r="X168">
        <v>40.644388999999997</v>
      </c>
      <c r="Y168">
        <v>2.8241320000000001</v>
      </c>
      <c r="Z168">
        <v>10511.72</v>
      </c>
      <c r="AA168">
        <v>3.39</v>
      </c>
      <c r="AB168">
        <v>71270604304959</v>
      </c>
      <c r="AC168">
        <v>22260776922</v>
      </c>
      <c r="AD168">
        <v>27443342248201</v>
      </c>
      <c r="AE168">
        <v>9253374610</v>
      </c>
      <c r="AF168" t="s">
        <v>610</v>
      </c>
    </row>
    <row r="169" spans="1:32">
      <c r="A169" t="s">
        <v>138</v>
      </c>
      <c r="B169" t="s">
        <v>139</v>
      </c>
      <c r="C169" t="s">
        <v>152</v>
      </c>
      <c r="D169">
        <v>0</v>
      </c>
      <c r="E169" t="s">
        <v>140</v>
      </c>
      <c r="F169" t="s">
        <v>64</v>
      </c>
      <c r="G169" t="s">
        <v>17</v>
      </c>
      <c r="H169">
        <v>60</v>
      </c>
      <c r="I169">
        <v>10</v>
      </c>
      <c r="J169" t="s">
        <v>19</v>
      </c>
      <c r="K169">
        <v>235</v>
      </c>
      <c r="L169">
        <v>29.224615</v>
      </c>
      <c r="M169">
        <v>30.031848</v>
      </c>
      <c r="N169">
        <v>34.600914000000003</v>
      </c>
      <c r="O169">
        <v>39.101635999999999</v>
      </c>
      <c r="P169">
        <v>6.5910260000000003</v>
      </c>
      <c r="Q169">
        <v>6.7837180000000004</v>
      </c>
      <c r="R169">
        <v>0.241148</v>
      </c>
      <c r="S169">
        <v>0.22505</v>
      </c>
      <c r="T169">
        <v>25.714641</v>
      </c>
      <c r="U169">
        <v>33.249169999999999</v>
      </c>
      <c r="V169">
        <v>30.01717</v>
      </c>
      <c r="W169">
        <v>34.59507</v>
      </c>
      <c r="X169">
        <v>39.088245999999998</v>
      </c>
      <c r="Y169">
        <v>3.3218990000000002</v>
      </c>
      <c r="Z169">
        <v>3775.93</v>
      </c>
      <c r="AA169">
        <v>2.91</v>
      </c>
      <c r="AB169">
        <v>25934836158721</v>
      </c>
      <c r="AC169">
        <v>20028772269</v>
      </c>
      <c r="AD169">
        <v>9902616724898</v>
      </c>
      <c r="AE169">
        <v>7944326694</v>
      </c>
      <c r="AF169" t="s">
        <v>611</v>
      </c>
    </row>
    <row r="170" spans="1:32">
      <c r="A170" t="s">
        <v>138</v>
      </c>
      <c r="B170" t="s">
        <v>139</v>
      </c>
      <c r="C170" t="s">
        <v>152</v>
      </c>
      <c r="D170">
        <v>0</v>
      </c>
      <c r="E170" t="s">
        <v>140</v>
      </c>
      <c r="F170" t="s">
        <v>64</v>
      </c>
      <c r="G170" t="s">
        <v>17</v>
      </c>
      <c r="H170">
        <v>60</v>
      </c>
      <c r="I170">
        <v>10</v>
      </c>
      <c r="J170" t="s">
        <v>9</v>
      </c>
      <c r="K170">
        <v>110</v>
      </c>
      <c r="L170">
        <v>8523.6516919999995</v>
      </c>
      <c r="M170">
        <v>39.210894000000003</v>
      </c>
      <c r="N170">
        <v>37.960284000000001</v>
      </c>
      <c r="O170">
        <v>44.424992000000003</v>
      </c>
      <c r="P170">
        <v>18.943877000000001</v>
      </c>
      <c r="Q170">
        <v>15.020720000000001</v>
      </c>
      <c r="R170">
        <v>64.438970999999995</v>
      </c>
      <c r="S170">
        <v>62.295110999999999</v>
      </c>
      <c r="T170">
        <v>34.851998000000002</v>
      </c>
      <c r="U170">
        <v>39.630214000000002</v>
      </c>
      <c r="V170">
        <v>39.171838999999999</v>
      </c>
      <c r="W170">
        <v>37.941186999999999</v>
      </c>
      <c r="X170">
        <v>44.400168000000001</v>
      </c>
      <c r="Y170">
        <v>0.70041200000000003</v>
      </c>
      <c r="Z170">
        <v>110239.41</v>
      </c>
      <c r="AA170">
        <v>5.77</v>
      </c>
      <c r="AB170">
        <v>643118181787126</v>
      </c>
      <c r="AC170">
        <v>25568557232</v>
      </c>
      <c r="AD170">
        <v>288540165432507</v>
      </c>
      <c r="AE170">
        <v>15429293841</v>
      </c>
      <c r="AF170" t="s">
        <v>612</v>
      </c>
    </row>
    <row r="171" spans="1:32">
      <c r="A171" t="s">
        <v>138</v>
      </c>
      <c r="B171" t="s">
        <v>139</v>
      </c>
      <c r="C171" t="s">
        <v>152</v>
      </c>
      <c r="D171">
        <v>0</v>
      </c>
      <c r="E171" t="s">
        <v>140</v>
      </c>
      <c r="F171" t="s">
        <v>64</v>
      </c>
      <c r="G171" t="s">
        <v>17</v>
      </c>
      <c r="H171">
        <v>60</v>
      </c>
      <c r="I171">
        <v>10</v>
      </c>
      <c r="J171" t="s">
        <v>9</v>
      </c>
      <c r="K171">
        <v>135</v>
      </c>
      <c r="L171">
        <v>3409.4326150000002</v>
      </c>
      <c r="M171">
        <v>36.669657999999998</v>
      </c>
      <c r="N171">
        <v>37.403799999999997</v>
      </c>
      <c r="O171">
        <v>43.721449</v>
      </c>
      <c r="P171">
        <v>14.964423</v>
      </c>
      <c r="Q171">
        <v>12.450559999999999</v>
      </c>
      <c r="R171">
        <v>45.039340000000003</v>
      </c>
      <c r="S171">
        <v>43.467440000000003</v>
      </c>
      <c r="T171">
        <v>32.136304000000003</v>
      </c>
      <c r="U171">
        <v>38.364567000000001</v>
      </c>
      <c r="V171">
        <v>36.597219000000003</v>
      </c>
      <c r="W171">
        <v>37.386510999999999</v>
      </c>
      <c r="X171">
        <v>43.703693999999999</v>
      </c>
      <c r="Y171">
        <v>0.973854</v>
      </c>
      <c r="Z171">
        <v>67086.679999999993</v>
      </c>
      <c r="AA171">
        <v>4.3099999999999996</v>
      </c>
      <c r="AB171">
        <v>413010905927018</v>
      </c>
      <c r="AC171">
        <v>20263851396</v>
      </c>
      <c r="AD171">
        <v>174958756938980</v>
      </c>
      <c r="AE171">
        <v>11518276029</v>
      </c>
      <c r="AF171" t="s">
        <v>613</v>
      </c>
    </row>
    <row r="172" spans="1:32">
      <c r="A172" t="s">
        <v>138</v>
      </c>
      <c r="B172" t="s">
        <v>139</v>
      </c>
      <c r="C172" t="s">
        <v>152</v>
      </c>
      <c r="D172">
        <v>0</v>
      </c>
      <c r="E172" t="s">
        <v>140</v>
      </c>
      <c r="F172" t="s">
        <v>64</v>
      </c>
      <c r="G172" t="s">
        <v>17</v>
      </c>
      <c r="H172">
        <v>60</v>
      </c>
      <c r="I172">
        <v>10</v>
      </c>
      <c r="J172" t="s">
        <v>9</v>
      </c>
      <c r="K172">
        <v>160</v>
      </c>
      <c r="L172">
        <v>1027.011692</v>
      </c>
      <c r="M172">
        <v>33.825631999999999</v>
      </c>
      <c r="N172">
        <v>36.720180999999997</v>
      </c>
      <c r="O172">
        <v>42.814096999999997</v>
      </c>
      <c r="P172">
        <v>10.883853999999999</v>
      </c>
      <c r="Q172">
        <v>9.6680919999999997</v>
      </c>
      <c r="R172">
        <v>22.832508000000001</v>
      </c>
      <c r="S172">
        <v>22.115217999999999</v>
      </c>
      <c r="T172">
        <v>29.257428000000001</v>
      </c>
      <c r="U172">
        <v>36.792060999999997</v>
      </c>
      <c r="V172">
        <v>33.733516000000002</v>
      </c>
      <c r="W172">
        <v>36.704003999999998</v>
      </c>
      <c r="X172">
        <v>42.799903999999998</v>
      </c>
      <c r="Y172">
        <v>1.504203</v>
      </c>
      <c r="Z172">
        <v>34979.279999999999</v>
      </c>
      <c r="AA172">
        <v>3.23</v>
      </c>
      <c r="AB172">
        <v>220751440379293</v>
      </c>
      <c r="AC172">
        <v>16724796397</v>
      </c>
      <c r="AD172">
        <v>91103775986258</v>
      </c>
      <c r="AE172">
        <v>8697469782</v>
      </c>
      <c r="AF172" t="s">
        <v>614</v>
      </c>
    </row>
    <row r="173" spans="1:32">
      <c r="A173" t="s">
        <v>138</v>
      </c>
      <c r="B173" t="s">
        <v>139</v>
      </c>
      <c r="C173" t="s">
        <v>152</v>
      </c>
      <c r="D173">
        <v>0</v>
      </c>
      <c r="E173" t="s">
        <v>140</v>
      </c>
      <c r="F173" t="s">
        <v>64</v>
      </c>
      <c r="G173" t="s">
        <v>17</v>
      </c>
      <c r="H173">
        <v>60</v>
      </c>
      <c r="I173">
        <v>10</v>
      </c>
      <c r="J173" t="s">
        <v>9</v>
      </c>
      <c r="K173">
        <v>185</v>
      </c>
      <c r="L173">
        <v>250.585846</v>
      </c>
      <c r="M173">
        <v>31.799154999999999</v>
      </c>
      <c r="N173">
        <v>35.935051000000001</v>
      </c>
      <c r="O173">
        <v>41.697862999999998</v>
      </c>
      <c r="P173">
        <v>8.1860759999999999</v>
      </c>
      <c r="Q173">
        <v>7.8048019999999996</v>
      </c>
      <c r="R173">
        <v>8.3331060000000008</v>
      </c>
      <c r="S173">
        <v>8.0799880000000002</v>
      </c>
      <c r="T173">
        <v>27.309049999999999</v>
      </c>
      <c r="U173">
        <v>35.351190000000003</v>
      </c>
      <c r="V173">
        <v>31.742360000000001</v>
      </c>
      <c r="W173">
        <v>35.923054999999998</v>
      </c>
      <c r="X173">
        <v>41.684409000000002</v>
      </c>
      <c r="Y173">
        <v>2.3777520000000001</v>
      </c>
      <c r="Z173">
        <v>15631.52</v>
      </c>
      <c r="AA173">
        <v>2.33</v>
      </c>
      <c r="AB173">
        <v>101864945919794</v>
      </c>
      <c r="AC173">
        <v>13940675722</v>
      </c>
      <c r="AD173">
        <v>40737276444528</v>
      </c>
      <c r="AE173">
        <v>6329195200</v>
      </c>
      <c r="AF173" t="s">
        <v>615</v>
      </c>
    </row>
    <row r="174" spans="1:32">
      <c r="A174" t="s">
        <v>138</v>
      </c>
      <c r="B174" t="s">
        <v>139</v>
      </c>
      <c r="C174" t="s">
        <v>152</v>
      </c>
      <c r="D174">
        <v>0</v>
      </c>
      <c r="E174" t="s">
        <v>140</v>
      </c>
      <c r="F174" t="s">
        <v>64</v>
      </c>
      <c r="G174" t="s">
        <v>17</v>
      </c>
      <c r="H174">
        <v>60</v>
      </c>
      <c r="I174">
        <v>10</v>
      </c>
      <c r="J174" t="s">
        <v>9</v>
      </c>
      <c r="K174">
        <v>210</v>
      </c>
      <c r="L174">
        <v>58.482461999999998</v>
      </c>
      <c r="M174">
        <v>30.758261000000001</v>
      </c>
      <c r="N174">
        <v>35.235604000000002</v>
      </c>
      <c r="O174">
        <v>40.333365000000001</v>
      </c>
      <c r="P174">
        <v>7.0775300000000003</v>
      </c>
      <c r="Q174">
        <v>7.0961189999999998</v>
      </c>
      <c r="R174">
        <v>3.4444059999999999</v>
      </c>
      <c r="S174">
        <v>3.3133319999999999</v>
      </c>
      <c r="T174">
        <v>26.361128999999998</v>
      </c>
      <c r="U174">
        <v>34.195203999999997</v>
      </c>
      <c r="V174">
        <v>30.73875</v>
      </c>
      <c r="W174">
        <v>35.227688999999998</v>
      </c>
      <c r="X174">
        <v>40.317982000000001</v>
      </c>
      <c r="Y174">
        <v>3.1756540000000002</v>
      </c>
      <c r="Z174">
        <v>6253.76</v>
      </c>
      <c r="AA174">
        <v>1.9</v>
      </c>
      <c r="AB174">
        <v>41391592425331</v>
      </c>
      <c r="AC174">
        <v>12490396368</v>
      </c>
      <c r="AD174">
        <v>16354351028683</v>
      </c>
      <c r="AE174">
        <v>5153798773</v>
      </c>
      <c r="AF174" t="s">
        <v>616</v>
      </c>
    </row>
    <row r="175" spans="1:32">
      <c r="A175" t="s">
        <v>138</v>
      </c>
      <c r="B175" t="s">
        <v>139</v>
      </c>
      <c r="C175" t="s">
        <v>152</v>
      </c>
      <c r="D175">
        <v>0</v>
      </c>
      <c r="E175" t="s">
        <v>140</v>
      </c>
      <c r="F175" t="s">
        <v>64</v>
      </c>
      <c r="G175" t="s">
        <v>17</v>
      </c>
      <c r="H175">
        <v>60</v>
      </c>
      <c r="I175">
        <v>10</v>
      </c>
      <c r="J175" t="s">
        <v>9</v>
      </c>
      <c r="K175">
        <v>235</v>
      </c>
      <c r="L175">
        <v>21.828923</v>
      </c>
      <c r="M175">
        <v>29.607579999999999</v>
      </c>
      <c r="N175">
        <v>34.421308000000003</v>
      </c>
      <c r="O175">
        <v>38.870652</v>
      </c>
      <c r="P175">
        <v>6.3871650000000004</v>
      </c>
      <c r="Q175">
        <v>6.6565459999999996</v>
      </c>
      <c r="R175">
        <v>3.9752000000000003E-2</v>
      </c>
      <c r="S175">
        <v>3.7166999999999999E-2</v>
      </c>
      <c r="T175">
        <v>25.359625999999999</v>
      </c>
      <c r="U175">
        <v>32.862291999999997</v>
      </c>
      <c r="V175">
        <v>29.591532000000001</v>
      </c>
      <c r="W175">
        <v>34.416178000000002</v>
      </c>
      <c r="X175">
        <v>38.858570999999998</v>
      </c>
      <c r="Y175">
        <v>3.6411699999999998</v>
      </c>
      <c r="Z175">
        <v>2474.71</v>
      </c>
      <c r="AA175">
        <v>1.66</v>
      </c>
      <c r="AB175">
        <v>16150174894088</v>
      </c>
      <c r="AC175">
        <v>10768577003</v>
      </c>
      <c r="AD175">
        <v>6509443254291</v>
      </c>
      <c r="AE175">
        <v>4554879428</v>
      </c>
      <c r="AF175" t="s">
        <v>617</v>
      </c>
    </row>
    <row r="176" spans="1:32">
      <c r="A176" t="s">
        <v>138</v>
      </c>
      <c r="B176" t="s">
        <v>139</v>
      </c>
      <c r="C176" t="s">
        <v>152</v>
      </c>
      <c r="D176">
        <v>0</v>
      </c>
      <c r="E176" t="s">
        <v>140</v>
      </c>
      <c r="F176" t="s">
        <v>64</v>
      </c>
      <c r="G176" t="s">
        <v>17</v>
      </c>
      <c r="H176">
        <v>60</v>
      </c>
      <c r="I176">
        <v>10</v>
      </c>
      <c r="J176" t="s">
        <v>20</v>
      </c>
      <c r="K176">
        <v>110</v>
      </c>
      <c r="L176">
        <v>4230.402462</v>
      </c>
      <c r="M176">
        <v>36.205238000000001</v>
      </c>
      <c r="N176">
        <v>37.012684</v>
      </c>
      <c r="O176">
        <v>43.671224000000002</v>
      </c>
      <c r="P176">
        <v>15.623094</v>
      </c>
      <c r="Q176">
        <v>12.174448</v>
      </c>
      <c r="R176">
        <v>39.327105000000003</v>
      </c>
      <c r="S176">
        <v>37.914299999999997</v>
      </c>
      <c r="T176">
        <v>31.481947000000002</v>
      </c>
      <c r="U176">
        <v>37.993295000000003</v>
      </c>
      <c r="V176">
        <v>36.173614999999998</v>
      </c>
      <c r="W176">
        <v>36.995244</v>
      </c>
      <c r="X176">
        <v>43.651921999999999</v>
      </c>
      <c r="Y176">
        <v>0.65711399999999998</v>
      </c>
      <c r="Z176">
        <v>45438.83</v>
      </c>
      <c r="AA176">
        <v>2.65</v>
      </c>
      <c r="AB176">
        <v>272794779212207</v>
      </c>
      <c r="AC176">
        <v>12081483175</v>
      </c>
      <c r="AD176">
        <v>118865400640325</v>
      </c>
      <c r="AE176">
        <v>7026568529</v>
      </c>
      <c r="AF176" t="s">
        <v>618</v>
      </c>
    </row>
    <row r="177" spans="1:32">
      <c r="A177" t="s">
        <v>138</v>
      </c>
      <c r="B177" t="s">
        <v>139</v>
      </c>
      <c r="C177" t="s">
        <v>152</v>
      </c>
      <c r="D177">
        <v>0</v>
      </c>
      <c r="E177" t="s">
        <v>140</v>
      </c>
      <c r="F177" t="s">
        <v>64</v>
      </c>
      <c r="G177" t="s">
        <v>17</v>
      </c>
      <c r="H177">
        <v>60</v>
      </c>
      <c r="I177">
        <v>10</v>
      </c>
      <c r="J177" t="s">
        <v>20</v>
      </c>
      <c r="K177">
        <v>135</v>
      </c>
      <c r="L177">
        <v>1506.092308</v>
      </c>
      <c r="M177">
        <v>34.386476000000002</v>
      </c>
      <c r="N177">
        <v>36.655358999999997</v>
      </c>
      <c r="O177">
        <v>43.039152999999999</v>
      </c>
      <c r="P177">
        <v>12.117317</v>
      </c>
      <c r="Q177">
        <v>10.25792</v>
      </c>
      <c r="R177">
        <v>23.100518999999998</v>
      </c>
      <c r="S177">
        <v>22.269677000000001</v>
      </c>
      <c r="T177">
        <v>29.719725</v>
      </c>
      <c r="U177">
        <v>37.015653</v>
      </c>
      <c r="V177">
        <v>34.334747</v>
      </c>
      <c r="W177">
        <v>36.639462999999999</v>
      </c>
      <c r="X177">
        <v>43.025143999999997</v>
      </c>
      <c r="Y177">
        <v>1.170183</v>
      </c>
      <c r="Z177">
        <v>28147.65</v>
      </c>
      <c r="AA177">
        <v>1.74</v>
      </c>
      <c r="AB177">
        <v>178859176406192</v>
      </c>
      <c r="AC177">
        <v>9049022522</v>
      </c>
      <c r="AD177">
        <v>73393766976380</v>
      </c>
      <c r="AE177">
        <v>4638756620</v>
      </c>
      <c r="AF177" t="s">
        <v>619</v>
      </c>
    </row>
    <row r="178" spans="1:32">
      <c r="A178" t="s">
        <v>138</v>
      </c>
      <c r="B178" t="s">
        <v>139</v>
      </c>
      <c r="C178" t="s">
        <v>152</v>
      </c>
      <c r="D178">
        <v>0</v>
      </c>
      <c r="E178" t="s">
        <v>140</v>
      </c>
      <c r="F178" t="s">
        <v>64</v>
      </c>
      <c r="G178" t="s">
        <v>17</v>
      </c>
      <c r="H178">
        <v>60</v>
      </c>
      <c r="I178">
        <v>10</v>
      </c>
      <c r="J178" t="s">
        <v>20</v>
      </c>
      <c r="K178">
        <v>160</v>
      </c>
      <c r="L178">
        <v>385.07076899999998</v>
      </c>
      <c r="M178">
        <v>32.366157999999999</v>
      </c>
      <c r="N178">
        <v>36.128399999999999</v>
      </c>
      <c r="O178">
        <v>42.164645999999998</v>
      </c>
      <c r="P178">
        <v>8.9899190000000004</v>
      </c>
      <c r="Q178">
        <v>8.3171250000000008</v>
      </c>
      <c r="R178">
        <v>8.6098649999999992</v>
      </c>
      <c r="S178">
        <v>8.3319340000000004</v>
      </c>
      <c r="T178">
        <v>27.817442</v>
      </c>
      <c r="U178">
        <v>35.784402999999998</v>
      </c>
      <c r="V178">
        <v>32.308523000000001</v>
      </c>
      <c r="W178">
        <v>36.114913000000001</v>
      </c>
      <c r="X178">
        <v>42.154356</v>
      </c>
      <c r="Y178">
        <v>2.0495960000000002</v>
      </c>
      <c r="Z178">
        <v>13623.91</v>
      </c>
      <c r="AA178">
        <v>1.22</v>
      </c>
      <c r="AB178">
        <v>87537670551916</v>
      </c>
      <c r="AC178">
        <v>6958309042</v>
      </c>
      <c r="AD178">
        <v>35474279243928</v>
      </c>
      <c r="AE178">
        <v>3223282362</v>
      </c>
      <c r="AF178" t="s">
        <v>620</v>
      </c>
    </row>
    <row r="179" spans="1:32">
      <c r="A179" t="s">
        <v>138</v>
      </c>
      <c r="B179" t="s">
        <v>139</v>
      </c>
      <c r="C179" t="s">
        <v>152</v>
      </c>
      <c r="D179">
        <v>0</v>
      </c>
      <c r="E179" t="s">
        <v>140</v>
      </c>
      <c r="F179" t="s">
        <v>64</v>
      </c>
      <c r="G179" t="s">
        <v>17</v>
      </c>
      <c r="H179">
        <v>60</v>
      </c>
      <c r="I179">
        <v>10</v>
      </c>
      <c r="J179" t="s">
        <v>20</v>
      </c>
      <c r="K179">
        <v>185</v>
      </c>
      <c r="L179">
        <v>103.506462</v>
      </c>
      <c r="M179">
        <v>31.200697000000002</v>
      </c>
      <c r="N179">
        <v>35.554586</v>
      </c>
      <c r="O179">
        <v>40.973765999999998</v>
      </c>
      <c r="P179">
        <v>7.5111350000000003</v>
      </c>
      <c r="Q179">
        <v>7.3568449999999999</v>
      </c>
      <c r="R179">
        <v>2.6271800000000001</v>
      </c>
      <c r="S179">
        <v>2.553267</v>
      </c>
      <c r="T179">
        <v>26.752981999999999</v>
      </c>
      <c r="U179">
        <v>34.708114000000002</v>
      </c>
      <c r="V179">
        <v>31.172629000000001</v>
      </c>
      <c r="W179">
        <v>35.544002999999996</v>
      </c>
      <c r="X179">
        <v>40.962125</v>
      </c>
      <c r="Y179">
        <v>2.9007269999999998</v>
      </c>
      <c r="Z179">
        <v>5958.66</v>
      </c>
      <c r="AA179">
        <v>0.97</v>
      </c>
      <c r="AB179">
        <v>39145780288556</v>
      </c>
      <c r="AC179">
        <v>6068249319</v>
      </c>
      <c r="AD179">
        <v>15518827524710</v>
      </c>
      <c r="AE179">
        <v>2579340338</v>
      </c>
      <c r="AF179" t="s">
        <v>621</v>
      </c>
    </row>
    <row r="180" spans="1:32">
      <c r="A180" t="s">
        <v>138</v>
      </c>
      <c r="B180" t="s">
        <v>139</v>
      </c>
      <c r="C180" t="s">
        <v>152</v>
      </c>
      <c r="D180">
        <v>0</v>
      </c>
      <c r="E180" t="s">
        <v>140</v>
      </c>
      <c r="F180" t="s">
        <v>64</v>
      </c>
      <c r="G180" t="s">
        <v>17</v>
      </c>
      <c r="H180">
        <v>60</v>
      </c>
      <c r="I180">
        <v>10</v>
      </c>
      <c r="J180" t="s">
        <v>20</v>
      </c>
      <c r="K180">
        <v>210</v>
      </c>
      <c r="L180">
        <v>30.945231</v>
      </c>
      <c r="M180">
        <v>30.212595</v>
      </c>
      <c r="N180">
        <v>34.878003999999997</v>
      </c>
      <c r="O180">
        <v>39.617896000000002</v>
      </c>
      <c r="P180">
        <v>6.6967860000000003</v>
      </c>
      <c r="Q180">
        <v>6.8543729999999998</v>
      </c>
      <c r="R180">
        <v>0.18757199999999999</v>
      </c>
      <c r="S180">
        <v>0.17788799999999999</v>
      </c>
      <c r="T180">
        <v>25.883119000000001</v>
      </c>
      <c r="U180">
        <v>33.584175000000002</v>
      </c>
      <c r="V180">
        <v>30.198343999999999</v>
      </c>
      <c r="W180">
        <v>34.870685999999999</v>
      </c>
      <c r="X180">
        <v>39.600417999999998</v>
      </c>
      <c r="Y180">
        <v>3.6697639999999998</v>
      </c>
      <c r="Z180">
        <v>2799.07</v>
      </c>
      <c r="AA180">
        <v>0.79</v>
      </c>
      <c r="AB180">
        <v>19112435199205</v>
      </c>
      <c r="AC180">
        <v>5473115721</v>
      </c>
      <c r="AD180">
        <v>7306538025940</v>
      </c>
      <c r="AE180">
        <v>2117795858</v>
      </c>
      <c r="AF180" t="s">
        <v>622</v>
      </c>
    </row>
    <row r="181" spans="1:32">
      <c r="A181" t="s">
        <v>138</v>
      </c>
      <c r="B181" t="s">
        <v>139</v>
      </c>
      <c r="C181" t="s">
        <v>152</v>
      </c>
      <c r="D181">
        <v>0</v>
      </c>
      <c r="E181" t="s">
        <v>140</v>
      </c>
      <c r="F181" t="s">
        <v>64</v>
      </c>
      <c r="G181" t="s">
        <v>17</v>
      </c>
      <c r="H181">
        <v>60</v>
      </c>
      <c r="I181">
        <v>10</v>
      </c>
      <c r="J181" t="s">
        <v>20</v>
      </c>
      <c r="K181">
        <v>235</v>
      </c>
      <c r="L181">
        <v>14.544</v>
      </c>
      <c r="M181">
        <v>29.006919</v>
      </c>
      <c r="N181">
        <v>33.887869000000002</v>
      </c>
      <c r="O181">
        <v>38.192915999999997</v>
      </c>
      <c r="P181">
        <v>6.1295890000000002</v>
      </c>
      <c r="Q181">
        <v>6.4797739999999999</v>
      </c>
      <c r="R181">
        <v>0</v>
      </c>
      <c r="S181">
        <v>0</v>
      </c>
      <c r="T181">
        <v>24.833386000000001</v>
      </c>
      <c r="U181">
        <v>32.189230999999999</v>
      </c>
      <c r="V181">
        <v>28.988130999999999</v>
      </c>
      <c r="W181">
        <v>33.881698999999998</v>
      </c>
      <c r="X181">
        <v>38.181308999999999</v>
      </c>
      <c r="Y181">
        <v>3.8977590000000002</v>
      </c>
      <c r="Z181">
        <v>1184.49</v>
      </c>
      <c r="AA181">
        <v>0.71</v>
      </c>
      <c r="AB181">
        <v>8132189497947</v>
      </c>
      <c r="AC181">
        <v>4887997526</v>
      </c>
      <c r="AD181">
        <v>3106423896031</v>
      </c>
      <c r="AE181">
        <v>1943644692</v>
      </c>
      <c r="AF181" t="s">
        <v>623</v>
      </c>
    </row>
    <row r="182" spans="1:32">
      <c r="A182" t="s">
        <v>138</v>
      </c>
      <c r="B182" t="s">
        <v>139</v>
      </c>
      <c r="C182" t="s">
        <v>152</v>
      </c>
      <c r="D182">
        <v>0</v>
      </c>
      <c r="E182" t="s">
        <v>140</v>
      </c>
      <c r="F182" t="s">
        <v>334</v>
      </c>
      <c r="G182" t="s">
        <v>17</v>
      </c>
      <c r="H182">
        <v>30</v>
      </c>
      <c r="I182">
        <v>10</v>
      </c>
      <c r="J182" t="s">
        <v>17</v>
      </c>
      <c r="K182">
        <v>110</v>
      </c>
      <c r="L182">
        <v>11529.01821</v>
      </c>
      <c r="M182">
        <v>44.538693000000002</v>
      </c>
      <c r="N182">
        <v>47.165432000000003</v>
      </c>
      <c r="O182">
        <v>44.530534000000003</v>
      </c>
      <c r="P182">
        <v>31.425702000000001</v>
      </c>
      <c r="Q182">
        <v>23.281313000000001</v>
      </c>
      <c r="R182">
        <v>99.642534999999995</v>
      </c>
      <c r="S182">
        <v>98.768669000000003</v>
      </c>
      <c r="T182">
        <v>44.851736000000002</v>
      </c>
      <c r="U182">
        <v>44.099614000000003</v>
      </c>
      <c r="V182">
        <v>44.391162999999999</v>
      </c>
      <c r="W182">
        <v>47.071368999999997</v>
      </c>
      <c r="X182">
        <v>44.422722999999998</v>
      </c>
      <c r="Y182">
        <v>3.5599999999999998E-4</v>
      </c>
      <c r="Z182">
        <v>565450.46</v>
      </c>
      <c r="AA182">
        <v>36.32</v>
      </c>
      <c r="AB182">
        <v>3248592083369410</v>
      </c>
      <c r="AC182">
        <v>149543308420</v>
      </c>
      <c r="AD182">
        <v>1469800284259200</v>
      </c>
      <c r="AE182">
        <v>101471198508</v>
      </c>
      <c r="AF182" t="s">
        <v>624</v>
      </c>
    </row>
    <row r="183" spans="1:32">
      <c r="A183" t="s">
        <v>138</v>
      </c>
      <c r="B183" t="s">
        <v>139</v>
      </c>
      <c r="C183" t="s">
        <v>152</v>
      </c>
      <c r="D183">
        <v>0</v>
      </c>
      <c r="E183" t="s">
        <v>140</v>
      </c>
      <c r="F183" t="s">
        <v>334</v>
      </c>
      <c r="G183" t="s">
        <v>17</v>
      </c>
      <c r="H183">
        <v>30</v>
      </c>
      <c r="I183">
        <v>10</v>
      </c>
      <c r="J183" t="s">
        <v>17</v>
      </c>
      <c r="K183">
        <v>135</v>
      </c>
      <c r="L183">
        <v>3727.1595710000001</v>
      </c>
      <c r="M183">
        <v>42.798934000000003</v>
      </c>
      <c r="N183">
        <v>46.122273</v>
      </c>
      <c r="O183">
        <v>43.754671000000002</v>
      </c>
      <c r="P183">
        <v>27.852558999999999</v>
      </c>
      <c r="Q183">
        <v>21.042241000000001</v>
      </c>
      <c r="R183">
        <v>97.973163</v>
      </c>
      <c r="S183">
        <v>96.220757000000006</v>
      </c>
      <c r="T183">
        <v>41.926048999999999</v>
      </c>
      <c r="U183">
        <v>43.028846000000001</v>
      </c>
      <c r="V183">
        <v>42.548222000000003</v>
      </c>
      <c r="W183">
        <v>46.027372</v>
      </c>
      <c r="X183">
        <v>43.653576000000001</v>
      </c>
      <c r="Y183">
        <v>7.2300000000000001E-4</v>
      </c>
      <c r="Z183">
        <v>279187.38</v>
      </c>
      <c r="AA183">
        <v>36.479999999999997</v>
      </c>
      <c r="AB183">
        <v>1654588631123560</v>
      </c>
      <c r="AC183">
        <v>178860358307</v>
      </c>
      <c r="AD183">
        <v>727319738659202</v>
      </c>
      <c r="AE183">
        <v>100957985972</v>
      </c>
      <c r="AF183" t="s">
        <v>625</v>
      </c>
    </row>
    <row r="184" spans="1:32">
      <c r="A184" t="s">
        <v>138</v>
      </c>
      <c r="B184" t="s">
        <v>139</v>
      </c>
      <c r="C184" t="s">
        <v>152</v>
      </c>
      <c r="D184">
        <v>0</v>
      </c>
      <c r="E184" t="s">
        <v>140</v>
      </c>
      <c r="F184" t="s">
        <v>334</v>
      </c>
      <c r="G184" t="s">
        <v>17</v>
      </c>
      <c r="H184">
        <v>30</v>
      </c>
      <c r="I184">
        <v>10</v>
      </c>
      <c r="J184" t="s">
        <v>17</v>
      </c>
      <c r="K184">
        <v>160</v>
      </c>
      <c r="L184">
        <v>1245.768984</v>
      </c>
      <c r="M184">
        <v>40.675856000000003</v>
      </c>
      <c r="N184">
        <v>44.828665000000001</v>
      </c>
      <c r="O184">
        <v>42.971440000000001</v>
      </c>
      <c r="P184">
        <v>24.019559000000001</v>
      </c>
      <c r="Q184">
        <v>18.635165000000001</v>
      </c>
      <c r="R184">
        <v>92.769007000000002</v>
      </c>
      <c r="S184">
        <v>90.413391000000004</v>
      </c>
      <c r="T184">
        <v>38.794859000000002</v>
      </c>
      <c r="U184">
        <v>41.718454000000001</v>
      </c>
      <c r="V184">
        <v>40.359549999999999</v>
      </c>
      <c r="W184">
        <v>44.734400999999998</v>
      </c>
      <c r="X184">
        <v>42.874896999999997</v>
      </c>
      <c r="Y184">
        <v>2.2049999999999999E-3</v>
      </c>
      <c r="Z184">
        <v>113428.96</v>
      </c>
      <c r="AA184">
        <v>31.03</v>
      </c>
      <c r="AB184">
        <v>698260532330897</v>
      </c>
      <c r="AC184">
        <v>156410684441</v>
      </c>
      <c r="AD184">
        <v>296780795829992</v>
      </c>
      <c r="AE184">
        <v>85386547642</v>
      </c>
      <c r="AF184" t="s">
        <v>626</v>
      </c>
    </row>
    <row r="185" spans="1:32">
      <c r="A185" t="s">
        <v>138</v>
      </c>
      <c r="B185" t="s">
        <v>139</v>
      </c>
      <c r="C185" t="s">
        <v>152</v>
      </c>
      <c r="D185">
        <v>0</v>
      </c>
      <c r="E185" t="s">
        <v>140</v>
      </c>
      <c r="F185" t="s">
        <v>334</v>
      </c>
      <c r="G185" t="s">
        <v>17</v>
      </c>
      <c r="H185">
        <v>30</v>
      </c>
      <c r="I185">
        <v>10</v>
      </c>
      <c r="J185" t="s">
        <v>17</v>
      </c>
      <c r="K185">
        <v>185</v>
      </c>
      <c r="L185">
        <v>453.29763300000002</v>
      </c>
      <c r="M185">
        <v>38.358128999999998</v>
      </c>
      <c r="N185">
        <v>43.092536000000003</v>
      </c>
      <c r="O185">
        <v>41.854638000000001</v>
      </c>
      <c r="P185">
        <v>20.679794999999999</v>
      </c>
      <c r="Q185">
        <v>16.409077</v>
      </c>
      <c r="R185">
        <v>83.694714000000005</v>
      </c>
      <c r="S185">
        <v>81.159197000000006</v>
      </c>
      <c r="T185">
        <v>35.699486</v>
      </c>
      <c r="U185">
        <v>40.107646000000003</v>
      </c>
      <c r="V185">
        <v>38.061729</v>
      </c>
      <c r="W185">
        <v>43.014864000000003</v>
      </c>
      <c r="X185">
        <v>41.776038999999997</v>
      </c>
      <c r="Y185">
        <v>5.62E-3</v>
      </c>
      <c r="Z185">
        <v>55658.22</v>
      </c>
      <c r="AA185">
        <v>22.58</v>
      </c>
      <c r="AB185">
        <v>352897281929976</v>
      </c>
      <c r="AC185">
        <v>119101888581</v>
      </c>
      <c r="AD185">
        <v>146441015481410</v>
      </c>
      <c r="AE185">
        <v>61993243415</v>
      </c>
      <c r="AF185" t="s">
        <v>627</v>
      </c>
    </row>
    <row r="186" spans="1:32">
      <c r="A186" t="s">
        <v>138</v>
      </c>
      <c r="B186" t="s">
        <v>139</v>
      </c>
      <c r="C186" t="s">
        <v>152</v>
      </c>
      <c r="D186">
        <v>0</v>
      </c>
      <c r="E186" t="s">
        <v>140</v>
      </c>
      <c r="F186" t="s">
        <v>334</v>
      </c>
      <c r="G186" t="s">
        <v>17</v>
      </c>
      <c r="H186">
        <v>30</v>
      </c>
      <c r="I186">
        <v>10</v>
      </c>
      <c r="J186" t="s">
        <v>17</v>
      </c>
      <c r="K186">
        <v>210</v>
      </c>
      <c r="L186">
        <v>176.47995900000001</v>
      </c>
      <c r="M186">
        <v>35.857405999999997</v>
      </c>
      <c r="N186">
        <v>40.909008999999998</v>
      </c>
      <c r="O186">
        <v>40.246355000000001</v>
      </c>
      <c r="P186">
        <v>17.741909</v>
      </c>
      <c r="Q186">
        <v>14.310435999999999</v>
      </c>
      <c r="R186">
        <v>69.583780000000004</v>
      </c>
      <c r="S186">
        <v>67.107449000000003</v>
      </c>
      <c r="T186">
        <v>32.512070999999999</v>
      </c>
      <c r="U186">
        <v>38.156908999999999</v>
      </c>
      <c r="V186">
        <v>35.632716000000002</v>
      </c>
      <c r="W186">
        <v>40.863748999999999</v>
      </c>
      <c r="X186">
        <v>40.191771000000003</v>
      </c>
      <c r="Y186">
        <v>1.7916999999999999E-2</v>
      </c>
      <c r="Z186">
        <v>28883.82</v>
      </c>
      <c r="AA186">
        <v>24.01</v>
      </c>
      <c r="AB186">
        <v>184245131799664</v>
      </c>
      <c r="AC186">
        <v>147589169588</v>
      </c>
      <c r="AD186">
        <v>76764845462119</v>
      </c>
      <c r="AE186">
        <v>65397453183</v>
      </c>
      <c r="AF186" t="s">
        <v>628</v>
      </c>
    </row>
    <row r="187" spans="1:32">
      <c r="A187" t="s">
        <v>138</v>
      </c>
      <c r="B187" t="s">
        <v>139</v>
      </c>
      <c r="C187" t="s">
        <v>152</v>
      </c>
      <c r="D187">
        <v>0</v>
      </c>
      <c r="E187" t="s">
        <v>140</v>
      </c>
      <c r="F187" t="s">
        <v>334</v>
      </c>
      <c r="G187" t="s">
        <v>17</v>
      </c>
      <c r="H187">
        <v>30</v>
      </c>
      <c r="I187">
        <v>10</v>
      </c>
      <c r="J187" t="s">
        <v>17</v>
      </c>
      <c r="K187">
        <v>235</v>
      </c>
      <c r="L187">
        <v>72.521867</v>
      </c>
      <c r="M187">
        <v>33.099504000000003</v>
      </c>
      <c r="N187">
        <v>38.324255000000001</v>
      </c>
      <c r="O187">
        <v>38.264251000000002</v>
      </c>
      <c r="P187">
        <v>14.690092</v>
      </c>
      <c r="Q187">
        <v>12.109545000000001</v>
      </c>
      <c r="R187">
        <v>49.146455000000003</v>
      </c>
      <c r="S187">
        <v>47.03877</v>
      </c>
      <c r="T187">
        <v>29.161379</v>
      </c>
      <c r="U187">
        <v>35.817737000000001</v>
      </c>
      <c r="V187">
        <v>32.962791000000003</v>
      </c>
      <c r="W187">
        <v>38.302979999999998</v>
      </c>
      <c r="X187">
        <v>38.230122999999999</v>
      </c>
      <c r="Y187">
        <v>8.3916000000000004E-2</v>
      </c>
      <c r="Z187">
        <v>12590.55</v>
      </c>
      <c r="AA187">
        <v>23.25</v>
      </c>
      <c r="AB187">
        <v>78416845669880</v>
      </c>
      <c r="AC187">
        <v>151510837156</v>
      </c>
      <c r="AD187">
        <v>33823056715894</v>
      </c>
      <c r="AE187">
        <v>63973020864</v>
      </c>
      <c r="AF187" t="s">
        <v>629</v>
      </c>
    </row>
    <row r="188" spans="1:32">
      <c r="A188" t="s">
        <v>138</v>
      </c>
      <c r="B188" t="s">
        <v>139</v>
      </c>
      <c r="C188" t="s">
        <v>152</v>
      </c>
      <c r="D188">
        <v>0</v>
      </c>
      <c r="E188" t="s">
        <v>140</v>
      </c>
      <c r="F188" t="s">
        <v>334</v>
      </c>
      <c r="G188" t="s">
        <v>17</v>
      </c>
      <c r="H188">
        <v>30</v>
      </c>
      <c r="I188">
        <v>10</v>
      </c>
      <c r="J188" t="s">
        <v>18</v>
      </c>
      <c r="K188">
        <v>110</v>
      </c>
      <c r="L188">
        <v>5740.7322899999999</v>
      </c>
      <c r="M188">
        <v>43.183582999999999</v>
      </c>
      <c r="N188">
        <v>46.173425999999999</v>
      </c>
      <c r="O188">
        <v>43.413009000000002</v>
      </c>
      <c r="P188">
        <v>29.444254999999998</v>
      </c>
      <c r="Q188">
        <v>21.968646</v>
      </c>
      <c r="R188">
        <v>98.845498000000006</v>
      </c>
      <c r="S188">
        <v>97.217488000000003</v>
      </c>
      <c r="T188">
        <v>43.125436999999998</v>
      </c>
      <c r="U188">
        <v>43.093690000000002</v>
      </c>
      <c r="V188">
        <v>42.926284000000003</v>
      </c>
      <c r="W188">
        <v>46.054250000000003</v>
      </c>
      <c r="X188">
        <v>43.271507999999997</v>
      </c>
      <c r="Y188">
        <v>5.8E-4</v>
      </c>
      <c r="Z188">
        <v>170963.1</v>
      </c>
      <c r="AA188">
        <v>14.36</v>
      </c>
      <c r="AB188">
        <v>1016621614839780</v>
      </c>
      <c r="AC188">
        <v>70627577148</v>
      </c>
      <c r="AD188">
        <v>446039933555531</v>
      </c>
      <c r="AE188">
        <v>39503799732</v>
      </c>
      <c r="AF188" t="s">
        <v>630</v>
      </c>
    </row>
    <row r="189" spans="1:32">
      <c r="A189" t="s">
        <v>138</v>
      </c>
      <c r="B189" t="s">
        <v>139</v>
      </c>
      <c r="C189" t="s">
        <v>152</v>
      </c>
      <c r="D189">
        <v>0</v>
      </c>
      <c r="E189" t="s">
        <v>140</v>
      </c>
      <c r="F189" t="s">
        <v>334</v>
      </c>
      <c r="G189" t="s">
        <v>17</v>
      </c>
      <c r="H189">
        <v>30</v>
      </c>
      <c r="I189">
        <v>10</v>
      </c>
      <c r="J189" t="s">
        <v>18</v>
      </c>
      <c r="K189">
        <v>135</v>
      </c>
      <c r="L189">
        <v>1950.513995</v>
      </c>
      <c r="M189">
        <v>41.456144999999999</v>
      </c>
      <c r="N189">
        <v>45.224271000000002</v>
      </c>
      <c r="O189">
        <v>42.856490000000001</v>
      </c>
      <c r="P189">
        <v>25.745733000000001</v>
      </c>
      <c r="Q189">
        <v>19.702017999999999</v>
      </c>
      <c r="R189">
        <v>95.654049999999998</v>
      </c>
      <c r="S189">
        <v>93.057473000000002</v>
      </c>
      <c r="T189">
        <v>40.160518000000003</v>
      </c>
      <c r="U189">
        <v>42.112107000000002</v>
      </c>
      <c r="V189">
        <v>41.120691999999998</v>
      </c>
      <c r="W189">
        <v>45.110681</v>
      </c>
      <c r="X189">
        <v>42.723320999999999</v>
      </c>
      <c r="Y189">
        <v>1.431E-3</v>
      </c>
      <c r="Z189">
        <v>114207.67</v>
      </c>
      <c r="AA189">
        <v>13.13</v>
      </c>
      <c r="AB189">
        <v>694241112855925</v>
      </c>
      <c r="AC189">
        <v>68526366702</v>
      </c>
      <c r="AD189">
        <v>298068812059491</v>
      </c>
      <c r="AE189">
        <v>36170441762</v>
      </c>
      <c r="AF189" t="s">
        <v>631</v>
      </c>
    </row>
    <row r="190" spans="1:32">
      <c r="A190" t="s">
        <v>138</v>
      </c>
      <c r="B190" t="s">
        <v>139</v>
      </c>
      <c r="C190" t="s">
        <v>152</v>
      </c>
      <c r="D190">
        <v>0</v>
      </c>
      <c r="E190" t="s">
        <v>140</v>
      </c>
      <c r="F190" t="s">
        <v>334</v>
      </c>
      <c r="G190" t="s">
        <v>17</v>
      </c>
      <c r="H190">
        <v>30</v>
      </c>
      <c r="I190">
        <v>10</v>
      </c>
      <c r="J190" t="s">
        <v>18</v>
      </c>
      <c r="K190">
        <v>160</v>
      </c>
      <c r="L190">
        <v>673.56699000000003</v>
      </c>
      <c r="M190">
        <v>39.373083000000001</v>
      </c>
      <c r="N190">
        <v>43.863534999999999</v>
      </c>
      <c r="O190">
        <v>42.101627000000001</v>
      </c>
      <c r="P190">
        <v>22.180368999999999</v>
      </c>
      <c r="Q190">
        <v>17.399049999999999</v>
      </c>
      <c r="R190">
        <v>88.478848999999997</v>
      </c>
      <c r="S190">
        <v>85.718571999999995</v>
      </c>
      <c r="T190">
        <v>37.117502000000002</v>
      </c>
      <c r="U190">
        <v>40.800578000000002</v>
      </c>
      <c r="V190">
        <v>39.028562000000001</v>
      </c>
      <c r="W190">
        <v>43.767538000000002</v>
      </c>
      <c r="X190">
        <v>41.992209000000003</v>
      </c>
      <c r="Y190">
        <v>4.5519999999999996E-3</v>
      </c>
      <c r="Z190">
        <v>51844.62</v>
      </c>
      <c r="AA190">
        <v>11.18</v>
      </c>
      <c r="AB190">
        <v>328329037791018</v>
      </c>
      <c r="AC190">
        <v>55459138196</v>
      </c>
      <c r="AD190">
        <v>135736255501395</v>
      </c>
      <c r="AE190">
        <v>30826661267</v>
      </c>
      <c r="AF190" t="s">
        <v>632</v>
      </c>
    </row>
    <row r="191" spans="1:32">
      <c r="A191" t="s">
        <v>138</v>
      </c>
      <c r="B191" t="s">
        <v>139</v>
      </c>
      <c r="C191" t="s">
        <v>152</v>
      </c>
      <c r="D191">
        <v>0</v>
      </c>
      <c r="E191" t="s">
        <v>140</v>
      </c>
      <c r="F191" t="s">
        <v>334</v>
      </c>
      <c r="G191" t="s">
        <v>17</v>
      </c>
      <c r="H191">
        <v>30</v>
      </c>
      <c r="I191">
        <v>10</v>
      </c>
      <c r="J191" t="s">
        <v>18</v>
      </c>
      <c r="K191">
        <v>185</v>
      </c>
      <c r="L191">
        <v>256.17065000000002</v>
      </c>
      <c r="M191">
        <v>37.074908999999998</v>
      </c>
      <c r="N191">
        <v>41.990720000000003</v>
      </c>
      <c r="O191">
        <v>40.919474999999998</v>
      </c>
      <c r="P191">
        <v>19.182406</v>
      </c>
      <c r="Q191">
        <v>15.324139000000001</v>
      </c>
      <c r="R191">
        <v>77.224452999999997</v>
      </c>
      <c r="S191">
        <v>74.489660999999998</v>
      </c>
      <c r="T191">
        <v>34.067619000000001</v>
      </c>
      <c r="U191">
        <v>39.145677999999997</v>
      </c>
      <c r="V191">
        <v>36.802433999999998</v>
      </c>
      <c r="W191">
        <v>41.927447000000001</v>
      </c>
      <c r="X191">
        <v>40.842610000000001</v>
      </c>
      <c r="Y191">
        <v>1.2165E-2</v>
      </c>
      <c r="Z191">
        <v>29066.87</v>
      </c>
      <c r="AA191">
        <v>9.92</v>
      </c>
      <c r="AB191">
        <v>188371582139671</v>
      </c>
      <c r="AC191">
        <v>56839440382</v>
      </c>
      <c r="AD191">
        <v>76419739618250</v>
      </c>
      <c r="AE191">
        <v>27142659794</v>
      </c>
      <c r="AF191" t="s">
        <v>633</v>
      </c>
    </row>
    <row r="192" spans="1:32">
      <c r="A192" t="s">
        <v>138</v>
      </c>
      <c r="B192" t="s">
        <v>139</v>
      </c>
      <c r="C192" t="s">
        <v>152</v>
      </c>
      <c r="D192">
        <v>0</v>
      </c>
      <c r="E192" t="s">
        <v>140</v>
      </c>
      <c r="F192" t="s">
        <v>334</v>
      </c>
      <c r="G192" t="s">
        <v>17</v>
      </c>
      <c r="H192">
        <v>30</v>
      </c>
      <c r="I192">
        <v>10</v>
      </c>
      <c r="J192" t="s">
        <v>18</v>
      </c>
      <c r="K192">
        <v>210</v>
      </c>
      <c r="L192">
        <v>100.99982199999999</v>
      </c>
      <c r="M192">
        <v>34.490996000000003</v>
      </c>
      <c r="N192">
        <v>39.698824999999999</v>
      </c>
      <c r="O192">
        <v>39.332850000000001</v>
      </c>
      <c r="P192">
        <v>16.304317999999999</v>
      </c>
      <c r="Q192">
        <v>13.233041</v>
      </c>
      <c r="R192">
        <v>60.131301000000001</v>
      </c>
      <c r="S192">
        <v>57.645743000000003</v>
      </c>
      <c r="T192">
        <v>30.832132999999999</v>
      </c>
      <c r="U192">
        <v>37.123842000000003</v>
      </c>
      <c r="V192">
        <v>34.304606999999997</v>
      </c>
      <c r="W192">
        <v>39.663136000000002</v>
      </c>
      <c r="X192">
        <v>39.285079000000003</v>
      </c>
      <c r="Y192">
        <v>4.3427E-2</v>
      </c>
      <c r="Z192">
        <v>17178.98</v>
      </c>
      <c r="AA192">
        <v>11.01</v>
      </c>
      <c r="AB192">
        <v>108946945575425</v>
      </c>
      <c r="AC192">
        <v>69359343119</v>
      </c>
      <c r="AD192">
        <v>45465956025493</v>
      </c>
      <c r="AE192">
        <v>30224008546</v>
      </c>
      <c r="AF192" t="s">
        <v>634</v>
      </c>
    </row>
    <row r="193" spans="1:32">
      <c r="A193" t="s">
        <v>138</v>
      </c>
      <c r="B193" t="s">
        <v>139</v>
      </c>
      <c r="C193" t="s">
        <v>152</v>
      </c>
      <c r="D193">
        <v>0</v>
      </c>
      <c r="E193" t="s">
        <v>140</v>
      </c>
      <c r="F193" t="s">
        <v>334</v>
      </c>
      <c r="G193" t="s">
        <v>17</v>
      </c>
      <c r="H193">
        <v>30</v>
      </c>
      <c r="I193">
        <v>10</v>
      </c>
      <c r="J193" t="s">
        <v>18</v>
      </c>
      <c r="K193">
        <v>235</v>
      </c>
      <c r="L193">
        <v>41.305115000000001</v>
      </c>
      <c r="M193">
        <v>31.708100000000002</v>
      </c>
      <c r="N193">
        <v>37.213487999999998</v>
      </c>
      <c r="O193">
        <v>37.50047</v>
      </c>
      <c r="P193">
        <v>13.360766999999999</v>
      </c>
      <c r="Q193">
        <v>11.059673</v>
      </c>
      <c r="R193">
        <v>38.013043000000003</v>
      </c>
      <c r="S193">
        <v>35.949534999999997</v>
      </c>
      <c r="T193">
        <v>27.560282999999998</v>
      </c>
      <c r="U193">
        <v>34.697830000000003</v>
      </c>
      <c r="V193">
        <v>31.598163</v>
      </c>
      <c r="W193">
        <v>37.187606000000002</v>
      </c>
      <c r="X193">
        <v>37.468986999999998</v>
      </c>
      <c r="Y193">
        <v>0.12343999999999999</v>
      </c>
      <c r="Z193">
        <v>7624.28</v>
      </c>
      <c r="AA193">
        <v>10.92</v>
      </c>
      <c r="AB193">
        <v>49705291401837</v>
      </c>
      <c r="AC193">
        <v>72674430520</v>
      </c>
      <c r="AD193">
        <v>20317847555902</v>
      </c>
      <c r="AE193">
        <v>30005520875</v>
      </c>
      <c r="AF193" t="s">
        <v>635</v>
      </c>
    </row>
    <row r="194" spans="1:32">
      <c r="A194" t="s">
        <v>138</v>
      </c>
      <c r="B194" t="s">
        <v>139</v>
      </c>
      <c r="C194" t="s">
        <v>152</v>
      </c>
      <c r="D194">
        <v>0</v>
      </c>
      <c r="E194" t="s">
        <v>140</v>
      </c>
      <c r="F194" t="s">
        <v>334</v>
      </c>
      <c r="G194" t="s">
        <v>17</v>
      </c>
      <c r="H194">
        <v>30</v>
      </c>
      <c r="I194">
        <v>10</v>
      </c>
      <c r="J194" t="s">
        <v>8</v>
      </c>
      <c r="K194">
        <v>110</v>
      </c>
      <c r="L194">
        <v>3502.8235159999999</v>
      </c>
      <c r="M194">
        <v>41.458799999999997</v>
      </c>
      <c r="N194">
        <v>45.008800000000001</v>
      </c>
      <c r="O194">
        <v>42.591704</v>
      </c>
      <c r="P194">
        <v>27.874883000000001</v>
      </c>
      <c r="Q194">
        <v>20.695012999999999</v>
      </c>
      <c r="R194">
        <v>96.376542999999998</v>
      </c>
      <c r="S194">
        <v>93.858762999999996</v>
      </c>
      <c r="T194">
        <v>41.393642</v>
      </c>
      <c r="U194">
        <v>42.072504000000002</v>
      </c>
      <c r="V194">
        <v>41.031554999999997</v>
      </c>
      <c r="W194">
        <v>44.87462</v>
      </c>
      <c r="X194">
        <v>42.438761999999997</v>
      </c>
      <c r="Y194">
        <v>1.036E-3</v>
      </c>
      <c r="Z194">
        <v>117010.95</v>
      </c>
      <c r="AA194">
        <v>8.65</v>
      </c>
      <c r="AB194">
        <v>712439651380314</v>
      </c>
      <c r="AC194">
        <v>40026136122</v>
      </c>
      <c r="AD194">
        <v>305086000072944</v>
      </c>
      <c r="AE194">
        <v>23723031306</v>
      </c>
      <c r="AF194" t="s">
        <v>636</v>
      </c>
    </row>
    <row r="195" spans="1:32">
      <c r="A195" t="s">
        <v>138</v>
      </c>
      <c r="B195" t="s">
        <v>139</v>
      </c>
      <c r="C195" t="s">
        <v>152</v>
      </c>
      <c r="D195">
        <v>0</v>
      </c>
      <c r="E195" t="s">
        <v>140</v>
      </c>
      <c r="F195" t="s">
        <v>334</v>
      </c>
      <c r="G195" t="s">
        <v>17</v>
      </c>
      <c r="H195">
        <v>30</v>
      </c>
      <c r="I195">
        <v>10</v>
      </c>
      <c r="J195" t="s">
        <v>8</v>
      </c>
      <c r="K195">
        <v>135</v>
      </c>
      <c r="L195">
        <v>1228.0857619999999</v>
      </c>
      <c r="M195">
        <v>40.028695999999997</v>
      </c>
      <c r="N195">
        <v>44.164582000000003</v>
      </c>
      <c r="O195">
        <v>42.147426000000003</v>
      </c>
      <c r="P195">
        <v>24.298394999999999</v>
      </c>
      <c r="Q195">
        <v>18.608665999999999</v>
      </c>
      <c r="R195">
        <v>91.718995000000007</v>
      </c>
      <c r="S195">
        <v>88.873497</v>
      </c>
      <c r="T195">
        <v>38.676496999999998</v>
      </c>
      <c r="U195">
        <v>41.202174999999997</v>
      </c>
      <c r="V195">
        <v>39.593668000000001</v>
      </c>
      <c r="W195">
        <v>44.044231000000003</v>
      </c>
      <c r="X195">
        <v>42.008668999999998</v>
      </c>
      <c r="Y195">
        <v>2.7330000000000002E-3</v>
      </c>
      <c r="Z195">
        <v>91290.61</v>
      </c>
      <c r="AA195">
        <v>6.59</v>
      </c>
      <c r="AB195">
        <v>566613595477877</v>
      </c>
      <c r="AC195">
        <v>31567609422</v>
      </c>
      <c r="AD195">
        <v>237874676133206</v>
      </c>
      <c r="AE195">
        <v>18095999944</v>
      </c>
      <c r="AF195" t="s">
        <v>637</v>
      </c>
    </row>
    <row r="196" spans="1:32">
      <c r="A196" t="s">
        <v>138</v>
      </c>
      <c r="B196" t="s">
        <v>139</v>
      </c>
      <c r="C196" t="s">
        <v>152</v>
      </c>
      <c r="D196">
        <v>0</v>
      </c>
      <c r="E196" t="s">
        <v>140</v>
      </c>
      <c r="F196" t="s">
        <v>334</v>
      </c>
      <c r="G196" t="s">
        <v>17</v>
      </c>
      <c r="H196">
        <v>30</v>
      </c>
      <c r="I196">
        <v>10</v>
      </c>
      <c r="J196" t="s">
        <v>8</v>
      </c>
      <c r="K196">
        <v>160</v>
      </c>
      <c r="L196">
        <v>443.67034699999999</v>
      </c>
      <c r="M196">
        <v>38.171878999999997</v>
      </c>
      <c r="N196">
        <v>42.839187000000003</v>
      </c>
      <c r="O196">
        <v>41.409908000000001</v>
      </c>
      <c r="P196">
        <v>20.976580999999999</v>
      </c>
      <c r="Q196">
        <v>16.492162</v>
      </c>
      <c r="R196">
        <v>83.254339000000002</v>
      </c>
      <c r="S196">
        <v>80.482586999999995</v>
      </c>
      <c r="T196">
        <v>35.786062999999999</v>
      </c>
      <c r="U196">
        <v>39.957498999999999</v>
      </c>
      <c r="V196">
        <v>37.796531000000002</v>
      </c>
      <c r="W196">
        <v>42.748075999999998</v>
      </c>
      <c r="X196">
        <v>41.301000999999999</v>
      </c>
      <c r="Y196">
        <v>1.005E-2</v>
      </c>
      <c r="Z196">
        <v>44805.34</v>
      </c>
      <c r="AA196">
        <v>6.01</v>
      </c>
      <c r="AB196">
        <v>286977783960120</v>
      </c>
      <c r="AC196">
        <v>29079797764</v>
      </c>
      <c r="AD196">
        <v>116932293567501</v>
      </c>
      <c r="AE196">
        <v>16518057477</v>
      </c>
      <c r="AF196" t="s">
        <v>638</v>
      </c>
    </row>
    <row r="197" spans="1:32">
      <c r="A197" t="s">
        <v>138</v>
      </c>
      <c r="B197" t="s">
        <v>139</v>
      </c>
      <c r="C197" t="s">
        <v>152</v>
      </c>
      <c r="D197">
        <v>0</v>
      </c>
      <c r="E197" t="s">
        <v>140</v>
      </c>
      <c r="F197" t="s">
        <v>334</v>
      </c>
      <c r="G197" t="s">
        <v>17</v>
      </c>
      <c r="H197">
        <v>30</v>
      </c>
      <c r="I197">
        <v>10</v>
      </c>
      <c r="J197" t="s">
        <v>8</v>
      </c>
      <c r="K197">
        <v>185</v>
      </c>
      <c r="L197">
        <v>174.03994</v>
      </c>
      <c r="M197">
        <v>35.990892000000002</v>
      </c>
      <c r="N197">
        <v>41.021191999999999</v>
      </c>
      <c r="O197">
        <v>40.201566</v>
      </c>
      <c r="P197">
        <v>18.106680000000001</v>
      </c>
      <c r="Q197">
        <v>14.503920000000001</v>
      </c>
      <c r="R197">
        <v>70.366118999999998</v>
      </c>
      <c r="S197">
        <v>67.742816000000005</v>
      </c>
      <c r="T197">
        <v>32.792025000000002</v>
      </c>
      <c r="U197">
        <v>38.315024999999999</v>
      </c>
      <c r="V197">
        <v>35.726171000000001</v>
      </c>
      <c r="W197">
        <v>40.959682999999998</v>
      </c>
      <c r="X197">
        <v>40.132018000000002</v>
      </c>
      <c r="Y197">
        <v>3.3549000000000002E-2</v>
      </c>
      <c r="Z197">
        <v>24953.18</v>
      </c>
      <c r="AA197">
        <v>6</v>
      </c>
      <c r="AB197">
        <v>161019748289650</v>
      </c>
      <c r="AC197">
        <v>34858290677</v>
      </c>
      <c r="AD197">
        <v>65306897675861</v>
      </c>
      <c r="AE197">
        <v>16324148464</v>
      </c>
      <c r="AF197" t="s">
        <v>639</v>
      </c>
    </row>
    <row r="198" spans="1:32">
      <c r="A198" t="s">
        <v>138</v>
      </c>
      <c r="B198" t="s">
        <v>139</v>
      </c>
      <c r="C198" t="s">
        <v>152</v>
      </c>
      <c r="D198">
        <v>0</v>
      </c>
      <c r="E198" t="s">
        <v>140</v>
      </c>
      <c r="F198" t="s">
        <v>334</v>
      </c>
      <c r="G198" t="s">
        <v>17</v>
      </c>
      <c r="H198">
        <v>30</v>
      </c>
      <c r="I198">
        <v>10</v>
      </c>
      <c r="J198" t="s">
        <v>8</v>
      </c>
      <c r="K198">
        <v>210</v>
      </c>
      <c r="L198">
        <v>70.351117000000002</v>
      </c>
      <c r="M198">
        <v>33.434747000000002</v>
      </c>
      <c r="N198">
        <v>38.813611999999999</v>
      </c>
      <c r="O198">
        <v>38.644984999999998</v>
      </c>
      <c r="P198">
        <v>15.299668</v>
      </c>
      <c r="Q198">
        <v>12.447582000000001</v>
      </c>
      <c r="R198">
        <v>51.935713</v>
      </c>
      <c r="S198">
        <v>49.490625000000001</v>
      </c>
      <c r="T198">
        <v>29.589106000000001</v>
      </c>
      <c r="U198">
        <v>36.326352999999997</v>
      </c>
      <c r="V198">
        <v>33.271977999999997</v>
      </c>
      <c r="W198">
        <v>38.782107000000003</v>
      </c>
      <c r="X198">
        <v>38.601596000000001</v>
      </c>
      <c r="Y198">
        <v>9.6670000000000006E-2</v>
      </c>
      <c r="Z198">
        <v>13886.46</v>
      </c>
      <c r="AA198">
        <v>6.05</v>
      </c>
      <c r="AB198">
        <v>92169273567275</v>
      </c>
      <c r="AC198">
        <v>39634091356</v>
      </c>
      <c r="AD198">
        <v>36513660356184</v>
      </c>
      <c r="AE198">
        <v>16609431118</v>
      </c>
      <c r="AF198" t="s">
        <v>640</v>
      </c>
    </row>
    <row r="199" spans="1:32">
      <c r="A199" t="s">
        <v>138</v>
      </c>
      <c r="B199" t="s">
        <v>139</v>
      </c>
      <c r="C199" t="s">
        <v>152</v>
      </c>
      <c r="D199">
        <v>0</v>
      </c>
      <c r="E199" t="s">
        <v>140</v>
      </c>
      <c r="F199" t="s">
        <v>334</v>
      </c>
      <c r="G199" t="s">
        <v>17</v>
      </c>
      <c r="H199">
        <v>30</v>
      </c>
      <c r="I199">
        <v>10</v>
      </c>
      <c r="J199" t="s">
        <v>8</v>
      </c>
      <c r="K199">
        <v>235</v>
      </c>
      <c r="L199">
        <v>28.306433999999999</v>
      </c>
      <c r="M199">
        <v>30.670082000000001</v>
      </c>
      <c r="N199">
        <v>36.328282000000002</v>
      </c>
      <c r="O199">
        <v>36.901009000000002</v>
      </c>
      <c r="P199">
        <v>12.251013</v>
      </c>
      <c r="Q199">
        <v>10.236753</v>
      </c>
      <c r="R199">
        <v>29.014647</v>
      </c>
      <c r="S199">
        <v>27.208825999999998</v>
      </c>
      <c r="T199">
        <v>26.413170000000001</v>
      </c>
      <c r="U199">
        <v>33.828257000000001</v>
      </c>
      <c r="V199">
        <v>30.582932</v>
      </c>
      <c r="W199">
        <v>36.313569000000001</v>
      </c>
      <c r="X199">
        <v>36.878929999999997</v>
      </c>
      <c r="Y199">
        <v>0.18704299999999999</v>
      </c>
      <c r="Z199">
        <v>6492.03</v>
      </c>
      <c r="AA199">
        <v>6.38</v>
      </c>
      <c r="AB199">
        <v>43336253570505</v>
      </c>
      <c r="AC199">
        <v>42994939109</v>
      </c>
      <c r="AD199">
        <v>17142552631399</v>
      </c>
      <c r="AE199">
        <v>17469710132</v>
      </c>
      <c r="AF199" t="s">
        <v>641</v>
      </c>
    </row>
    <row r="200" spans="1:32">
      <c r="A200" t="s">
        <v>138</v>
      </c>
      <c r="B200" t="s">
        <v>139</v>
      </c>
      <c r="C200" t="s">
        <v>152</v>
      </c>
      <c r="D200">
        <v>0</v>
      </c>
      <c r="E200" t="s">
        <v>140</v>
      </c>
      <c r="F200" t="s">
        <v>334</v>
      </c>
      <c r="G200" t="s">
        <v>17</v>
      </c>
      <c r="H200">
        <v>30</v>
      </c>
      <c r="I200">
        <v>10</v>
      </c>
      <c r="J200" t="s">
        <v>19</v>
      </c>
      <c r="K200">
        <v>110</v>
      </c>
      <c r="L200">
        <v>1662.043985</v>
      </c>
      <c r="M200">
        <v>38.199339999999999</v>
      </c>
      <c r="N200">
        <v>42.982500000000002</v>
      </c>
      <c r="O200">
        <v>41.549754</v>
      </c>
      <c r="P200">
        <v>25.307265999999998</v>
      </c>
      <c r="Q200">
        <v>18.245695000000001</v>
      </c>
      <c r="R200">
        <v>87.124093000000002</v>
      </c>
      <c r="S200">
        <v>84.564610999999999</v>
      </c>
      <c r="T200">
        <v>36.844909999999999</v>
      </c>
      <c r="U200">
        <v>40.28295</v>
      </c>
      <c r="V200">
        <v>37.685991999999999</v>
      </c>
      <c r="W200">
        <v>42.872670999999997</v>
      </c>
      <c r="X200">
        <v>41.415353000000003</v>
      </c>
      <c r="Y200">
        <v>1.475E-3</v>
      </c>
      <c r="Z200">
        <v>89928.31</v>
      </c>
      <c r="AA200">
        <v>3.19</v>
      </c>
      <c r="AB200">
        <v>560784976251427</v>
      </c>
      <c r="AC200">
        <v>17179583140</v>
      </c>
      <c r="AD200">
        <v>234274018690451</v>
      </c>
      <c r="AE200">
        <v>8725938179</v>
      </c>
      <c r="AF200" t="s">
        <v>642</v>
      </c>
    </row>
    <row r="201" spans="1:32">
      <c r="A201" t="s">
        <v>138</v>
      </c>
      <c r="B201" t="s">
        <v>139</v>
      </c>
      <c r="C201" t="s">
        <v>152</v>
      </c>
      <c r="D201">
        <v>0</v>
      </c>
      <c r="E201" t="s">
        <v>140</v>
      </c>
      <c r="F201" t="s">
        <v>334</v>
      </c>
      <c r="G201" t="s">
        <v>17</v>
      </c>
      <c r="H201">
        <v>30</v>
      </c>
      <c r="I201">
        <v>10</v>
      </c>
      <c r="J201" t="s">
        <v>19</v>
      </c>
      <c r="K201">
        <v>135</v>
      </c>
      <c r="L201">
        <v>618.730189</v>
      </c>
      <c r="M201">
        <v>37.297283</v>
      </c>
      <c r="N201">
        <v>42.316828999999998</v>
      </c>
      <c r="O201">
        <v>41.159986000000004</v>
      </c>
      <c r="P201">
        <v>22.167812999999999</v>
      </c>
      <c r="Q201">
        <v>16.671685</v>
      </c>
      <c r="R201">
        <v>81.085722000000004</v>
      </c>
      <c r="S201">
        <v>78.506917999999999</v>
      </c>
      <c r="T201">
        <v>35.201452000000003</v>
      </c>
      <c r="U201">
        <v>39.573619000000001</v>
      </c>
      <c r="V201">
        <v>36.822622000000003</v>
      </c>
      <c r="W201">
        <v>42.221485999999999</v>
      </c>
      <c r="X201">
        <v>41.042901000000001</v>
      </c>
      <c r="Y201">
        <v>5.0819999999999997E-3</v>
      </c>
      <c r="Z201">
        <v>47443.33</v>
      </c>
      <c r="AA201">
        <v>2.85</v>
      </c>
      <c r="AB201">
        <v>299814302048899</v>
      </c>
      <c r="AC201">
        <v>13090527660</v>
      </c>
      <c r="AD201">
        <v>123572706984854</v>
      </c>
      <c r="AE201">
        <v>7835491273</v>
      </c>
      <c r="AF201" t="s">
        <v>643</v>
      </c>
    </row>
    <row r="202" spans="1:32">
      <c r="A202" t="s">
        <v>138</v>
      </c>
      <c r="B202" t="s">
        <v>139</v>
      </c>
      <c r="C202" t="s">
        <v>152</v>
      </c>
      <c r="D202">
        <v>0</v>
      </c>
      <c r="E202" t="s">
        <v>140</v>
      </c>
      <c r="F202" t="s">
        <v>334</v>
      </c>
      <c r="G202" t="s">
        <v>17</v>
      </c>
      <c r="H202">
        <v>30</v>
      </c>
      <c r="I202">
        <v>10</v>
      </c>
      <c r="J202" t="s">
        <v>19</v>
      </c>
      <c r="K202">
        <v>160</v>
      </c>
      <c r="L202">
        <v>242.19632999999999</v>
      </c>
      <c r="M202">
        <v>35.998331</v>
      </c>
      <c r="N202">
        <v>41.149245999999998</v>
      </c>
      <c r="O202">
        <v>40.401107000000003</v>
      </c>
      <c r="P202">
        <v>19.318474999999999</v>
      </c>
      <c r="Q202">
        <v>15.010285</v>
      </c>
      <c r="R202">
        <v>71.667544000000007</v>
      </c>
      <c r="S202">
        <v>69.157966000000002</v>
      </c>
      <c r="T202">
        <v>33.132551999999997</v>
      </c>
      <c r="U202">
        <v>38.514688999999997</v>
      </c>
      <c r="V202">
        <v>35.618960999999999</v>
      </c>
      <c r="W202">
        <v>41.079099999999997</v>
      </c>
      <c r="X202">
        <v>40.310274</v>
      </c>
      <c r="Y202">
        <v>1.7406000000000001E-2</v>
      </c>
      <c r="Z202">
        <v>23465.48</v>
      </c>
      <c r="AA202">
        <v>2.46</v>
      </c>
      <c r="AB202">
        <v>150808483442008</v>
      </c>
      <c r="AC202">
        <v>13887598212</v>
      </c>
      <c r="AD202">
        <v>61179659079278</v>
      </c>
      <c r="AE202">
        <v>6686083067</v>
      </c>
      <c r="AF202" t="s">
        <v>644</v>
      </c>
    </row>
    <row r="203" spans="1:32">
      <c r="A203" t="s">
        <v>138</v>
      </c>
      <c r="B203" t="s">
        <v>139</v>
      </c>
      <c r="C203" t="s">
        <v>152</v>
      </c>
      <c r="D203">
        <v>0</v>
      </c>
      <c r="E203" t="s">
        <v>140</v>
      </c>
      <c r="F203" t="s">
        <v>334</v>
      </c>
      <c r="G203" t="s">
        <v>17</v>
      </c>
      <c r="H203">
        <v>30</v>
      </c>
      <c r="I203">
        <v>10</v>
      </c>
      <c r="J203" t="s">
        <v>19</v>
      </c>
      <c r="K203">
        <v>185</v>
      </c>
      <c r="L203">
        <v>99.937500999999997</v>
      </c>
      <c r="M203">
        <v>34.193801999999998</v>
      </c>
      <c r="N203">
        <v>39.564748999999999</v>
      </c>
      <c r="O203">
        <v>39.262602000000001</v>
      </c>
      <c r="P203">
        <v>16.612871999999999</v>
      </c>
      <c r="Q203">
        <v>13.238362</v>
      </c>
      <c r="R203">
        <v>57.234107000000002</v>
      </c>
      <c r="S203">
        <v>54.925420000000003</v>
      </c>
      <c r="T203">
        <v>30.630288</v>
      </c>
      <c r="U203">
        <v>37.063442999999999</v>
      </c>
      <c r="V203">
        <v>33.944338000000002</v>
      </c>
      <c r="W203">
        <v>39.520511999999997</v>
      </c>
      <c r="X203">
        <v>39.205804000000001</v>
      </c>
      <c r="Y203">
        <v>7.1941000000000005E-2</v>
      </c>
      <c r="Z203">
        <v>13341.06</v>
      </c>
      <c r="AA203">
        <v>2.61</v>
      </c>
      <c r="AB203">
        <v>88459024409023</v>
      </c>
      <c r="AC203">
        <v>17181059084</v>
      </c>
      <c r="AD203">
        <v>34844514868929</v>
      </c>
      <c r="AE203">
        <v>7076630928</v>
      </c>
      <c r="AF203" t="s">
        <v>645</v>
      </c>
    </row>
    <row r="204" spans="1:32">
      <c r="A204" t="s">
        <v>138</v>
      </c>
      <c r="B204" t="s">
        <v>139</v>
      </c>
      <c r="C204" t="s">
        <v>152</v>
      </c>
      <c r="D204">
        <v>0</v>
      </c>
      <c r="E204" t="s">
        <v>140</v>
      </c>
      <c r="F204" t="s">
        <v>334</v>
      </c>
      <c r="G204" t="s">
        <v>17</v>
      </c>
      <c r="H204">
        <v>30</v>
      </c>
      <c r="I204">
        <v>10</v>
      </c>
      <c r="J204" t="s">
        <v>19</v>
      </c>
      <c r="K204">
        <v>210</v>
      </c>
      <c r="L204">
        <v>41.474791000000003</v>
      </c>
      <c r="M204">
        <v>31.840558000000001</v>
      </c>
      <c r="N204">
        <v>37.622988999999997</v>
      </c>
      <c r="O204">
        <v>37.767865999999998</v>
      </c>
      <c r="P204">
        <v>13.732184999999999</v>
      </c>
      <c r="Q204">
        <v>11.249919999999999</v>
      </c>
      <c r="R204">
        <v>37.777985999999999</v>
      </c>
      <c r="S204">
        <v>35.756200999999997</v>
      </c>
      <c r="T204">
        <v>27.753814999999999</v>
      </c>
      <c r="U204">
        <v>35.108969999999999</v>
      </c>
      <c r="V204">
        <v>31.710996999999999</v>
      </c>
      <c r="W204">
        <v>37.598658999999998</v>
      </c>
      <c r="X204">
        <v>37.734200999999999</v>
      </c>
      <c r="Y204">
        <v>0.156363</v>
      </c>
      <c r="Z204">
        <v>7578.37</v>
      </c>
      <c r="AA204">
        <v>2.85</v>
      </c>
      <c r="AB204">
        <v>51334190366363</v>
      </c>
      <c r="AC204">
        <v>19111603552</v>
      </c>
      <c r="AD204">
        <v>19858365018512</v>
      </c>
      <c r="AE204">
        <v>7848481903</v>
      </c>
      <c r="AF204" t="s">
        <v>646</v>
      </c>
    </row>
    <row r="205" spans="1:32">
      <c r="A205" t="s">
        <v>138</v>
      </c>
      <c r="B205" t="s">
        <v>139</v>
      </c>
      <c r="C205" t="s">
        <v>152</v>
      </c>
      <c r="D205">
        <v>0</v>
      </c>
      <c r="E205" t="s">
        <v>140</v>
      </c>
      <c r="F205" t="s">
        <v>334</v>
      </c>
      <c r="G205" t="s">
        <v>17</v>
      </c>
      <c r="H205">
        <v>30</v>
      </c>
      <c r="I205">
        <v>10</v>
      </c>
      <c r="J205" t="s">
        <v>19</v>
      </c>
      <c r="K205">
        <v>235</v>
      </c>
      <c r="L205">
        <v>17.323581999999998</v>
      </c>
      <c r="M205">
        <v>29.198013</v>
      </c>
      <c r="N205">
        <v>35.338495000000002</v>
      </c>
      <c r="O205">
        <v>36.260523999999997</v>
      </c>
      <c r="P205">
        <v>10.678597</v>
      </c>
      <c r="Q205">
        <v>9.0807169999999999</v>
      </c>
      <c r="R205">
        <v>15.962251</v>
      </c>
      <c r="S205">
        <v>14.438485999999999</v>
      </c>
      <c r="T205">
        <v>24.868445999999999</v>
      </c>
      <c r="U205">
        <v>32.753042999999998</v>
      </c>
      <c r="V205">
        <v>29.130390999999999</v>
      </c>
      <c r="W205">
        <v>35.320661999999999</v>
      </c>
      <c r="X205">
        <v>36.232182999999999</v>
      </c>
      <c r="Y205">
        <v>0.237682</v>
      </c>
      <c r="Z205">
        <v>3935.26</v>
      </c>
      <c r="AA205">
        <v>2.76</v>
      </c>
      <c r="AB205">
        <v>26707396216054</v>
      </c>
      <c r="AC205">
        <v>19371068495</v>
      </c>
      <c r="AD205">
        <v>10352486859700</v>
      </c>
      <c r="AE205">
        <v>7541649028</v>
      </c>
      <c r="AF205" t="s">
        <v>647</v>
      </c>
    </row>
    <row r="206" spans="1:32">
      <c r="A206" t="s">
        <v>138</v>
      </c>
      <c r="B206" t="s">
        <v>139</v>
      </c>
      <c r="C206" t="s">
        <v>152</v>
      </c>
      <c r="D206">
        <v>0</v>
      </c>
      <c r="E206" t="s">
        <v>140</v>
      </c>
      <c r="F206" t="s">
        <v>334</v>
      </c>
      <c r="G206" t="s">
        <v>17</v>
      </c>
      <c r="H206">
        <v>30</v>
      </c>
      <c r="I206">
        <v>10</v>
      </c>
      <c r="J206" t="s">
        <v>9</v>
      </c>
      <c r="K206">
        <v>110</v>
      </c>
      <c r="L206">
        <v>1034.7691179999999</v>
      </c>
      <c r="M206">
        <v>35.669710000000002</v>
      </c>
      <c r="N206">
        <v>41.390707999999997</v>
      </c>
      <c r="O206">
        <v>40.776788000000003</v>
      </c>
      <c r="P206">
        <v>23.863029000000001</v>
      </c>
      <c r="Q206">
        <v>15.962213</v>
      </c>
      <c r="R206">
        <v>73.46754</v>
      </c>
      <c r="S206">
        <v>71.196286000000001</v>
      </c>
      <c r="T206">
        <v>32.714255999999999</v>
      </c>
      <c r="U206">
        <v>38.814498999999998</v>
      </c>
      <c r="V206">
        <v>35.257655</v>
      </c>
      <c r="W206">
        <v>41.311633</v>
      </c>
      <c r="X206">
        <v>40.666226000000002</v>
      </c>
      <c r="Y206">
        <v>2.7899999999999999E-3</v>
      </c>
      <c r="Z206">
        <v>50127.09</v>
      </c>
      <c r="AA206">
        <v>2.0699999999999998</v>
      </c>
      <c r="AB206">
        <v>314539267307852</v>
      </c>
      <c r="AC206">
        <v>9942810172</v>
      </c>
      <c r="AD206">
        <v>130645227093167</v>
      </c>
      <c r="AE206">
        <v>5627426648</v>
      </c>
      <c r="AF206" t="s">
        <v>648</v>
      </c>
    </row>
    <row r="207" spans="1:32">
      <c r="A207" t="s">
        <v>138</v>
      </c>
      <c r="B207" t="s">
        <v>139</v>
      </c>
      <c r="C207" t="s">
        <v>152</v>
      </c>
      <c r="D207">
        <v>0</v>
      </c>
      <c r="E207" t="s">
        <v>140</v>
      </c>
      <c r="F207" t="s">
        <v>334</v>
      </c>
      <c r="G207" t="s">
        <v>17</v>
      </c>
      <c r="H207">
        <v>30</v>
      </c>
      <c r="I207">
        <v>10</v>
      </c>
      <c r="J207" t="s">
        <v>9</v>
      </c>
      <c r="K207">
        <v>135</v>
      </c>
      <c r="L207">
        <v>403.95502499999998</v>
      </c>
      <c r="M207">
        <v>35.102946000000003</v>
      </c>
      <c r="N207">
        <v>40.874884999999999</v>
      </c>
      <c r="O207">
        <v>40.420195</v>
      </c>
      <c r="P207">
        <v>20.972826999999999</v>
      </c>
      <c r="Q207">
        <v>14.933361</v>
      </c>
      <c r="R207">
        <v>67.444342000000006</v>
      </c>
      <c r="S207">
        <v>65.196029999999993</v>
      </c>
      <c r="T207">
        <v>31.870563000000001</v>
      </c>
      <c r="U207">
        <v>38.250467</v>
      </c>
      <c r="V207">
        <v>34.715260999999998</v>
      </c>
      <c r="W207">
        <v>40.805954</v>
      </c>
      <c r="X207">
        <v>40.324551999999997</v>
      </c>
      <c r="Y207">
        <v>9.9340000000000001E-3</v>
      </c>
      <c r="Z207">
        <v>26955.79</v>
      </c>
      <c r="AA207">
        <v>1.55</v>
      </c>
      <c r="AB207">
        <v>170213661683967</v>
      </c>
      <c r="AC207">
        <v>7839049689</v>
      </c>
      <c r="AD207">
        <v>70220476621077</v>
      </c>
      <c r="AE207">
        <v>4225863234</v>
      </c>
      <c r="AF207" t="s">
        <v>649</v>
      </c>
    </row>
    <row r="208" spans="1:32">
      <c r="A208" t="s">
        <v>138</v>
      </c>
      <c r="B208" t="s">
        <v>139</v>
      </c>
      <c r="C208" t="s">
        <v>152</v>
      </c>
      <c r="D208">
        <v>0</v>
      </c>
      <c r="E208" t="s">
        <v>140</v>
      </c>
      <c r="F208" t="s">
        <v>334</v>
      </c>
      <c r="G208" t="s">
        <v>17</v>
      </c>
      <c r="H208">
        <v>30</v>
      </c>
      <c r="I208">
        <v>10</v>
      </c>
      <c r="J208" t="s">
        <v>9</v>
      </c>
      <c r="K208">
        <v>160</v>
      </c>
      <c r="L208">
        <v>164.07330099999999</v>
      </c>
      <c r="M208">
        <v>34.195905000000003</v>
      </c>
      <c r="N208">
        <v>39.935600000000001</v>
      </c>
      <c r="O208">
        <v>39.710031000000001</v>
      </c>
      <c r="P208">
        <v>18.274849</v>
      </c>
      <c r="Q208">
        <v>13.705249999999999</v>
      </c>
      <c r="R208">
        <v>57.713006999999998</v>
      </c>
      <c r="S208">
        <v>55.615628000000001</v>
      </c>
      <c r="T208">
        <v>30.608791</v>
      </c>
      <c r="U208">
        <v>37.379961999999999</v>
      </c>
      <c r="V208">
        <v>33.873551999999997</v>
      </c>
      <c r="W208">
        <v>39.881588999999998</v>
      </c>
      <c r="X208">
        <v>39.635047999999998</v>
      </c>
      <c r="Y208">
        <v>3.9631E-2</v>
      </c>
      <c r="Z208">
        <v>14084.62</v>
      </c>
      <c r="AA208">
        <v>1.42</v>
      </c>
      <c r="AB208">
        <v>90144604390061</v>
      </c>
      <c r="AC208">
        <v>8809971356</v>
      </c>
      <c r="AD208">
        <v>36720936490242</v>
      </c>
      <c r="AE208">
        <v>3830420262</v>
      </c>
      <c r="AF208" t="s">
        <v>650</v>
      </c>
    </row>
    <row r="209" spans="1:32">
      <c r="A209" t="s">
        <v>138</v>
      </c>
      <c r="B209" t="s">
        <v>139</v>
      </c>
      <c r="C209" t="s">
        <v>152</v>
      </c>
      <c r="D209">
        <v>0</v>
      </c>
      <c r="E209" t="s">
        <v>140</v>
      </c>
      <c r="F209" t="s">
        <v>334</v>
      </c>
      <c r="G209" t="s">
        <v>17</v>
      </c>
      <c r="H209">
        <v>30</v>
      </c>
      <c r="I209">
        <v>10</v>
      </c>
      <c r="J209" t="s">
        <v>9</v>
      </c>
      <c r="K209">
        <v>185</v>
      </c>
      <c r="L209">
        <v>69.932458999999994</v>
      </c>
      <c r="M209">
        <v>32.765608999999998</v>
      </c>
      <c r="N209">
        <v>38.513154</v>
      </c>
      <c r="O209">
        <v>38.639898000000002</v>
      </c>
      <c r="P209">
        <v>15.571033999999999</v>
      </c>
      <c r="Q209">
        <v>12.204038000000001</v>
      </c>
      <c r="R209">
        <v>43.410986000000001</v>
      </c>
      <c r="S209">
        <v>41.509706000000001</v>
      </c>
      <c r="T209">
        <v>28.792014000000002</v>
      </c>
      <c r="U209">
        <v>36.067982999999998</v>
      </c>
      <c r="V209">
        <v>32.544255</v>
      </c>
      <c r="W209">
        <v>38.475209</v>
      </c>
      <c r="X209">
        <v>38.585982999999999</v>
      </c>
      <c r="Y209">
        <v>0.11061</v>
      </c>
      <c r="Z209">
        <v>8506.23</v>
      </c>
      <c r="AA209">
        <v>1.56</v>
      </c>
      <c r="AB209">
        <v>54796966784847</v>
      </c>
      <c r="AC209">
        <v>10242649505</v>
      </c>
      <c r="AD209">
        <v>22217874866258</v>
      </c>
      <c r="AE209">
        <v>4272599532</v>
      </c>
      <c r="AF209" t="s">
        <v>651</v>
      </c>
    </row>
    <row r="210" spans="1:32">
      <c r="A210" t="s">
        <v>138</v>
      </c>
      <c r="B210" t="s">
        <v>139</v>
      </c>
      <c r="C210" t="s">
        <v>152</v>
      </c>
      <c r="D210">
        <v>0</v>
      </c>
      <c r="E210" t="s">
        <v>140</v>
      </c>
      <c r="F210" t="s">
        <v>334</v>
      </c>
      <c r="G210" t="s">
        <v>17</v>
      </c>
      <c r="H210">
        <v>30</v>
      </c>
      <c r="I210">
        <v>10</v>
      </c>
      <c r="J210" t="s">
        <v>9</v>
      </c>
      <c r="K210">
        <v>210</v>
      </c>
      <c r="L210">
        <v>30.31673</v>
      </c>
      <c r="M210">
        <v>30.726510000000001</v>
      </c>
      <c r="N210">
        <v>36.805655000000002</v>
      </c>
      <c r="O210">
        <v>37.319892000000003</v>
      </c>
      <c r="P210">
        <v>12.655810000000001</v>
      </c>
      <c r="Q210">
        <v>10.392438</v>
      </c>
      <c r="R210">
        <v>25.687487000000001</v>
      </c>
      <c r="S210">
        <v>24.150165000000001</v>
      </c>
      <c r="T210">
        <v>26.470316</v>
      </c>
      <c r="U210">
        <v>34.227049999999998</v>
      </c>
      <c r="V210">
        <v>30.608653</v>
      </c>
      <c r="W210">
        <v>36.786566999999998</v>
      </c>
      <c r="X210">
        <v>37.289051999999998</v>
      </c>
      <c r="Y210">
        <v>0.183283</v>
      </c>
      <c r="Z210">
        <v>5126.82</v>
      </c>
      <c r="AA210">
        <v>1.62</v>
      </c>
      <c r="AB210">
        <v>33624614591664</v>
      </c>
      <c r="AC210">
        <v>11210312932</v>
      </c>
      <c r="AD210">
        <v>13438767673725</v>
      </c>
      <c r="AE210">
        <v>4383334399</v>
      </c>
      <c r="AF210" t="s">
        <v>652</v>
      </c>
    </row>
    <row r="211" spans="1:32">
      <c r="A211" t="s">
        <v>138</v>
      </c>
      <c r="B211" t="s">
        <v>139</v>
      </c>
      <c r="C211" t="s">
        <v>152</v>
      </c>
      <c r="D211">
        <v>0</v>
      </c>
      <c r="E211" t="s">
        <v>140</v>
      </c>
      <c r="F211" t="s">
        <v>334</v>
      </c>
      <c r="G211" t="s">
        <v>17</v>
      </c>
      <c r="H211">
        <v>30</v>
      </c>
      <c r="I211">
        <v>10</v>
      </c>
      <c r="J211" t="s">
        <v>9</v>
      </c>
      <c r="K211">
        <v>235</v>
      </c>
      <c r="L211">
        <v>13.159134999999999</v>
      </c>
      <c r="M211">
        <v>28.27816</v>
      </c>
      <c r="N211">
        <v>34.723941000000003</v>
      </c>
      <c r="O211">
        <v>35.678522000000001</v>
      </c>
      <c r="P211">
        <v>9.675065</v>
      </c>
      <c r="Q211">
        <v>8.3459520000000005</v>
      </c>
      <c r="R211">
        <v>6.1673280000000004</v>
      </c>
      <c r="S211">
        <v>5.2447619999999997</v>
      </c>
      <c r="T211">
        <v>23.924451000000001</v>
      </c>
      <c r="U211">
        <v>31.921019000000001</v>
      </c>
      <c r="V211">
        <v>28.211026</v>
      </c>
      <c r="W211">
        <v>34.709550999999998</v>
      </c>
      <c r="X211">
        <v>35.655532999999998</v>
      </c>
      <c r="Y211">
        <v>0.27255800000000002</v>
      </c>
      <c r="Z211">
        <v>2999.21</v>
      </c>
      <c r="AA211">
        <v>1.59</v>
      </c>
      <c r="AB211">
        <v>19397364829367</v>
      </c>
      <c r="AC211">
        <v>11165314874</v>
      </c>
      <c r="AD211">
        <v>7890504948685</v>
      </c>
      <c r="AE211">
        <v>4368586387</v>
      </c>
      <c r="AF211" t="s">
        <v>653</v>
      </c>
    </row>
    <row r="212" spans="1:32">
      <c r="A212" t="s">
        <v>138</v>
      </c>
      <c r="B212" t="s">
        <v>139</v>
      </c>
      <c r="C212" t="s">
        <v>152</v>
      </c>
      <c r="D212">
        <v>0</v>
      </c>
      <c r="E212" t="s">
        <v>140</v>
      </c>
      <c r="F212" t="s">
        <v>334</v>
      </c>
      <c r="G212" t="s">
        <v>17</v>
      </c>
      <c r="H212">
        <v>30</v>
      </c>
      <c r="I212">
        <v>10</v>
      </c>
      <c r="J212" t="s">
        <v>20</v>
      </c>
      <c r="K212">
        <v>110</v>
      </c>
      <c r="L212">
        <v>464.63828100000001</v>
      </c>
      <c r="M212">
        <v>32.443216</v>
      </c>
      <c r="N212">
        <v>39.539831</v>
      </c>
      <c r="O212">
        <v>39.707962000000002</v>
      </c>
      <c r="P212">
        <v>20.150807</v>
      </c>
      <c r="Q212">
        <v>12.899592999999999</v>
      </c>
      <c r="R212">
        <v>42.586154000000001</v>
      </c>
      <c r="S212">
        <v>40.845773000000001</v>
      </c>
      <c r="T212">
        <v>28.145171000000001</v>
      </c>
      <c r="U212">
        <v>36.761964999999996</v>
      </c>
      <c r="V212">
        <v>32.214646999999999</v>
      </c>
      <c r="W212">
        <v>39.490108999999997</v>
      </c>
      <c r="X212">
        <v>39.626196</v>
      </c>
      <c r="Y212">
        <v>6.509E-3</v>
      </c>
      <c r="Z212">
        <v>20914.45</v>
      </c>
      <c r="AA212">
        <v>0.77</v>
      </c>
      <c r="AB212">
        <v>135292161463710</v>
      </c>
      <c r="AC212">
        <v>4289275682</v>
      </c>
      <c r="AD212">
        <v>54471122235610</v>
      </c>
      <c r="AE212">
        <v>2087017170</v>
      </c>
      <c r="AF212" t="s">
        <v>654</v>
      </c>
    </row>
    <row r="213" spans="1:32">
      <c r="A213" t="s">
        <v>138</v>
      </c>
      <c r="B213" t="s">
        <v>139</v>
      </c>
      <c r="C213" t="s">
        <v>152</v>
      </c>
      <c r="D213">
        <v>0</v>
      </c>
      <c r="E213" t="s">
        <v>140</v>
      </c>
      <c r="F213" t="s">
        <v>334</v>
      </c>
      <c r="G213" t="s">
        <v>17</v>
      </c>
      <c r="H213">
        <v>30</v>
      </c>
      <c r="I213">
        <v>10</v>
      </c>
      <c r="J213" t="s">
        <v>20</v>
      </c>
      <c r="K213">
        <v>135</v>
      </c>
      <c r="L213">
        <v>194.183468</v>
      </c>
      <c r="M213">
        <v>32.141942999999998</v>
      </c>
      <c r="N213">
        <v>39.138340999999997</v>
      </c>
      <c r="O213">
        <v>39.373114999999999</v>
      </c>
      <c r="P213">
        <v>18.249103999999999</v>
      </c>
      <c r="Q213">
        <v>12.360613000000001</v>
      </c>
      <c r="R213">
        <v>37.619459999999997</v>
      </c>
      <c r="S213">
        <v>35.985677000000003</v>
      </c>
      <c r="T213">
        <v>27.801134999999999</v>
      </c>
      <c r="U213">
        <v>36.348629000000003</v>
      </c>
      <c r="V213">
        <v>31.921372999999999</v>
      </c>
      <c r="W213">
        <v>39.092272999999999</v>
      </c>
      <c r="X213">
        <v>39.300842000000003</v>
      </c>
      <c r="Y213">
        <v>2.2467000000000001E-2</v>
      </c>
      <c r="Z213">
        <v>11582.87</v>
      </c>
      <c r="AA213">
        <v>0.56999999999999995</v>
      </c>
      <c r="AB213">
        <v>75369998276128</v>
      </c>
      <c r="AC213">
        <v>3455194291</v>
      </c>
      <c r="AD213">
        <v>30161559373494</v>
      </c>
      <c r="AE213">
        <v>1534828970</v>
      </c>
      <c r="AF213" t="s">
        <v>655</v>
      </c>
    </row>
    <row r="214" spans="1:32">
      <c r="A214" t="s">
        <v>138</v>
      </c>
      <c r="B214" t="s">
        <v>139</v>
      </c>
      <c r="C214" t="s">
        <v>152</v>
      </c>
      <c r="D214">
        <v>0</v>
      </c>
      <c r="E214" t="s">
        <v>140</v>
      </c>
      <c r="F214" t="s">
        <v>334</v>
      </c>
      <c r="G214" t="s">
        <v>17</v>
      </c>
      <c r="H214">
        <v>30</v>
      </c>
      <c r="I214">
        <v>10</v>
      </c>
      <c r="J214" t="s">
        <v>20</v>
      </c>
      <c r="K214">
        <v>160</v>
      </c>
      <c r="L214">
        <v>84.574417999999994</v>
      </c>
      <c r="M214">
        <v>31.598983</v>
      </c>
      <c r="N214">
        <v>38.374208000000003</v>
      </c>
      <c r="O214">
        <v>38.727294999999998</v>
      </c>
      <c r="P214">
        <v>16.083145999999999</v>
      </c>
      <c r="Q214">
        <v>11.596762999999999</v>
      </c>
      <c r="R214">
        <v>29.771557000000001</v>
      </c>
      <c r="S214">
        <v>28.300816000000001</v>
      </c>
      <c r="T214">
        <v>27.199228999999999</v>
      </c>
      <c r="U214">
        <v>35.649155</v>
      </c>
      <c r="V214">
        <v>31.403452000000001</v>
      </c>
      <c r="W214">
        <v>38.337209000000001</v>
      </c>
      <c r="X214">
        <v>38.671208</v>
      </c>
      <c r="Y214">
        <v>7.6051999999999995E-2</v>
      </c>
      <c r="Z214">
        <v>6479.38</v>
      </c>
      <c r="AA214">
        <v>0.68</v>
      </c>
      <c r="AB214">
        <v>42638378582277</v>
      </c>
      <c r="AC214">
        <v>4262030974</v>
      </c>
      <c r="AD214">
        <v>16878902481323</v>
      </c>
      <c r="AE214">
        <v>1815327077</v>
      </c>
      <c r="AF214" t="s">
        <v>656</v>
      </c>
    </row>
    <row r="215" spans="1:32">
      <c r="A215" t="s">
        <v>138</v>
      </c>
      <c r="B215" t="s">
        <v>139</v>
      </c>
      <c r="C215" t="s">
        <v>152</v>
      </c>
      <c r="D215">
        <v>0</v>
      </c>
      <c r="E215" t="s">
        <v>140</v>
      </c>
      <c r="F215" t="s">
        <v>334</v>
      </c>
      <c r="G215" t="s">
        <v>17</v>
      </c>
      <c r="H215">
        <v>30</v>
      </c>
      <c r="I215">
        <v>10</v>
      </c>
      <c r="J215" t="s">
        <v>20</v>
      </c>
      <c r="K215">
        <v>185</v>
      </c>
      <c r="L215">
        <v>37.859948000000003</v>
      </c>
      <c r="M215">
        <v>30.610631000000001</v>
      </c>
      <c r="N215">
        <v>37.181793999999996</v>
      </c>
      <c r="O215">
        <v>37.748080999999999</v>
      </c>
      <c r="P215">
        <v>13.650665999999999</v>
      </c>
      <c r="Q215">
        <v>10.502630999999999</v>
      </c>
      <c r="R215">
        <v>18.468623999999998</v>
      </c>
      <c r="S215">
        <v>17.258288</v>
      </c>
      <c r="T215">
        <v>26.158189</v>
      </c>
      <c r="U215">
        <v>34.560073000000003</v>
      </c>
      <c r="V215">
        <v>30.466567000000001</v>
      </c>
      <c r="W215">
        <v>37.157569000000002</v>
      </c>
      <c r="X215">
        <v>37.706291999999998</v>
      </c>
      <c r="Y215">
        <v>0.15998299999999999</v>
      </c>
      <c r="Z215">
        <v>4255.37</v>
      </c>
      <c r="AA215">
        <v>0.74</v>
      </c>
      <c r="AB215">
        <v>28167022939836</v>
      </c>
      <c r="AC215">
        <v>4792107252</v>
      </c>
      <c r="AD215">
        <v>11096579621267</v>
      </c>
      <c r="AE215">
        <v>2002369874</v>
      </c>
      <c r="AF215" t="s">
        <v>657</v>
      </c>
    </row>
    <row r="216" spans="1:32">
      <c r="A216" t="s">
        <v>138</v>
      </c>
      <c r="B216" t="s">
        <v>139</v>
      </c>
      <c r="C216" t="s">
        <v>152</v>
      </c>
      <c r="D216">
        <v>0</v>
      </c>
      <c r="E216" t="s">
        <v>140</v>
      </c>
      <c r="F216" t="s">
        <v>334</v>
      </c>
      <c r="G216" t="s">
        <v>17</v>
      </c>
      <c r="H216">
        <v>30</v>
      </c>
      <c r="I216">
        <v>10</v>
      </c>
      <c r="J216" t="s">
        <v>20</v>
      </c>
      <c r="K216">
        <v>210</v>
      </c>
      <c r="L216">
        <v>17.362313</v>
      </c>
      <c r="M216">
        <v>29.006115000000001</v>
      </c>
      <c r="N216">
        <v>35.650556000000002</v>
      </c>
      <c r="O216">
        <v>36.548721999999998</v>
      </c>
      <c r="P216">
        <v>10.904462000000001</v>
      </c>
      <c r="Q216">
        <v>8.9923120000000001</v>
      </c>
      <c r="R216">
        <v>5.9628880000000004</v>
      </c>
      <c r="S216">
        <v>5.0707930000000001</v>
      </c>
      <c r="T216">
        <v>24.570126999999999</v>
      </c>
      <c r="U216">
        <v>32.937072000000001</v>
      </c>
      <c r="V216">
        <v>28.925550999999999</v>
      </c>
      <c r="W216">
        <v>35.636066</v>
      </c>
      <c r="X216">
        <v>36.523243999999998</v>
      </c>
      <c r="Y216">
        <v>0.26343100000000003</v>
      </c>
      <c r="Z216">
        <v>2662.65</v>
      </c>
      <c r="AA216">
        <v>0.72</v>
      </c>
      <c r="AB216">
        <v>17931102060522</v>
      </c>
      <c r="AC216">
        <v>5025172325</v>
      </c>
      <c r="AD216">
        <v>6959952538845</v>
      </c>
      <c r="AE216">
        <v>1977976142</v>
      </c>
      <c r="AF216" t="s">
        <v>658</v>
      </c>
    </row>
    <row r="217" spans="1:32">
      <c r="A217" t="s">
        <v>138</v>
      </c>
      <c r="B217" t="s">
        <v>139</v>
      </c>
      <c r="C217" t="s">
        <v>152</v>
      </c>
      <c r="D217">
        <v>0</v>
      </c>
      <c r="E217" t="s">
        <v>140</v>
      </c>
      <c r="F217" t="s">
        <v>334</v>
      </c>
      <c r="G217" t="s">
        <v>17</v>
      </c>
      <c r="H217">
        <v>30</v>
      </c>
      <c r="I217">
        <v>10</v>
      </c>
      <c r="J217" t="s">
        <v>20</v>
      </c>
      <c r="K217">
        <v>235</v>
      </c>
      <c r="L217">
        <v>8.1223310000000009</v>
      </c>
      <c r="M217">
        <v>26.974495999999998</v>
      </c>
      <c r="N217">
        <v>33.833852</v>
      </c>
      <c r="O217">
        <v>35.149965999999999</v>
      </c>
      <c r="P217">
        <v>8.2227490000000003</v>
      </c>
      <c r="Q217">
        <v>7.2957210000000003</v>
      </c>
      <c r="R217">
        <v>9.8799999999999995E-4</v>
      </c>
      <c r="S217">
        <v>0</v>
      </c>
      <c r="T217">
        <v>22.653161999999998</v>
      </c>
      <c r="U217">
        <v>30.918925000000002</v>
      </c>
      <c r="V217">
        <v>26.927902</v>
      </c>
      <c r="W217">
        <v>33.82376</v>
      </c>
      <c r="X217">
        <v>35.135672</v>
      </c>
      <c r="Y217">
        <v>0.29335499999999998</v>
      </c>
      <c r="Z217">
        <v>1525.27</v>
      </c>
      <c r="AA217">
        <v>0.71</v>
      </c>
      <c r="AB217">
        <v>10308284780162</v>
      </c>
      <c r="AC217">
        <v>4994172036</v>
      </c>
      <c r="AD217">
        <v>4001260327853</v>
      </c>
      <c r="AE217">
        <v>1916740016</v>
      </c>
      <c r="AF217" t="s">
        <v>659</v>
      </c>
    </row>
    <row r="218" spans="1:32">
      <c r="A218" t="s">
        <v>138</v>
      </c>
      <c r="B218" t="s">
        <v>139</v>
      </c>
      <c r="C218" t="s">
        <v>152</v>
      </c>
      <c r="D218">
        <v>0</v>
      </c>
      <c r="E218" t="s">
        <v>140</v>
      </c>
      <c r="F218" t="s">
        <v>66</v>
      </c>
      <c r="G218" t="s">
        <v>17</v>
      </c>
      <c r="H218">
        <v>60</v>
      </c>
      <c r="I218">
        <v>10</v>
      </c>
      <c r="J218" t="s">
        <v>17</v>
      </c>
      <c r="K218">
        <v>110</v>
      </c>
      <c r="L218">
        <v>30118.980097</v>
      </c>
      <c r="M218">
        <v>40.436743999999997</v>
      </c>
      <c r="N218">
        <v>49.716180000000001</v>
      </c>
      <c r="O218">
        <v>47.958208999999997</v>
      </c>
      <c r="P218">
        <v>27.363097</v>
      </c>
      <c r="Q218">
        <v>18.262822</v>
      </c>
      <c r="R218">
        <v>97.517689000000004</v>
      </c>
      <c r="S218">
        <v>95.720967999999999</v>
      </c>
      <c r="T218">
        <v>41.365535999999999</v>
      </c>
      <c r="U218">
        <v>42.567886000000001</v>
      </c>
      <c r="V218">
        <v>40.363657000000003</v>
      </c>
      <c r="W218">
        <v>49.703114999999997</v>
      </c>
      <c r="X218">
        <v>47.930109999999999</v>
      </c>
      <c r="Y218">
        <v>0.28222900000000001</v>
      </c>
      <c r="Z218">
        <v>956313.89</v>
      </c>
      <c r="AA218">
        <v>46.77</v>
      </c>
      <c r="AB218">
        <v>5834467530892290</v>
      </c>
      <c r="AC218">
        <v>234802318071</v>
      </c>
      <c r="AD218">
        <v>2484822943637990</v>
      </c>
      <c r="AE218">
        <v>129968716278</v>
      </c>
      <c r="AF218" t="s">
        <v>660</v>
      </c>
    </row>
    <row r="219" spans="1:32">
      <c r="A219" t="s">
        <v>138</v>
      </c>
      <c r="B219" t="s">
        <v>139</v>
      </c>
      <c r="C219" t="s">
        <v>152</v>
      </c>
      <c r="D219">
        <v>0</v>
      </c>
      <c r="E219" t="s">
        <v>140</v>
      </c>
      <c r="F219" t="s">
        <v>66</v>
      </c>
      <c r="G219" t="s">
        <v>17</v>
      </c>
      <c r="H219">
        <v>60</v>
      </c>
      <c r="I219">
        <v>10</v>
      </c>
      <c r="J219" t="s">
        <v>17</v>
      </c>
      <c r="K219">
        <v>135</v>
      </c>
      <c r="L219">
        <v>10449.293476000001</v>
      </c>
      <c r="M219">
        <v>39.798718999999998</v>
      </c>
      <c r="N219">
        <v>49.017341999999999</v>
      </c>
      <c r="O219">
        <v>46.838599000000002</v>
      </c>
      <c r="P219">
        <v>24.864291000000001</v>
      </c>
      <c r="Q219">
        <v>17.380727</v>
      </c>
      <c r="R219">
        <v>93.358226000000002</v>
      </c>
      <c r="S219">
        <v>91.168473000000006</v>
      </c>
      <c r="T219">
        <v>39.725268999999997</v>
      </c>
      <c r="U219">
        <v>41.871504000000002</v>
      </c>
      <c r="V219">
        <v>39.784666000000001</v>
      </c>
      <c r="W219">
        <v>49.012248999999997</v>
      </c>
      <c r="X219">
        <v>46.821184000000002</v>
      </c>
      <c r="Y219">
        <v>0.43929299999999999</v>
      </c>
      <c r="Z219">
        <v>371995.52</v>
      </c>
      <c r="AA219">
        <v>50.02</v>
      </c>
      <c r="AB219">
        <v>2203049426631000</v>
      </c>
      <c r="AC219">
        <v>259186143094</v>
      </c>
      <c r="AD219">
        <v>971222544512951</v>
      </c>
      <c r="AE219">
        <v>138957180309</v>
      </c>
      <c r="AF219" t="s">
        <v>661</v>
      </c>
    </row>
    <row r="220" spans="1:32">
      <c r="A220" t="s">
        <v>138</v>
      </c>
      <c r="B220" t="s">
        <v>139</v>
      </c>
      <c r="C220" t="s">
        <v>152</v>
      </c>
      <c r="D220">
        <v>0</v>
      </c>
      <c r="E220" t="s">
        <v>140</v>
      </c>
      <c r="F220" t="s">
        <v>66</v>
      </c>
      <c r="G220" t="s">
        <v>17</v>
      </c>
      <c r="H220">
        <v>60</v>
      </c>
      <c r="I220">
        <v>10</v>
      </c>
      <c r="J220" t="s">
        <v>17</v>
      </c>
      <c r="K220">
        <v>160</v>
      </c>
      <c r="L220">
        <v>3926.354261</v>
      </c>
      <c r="M220">
        <v>38.859036000000003</v>
      </c>
      <c r="N220">
        <v>47.844078000000003</v>
      </c>
      <c r="O220">
        <v>45.154069999999997</v>
      </c>
      <c r="P220">
        <v>21.944164000000001</v>
      </c>
      <c r="Q220">
        <v>16.242003</v>
      </c>
      <c r="R220">
        <v>85.406909999999996</v>
      </c>
      <c r="S220">
        <v>83.012736000000004</v>
      </c>
      <c r="T220">
        <v>37.566651</v>
      </c>
      <c r="U220">
        <v>40.855186000000003</v>
      </c>
      <c r="V220">
        <v>38.851031999999996</v>
      </c>
      <c r="W220">
        <v>47.835366999999998</v>
      </c>
      <c r="X220">
        <v>45.130265000000001</v>
      </c>
      <c r="Y220">
        <v>0.495834</v>
      </c>
      <c r="Z220">
        <v>143789.32999999999</v>
      </c>
      <c r="AA220">
        <v>47.17</v>
      </c>
      <c r="AB220">
        <v>874179690013415</v>
      </c>
      <c r="AC220">
        <v>268236046165</v>
      </c>
      <c r="AD220">
        <v>378258856001996</v>
      </c>
      <c r="AE220">
        <v>129956215244</v>
      </c>
      <c r="AF220" t="s">
        <v>662</v>
      </c>
    </row>
    <row r="221" spans="1:32">
      <c r="A221" t="s">
        <v>138</v>
      </c>
      <c r="B221" t="s">
        <v>139</v>
      </c>
      <c r="C221" t="s">
        <v>152</v>
      </c>
      <c r="D221">
        <v>0</v>
      </c>
      <c r="E221" t="s">
        <v>140</v>
      </c>
      <c r="F221" t="s">
        <v>66</v>
      </c>
      <c r="G221" t="s">
        <v>17</v>
      </c>
      <c r="H221">
        <v>60</v>
      </c>
      <c r="I221">
        <v>10</v>
      </c>
      <c r="J221" t="s">
        <v>17</v>
      </c>
      <c r="K221">
        <v>185</v>
      </c>
      <c r="L221">
        <v>1905.1717510000001</v>
      </c>
      <c r="M221">
        <v>37.324038999999999</v>
      </c>
      <c r="N221">
        <v>46.114170000000001</v>
      </c>
      <c r="O221">
        <v>42.903595000000003</v>
      </c>
      <c r="P221">
        <v>18.528289999999998</v>
      </c>
      <c r="Q221">
        <v>14.651118</v>
      </c>
      <c r="R221">
        <v>71.988759000000002</v>
      </c>
      <c r="S221">
        <v>69.660482000000002</v>
      </c>
      <c r="T221">
        <v>34.839593000000001</v>
      </c>
      <c r="U221">
        <v>39.344605999999999</v>
      </c>
      <c r="V221">
        <v>37.305045</v>
      </c>
      <c r="W221">
        <v>46.097240999999997</v>
      </c>
      <c r="X221">
        <v>42.869486000000002</v>
      </c>
      <c r="Y221">
        <v>0.56826600000000005</v>
      </c>
      <c r="Z221">
        <v>70864.31</v>
      </c>
      <c r="AA221">
        <v>43.52</v>
      </c>
      <c r="AB221">
        <v>428995220965624</v>
      </c>
      <c r="AC221">
        <v>239677383831</v>
      </c>
      <c r="AD221">
        <v>186836395566686</v>
      </c>
      <c r="AE221">
        <v>119025049732</v>
      </c>
      <c r="AF221" t="s">
        <v>663</v>
      </c>
    </row>
    <row r="222" spans="1:32">
      <c r="A222" t="s">
        <v>138</v>
      </c>
      <c r="B222" t="s">
        <v>139</v>
      </c>
      <c r="C222" t="s">
        <v>152</v>
      </c>
      <c r="D222">
        <v>0</v>
      </c>
      <c r="E222" t="s">
        <v>140</v>
      </c>
      <c r="F222" t="s">
        <v>66</v>
      </c>
      <c r="G222" t="s">
        <v>17</v>
      </c>
      <c r="H222">
        <v>60</v>
      </c>
      <c r="I222">
        <v>10</v>
      </c>
      <c r="J222" t="s">
        <v>17</v>
      </c>
      <c r="K222">
        <v>210</v>
      </c>
      <c r="L222">
        <v>918.17106000000001</v>
      </c>
      <c r="M222">
        <v>35.069074999999998</v>
      </c>
      <c r="N222">
        <v>43.835847000000001</v>
      </c>
      <c r="O222">
        <v>40.214616999999997</v>
      </c>
      <c r="P222">
        <v>14.981121999999999</v>
      </c>
      <c r="Q222">
        <v>12.685403000000001</v>
      </c>
      <c r="R222">
        <v>53.940860000000001</v>
      </c>
      <c r="S222">
        <v>51.885514000000001</v>
      </c>
      <c r="T222">
        <v>31.720753999999999</v>
      </c>
      <c r="U222">
        <v>37.261522999999997</v>
      </c>
      <c r="V222">
        <v>35.032741000000001</v>
      </c>
      <c r="W222">
        <v>43.814006999999997</v>
      </c>
      <c r="X222">
        <v>40.178075</v>
      </c>
      <c r="Y222">
        <v>0.61344600000000005</v>
      </c>
      <c r="Z222">
        <v>38194.559999999998</v>
      </c>
      <c r="AA222">
        <v>34.43</v>
      </c>
      <c r="AB222">
        <v>230534820329718</v>
      </c>
      <c r="AC222">
        <v>199077169288</v>
      </c>
      <c r="AD222">
        <v>101204908389160</v>
      </c>
      <c r="AE222">
        <v>92895225309</v>
      </c>
      <c r="AF222" t="s">
        <v>664</v>
      </c>
    </row>
    <row r="223" spans="1:32">
      <c r="A223" t="s">
        <v>138</v>
      </c>
      <c r="B223" t="s">
        <v>139</v>
      </c>
      <c r="C223" t="s">
        <v>152</v>
      </c>
      <c r="D223">
        <v>0</v>
      </c>
      <c r="E223" t="s">
        <v>140</v>
      </c>
      <c r="F223" t="s">
        <v>66</v>
      </c>
      <c r="G223" t="s">
        <v>17</v>
      </c>
      <c r="H223">
        <v>60</v>
      </c>
      <c r="I223">
        <v>10</v>
      </c>
      <c r="J223" t="s">
        <v>17</v>
      </c>
      <c r="K223">
        <v>235</v>
      </c>
      <c r="L223">
        <v>427.43717800000002</v>
      </c>
      <c r="M223">
        <v>32.273839000000002</v>
      </c>
      <c r="N223">
        <v>40.853420999999997</v>
      </c>
      <c r="O223">
        <v>37.230167999999999</v>
      </c>
      <c r="P223">
        <v>11.582280000000001</v>
      </c>
      <c r="Q223">
        <v>10.551175000000001</v>
      </c>
      <c r="R223">
        <v>33.396914000000002</v>
      </c>
      <c r="S223">
        <v>32.05885</v>
      </c>
      <c r="T223">
        <v>28.486709999999999</v>
      </c>
      <c r="U223">
        <v>34.645496999999999</v>
      </c>
      <c r="V223">
        <v>32.222352999999998</v>
      </c>
      <c r="W223">
        <v>40.817971</v>
      </c>
      <c r="X223">
        <v>37.190713000000002</v>
      </c>
      <c r="Y223">
        <v>0.66764800000000002</v>
      </c>
      <c r="Z223">
        <v>17774.03</v>
      </c>
      <c r="AA223">
        <v>32.67</v>
      </c>
      <c r="AB223">
        <v>109139640031218</v>
      </c>
      <c r="AC223">
        <v>182219270719</v>
      </c>
      <c r="AD223">
        <v>47246336665150</v>
      </c>
      <c r="AE223">
        <v>87447257676</v>
      </c>
      <c r="AF223" t="s">
        <v>665</v>
      </c>
    </row>
    <row r="224" spans="1:32">
      <c r="A224" t="s">
        <v>138</v>
      </c>
      <c r="B224" t="s">
        <v>139</v>
      </c>
      <c r="C224" t="s">
        <v>152</v>
      </c>
      <c r="D224">
        <v>0</v>
      </c>
      <c r="E224" t="s">
        <v>140</v>
      </c>
      <c r="F224" t="s">
        <v>66</v>
      </c>
      <c r="G224" t="s">
        <v>17</v>
      </c>
      <c r="H224">
        <v>60</v>
      </c>
      <c r="I224">
        <v>10</v>
      </c>
      <c r="J224" t="s">
        <v>18</v>
      </c>
      <c r="K224">
        <v>110</v>
      </c>
      <c r="L224">
        <v>13989.965727000001</v>
      </c>
      <c r="M224">
        <v>40.040629000000003</v>
      </c>
      <c r="N224">
        <v>49.335693999999997</v>
      </c>
      <c r="O224">
        <v>47.290304999999996</v>
      </c>
      <c r="P224">
        <v>25.959907999999999</v>
      </c>
      <c r="Q224">
        <v>17.738005999999999</v>
      </c>
      <c r="R224">
        <v>95.546519000000004</v>
      </c>
      <c r="S224">
        <v>93.411011999999999</v>
      </c>
      <c r="T224">
        <v>40.421950000000002</v>
      </c>
      <c r="U224">
        <v>42.150835999999998</v>
      </c>
      <c r="V224">
        <v>40.027664000000001</v>
      </c>
      <c r="W224">
        <v>49.329411999999998</v>
      </c>
      <c r="X224">
        <v>47.272575000000003</v>
      </c>
      <c r="Y224">
        <v>0.41552299999999998</v>
      </c>
      <c r="Z224">
        <v>258205.71</v>
      </c>
      <c r="AA224">
        <v>22.51</v>
      </c>
      <c r="AB224">
        <v>1571825365477470</v>
      </c>
      <c r="AC224">
        <v>120788110681</v>
      </c>
      <c r="AD224">
        <v>672800605360283</v>
      </c>
      <c r="AE224">
        <v>61880113698</v>
      </c>
      <c r="AF224" t="s">
        <v>666</v>
      </c>
    </row>
    <row r="225" spans="1:32">
      <c r="A225" t="s">
        <v>138</v>
      </c>
      <c r="B225" t="s">
        <v>139</v>
      </c>
      <c r="C225" t="s">
        <v>152</v>
      </c>
      <c r="D225">
        <v>0</v>
      </c>
      <c r="E225" t="s">
        <v>140</v>
      </c>
      <c r="F225" t="s">
        <v>66</v>
      </c>
      <c r="G225" t="s">
        <v>17</v>
      </c>
      <c r="H225">
        <v>60</v>
      </c>
      <c r="I225">
        <v>10</v>
      </c>
      <c r="J225" t="s">
        <v>18</v>
      </c>
      <c r="K225">
        <v>135</v>
      </c>
      <c r="L225">
        <v>5603.6099290000002</v>
      </c>
      <c r="M225">
        <v>39.33737</v>
      </c>
      <c r="N225">
        <v>48.511237000000001</v>
      </c>
      <c r="O225">
        <v>46.006582000000002</v>
      </c>
      <c r="P225">
        <v>23.437142999999999</v>
      </c>
      <c r="Q225">
        <v>16.817066000000001</v>
      </c>
      <c r="R225">
        <v>90.002830000000003</v>
      </c>
      <c r="S225">
        <v>87.487375</v>
      </c>
      <c r="T225">
        <v>38.624158999999999</v>
      </c>
      <c r="U225">
        <v>41.381625</v>
      </c>
      <c r="V225">
        <v>39.331288000000001</v>
      </c>
      <c r="W225">
        <v>48.505425000000002</v>
      </c>
      <c r="X225">
        <v>45.988549999999996</v>
      </c>
      <c r="Y225">
        <v>0.47345999999999999</v>
      </c>
      <c r="Z225">
        <v>149376.5</v>
      </c>
      <c r="AA225">
        <v>23.74</v>
      </c>
      <c r="AB225">
        <v>908442136671005</v>
      </c>
      <c r="AC225">
        <v>127362133980</v>
      </c>
      <c r="AD225">
        <v>390049035546802</v>
      </c>
      <c r="AE225">
        <v>65596912846</v>
      </c>
      <c r="AF225" t="s">
        <v>667</v>
      </c>
    </row>
    <row r="226" spans="1:32">
      <c r="A226" t="s">
        <v>138</v>
      </c>
      <c r="B226" t="s">
        <v>139</v>
      </c>
      <c r="C226" t="s">
        <v>152</v>
      </c>
      <c r="D226">
        <v>0</v>
      </c>
      <c r="E226" t="s">
        <v>140</v>
      </c>
      <c r="F226" t="s">
        <v>66</v>
      </c>
      <c r="G226" t="s">
        <v>17</v>
      </c>
      <c r="H226">
        <v>60</v>
      </c>
      <c r="I226">
        <v>10</v>
      </c>
      <c r="J226" t="s">
        <v>18</v>
      </c>
      <c r="K226">
        <v>160</v>
      </c>
      <c r="L226">
        <v>2538.7142090000002</v>
      </c>
      <c r="M226">
        <v>38.110615000000003</v>
      </c>
      <c r="N226">
        <v>47.118217000000001</v>
      </c>
      <c r="O226">
        <v>44.093107000000003</v>
      </c>
      <c r="P226">
        <v>20.176033</v>
      </c>
      <c r="Q226">
        <v>15.448931</v>
      </c>
      <c r="R226">
        <v>79.443037000000004</v>
      </c>
      <c r="S226">
        <v>76.764617999999999</v>
      </c>
      <c r="T226">
        <v>36.156883999999998</v>
      </c>
      <c r="U226">
        <v>40.149906000000001</v>
      </c>
      <c r="V226">
        <v>38.097893999999997</v>
      </c>
      <c r="W226">
        <v>47.106079000000001</v>
      </c>
      <c r="X226">
        <v>44.065997000000003</v>
      </c>
      <c r="Y226">
        <v>0.59813799999999995</v>
      </c>
      <c r="Z226">
        <v>75236.710000000006</v>
      </c>
      <c r="AA226">
        <v>22.35</v>
      </c>
      <c r="AB226">
        <v>467066306316839</v>
      </c>
      <c r="AC226">
        <v>127605813660</v>
      </c>
      <c r="AD226">
        <v>197229751675665</v>
      </c>
      <c r="AE226">
        <v>61406166630</v>
      </c>
      <c r="AF226" t="s">
        <v>668</v>
      </c>
    </row>
    <row r="227" spans="1:32">
      <c r="A227" t="s">
        <v>138</v>
      </c>
      <c r="B227" t="s">
        <v>139</v>
      </c>
      <c r="C227" t="s">
        <v>152</v>
      </c>
      <c r="D227">
        <v>0</v>
      </c>
      <c r="E227" t="s">
        <v>140</v>
      </c>
      <c r="F227" t="s">
        <v>66</v>
      </c>
      <c r="G227" t="s">
        <v>17</v>
      </c>
      <c r="H227">
        <v>60</v>
      </c>
      <c r="I227">
        <v>10</v>
      </c>
      <c r="J227" t="s">
        <v>18</v>
      </c>
      <c r="K227">
        <v>185</v>
      </c>
      <c r="L227">
        <v>1220.191501</v>
      </c>
      <c r="M227">
        <v>36.215440000000001</v>
      </c>
      <c r="N227">
        <v>45.252814000000001</v>
      </c>
      <c r="O227">
        <v>41.677948999999998</v>
      </c>
      <c r="P227">
        <v>16.657122999999999</v>
      </c>
      <c r="Q227">
        <v>13.651673000000001</v>
      </c>
      <c r="R227">
        <v>63.280279</v>
      </c>
      <c r="S227">
        <v>60.795259999999999</v>
      </c>
      <c r="T227">
        <v>33.237687000000001</v>
      </c>
      <c r="U227">
        <v>38.396137000000003</v>
      </c>
      <c r="V227">
        <v>36.188885999999997</v>
      </c>
      <c r="W227">
        <v>45.232343</v>
      </c>
      <c r="X227">
        <v>41.641061000000001</v>
      </c>
      <c r="Y227">
        <v>0.640961</v>
      </c>
      <c r="Z227">
        <v>41488.980000000003</v>
      </c>
      <c r="AA227">
        <v>19.38</v>
      </c>
      <c r="AB227">
        <v>264104838636446</v>
      </c>
      <c r="AC227">
        <v>108141865678</v>
      </c>
      <c r="AD227">
        <v>109007698059264</v>
      </c>
      <c r="AE227">
        <v>52676687536</v>
      </c>
      <c r="AF227" t="s">
        <v>669</v>
      </c>
    </row>
    <row r="228" spans="1:32">
      <c r="A228" t="s">
        <v>138</v>
      </c>
      <c r="B228" t="s">
        <v>139</v>
      </c>
      <c r="C228" t="s">
        <v>152</v>
      </c>
      <c r="D228">
        <v>0</v>
      </c>
      <c r="E228" t="s">
        <v>140</v>
      </c>
      <c r="F228" t="s">
        <v>66</v>
      </c>
      <c r="G228" t="s">
        <v>17</v>
      </c>
      <c r="H228">
        <v>60</v>
      </c>
      <c r="I228">
        <v>10</v>
      </c>
      <c r="J228" t="s">
        <v>18</v>
      </c>
      <c r="K228">
        <v>210</v>
      </c>
      <c r="L228">
        <v>572.10481800000002</v>
      </c>
      <c r="M228">
        <v>33.683763999999996</v>
      </c>
      <c r="N228">
        <v>42.874732999999999</v>
      </c>
      <c r="O228">
        <v>38.997677000000003</v>
      </c>
      <c r="P228">
        <v>13.230454999999999</v>
      </c>
      <c r="Q228">
        <v>11.6053</v>
      </c>
      <c r="R228">
        <v>44.792726999999999</v>
      </c>
      <c r="S228">
        <v>42.653619999999997</v>
      </c>
      <c r="T228">
        <v>30.08914</v>
      </c>
      <c r="U228">
        <v>36.151029000000001</v>
      </c>
      <c r="V228">
        <v>33.641337</v>
      </c>
      <c r="W228">
        <v>42.844825</v>
      </c>
      <c r="X228">
        <v>38.958739999999999</v>
      </c>
      <c r="Y228">
        <v>0.68717600000000001</v>
      </c>
      <c r="Z228">
        <v>24052.66</v>
      </c>
      <c r="AA228">
        <v>16.77</v>
      </c>
      <c r="AB228">
        <v>151722030626555</v>
      </c>
      <c r="AC228">
        <v>94899539765</v>
      </c>
      <c r="AD228">
        <v>63370971334320</v>
      </c>
      <c r="AE228">
        <v>45099126003</v>
      </c>
      <c r="AF228" t="s">
        <v>670</v>
      </c>
    </row>
    <row r="229" spans="1:32">
      <c r="A229" t="s">
        <v>138</v>
      </c>
      <c r="B229" t="s">
        <v>139</v>
      </c>
      <c r="C229" t="s">
        <v>152</v>
      </c>
      <c r="D229">
        <v>0</v>
      </c>
      <c r="E229" t="s">
        <v>140</v>
      </c>
      <c r="F229" t="s">
        <v>66</v>
      </c>
      <c r="G229" t="s">
        <v>17</v>
      </c>
      <c r="H229">
        <v>60</v>
      </c>
      <c r="I229">
        <v>10</v>
      </c>
      <c r="J229" t="s">
        <v>18</v>
      </c>
      <c r="K229">
        <v>235</v>
      </c>
      <c r="L229">
        <v>258.20702399999999</v>
      </c>
      <c r="M229">
        <v>30.754913999999999</v>
      </c>
      <c r="N229">
        <v>39.783855000000003</v>
      </c>
      <c r="O229">
        <v>35.923129000000003</v>
      </c>
      <c r="P229">
        <v>10.084799</v>
      </c>
      <c r="Q229">
        <v>9.5432729999999992</v>
      </c>
      <c r="R229">
        <v>24.642437999999999</v>
      </c>
      <c r="S229">
        <v>23.614761999999999</v>
      </c>
      <c r="T229">
        <v>26.903136</v>
      </c>
      <c r="U229">
        <v>33.360467999999997</v>
      </c>
      <c r="V229">
        <v>30.701506999999999</v>
      </c>
      <c r="W229">
        <v>39.747002000000002</v>
      </c>
      <c r="X229">
        <v>35.877156999999997</v>
      </c>
      <c r="Y229">
        <v>0.768652</v>
      </c>
      <c r="Z229">
        <v>12020.64</v>
      </c>
      <c r="AA229">
        <v>14.46</v>
      </c>
      <c r="AB229">
        <v>79567896465405</v>
      </c>
      <c r="AC229">
        <v>85583484480</v>
      </c>
      <c r="AD229">
        <v>31711688409944</v>
      </c>
      <c r="AE229">
        <v>38748853342</v>
      </c>
      <c r="AF229" t="s">
        <v>671</v>
      </c>
    </row>
    <row r="230" spans="1:32">
      <c r="A230" t="s">
        <v>138</v>
      </c>
      <c r="B230" t="s">
        <v>139</v>
      </c>
      <c r="C230" t="s">
        <v>152</v>
      </c>
      <c r="D230">
        <v>0</v>
      </c>
      <c r="E230" t="s">
        <v>140</v>
      </c>
      <c r="F230" t="s">
        <v>66</v>
      </c>
      <c r="G230" t="s">
        <v>17</v>
      </c>
      <c r="H230">
        <v>60</v>
      </c>
      <c r="I230">
        <v>10</v>
      </c>
      <c r="J230" t="s">
        <v>8</v>
      </c>
      <c r="K230">
        <v>110</v>
      </c>
      <c r="L230">
        <v>9186.4947360000006</v>
      </c>
      <c r="M230">
        <v>39.755054000000001</v>
      </c>
      <c r="N230">
        <v>48.993864000000002</v>
      </c>
      <c r="O230">
        <v>46.651564999999998</v>
      </c>
      <c r="P230">
        <v>24.989090999999998</v>
      </c>
      <c r="Q230">
        <v>17.361315999999999</v>
      </c>
      <c r="R230">
        <v>93.304056000000003</v>
      </c>
      <c r="S230">
        <v>91.016450000000006</v>
      </c>
      <c r="T230">
        <v>39.687981999999998</v>
      </c>
      <c r="U230">
        <v>41.819969</v>
      </c>
      <c r="V230">
        <v>39.748584999999999</v>
      </c>
      <c r="W230">
        <v>48.988739000000002</v>
      </c>
      <c r="X230">
        <v>46.635627999999997</v>
      </c>
      <c r="Y230">
        <v>0.48960900000000002</v>
      </c>
      <c r="Z230">
        <v>131226.76999999999</v>
      </c>
      <c r="AA230">
        <v>15.44</v>
      </c>
      <c r="AB230">
        <v>793012270595287</v>
      </c>
      <c r="AC230">
        <v>70773201614</v>
      </c>
      <c r="AD230">
        <v>341850676514413</v>
      </c>
      <c r="AE230">
        <v>42384276323</v>
      </c>
      <c r="AF230" t="s">
        <v>672</v>
      </c>
    </row>
    <row r="231" spans="1:32">
      <c r="A231" t="s">
        <v>138</v>
      </c>
      <c r="B231" t="s">
        <v>139</v>
      </c>
      <c r="C231" t="s">
        <v>152</v>
      </c>
      <c r="D231">
        <v>0</v>
      </c>
      <c r="E231" t="s">
        <v>140</v>
      </c>
      <c r="F231" t="s">
        <v>66</v>
      </c>
      <c r="G231" t="s">
        <v>17</v>
      </c>
      <c r="H231">
        <v>60</v>
      </c>
      <c r="I231">
        <v>10</v>
      </c>
      <c r="J231" t="s">
        <v>8</v>
      </c>
      <c r="K231">
        <v>135</v>
      </c>
      <c r="L231">
        <v>3977.8289399999999</v>
      </c>
      <c r="M231">
        <v>38.898817999999999</v>
      </c>
      <c r="N231">
        <v>48.044086999999998</v>
      </c>
      <c r="O231">
        <v>45.243229999999997</v>
      </c>
      <c r="P231">
        <v>22.221577</v>
      </c>
      <c r="Q231">
        <v>16.316289000000001</v>
      </c>
      <c r="R231">
        <v>86.180108000000004</v>
      </c>
      <c r="S231">
        <v>83.549048999999997</v>
      </c>
      <c r="T231">
        <v>37.679625000000001</v>
      </c>
      <c r="U231">
        <v>40.936909999999997</v>
      </c>
      <c r="V231">
        <v>38.891630999999997</v>
      </c>
      <c r="W231">
        <v>48.036451999999997</v>
      </c>
      <c r="X231">
        <v>45.222486000000004</v>
      </c>
      <c r="Y231">
        <v>0.565998</v>
      </c>
      <c r="Z231">
        <v>82157.960000000006</v>
      </c>
      <c r="AA231">
        <v>13.06</v>
      </c>
      <c r="AB231">
        <v>502688489825863</v>
      </c>
      <c r="AC231">
        <v>74066918297</v>
      </c>
      <c r="AD231">
        <v>214219923692116</v>
      </c>
      <c r="AE231">
        <v>35803285928</v>
      </c>
      <c r="AF231" t="s">
        <v>673</v>
      </c>
    </row>
    <row r="232" spans="1:32">
      <c r="A232" t="s">
        <v>138</v>
      </c>
      <c r="B232" t="s">
        <v>139</v>
      </c>
      <c r="C232" t="s">
        <v>152</v>
      </c>
      <c r="D232">
        <v>0</v>
      </c>
      <c r="E232" t="s">
        <v>140</v>
      </c>
      <c r="F232" t="s">
        <v>66</v>
      </c>
      <c r="G232" t="s">
        <v>17</v>
      </c>
      <c r="H232">
        <v>60</v>
      </c>
      <c r="I232">
        <v>10</v>
      </c>
      <c r="J232" t="s">
        <v>8</v>
      </c>
      <c r="K232">
        <v>160</v>
      </c>
      <c r="L232">
        <v>1875.7955890000001</v>
      </c>
      <c r="M232">
        <v>37.427278999999999</v>
      </c>
      <c r="N232">
        <v>46.507268000000003</v>
      </c>
      <c r="O232">
        <v>43.188879999999997</v>
      </c>
      <c r="P232">
        <v>18.827259000000002</v>
      </c>
      <c r="Q232">
        <v>14.782762</v>
      </c>
      <c r="R232">
        <v>73.742873000000003</v>
      </c>
      <c r="S232">
        <v>70.962993999999995</v>
      </c>
      <c r="T232">
        <v>35.022677999999999</v>
      </c>
      <c r="U232">
        <v>39.540443000000003</v>
      </c>
      <c r="V232">
        <v>37.409939999999999</v>
      </c>
      <c r="W232">
        <v>46.491661999999998</v>
      </c>
      <c r="X232">
        <v>43.158571999999999</v>
      </c>
      <c r="Y232">
        <v>0.70035999999999998</v>
      </c>
      <c r="Z232">
        <v>45949.05</v>
      </c>
      <c r="AA232">
        <v>14.16</v>
      </c>
      <c r="AB232">
        <v>286161593623641</v>
      </c>
      <c r="AC232">
        <v>72509236209</v>
      </c>
      <c r="AD232">
        <v>120091768509769</v>
      </c>
      <c r="AE232">
        <v>38882471285</v>
      </c>
      <c r="AF232" t="s">
        <v>674</v>
      </c>
    </row>
    <row r="233" spans="1:32">
      <c r="A233" t="s">
        <v>138</v>
      </c>
      <c r="B233" t="s">
        <v>139</v>
      </c>
      <c r="C233" t="s">
        <v>152</v>
      </c>
      <c r="D233">
        <v>0</v>
      </c>
      <c r="E233" t="s">
        <v>140</v>
      </c>
      <c r="F233" t="s">
        <v>66</v>
      </c>
      <c r="G233" t="s">
        <v>17</v>
      </c>
      <c r="H233">
        <v>60</v>
      </c>
      <c r="I233">
        <v>10</v>
      </c>
      <c r="J233" t="s">
        <v>8</v>
      </c>
      <c r="K233">
        <v>185</v>
      </c>
      <c r="L233">
        <v>895.02866400000005</v>
      </c>
      <c r="M233">
        <v>35.316994000000001</v>
      </c>
      <c r="N233">
        <v>44.492556</v>
      </c>
      <c r="O233">
        <v>40.748835</v>
      </c>
      <c r="P233">
        <v>15.367495</v>
      </c>
      <c r="Q233">
        <v>12.90767</v>
      </c>
      <c r="R233">
        <v>56.449486999999998</v>
      </c>
      <c r="S233">
        <v>54.068404000000001</v>
      </c>
      <c r="T233">
        <v>32.058765999999999</v>
      </c>
      <c r="U233">
        <v>37.64181</v>
      </c>
      <c r="V233">
        <v>35.284905999999999</v>
      </c>
      <c r="W233">
        <v>44.468710000000002</v>
      </c>
      <c r="X233">
        <v>40.711216999999998</v>
      </c>
      <c r="Y233">
        <v>0.80513400000000002</v>
      </c>
      <c r="Z233">
        <v>26910.35</v>
      </c>
      <c r="AA233">
        <v>10.62</v>
      </c>
      <c r="AB233">
        <v>172518558858806</v>
      </c>
      <c r="AC233">
        <v>63325434127</v>
      </c>
      <c r="AD233">
        <v>70421515758526</v>
      </c>
      <c r="AE233">
        <v>28728000827</v>
      </c>
      <c r="AF233" t="s">
        <v>675</v>
      </c>
    </row>
    <row r="234" spans="1:32">
      <c r="A234" t="s">
        <v>138</v>
      </c>
      <c r="B234" t="s">
        <v>139</v>
      </c>
      <c r="C234" t="s">
        <v>152</v>
      </c>
      <c r="D234">
        <v>0</v>
      </c>
      <c r="E234" t="s">
        <v>140</v>
      </c>
      <c r="F234" t="s">
        <v>66</v>
      </c>
      <c r="G234" t="s">
        <v>17</v>
      </c>
      <c r="H234">
        <v>60</v>
      </c>
      <c r="I234">
        <v>10</v>
      </c>
      <c r="J234" t="s">
        <v>8</v>
      </c>
      <c r="K234">
        <v>210</v>
      </c>
      <c r="L234">
        <v>410.82363800000002</v>
      </c>
      <c r="M234">
        <v>32.627751000000004</v>
      </c>
      <c r="N234">
        <v>42.047215000000001</v>
      </c>
      <c r="O234">
        <v>38.073278999999999</v>
      </c>
      <c r="P234">
        <v>11.987406999999999</v>
      </c>
      <c r="Q234">
        <v>10.817665</v>
      </c>
      <c r="R234">
        <v>37.791077000000001</v>
      </c>
      <c r="S234">
        <v>35.922552000000003</v>
      </c>
      <c r="T234">
        <v>28.917317000000001</v>
      </c>
      <c r="U234">
        <v>35.259838999999999</v>
      </c>
      <c r="V234">
        <v>32.581698000000003</v>
      </c>
      <c r="W234">
        <v>42.009756000000003</v>
      </c>
      <c r="X234">
        <v>38.031737</v>
      </c>
      <c r="Y234">
        <v>0.88080599999999998</v>
      </c>
      <c r="Z234">
        <v>17063.04</v>
      </c>
      <c r="AA234">
        <v>9.76</v>
      </c>
      <c r="AB234">
        <v>105329329902767</v>
      </c>
      <c r="AC234">
        <v>55409952719</v>
      </c>
      <c r="AD234">
        <v>44815870305632</v>
      </c>
      <c r="AE234">
        <v>26131421695</v>
      </c>
      <c r="AF234" t="s">
        <v>676</v>
      </c>
    </row>
    <row r="235" spans="1:32">
      <c r="A235" t="s">
        <v>138</v>
      </c>
      <c r="B235" t="s">
        <v>139</v>
      </c>
      <c r="C235" t="s">
        <v>152</v>
      </c>
      <c r="D235">
        <v>0</v>
      </c>
      <c r="E235" t="s">
        <v>140</v>
      </c>
      <c r="F235" t="s">
        <v>66</v>
      </c>
      <c r="G235" t="s">
        <v>17</v>
      </c>
      <c r="H235">
        <v>60</v>
      </c>
      <c r="I235">
        <v>10</v>
      </c>
      <c r="J235" t="s">
        <v>8</v>
      </c>
      <c r="K235">
        <v>235</v>
      </c>
      <c r="L235">
        <v>181.81203400000001</v>
      </c>
      <c r="M235">
        <v>29.688051999999999</v>
      </c>
      <c r="N235">
        <v>39.087119999999999</v>
      </c>
      <c r="O235">
        <v>35.111061999999997</v>
      </c>
      <c r="P235">
        <v>9.1428039999999999</v>
      </c>
      <c r="Q235">
        <v>8.9014290000000003</v>
      </c>
      <c r="R235">
        <v>18.975577999999999</v>
      </c>
      <c r="S235">
        <v>17.919782000000001</v>
      </c>
      <c r="T235">
        <v>25.835281999999999</v>
      </c>
      <c r="U235">
        <v>32.449354</v>
      </c>
      <c r="V235">
        <v>29.632621</v>
      </c>
      <c r="W235">
        <v>39.038327000000002</v>
      </c>
      <c r="X235">
        <v>35.066958999999997</v>
      </c>
      <c r="Y235">
        <v>0.97170900000000004</v>
      </c>
      <c r="Z235">
        <v>8760.94</v>
      </c>
      <c r="AA235">
        <v>8.4499999999999993</v>
      </c>
      <c r="AB235">
        <v>57356050983668</v>
      </c>
      <c r="AC235">
        <v>51206593341</v>
      </c>
      <c r="AD235">
        <v>22997105677327</v>
      </c>
      <c r="AE235">
        <v>22831870467</v>
      </c>
      <c r="AF235" t="s">
        <v>677</v>
      </c>
    </row>
    <row r="236" spans="1:32">
      <c r="A236" t="s">
        <v>138</v>
      </c>
      <c r="B236" t="s">
        <v>139</v>
      </c>
      <c r="C236" t="s">
        <v>152</v>
      </c>
      <c r="D236">
        <v>0</v>
      </c>
      <c r="E236" t="s">
        <v>140</v>
      </c>
      <c r="F236" t="s">
        <v>66</v>
      </c>
      <c r="G236" t="s">
        <v>17</v>
      </c>
      <c r="H236">
        <v>60</v>
      </c>
      <c r="I236">
        <v>10</v>
      </c>
      <c r="J236" t="s">
        <v>19</v>
      </c>
      <c r="K236">
        <v>110</v>
      </c>
      <c r="L236">
        <v>5489.5172519999996</v>
      </c>
      <c r="M236">
        <v>39.142288999999998</v>
      </c>
      <c r="N236">
        <v>48.320709000000001</v>
      </c>
      <c r="O236">
        <v>45.414487000000001</v>
      </c>
      <c r="P236">
        <v>23.346978</v>
      </c>
      <c r="Q236">
        <v>16.675858000000002</v>
      </c>
      <c r="R236">
        <v>87.753668000000005</v>
      </c>
      <c r="S236">
        <v>85.315230999999997</v>
      </c>
      <c r="T236">
        <v>38.293021000000003</v>
      </c>
      <c r="U236">
        <v>41.180323000000001</v>
      </c>
      <c r="V236">
        <v>39.137242000000001</v>
      </c>
      <c r="W236">
        <v>48.314422</v>
      </c>
      <c r="X236">
        <v>45.396836</v>
      </c>
      <c r="Y236">
        <v>0.55442000000000002</v>
      </c>
      <c r="Z236">
        <v>76333.39</v>
      </c>
      <c r="AA236">
        <v>6.97</v>
      </c>
      <c r="AB236">
        <v>457067275140685</v>
      </c>
      <c r="AC236">
        <v>33709814524</v>
      </c>
      <c r="AD236">
        <v>198971552186792</v>
      </c>
      <c r="AE236">
        <v>18958493461</v>
      </c>
      <c r="AF236" t="s">
        <v>678</v>
      </c>
    </row>
    <row r="237" spans="1:32">
      <c r="A237" t="s">
        <v>138</v>
      </c>
      <c r="B237" t="s">
        <v>139</v>
      </c>
      <c r="C237" t="s">
        <v>152</v>
      </c>
      <c r="D237">
        <v>0</v>
      </c>
      <c r="E237" t="s">
        <v>140</v>
      </c>
      <c r="F237" t="s">
        <v>66</v>
      </c>
      <c r="G237" t="s">
        <v>17</v>
      </c>
      <c r="H237">
        <v>60</v>
      </c>
      <c r="I237">
        <v>10</v>
      </c>
      <c r="J237" t="s">
        <v>19</v>
      </c>
      <c r="K237">
        <v>135</v>
      </c>
      <c r="L237">
        <v>2603.206025</v>
      </c>
      <c r="M237">
        <v>38.024948999999999</v>
      </c>
      <c r="N237">
        <v>47.199029000000003</v>
      </c>
      <c r="O237">
        <v>43.860987999999999</v>
      </c>
      <c r="P237">
        <v>20.308928000000002</v>
      </c>
      <c r="Q237">
        <v>15.421272</v>
      </c>
      <c r="R237">
        <v>77.993146999999993</v>
      </c>
      <c r="S237">
        <v>75.337412</v>
      </c>
      <c r="T237">
        <v>36.049779000000001</v>
      </c>
      <c r="U237">
        <v>40.108342999999998</v>
      </c>
      <c r="V237">
        <v>38.012794999999997</v>
      </c>
      <c r="W237">
        <v>47.189458999999999</v>
      </c>
      <c r="X237">
        <v>43.837102999999999</v>
      </c>
      <c r="Y237">
        <v>0.66245100000000001</v>
      </c>
      <c r="Z237">
        <v>44490.21</v>
      </c>
      <c r="AA237">
        <v>6.55</v>
      </c>
      <c r="AB237">
        <v>264105785007212</v>
      </c>
      <c r="AC237">
        <v>34491352317</v>
      </c>
      <c r="AD237">
        <v>115991726290156</v>
      </c>
      <c r="AE237">
        <v>17877561956</v>
      </c>
      <c r="AF237" t="s">
        <v>679</v>
      </c>
    </row>
    <row r="238" spans="1:32">
      <c r="A238" t="s">
        <v>138</v>
      </c>
      <c r="B238" t="s">
        <v>139</v>
      </c>
      <c r="C238" t="s">
        <v>152</v>
      </c>
      <c r="D238">
        <v>0</v>
      </c>
      <c r="E238" t="s">
        <v>140</v>
      </c>
      <c r="F238" t="s">
        <v>66</v>
      </c>
      <c r="G238" t="s">
        <v>17</v>
      </c>
      <c r="H238">
        <v>60</v>
      </c>
      <c r="I238">
        <v>10</v>
      </c>
      <c r="J238" t="s">
        <v>19</v>
      </c>
      <c r="K238">
        <v>160</v>
      </c>
      <c r="L238">
        <v>1226.8679010000001</v>
      </c>
      <c r="M238">
        <v>36.250022000000001</v>
      </c>
      <c r="N238">
        <v>45.448548000000002</v>
      </c>
      <c r="O238">
        <v>41.764079000000002</v>
      </c>
      <c r="P238">
        <v>16.883151999999999</v>
      </c>
      <c r="Q238">
        <v>13.728125</v>
      </c>
      <c r="R238">
        <v>63.262833999999998</v>
      </c>
      <c r="S238">
        <v>60.598308000000003</v>
      </c>
      <c r="T238">
        <v>33.296168000000002</v>
      </c>
      <c r="U238">
        <v>38.506914999999999</v>
      </c>
      <c r="V238">
        <v>36.225206</v>
      </c>
      <c r="W238">
        <v>45.426653000000002</v>
      </c>
      <c r="X238">
        <v>41.731803999999997</v>
      </c>
      <c r="Y238">
        <v>0.82228199999999996</v>
      </c>
      <c r="Z238">
        <v>25992.22</v>
      </c>
      <c r="AA238">
        <v>5.77</v>
      </c>
      <c r="AB238">
        <v>161663029634909</v>
      </c>
      <c r="AC238">
        <v>33148235920</v>
      </c>
      <c r="AD238">
        <v>67755181630542</v>
      </c>
      <c r="AE238">
        <v>15672262600</v>
      </c>
      <c r="AF238" t="s">
        <v>680</v>
      </c>
    </row>
    <row r="239" spans="1:32">
      <c r="A239" t="s">
        <v>138</v>
      </c>
      <c r="B239" t="s">
        <v>139</v>
      </c>
      <c r="C239" t="s">
        <v>152</v>
      </c>
      <c r="D239">
        <v>0</v>
      </c>
      <c r="E239" t="s">
        <v>140</v>
      </c>
      <c r="F239" t="s">
        <v>66</v>
      </c>
      <c r="G239" t="s">
        <v>17</v>
      </c>
      <c r="H239">
        <v>60</v>
      </c>
      <c r="I239">
        <v>10</v>
      </c>
      <c r="J239" t="s">
        <v>19</v>
      </c>
      <c r="K239">
        <v>185</v>
      </c>
      <c r="L239">
        <v>573.93806199999995</v>
      </c>
      <c r="M239">
        <v>33.895406999999999</v>
      </c>
      <c r="N239">
        <v>43.375503000000002</v>
      </c>
      <c r="O239">
        <v>39.383178999999998</v>
      </c>
      <c r="P239">
        <v>13.545382999999999</v>
      </c>
      <c r="Q239">
        <v>11.790620000000001</v>
      </c>
      <c r="R239">
        <v>45.224328</v>
      </c>
      <c r="S239">
        <v>43.132731</v>
      </c>
      <c r="T239">
        <v>30.344674999999999</v>
      </c>
      <c r="U239">
        <v>36.452953000000001</v>
      </c>
      <c r="V239">
        <v>33.856954999999999</v>
      </c>
      <c r="W239">
        <v>43.342666999999999</v>
      </c>
      <c r="X239">
        <v>39.342500999999999</v>
      </c>
      <c r="Y239">
        <v>0.959596</v>
      </c>
      <c r="Z239">
        <v>16025.74</v>
      </c>
      <c r="AA239">
        <v>4.9800000000000004</v>
      </c>
      <c r="AB239">
        <v>102160799555873</v>
      </c>
      <c r="AC239">
        <v>28677453771</v>
      </c>
      <c r="AD239">
        <v>41815198898060</v>
      </c>
      <c r="AE239">
        <v>13328506203</v>
      </c>
      <c r="AF239" t="s">
        <v>681</v>
      </c>
    </row>
    <row r="240" spans="1:32">
      <c r="A240" t="s">
        <v>138</v>
      </c>
      <c r="B240" t="s">
        <v>139</v>
      </c>
      <c r="C240" t="s">
        <v>152</v>
      </c>
      <c r="D240">
        <v>0</v>
      </c>
      <c r="E240" t="s">
        <v>140</v>
      </c>
      <c r="F240" t="s">
        <v>66</v>
      </c>
      <c r="G240" t="s">
        <v>17</v>
      </c>
      <c r="H240">
        <v>60</v>
      </c>
      <c r="I240">
        <v>10</v>
      </c>
      <c r="J240" t="s">
        <v>19</v>
      </c>
      <c r="K240">
        <v>210</v>
      </c>
      <c r="L240">
        <v>257.100438</v>
      </c>
      <c r="M240">
        <v>31.079370000000001</v>
      </c>
      <c r="N240">
        <v>40.940807</v>
      </c>
      <c r="O240">
        <v>36.753920999999998</v>
      </c>
      <c r="P240">
        <v>10.421334999999999</v>
      </c>
      <c r="Q240">
        <v>9.7776350000000001</v>
      </c>
      <c r="R240">
        <v>26.974132999999998</v>
      </c>
      <c r="S240">
        <v>25.611955999999999</v>
      </c>
      <c r="T240">
        <v>27.283014000000001</v>
      </c>
      <c r="U240">
        <v>33.960489000000003</v>
      </c>
      <c r="V240">
        <v>31.030121999999999</v>
      </c>
      <c r="W240">
        <v>40.905769999999997</v>
      </c>
      <c r="X240">
        <v>36.713493999999997</v>
      </c>
      <c r="Y240">
        <v>1.109551</v>
      </c>
      <c r="Z240">
        <v>10048.76</v>
      </c>
      <c r="AA240">
        <v>4.34</v>
      </c>
      <c r="AB240">
        <v>64669889539774</v>
      </c>
      <c r="AC240">
        <v>26069685696</v>
      </c>
      <c r="AD240">
        <v>26243390737680</v>
      </c>
      <c r="AE240">
        <v>11591162894</v>
      </c>
      <c r="AF240" t="s">
        <v>682</v>
      </c>
    </row>
    <row r="241" spans="1:32">
      <c r="A241" t="s">
        <v>138</v>
      </c>
      <c r="B241" t="s">
        <v>139</v>
      </c>
      <c r="C241" t="s">
        <v>152</v>
      </c>
      <c r="D241">
        <v>0</v>
      </c>
      <c r="E241" t="s">
        <v>140</v>
      </c>
      <c r="F241" t="s">
        <v>66</v>
      </c>
      <c r="G241" t="s">
        <v>17</v>
      </c>
      <c r="H241">
        <v>60</v>
      </c>
      <c r="I241">
        <v>10</v>
      </c>
      <c r="J241" t="s">
        <v>19</v>
      </c>
      <c r="K241">
        <v>235</v>
      </c>
      <c r="L241">
        <v>111.488511</v>
      </c>
      <c r="M241">
        <v>28.162963999999999</v>
      </c>
      <c r="N241">
        <v>37.973709999999997</v>
      </c>
      <c r="O241">
        <v>33.948861999999998</v>
      </c>
      <c r="P241">
        <v>7.9004890000000003</v>
      </c>
      <c r="Q241">
        <v>8.0265090000000008</v>
      </c>
      <c r="R241">
        <v>10.134641</v>
      </c>
      <c r="S241">
        <v>9.4790130000000001</v>
      </c>
      <c r="T241">
        <v>24.342203000000001</v>
      </c>
      <c r="U241">
        <v>31.099405999999998</v>
      </c>
      <c r="V241">
        <v>28.105173000000001</v>
      </c>
      <c r="W241">
        <v>37.894582999999997</v>
      </c>
      <c r="X241">
        <v>33.903081</v>
      </c>
      <c r="Y241">
        <v>1.166882</v>
      </c>
      <c r="Z241">
        <v>5679.05</v>
      </c>
      <c r="AA241">
        <v>3.74</v>
      </c>
      <c r="AB241">
        <v>37430212967111</v>
      </c>
      <c r="AC241">
        <v>24195569715</v>
      </c>
      <c r="AD241">
        <v>14839927839212</v>
      </c>
      <c r="AE241">
        <v>10155519153</v>
      </c>
      <c r="AF241" t="s">
        <v>683</v>
      </c>
    </row>
    <row r="242" spans="1:32">
      <c r="A242" t="s">
        <v>138</v>
      </c>
      <c r="B242" t="s">
        <v>139</v>
      </c>
      <c r="C242" t="s">
        <v>152</v>
      </c>
      <c r="D242">
        <v>0</v>
      </c>
      <c r="E242" t="s">
        <v>140</v>
      </c>
      <c r="F242" t="s">
        <v>66</v>
      </c>
      <c r="G242" t="s">
        <v>17</v>
      </c>
      <c r="H242">
        <v>60</v>
      </c>
      <c r="I242">
        <v>10</v>
      </c>
      <c r="J242" t="s">
        <v>9</v>
      </c>
      <c r="K242">
        <v>110</v>
      </c>
      <c r="L242">
        <v>4083.869361</v>
      </c>
      <c r="M242">
        <v>38.459904000000002</v>
      </c>
      <c r="N242">
        <v>47.704352</v>
      </c>
      <c r="O242">
        <v>44.310141000000002</v>
      </c>
      <c r="P242">
        <v>22.106978999999999</v>
      </c>
      <c r="Q242">
        <v>16.025646999999999</v>
      </c>
      <c r="R242">
        <v>80.612430000000003</v>
      </c>
      <c r="S242">
        <v>78.242825999999994</v>
      </c>
      <c r="T242">
        <v>36.871558</v>
      </c>
      <c r="U242">
        <v>40.560220999999999</v>
      </c>
      <c r="V242">
        <v>38.453060000000001</v>
      </c>
      <c r="W242">
        <v>47.696832000000001</v>
      </c>
      <c r="X242">
        <v>44.291293000000003</v>
      </c>
      <c r="Y242">
        <v>0.62559799999999999</v>
      </c>
      <c r="Z242">
        <v>49471.69</v>
      </c>
      <c r="AA242">
        <v>4.3600000000000003</v>
      </c>
      <c r="AB242">
        <v>294878269900375</v>
      </c>
      <c r="AC242">
        <v>19545751072</v>
      </c>
      <c r="AD242">
        <v>129219522741418</v>
      </c>
      <c r="AE242">
        <v>11781634396</v>
      </c>
      <c r="AF242" t="s">
        <v>684</v>
      </c>
    </row>
    <row r="243" spans="1:32">
      <c r="A243" t="s">
        <v>138</v>
      </c>
      <c r="B243" t="s">
        <v>139</v>
      </c>
      <c r="C243" t="s">
        <v>152</v>
      </c>
      <c r="D243">
        <v>0</v>
      </c>
      <c r="E243" t="s">
        <v>140</v>
      </c>
      <c r="F243" t="s">
        <v>66</v>
      </c>
      <c r="G243" t="s">
        <v>17</v>
      </c>
      <c r="H243">
        <v>60</v>
      </c>
      <c r="I243">
        <v>10</v>
      </c>
      <c r="J243" t="s">
        <v>9</v>
      </c>
      <c r="K243">
        <v>135</v>
      </c>
      <c r="L243">
        <v>2005.9817109999999</v>
      </c>
      <c r="M243">
        <v>37.241124999999997</v>
      </c>
      <c r="N243">
        <v>46.521718999999997</v>
      </c>
      <c r="O243">
        <v>42.818441</v>
      </c>
      <c r="P243">
        <v>19.022614999999998</v>
      </c>
      <c r="Q243">
        <v>14.711607000000001</v>
      </c>
      <c r="R243">
        <v>69.652128000000005</v>
      </c>
      <c r="S243">
        <v>67.138131000000001</v>
      </c>
      <c r="T243">
        <v>34.731648</v>
      </c>
      <c r="U243">
        <v>39.430379000000002</v>
      </c>
      <c r="V243">
        <v>37.225155999999998</v>
      </c>
      <c r="W243">
        <v>46.510106999999998</v>
      </c>
      <c r="X243">
        <v>42.793595000000003</v>
      </c>
      <c r="Y243">
        <v>0.75104000000000004</v>
      </c>
      <c r="Z243">
        <v>30913.33</v>
      </c>
      <c r="AA243">
        <v>3.78</v>
      </c>
      <c r="AB243">
        <v>187065523493989</v>
      </c>
      <c r="AC243">
        <v>19237595410</v>
      </c>
      <c r="AD243">
        <v>80640301867084</v>
      </c>
      <c r="AE243">
        <v>10249630533</v>
      </c>
      <c r="AF243" t="s">
        <v>685</v>
      </c>
    </row>
    <row r="244" spans="1:32">
      <c r="A244" t="s">
        <v>138</v>
      </c>
      <c r="B244" t="s">
        <v>139</v>
      </c>
      <c r="C244" t="s">
        <v>152</v>
      </c>
      <c r="D244">
        <v>0</v>
      </c>
      <c r="E244" t="s">
        <v>140</v>
      </c>
      <c r="F244" t="s">
        <v>66</v>
      </c>
      <c r="G244" t="s">
        <v>17</v>
      </c>
      <c r="H244">
        <v>60</v>
      </c>
      <c r="I244">
        <v>10</v>
      </c>
      <c r="J244" t="s">
        <v>9</v>
      </c>
      <c r="K244">
        <v>160</v>
      </c>
      <c r="L244">
        <v>936.56251399999996</v>
      </c>
      <c r="M244">
        <v>35.316544</v>
      </c>
      <c r="N244">
        <v>44.709054999999999</v>
      </c>
      <c r="O244">
        <v>40.721803000000001</v>
      </c>
      <c r="P244">
        <v>15.599206000000001</v>
      </c>
      <c r="Q244">
        <v>12.960157000000001</v>
      </c>
      <c r="R244">
        <v>53.966873</v>
      </c>
      <c r="S244">
        <v>51.608209000000002</v>
      </c>
      <c r="T244">
        <v>32.037213999999999</v>
      </c>
      <c r="U244">
        <v>37.721179999999997</v>
      </c>
      <c r="V244">
        <v>35.287070999999997</v>
      </c>
      <c r="W244">
        <v>44.687961000000001</v>
      </c>
      <c r="X244">
        <v>40.689036999999999</v>
      </c>
      <c r="Y244">
        <v>0.95332399999999995</v>
      </c>
      <c r="Z244">
        <v>18734.07</v>
      </c>
      <c r="AA244">
        <v>3.14</v>
      </c>
      <c r="AB244">
        <v>115824907938858</v>
      </c>
      <c r="AC244">
        <v>18063934132</v>
      </c>
      <c r="AD244">
        <v>48859301919167</v>
      </c>
      <c r="AE244">
        <v>8480139371</v>
      </c>
      <c r="AF244" t="s">
        <v>686</v>
      </c>
    </row>
    <row r="245" spans="1:32">
      <c r="A245" t="s">
        <v>138</v>
      </c>
      <c r="B245" t="s">
        <v>139</v>
      </c>
      <c r="C245" t="s">
        <v>152</v>
      </c>
      <c r="D245">
        <v>0</v>
      </c>
      <c r="E245" t="s">
        <v>140</v>
      </c>
      <c r="F245" t="s">
        <v>66</v>
      </c>
      <c r="G245" t="s">
        <v>17</v>
      </c>
      <c r="H245">
        <v>60</v>
      </c>
      <c r="I245">
        <v>10</v>
      </c>
      <c r="J245" t="s">
        <v>9</v>
      </c>
      <c r="K245">
        <v>185</v>
      </c>
      <c r="L245">
        <v>437.20832999999999</v>
      </c>
      <c r="M245">
        <v>32.896006999999997</v>
      </c>
      <c r="N245">
        <v>42.651412999999998</v>
      </c>
      <c r="O245">
        <v>38.442898999999997</v>
      </c>
      <c r="P245">
        <v>12.380667000000001</v>
      </c>
      <c r="Q245">
        <v>11.043131000000001</v>
      </c>
      <c r="R245">
        <v>36.683522000000004</v>
      </c>
      <c r="S245">
        <v>35.049900000000001</v>
      </c>
      <c r="T245">
        <v>29.205127999999998</v>
      </c>
      <c r="U245">
        <v>35.617530000000002</v>
      </c>
      <c r="V245">
        <v>32.853864999999999</v>
      </c>
      <c r="W245">
        <v>42.612155999999999</v>
      </c>
      <c r="X245">
        <v>38.406208999999997</v>
      </c>
      <c r="Y245">
        <v>1.136279</v>
      </c>
      <c r="Z245">
        <v>11999.62</v>
      </c>
      <c r="AA245">
        <v>2.72</v>
      </c>
      <c r="AB245">
        <v>74627988407779</v>
      </c>
      <c r="AC245">
        <v>15468459923</v>
      </c>
      <c r="AD245">
        <v>31319707964973</v>
      </c>
      <c r="AE245">
        <v>7252606265</v>
      </c>
      <c r="AF245" t="s">
        <v>687</v>
      </c>
    </row>
    <row r="246" spans="1:32">
      <c r="A246" t="s">
        <v>138</v>
      </c>
      <c r="B246" t="s">
        <v>139</v>
      </c>
      <c r="C246" t="s">
        <v>152</v>
      </c>
      <c r="D246">
        <v>0</v>
      </c>
      <c r="E246" t="s">
        <v>140</v>
      </c>
      <c r="F246" t="s">
        <v>66</v>
      </c>
      <c r="G246" t="s">
        <v>17</v>
      </c>
      <c r="H246">
        <v>60</v>
      </c>
      <c r="I246">
        <v>10</v>
      </c>
      <c r="J246" t="s">
        <v>9</v>
      </c>
      <c r="K246">
        <v>210</v>
      </c>
      <c r="L246">
        <v>193.718896</v>
      </c>
      <c r="M246">
        <v>30.092006000000001</v>
      </c>
      <c r="N246">
        <v>40.277372</v>
      </c>
      <c r="O246">
        <v>35.784337000000001</v>
      </c>
      <c r="P246">
        <v>9.4905050000000006</v>
      </c>
      <c r="Q246">
        <v>9.1412750000000003</v>
      </c>
      <c r="R246">
        <v>20.175612000000001</v>
      </c>
      <c r="S246">
        <v>19.211724</v>
      </c>
      <c r="T246">
        <v>26.268516999999999</v>
      </c>
      <c r="U246">
        <v>33.054219000000003</v>
      </c>
      <c r="V246">
        <v>30.041457000000001</v>
      </c>
      <c r="W246">
        <v>40.242685000000002</v>
      </c>
      <c r="X246">
        <v>35.740447000000003</v>
      </c>
      <c r="Y246">
        <v>1.2573049999999999</v>
      </c>
      <c r="Z246">
        <v>7411.09</v>
      </c>
      <c r="AA246">
        <v>2.41</v>
      </c>
      <c r="AB246">
        <v>45932007978383</v>
      </c>
      <c r="AC246">
        <v>14314295304</v>
      </c>
      <c r="AD246">
        <v>19388415144456</v>
      </c>
      <c r="AE246">
        <v>6430482909</v>
      </c>
      <c r="AF246" t="s">
        <v>688</v>
      </c>
    </row>
    <row r="247" spans="1:32">
      <c r="A247" t="s">
        <v>138</v>
      </c>
      <c r="B247" t="s">
        <v>139</v>
      </c>
      <c r="C247" t="s">
        <v>152</v>
      </c>
      <c r="D247">
        <v>0</v>
      </c>
      <c r="E247" t="s">
        <v>140</v>
      </c>
      <c r="F247" t="s">
        <v>66</v>
      </c>
      <c r="G247" t="s">
        <v>17</v>
      </c>
      <c r="H247">
        <v>60</v>
      </c>
      <c r="I247">
        <v>10</v>
      </c>
      <c r="J247" t="s">
        <v>9</v>
      </c>
      <c r="K247">
        <v>235</v>
      </c>
      <c r="L247">
        <v>83.292706999999993</v>
      </c>
      <c r="M247">
        <v>27.181616999999999</v>
      </c>
      <c r="N247">
        <v>37.165897000000001</v>
      </c>
      <c r="O247">
        <v>32.953152000000003</v>
      </c>
      <c r="P247">
        <v>7.1852830000000001</v>
      </c>
      <c r="Q247">
        <v>7.5052130000000004</v>
      </c>
      <c r="R247">
        <v>4.0884749999999999</v>
      </c>
      <c r="S247">
        <v>3.7501009999999999</v>
      </c>
      <c r="T247">
        <v>23.374244999999998</v>
      </c>
      <c r="U247">
        <v>30.133201</v>
      </c>
      <c r="V247">
        <v>27.126313</v>
      </c>
      <c r="W247">
        <v>37.110666999999999</v>
      </c>
      <c r="X247">
        <v>32.899994</v>
      </c>
      <c r="Y247">
        <v>1.2701800000000001</v>
      </c>
      <c r="Z247">
        <v>4477.42</v>
      </c>
      <c r="AA247">
        <v>2.08</v>
      </c>
      <c r="AB247">
        <v>28064363660770</v>
      </c>
      <c r="AC247">
        <v>13284297529</v>
      </c>
      <c r="AD247">
        <v>11740113832255</v>
      </c>
      <c r="AE247">
        <v>5647309317</v>
      </c>
      <c r="AF247" t="s">
        <v>689</v>
      </c>
    </row>
    <row r="248" spans="1:32">
      <c r="A248" t="s">
        <v>138</v>
      </c>
      <c r="B248" t="s">
        <v>139</v>
      </c>
      <c r="C248" t="s">
        <v>152</v>
      </c>
      <c r="D248">
        <v>0</v>
      </c>
      <c r="E248" t="s">
        <v>140</v>
      </c>
      <c r="F248" t="s">
        <v>66</v>
      </c>
      <c r="G248" t="s">
        <v>17</v>
      </c>
      <c r="H248">
        <v>60</v>
      </c>
      <c r="I248">
        <v>10</v>
      </c>
      <c r="J248" t="s">
        <v>20</v>
      </c>
      <c r="K248">
        <v>110</v>
      </c>
      <c r="L248">
        <v>2594.1984170000001</v>
      </c>
      <c r="M248">
        <v>36.821280000000002</v>
      </c>
      <c r="N248">
        <v>46.515250999999999</v>
      </c>
      <c r="O248">
        <v>42.407153999999998</v>
      </c>
      <c r="P248">
        <v>19.717576999999999</v>
      </c>
      <c r="Q248">
        <v>14.606248000000001</v>
      </c>
      <c r="R248">
        <v>60.936718999999997</v>
      </c>
      <c r="S248">
        <v>58.895356999999997</v>
      </c>
      <c r="T248">
        <v>33.901243999999998</v>
      </c>
      <c r="U248">
        <v>39.286887</v>
      </c>
      <c r="V248">
        <v>36.812373999999998</v>
      </c>
      <c r="W248">
        <v>46.506574999999998</v>
      </c>
      <c r="X248">
        <v>42.385998000000001</v>
      </c>
      <c r="Y248">
        <v>0.69452800000000003</v>
      </c>
      <c r="Z248">
        <v>24943.17</v>
      </c>
      <c r="AA248">
        <v>2.04</v>
      </c>
      <c r="AB248">
        <v>152247368376594</v>
      </c>
      <c r="AC248">
        <v>9738008388</v>
      </c>
      <c r="AD248">
        <v>65194076296620</v>
      </c>
      <c r="AE248">
        <v>5423530252</v>
      </c>
      <c r="AF248" t="s">
        <v>690</v>
      </c>
    </row>
    <row r="249" spans="1:32">
      <c r="A249" t="s">
        <v>138</v>
      </c>
      <c r="B249" t="s">
        <v>139</v>
      </c>
      <c r="C249" t="s">
        <v>152</v>
      </c>
      <c r="D249">
        <v>0</v>
      </c>
      <c r="E249" t="s">
        <v>140</v>
      </c>
      <c r="F249" t="s">
        <v>66</v>
      </c>
      <c r="G249" t="s">
        <v>17</v>
      </c>
      <c r="H249">
        <v>60</v>
      </c>
      <c r="I249">
        <v>10</v>
      </c>
      <c r="J249" t="s">
        <v>20</v>
      </c>
      <c r="K249">
        <v>135</v>
      </c>
      <c r="L249">
        <v>1288.6928459999999</v>
      </c>
      <c r="M249">
        <v>35.573610000000002</v>
      </c>
      <c r="N249">
        <v>45.300890000000003</v>
      </c>
      <c r="O249">
        <v>41.006616999999999</v>
      </c>
      <c r="P249">
        <v>16.797758999999999</v>
      </c>
      <c r="Q249">
        <v>13.346762999999999</v>
      </c>
      <c r="R249">
        <v>49.281089000000001</v>
      </c>
      <c r="S249">
        <v>47.268988999999998</v>
      </c>
      <c r="T249">
        <v>32.222236000000002</v>
      </c>
      <c r="U249">
        <v>38.110267</v>
      </c>
      <c r="V249">
        <v>35.554164999999998</v>
      </c>
      <c r="W249">
        <v>45.288671999999998</v>
      </c>
      <c r="X249">
        <v>40.978855000000003</v>
      </c>
      <c r="Y249">
        <v>0.84963500000000003</v>
      </c>
      <c r="Z249">
        <v>16659.25</v>
      </c>
      <c r="AA249">
        <v>1.71</v>
      </c>
      <c r="AB249">
        <v>102630857314472</v>
      </c>
      <c r="AC249">
        <v>9198607317</v>
      </c>
      <c r="AD249">
        <v>43475316153217</v>
      </c>
      <c r="AE249">
        <v>4552141898</v>
      </c>
      <c r="AF249" t="s">
        <v>691</v>
      </c>
    </row>
    <row r="250" spans="1:32">
      <c r="A250" t="s">
        <v>138</v>
      </c>
      <c r="B250" t="s">
        <v>139</v>
      </c>
      <c r="C250" t="s">
        <v>152</v>
      </c>
      <c r="D250">
        <v>0</v>
      </c>
      <c r="E250" t="s">
        <v>140</v>
      </c>
      <c r="F250" t="s">
        <v>66</v>
      </c>
      <c r="G250" t="s">
        <v>17</v>
      </c>
      <c r="H250">
        <v>60</v>
      </c>
      <c r="I250">
        <v>10</v>
      </c>
      <c r="J250" t="s">
        <v>20</v>
      </c>
      <c r="K250">
        <v>160</v>
      </c>
      <c r="L250">
        <v>595.05171800000005</v>
      </c>
      <c r="M250">
        <v>33.624777999999999</v>
      </c>
      <c r="N250">
        <v>43.483803000000002</v>
      </c>
      <c r="O250">
        <v>39.042414000000001</v>
      </c>
      <c r="P250">
        <v>13.595715999999999</v>
      </c>
      <c r="Q250">
        <v>11.672573999999999</v>
      </c>
      <c r="R250">
        <v>34.543385000000001</v>
      </c>
      <c r="S250">
        <v>32.896382000000003</v>
      </c>
      <c r="T250">
        <v>29.932012</v>
      </c>
      <c r="U250">
        <v>36.353605999999999</v>
      </c>
      <c r="V250">
        <v>33.591862999999996</v>
      </c>
      <c r="W250">
        <v>43.457811999999997</v>
      </c>
      <c r="X250">
        <v>39.004758000000002</v>
      </c>
      <c r="Y250">
        <v>1.084508</v>
      </c>
      <c r="Z250">
        <v>10538.86</v>
      </c>
      <c r="AA250">
        <v>1.53</v>
      </c>
      <c r="AB250">
        <v>66103480458758</v>
      </c>
      <c r="AC250">
        <v>8484165008</v>
      </c>
      <c r="AD250">
        <v>27468960532501</v>
      </c>
      <c r="AE250">
        <v>4111244142</v>
      </c>
      <c r="AF250" t="s">
        <v>692</v>
      </c>
    </row>
    <row r="251" spans="1:32">
      <c r="A251" t="s">
        <v>138</v>
      </c>
      <c r="B251" t="s">
        <v>139</v>
      </c>
      <c r="C251" t="s">
        <v>152</v>
      </c>
      <c r="D251">
        <v>0</v>
      </c>
      <c r="E251" t="s">
        <v>140</v>
      </c>
      <c r="F251" t="s">
        <v>66</v>
      </c>
      <c r="G251" t="s">
        <v>17</v>
      </c>
      <c r="H251">
        <v>60</v>
      </c>
      <c r="I251">
        <v>10</v>
      </c>
      <c r="J251" t="s">
        <v>20</v>
      </c>
      <c r="K251">
        <v>185</v>
      </c>
      <c r="L251">
        <v>272.41558400000002</v>
      </c>
      <c r="M251">
        <v>31.20027</v>
      </c>
      <c r="N251">
        <v>41.436044000000003</v>
      </c>
      <c r="O251">
        <v>36.917177000000002</v>
      </c>
      <c r="P251">
        <v>10.665581</v>
      </c>
      <c r="Q251">
        <v>9.8964879999999997</v>
      </c>
      <c r="R251">
        <v>19.680418</v>
      </c>
      <c r="S251">
        <v>18.791865999999999</v>
      </c>
      <c r="T251">
        <v>27.37491</v>
      </c>
      <c r="U251">
        <v>34.184519999999999</v>
      </c>
      <c r="V251">
        <v>31.155728</v>
      </c>
      <c r="W251">
        <v>41.395494999999997</v>
      </c>
      <c r="X251">
        <v>36.874709000000003</v>
      </c>
      <c r="Y251">
        <v>1.2983560000000001</v>
      </c>
      <c r="Z251">
        <v>7020.39</v>
      </c>
      <c r="AA251">
        <v>1.25</v>
      </c>
      <c r="AB251">
        <v>43897065111292</v>
      </c>
      <c r="AC251">
        <v>7107543036</v>
      </c>
      <c r="AD251">
        <v>18299725492145</v>
      </c>
      <c r="AE251">
        <v>3298626583</v>
      </c>
      <c r="AF251" t="s">
        <v>693</v>
      </c>
    </row>
    <row r="252" spans="1:32">
      <c r="A252" t="s">
        <v>138</v>
      </c>
      <c r="B252" t="s">
        <v>139</v>
      </c>
      <c r="C252" t="s">
        <v>152</v>
      </c>
      <c r="D252">
        <v>0</v>
      </c>
      <c r="E252" t="s">
        <v>140</v>
      </c>
      <c r="F252" t="s">
        <v>66</v>
      </c>
      <c r="G252" t="s">
        <v>17</v>
      </c>
      <c r="H252">
        <v>60</v>
      </c>
      <c r="I252">
        <v>10</v>
      </c>
      <c r="J252" t="s">
        <v>20</v>
      </c>
      <c r="K252">
        <v>210</v>
      </c>
      <c r="L252">
        <v>117.71858899999999</v>
      </c>
      <c r="M252">
        <v>28.466550000000002</v>
      </c>
      <c r="N252">
        <v>38.941952999999998</v>
      </c>
      <c r="O252">
        <v>34.422618999999997</v>
      </c>
      <c r="P252">
        <v>8.1928590000000003</v>
      </c>
      <c r="Q252">
        <v>8.2263769999999994</v>
      </c>
      <c r="R252">
        <v>7.1374009999999997</v>
      </c>
      <c r="S252">
        <v>6.7898889999999996</v>
      </c>
      <c r="T252">
        <v>24.651568999999999</v>
      </c>
      <c r="U252">
        <v>31.605165</v>
      </c>
      <c r="V252">
        <v>28.414746000000001</v>
      </c>
      <c r="W252">
        <v>38.901361999999999</v>
      </c>
      <c r="X252">
        <v>34.379486999999997</v>
      </c>
      <c r="Y252">
        <v>1.3792800000000001</v>
      </c>
      <c r="Z252">
        <v>4321.5200000000004</v>
      </c>
      <c r="AA252">
        <v>1.02</v>
      </c>
      <c r="AB252">
        <v>27706156159844</v>
      </c>
      <c r="AC252">
        <v>6299833046</v>
      </c>
      <c r="AD252">
        <v>11273322419874</v>
      </c>
      <c r="AE252">
        <v>2688781048</v>
      </c>
      <c r="AF252" t="s">
        <v>694</v>
      </c>
    </row>
    <row r="253" spans="1:32">
      <c r="A253" t="s">
        <v>138</v>
      </c>
      <c r="B253" t="s">
        <v>139</v>
      </c>
      <c r="C253" t="s">
        <v>152</v>
      </c>
      <c r="D253">
        <v>0</v>
      </c>
      <c r="E253" t="s">
        <v>140</v>
      </c>
      <c r="F253" t="s">
        <v>66</v>
      </c>
      <c r="G253" t="s">
        <v>17</v>
      </c>
      <c r="H253">
        <v>60</v>
      </c>
      <c r="I253">
        <v>10</v>
      </c>
      <c r="J253" t="s">
        <v>20</v>
      </c>
      <c r="K253">
        <v>235</v>
      </c>
      <c r="L253">
        <v>51.013601999999999</v>
      </c>
      <c r="M253">
        <v>25.637391000000001</v>
      </c>
      <c r="N253">
        <v>36.096226000000001</v>
      </c>
      <c r="O253">
        <v>31.595528999999999</v>
      </c>
      <c r="P253">
        <v>6.2238199999999999</v>
      </c>
      <c r="Q253">
        <v>6.7778460000000003</v>
      </c>
      <c r="R253">
        <v>0.11466700000000001</v>
      </c>
      <c r="S253">
        <v>0.104285</v>
      </c>
      <c r="T253">
        <v>21.88805</v>
      </c>
      <c r="U253">
        <v>28.712364999999998</v>
      </c>
      <c r="V253">
        <v>25.581455999999999</v>
      </c>
      <c r="W253">
        <v>36.064343999999998</v>
      </c>
      <c r="X253">
        <v>31.542998999999998</v>
      </c>
      <c r="Y253">
        <v>1.2695289999999999</v>
      </c>
      <c r="Z253">
        <v>2666.57</v>
      </c>
      <c r="AA253">
        <v>0.96</v>
      </c>
      <c r="AB253">
        <v>17609656471590</v>
      </c>
      <c r="AC253">
        <v>6105627909</v>
      </c>
      <c r="AD253">
        <v>6962672288394</v>
      </c>
      <c r="AE253">
        <v>2575767009</v>
      </c>
      <c r="AF253" t="s">
        <v>695</v>
      </c>
    </row>
    <row r="254" spans="1:32">
      <c r="A254" t="s">
        <v>138</v>
      </c>
      <c r="B254" t="s">
        <v>139</v>
      </c>
      <c r="C254" t="s">
        <v>152</v>
      </c>
      <c r="D254">
        <v>0</v>
      </c>
      <c r="E254" t="s">
        <v>140</v>
      </c>
      <c r="F254" t="s">
        <v>407</v>
      </c>
      <c r="G254" t="s">
        <v>17</v>
      </c>
      <c r="H254">
        <v>60</v>
      </c>
      <c r="I254">
        <v>10</v>
      </c>
      <c r="J254" t="s">
        <v>17</v>
      </c>
      <c r="K254">
        <v>110</v>
      </c>
      <c r="L254">
        <v>29243.062169000001</v>
      </c>
      <c r="M254">
        <v>43.587848000000001</v>
      </c>
      <c r="N254">
        <v>49.586297999999999</v>
      </c>
      <c r="O254">
        <v>51.314473999999997</v>
      </c>
      <c r="P254">
        <v>31.595555000000001</v>
      </c>
      <c r="Q254">
        <v>23.283837999999999</v>
      </c>
      <c r="R254">
        <v>95.161000000000001</v>
      </c>
      <c r="S254">
        <v>93.372598999999994</v>
      </c>
      <c r="T254">
        <v>45.191636000000003</v>
      </c>
      <c r="U254">
        <v>44.693860000000001</v>
      </c>
      <c r="V254">
        <v>43.489697</v>
      </c>
      <c r="W254">
        <v>49.559691999999998</v>
      </c>
      <c r="X254">
        <v>51.234972999999997</v>
      </c>
      <c r="Y254">
        <v>8.0999999999999996E-3</v>
      </c>
      <c r="Z254">
        <v>529570.46</v>
      </c>
      <c r="AA254">
        <v>36.64</v>
      </c>
      <c r="AB254">
        <v>3084067684898740</v>
      </c>
      <c r="AC254">
        <v>153324539652</v>
      </c>
      <c r="AD254">
        <v>1376343463309000</v>
      </c>
      <c r="AE254">
        <v>101205223516</v>
      </c>
      <c r="AF254" t="s">
        <v>696</v>
      </c>
    </row>
    <row r="255" spans="1:32">
      <c r="A255" t="s">
        <v>138</v>
      </c>
      <c r="B255" t="s">
        <v>139</v>
      </c>
      <c r="C255" t="s">
        <v>152</v>
      </c>
      <c r="D255">
        <v>0</v>
      </c>
      <c r="E255" t="s">
        <v>140</v>
      </c>
      <c r="F255" t="s">
        <v>407</v>
      </c>
      <c r="G255" t="s">
        <v>17</v>
      </c>
      <c r="H255">
        <v>60</v>
      </c>
      <c r="I255">
        <v>10</v>
      </c>
      <c r="J255" t="s">
        <v>17</v>
      </c>
      <c r="K255">
        <v>135</v>
      </c>
      <c r="L255">
        <v>10677.032506</v>
      </c>
      <c r="M255">
        <v>41.655403999999997</v>
      </c>
      <c r="N255">
        <v>47.903933000000002</v>
      </c>
      <c r="O255">
        <v>49.577924000000003</v>
      </c>
      <c r="P255">
        <v>27.882565</v>
      </c>
      <c r="Q255">
        <v>20.821403</v>
      </c>
      <c r="R255">
        <v>92.131838000000002</v>
      </c>
      <c r="S255">
        <v>90.068444</v>
      </c>
      <c r="T255">
        <v>41.514997000000001</v>
      </c>
      <c r="U255">
        <v>43.064675000000001</v>
      </c>
      <c r="V255">
        <v>41.588355999999997</v>
      </c>
      <c r="W255">
        <v>47.892743000000003</v>
      </c>
      <c r="X255">
        <v>49.532538000000002</v>
      </c>
      <c r="Y255">
        <v>6.9499999999999996E-3</v>
      </c>
      <c r="Z255">
        <v>285480.14</v>
      </c>
      <c r="AA255">
        <v>33.68</v>
      </c>
      <c r="AB255">
        <v>1713676621613100</v>
      </c>
      <c r="AC255">
        <v>167634675843</v>
      </c>
      <c r="AD255">
        <v>743152854295819</v>
      </c>
      <c r="AE255">
        <v>92310929255</v>
      </c>
      <c r="AF255" t="s">
        <v>697</v>
      </c>
    </row>
    <row r="256" spans="1:32">
      <c r="A256" t="s">
        <v>138</v>
      </c>
      <c r="B256" t="s">
        <v>139</v>
      </c>
      <c r="C256" t="s">
        <v>152</v>
      </c>
      <c r="D256">
        <v>0</v>
      </c>
      <c r="E256" t="s">
        <v>140</v>
      </c>
      <c r="F256" t="s">
        <v>407</v>
      </c>
      <c r="G256" t="s">
        <v>17</v>
      </c>
      <c r="H256">
        <v>60</v>
      </c>
      <c r="I256">
        <v>10</v>
      </c>
      <c r="J256" t="s">
        <v>17</v>
      </c>
      <c r="K256">
        <v>160</v>
      </c>
      <c r="L256">
        <v>3966.8737420000002</v>
      </c>
      <c r="M256">
        <v>39.468885</v>
      </c>
      <c r="N256">
        <v>45.834994000000002</v>
      </c>
      <c r="O256">
        <v>47.468223000000002</v>
      </c>
      <c r="P256">
        <v>23.991413999999999</v>
      </c>
      <c r="Q256">
        <v>18.161359000000001</v>
      </c>
      <c r="R256">
        <v>86.358098999999996</v>
      </c>
      <c r="S256">
        <v>84.000702000000004</v>
      </c>
      <c r="T256">
        <v>37.846836000000003</v>
      </c>
      <c r="U256">
        <v>41.087882</v>
      </c>
      <c r="V256">
        <v>39.408259000000001</v>
      </c>
      <c r="W256">
        <v>45.828944999999997</v>
      </c>
      <c r="X256">
        <v>47.444262000000002</v>
      </c>
      <c r="Y256">
        <v>6.28E-3</v>
      </c>
      <c r="Z256">
        <v>118740.47</v>
      </c>
      <c r="AA256">
        <v>34.06</v>
      </c>
      <c r="AB256">
        <v>725352368101165</v>
      </c>
      <c r="AC256">
        <v>174323232573</v>
      </c>
      <c r="AD256">
        <v>310245667999141</v>
      </c>
      <c r="AE256">
        <v>92664362838</v>
      </c>
      <c r="AF256" t="s">
        <v>698</v>
      </c>
    </row>
    <row r="257" spans="1:32">
      <c r="A257" t="s">
        <v>138</v>
      </c>
      <c r="B257" t="s">
        <v>139</v>
      </c>
      <c r="C257" t="s">
        <v>152</v>
      </c>
      <c r="D257">
        <v>0</v>
      </c>
      <c r="E257" t="s">
        <v>140</v>
      </c>
      <c r="F257" t="s">
        <v>407</v>
      </c>
      <c r="G257" t="s">
        <v>17</v>
      </c>
      <c r="H257">
        <v>60</v>
      </c>
      <c r="I257">
        <v>10</v>
      </c>
      <c r="J257" t="s">
        <v>17</v>
      </c>
      <c r="K257">
        <v>185</v>
      </c>
      <c r="L257">
        <v>1540.5517560000001</v>
      </c>
      <c r="M257">
        <v>37.080551999999997</v>
      </c>
      <c r="N257">
        <v>43.636138000000003</v>
      </c>
      <c r="O257">
        <v>45.207402000000002</v>
      </c>
      <c r="P257">
        <v>20.252175999999999</v>
      </c>
      <c r="Q257">
        <v>15.456149</v>
      </c>
      <c r="R257">
        <v>77.045040999999998</v>
      </c>
      <c r="S257">
        <v>74.434381000000002</v>
      </c>
      <c r="T257">
        <v>34.410297999999997</v>
      </c>
      <c r="U257">
        <v>38.843969999999999</v>
      </c>
      <c r="V257">
        <v>37.017232999999997</v>
      </c>
      <c r="W257">
        <v>43.631796999999999</v>
      </c>
      <c r="X257">
        <v>45.193334999999998</v>
      </c>
      <c r="Y257">
        <v>8.2299999999999995E-3</v>
      </c>
      <c r="Z257">
        <v>53713.19</v>
      </c>
      <c r="AA257">
        <v>36.21</v>
      </c>
      <c r="AB257">
        <v>332579668418424</v>
      </c>
      <c r="AC257">
        <v>188780561146</v>
      </c>
      <c r="AD257">
        <v>141292443439724</v>
      </c>
      <c r="AE257">
        <v>97314233279</v>
      </c>
      <c r="AF257" t="s">
        <v>699</v>
      </c>
    </row>
    <row r="258" spans="1:32">
      <c r="A258" t="s">
        <v>138</v>
      </c>
      <c r="B258" t="s">
        <v>139</v>
      </c>
      <c r="C258" t="s">
        <v>152</v>
      </c>
      <c r="D258">
        <v>0</v>
      </c>
      <c r="E258" t="s">
        <v>140</v>
      </c>
      <c r="F258" t="s">
        <v>407</v>
      </c>
      <c r="G258" t="s">
        <v>17</v>
      </c>
      <c r="H258">
        <v>60</v>
      </c>
      <c r="I258">
        <v>10</v>
      </c>
      <c r="J258" t="s">
        <v>17</v>
      </c>
      <c r="K258">
        <v>210</v>
      </c>
      <c r="L258">
        <v>586.39084000000003</v>
      </c>
      <c r="M258">
        <v>34.487788999999999</v>
      </c>
      <c r="N258">
        <v>41.219738999999997</v>
      </c>
      <c r="O258">
        <v>42.829619999999998</v>
      </c>
      <c r="P258">
        <v>16.504615000000001</v>
      </c>
      <c r="Q258">
        <v>12.717276999999999</v>
      </c>
      <c r="R258">
        <v>62.759717999999999</v>
      </c>
      <c r="S258">
        <v>60.103298000000002</v>
      </c>
      <c r="T258">
        <v>31.073585999999999</v>
      </c>
      <c r="U258">
        <v>36.337158000000002</v>
      </c>
      <c r="V258">
        <v>34.415289999999999</v>
      </c>
      <c r="W258">
        <v>41.214925999999998</v>
      </c>
      <c r="X258">
        <v>42.816107000000002</v>
      </c>
      <c r="Y258">
        <v>1.0248E-2</v>
      </c>
      <c r="Z258">
        <v>27505.72</v>
      </c>
      <c r="AA258">
        <v>36.31</v>
      </c>
      <c r="AB258">
        <v>169575919004188</v>
      </c>
      <c r="AC258">
        <v>194346666101</v>
      </c>
      <c r="AD258">
        <v>73165491661059</v>
      </c>
      <c r="AE258">
        <v>96843454308</v>
      </c>
      <c r="AF258" t="s">
        <v>700</v>
      </c>
    </row>
    <row r="259" spans="1:32">
      <c r="A259" t="s">
        <v>138</v>
      </c>
      <c r="B259" t="s">
        <v>139</v>
      </c>
      <c r="C259" t="s">
        <v>152</v>
      </c>
      <c r="D259">
        <v>0</v>
      </c>
      <c r="E259" t="s">
        <v>140</v>
      </c>
      <c r="F259" t="s">
        <v>407</v>
      </c>
      <c r="G259" t="s">
        <v>17</v>
      </c>
      <c r="H259">
        <v>60</v>
      </c>
      <c r="I259">
        <v>10</v>
      </c>
      <c r="J259" t="s">
        <v>17</v>
      </c>
      <c r="K259">
        <v>235</v>
      </c>
      <c r="L259">
        <v>214.423115</v>
      </c>
      <c r="M259">
        <v>31.793619</v>
      </c>
      <c r="N259">
        <v>38.732790000000001</v>
      </c>
      <c r="O259">
        <v>39.816741999999998</v>
      </c>
      <c r="P259">
        <v>12.883737999999999</v>
      </c>
      <c r="Q259">
        <v>10.193186000000001</v>
      </c>
      <c r="R259">
        <v>44.399355</v>
      </c>
      <c r="S259">
        <v>42.098294000000003</v>
      </c>
      <c r="T259">
        <v>27.909396999999998</v>
      </c>
      <c r="U259">
        <v>33.612993000000003</v>
      </c>
      <c r="V259">
        <v>31.712392999999999</v>
      </c>
      <c r="W259">
        <v>38.722771000000002</v>
      </c>
      <c r="X259">
        <v>39.751722999999998</v>
      </c>
      <c r="Y259">
        <v>1.2175999999999999E-2</v>
      </c>
      <c r="Z259">
        <v>11300.87</v>
      </c>
      <c r="AA259">
        <v>28.87</v>
      </c>
      <c r="AB259">
        <v>71518607890583</v>
      </c>
      <c r="AC259">
        <v>173361773658</v>
      </c>
      <c r="AD259">
        <v>30432682462421</v>
      </c>
      <c r="AE259">
        <v>78058366018</v>
      </c>
      <c r="AF259" t="s">
        <v>701</v>
      </c>
    </row>
    <row r="260" spans="1:32">
      <c r="A260" t="s">
        <v>138</v>
      </c>
      <c r="B260" t="s">
        <v>139</v>
      </c>
      <c r="C260" t="s">
        <v>152</v>
      </c>
      <c r="D260">
        <v>0</v>
      </c>
      <c r="E260" t="s">
        <v>140</v>
      </c>
      <c r="F260" t="s">
        <v>407</v>
      </c>
      <c r="G260" t="s">
        <v>17</v>
      </c>
      <c r="H260">
        <v>60</v>
      </c>
      <c r="I260">
        <v>10</v>
      </c>
      <c r="J260" t="s">
        <v>18</v>
      </c>
      <c r="K260">
        <v>110</v>
      </c>
      <c r="L260">
        <v>15280.425421</v>
      </c>
      <c r="M260">
        <v>41.983016999999997</v>
      </c>
      <c r="N260">
        <v>48.234504999999999</v>
      </c>
      <c r="O260">
        <v>50.020226999999998</v>
      </c>
      <c r="P260">
        <v>29.476277</v>
      </c>
      <c r="Q260">
        <v>21.775364</v>
      </c>
      <c r="R260">
        <v>92.996904999999998</v>
      </c>
      <c r="S260">
        <v>90.891666000000001</v>
      </c>
      <c r="T260">
        <v>42.976087999999997</v>
      </c>
      <c r="U260">
        <v>43.382860999999998</v>
      </c>
      <c r="V260">
        <v>41.917631</v>
      </c>
      <c r="W260">
        <v>48.220840000000003</v>
      </c>
      <c r="X260">
        <v>49.958908999999998</v>
      </c>
      <c r="Y260">
        <v>1.0305E-2</v>
      </c>
      <c r="Z260">
        <v>153933.70000000001</v>
      </c>
      <c r="AA260">
        <v>17.77</v>
      </c>
      <c r="AB260">
        <v>916823866935172</v>
      </c>
      <c r="AC260">
        <v>78085278260</v>
      </c>
      <c r="AD260">
        <v>401938891454480</v>
      </c>
      <c r="AE260">
        <v>48612550038</v>
      </c>
      <c r="AF260" t="s">
        <v>702</v>
      </c>
    </row>
    <row r="261" spans="1:32">
      <c r="A261" t="s">
        <v>138</v>
      </c>
      <c r="B261" t="s">
        <v>139</v>
      </c>
      <c r="C261" t="s">
        <v>152</v>
      </c>
      <c r="D261">
        <v>0</v>
      </c>
      <c r="E261" t="s">
        <v>140</v>
      </c>
      <c r="F261" t="s">
        <v>407</v>
      </c>
      <c r="G261" t="s">
        <v>17</v>
      </c>
      <c r="H261">
        <v>60</v>
      </c>
      <c r="I261">
        <v>10</v>
      </c>
      <c r="J261" t="s">
        <v>18</v>
      </c>
      <c r="K261">
        <v>135</v>
      </c>
      <c r="L261">
        <v>5928.9203100000004</v>
      </c>
      <c r="M261">
        <v>40.206429999999997</v>
      </c>
      <c r="N261">
        <v>46.625357000000001</v>
      </c>
      <c r="O261">
        <v>48.351236</v>
      </c>
      <c r="P261">
        <v>25.764257000000001</v>
      </c>
      <c r="Q261">
        <v>19.310858</v>
      </c>
      <c r="R261">
        <v>88.771709999999999</v>
      </c>
      <c r="S261">
        <v>86.439453</v>
      </c>
      <c r="T261">
        <v>39.405763</v>
      </c>
      <c r="U261">
        <v>41.835915999999997</v>
      </c>
      <c r="V261">
        <v>40.146853</v>
      </c>
      <c r="W261">
        <v>46.618820999999997</v>
      </c>
      <c r="X261">
        <v>48.311863000000002</v>
      </c>
      <c r="Y261">
        <v>8.2199999999999999E-3</v>
      </c>
      <c r="Z261">
        <v>109529.95</v>
      </c>
      <c r="AA261">
        <v>15.08</v>
      </c>
      <c r="AB261">
        <v>671742513116225</v>
      </c>
      <c r="AC261">
        <v>75845095228</v>
      </c>
      <c r="AD261">
        <v>285861834799344</v>
      </c>
      <c r="AE261">
        <v>41052807906</v>
      </c>
      <c r="AF261" t="s">
        <v>703</v>
      </c>
    </row>
    <row r="262" spans="1:32">
      <c r="A262" t="s">
        <v>138</v>
      </c>
      <c r="B262" t="s">
        <v>139</v>
      </c>
      <c r="C262" t="s">
        <v>152</v>
      </c>
      <c r="D262">
        <v>0</v>
      </c>
      <c r="E262" t="s">
        <v>140</v>
      </c>
      <c r="F262" t="s">
        <v>407</v>
      </c>
      <c r="G262" t="s">
        <v>17</v>
      </c>
      <c r="H262">
        <v>60</v>
      </c>
      <c r="I262">
        <v>10</v>
      </c>
      <c r="J262" t="s">
        <v>18</v>
      </c>
      <c r="K262">
        <v>160</v>
      </c>
      <c r="L262">
        <v>2279.9797130000002</v>
      </c>
      <c r="M262">
        <v>38.052041000000003</v>
      </c>
      <c r="N262">
        <v>44.630206999999999</v>
      </c>
      <c r="O262">
        <v>46.310671999999997</v>
      </c>
      <c r="P262">
        <v>21.949424</v>
      </c>
      <c r="Q262">
        <v>16.655099</v>
      </c>
      <c r="R262">
        <v>81.242474000000001</v>
      </c>
      <c r="S262">
        <v>78.713328000000004</v>
      </c>
      <c r="T262">
        <v>35.915913000000003</v>
      </c>
      <c r="U262">
        <v>39.846615999999997</v>
      </c>
      <c r="V262">
        <v>37.991300000000003</v>
      </c>
      <c r="W262">
        <v>44.625362000000003</v>
      </c>
      <c r="X262">
        <v>46.284768999999997</v>
      </c>
      <c r="Y262">
        <v>8.6409999999999994E-3</v>
      </c>
      <c r="Z262">
        <v>55284.47</v>
      </c>
      <c r="AA262">
        <v>16.55</v>
      </c>
      <c r="AB262">
        <v>343083148995104</v>
      </c>
      <c r="AC262">
        <v>79482154545</v>
      </c>
      <c r="AD262">
        <v>144587488313618</v>
      </c>
      <c r="AE262">
        <v>44814864401</v>
      </c>
      <c r="AF262" t="s">
        <v>704</v>
      </c>
    </row>
    <row r="263" spans="1:32">
      <c r="A263" t="s">
        <v>138</v>
      </c>
      <c r="B263" t="s">
        <v>139</v>
      </c>
      <c r="C263" t="s">
        <v>152</v>
      </c>
      <c r="D263">
        <v>0</v>
      </c>
      <c r="E263" t="s">
        <v>140</v>
      </c>
      <c r="F263" t="s">
        <v>407</v>
      </c>
      <c r="G263" t="s">
        <v>17</v>
      </c>
      <c r="H263">
        <v>60</v>
      </c>
      <c r="I263">
        <v>10</v>
      </c>
      <c r="J263" t="s">
        <v>18</v>
      </c>
      <c r="K263">
        <v>185</v>
      </c>
      <c r="L263">
        <v>886.11327100000005</v>
      </c>
      <c r="M263">
        <v>35.659191999999997</v>
      </c>
      <c r="N263">
        <v>42.550103</v>
      </c>
      <c r="O263">
        <v>44.198208000000001</v>
      </c>
      <c r="P263">
        <v>18.254003000000001</v>
      </c>
      <c r="Q263">
        <v>13.965401999999999</v>
      </c>
      <c r="R263">
        <v>69.669291999999999</v>
      </c>
      <c r="S263">
        <v>67.016807</v>
      </c>
      <c r="T263">
        <v>32.606318999999999</v>
      </c>
      <c r="U263">
        <v>37.615622999999999</v>
      </c>
      <c r="V263">
        <v>35.591757999999999</v>
      </c>
      <c r="W263">
        <v>42.545571000000002</v>
      </c>
      <c r="X263">
        <v>44.181677999999998</v>
      </c>
      <c r="Y263">
        <v>1.1591000000000001E-2</v>
      </c>
      <c r="Z263">
        <v>26284.16</v>
      </c>
      <c r="AA263">
        <v>15.4</v>
      </c>
      <c r="AB263">
        <v>168172299698110</v>
      </c>
      <c r="AC263">
        <v>81740152383</v>
      </c>
      <c r="AD263">
        <v>69064656561028</v>
      </c>
      <c r="AE263">
        <v>41251531154</v>
      </c>
      <c r="AF263" t="s">
        <v>705</v>
      </c>
    </row>
    <row r="264" spans="1:32">
      <c r="A264" t="s">
        <v>138</v>
      </c>
      <c r="B264" t="s">
        <v>139</v>
      </c>
      <c r="C264" t="s">
        <v>152</v>
      </c>
      <c r="D264">
        <v>0</v>
      </c>
      <c r="E264" t="s">
        <v>140</v>
      </c>
      <c r="F264" t="s">
        <v>407</v>
      </c>
      <c r="G264" t="s">
        <v>17</v>
      </c>
      <c r="H264">
        <v>60</v>
      </c>
      <c r="I264">
        <v>10</v>
      </c>
      <c r="J264" t="s">
        <v>18</v>
      </c>
      <c r="K264">
        <v>210</v>
      </c>
      <c r="L264">
        <v>328.34242699999999</v>
      </c>
      <c r="M264">
        <v>33.047888</v>
      </c>
      <c r="N264">
        <v>40.354774999999997</v>
      </c>
      <c r="O264">
        <v>41.949379</v>
      </c>
      <c r="P264">
        <v>14.551758</v>
      </c>
      <c r="Q264">
        <v>11.327532</v>
      </c>
      <c r="R264">
        <v>52.910649999999997</v>
      </c>
      <c r="S264">
        <v>50.519221999999999</v>
      </c>
      <c r="T264">
        <v>29.385852</v>
      </c>
      <c r="U264">
        <v>35.174883999999999</v>
      </c>
      <c r="V264">
        <v>32.970007000000003</v>
      </c>
      <c r="W264">
        <v>40.349412000000001</v>
      </c>
      <c r="X264">
        <v>41.932704000000001</v>
      </c>
      <c r="Y264">
        <v>1.4200000000000001E-2</v>
      </c>
      <c r="Z264">
        <v>14449.93</v>
      </c>
      <c r="AA264">
        <v>15.1</v>
      </c>
      <c r="AB264">
        <v>92104609171597</v>
      </c>
      <c r="AC264">
        <v>82243000313</v>
      </c>
      <c r="AD264">
        <v>38268337352410</v>
      </c>
      <c r="AE264">
        <v>40513357404</v>
      </c>
      <c r="AF264" t="s">
        <v>706</v>
      </c>
    </row>
    <row r="265" spans="1:32">
      <c r="A265" t="s">
        <v>138</v>
      </c>
      <c r="B265" t="s">
        <v>139</v>
      </c>
      <c r="C265" t="s">
        <v>152</v>
      </c>
      <c r="D265">
        <v>0</v>
      </c>
      <c r="E265" t="s">
        <v>140</v>
      </c>
      <c r="F265" t="s">
        <v>407</v>
      </c>
      <c r="G265" t="s">
        <v>17</v>
      </c>
      <c r="H265">
        <v>60</v>
      </c>
      <c r="I265">
        <v>10</v>
      </c>
      <c r="J265" t="s">
        <v>18</v>
      </c>
      <c r="K265">
        <v>235</v>
      </c>
      <c r="L265">
        <v>118.828863</v>
      </c>
      <c r="M265">
        <v>30.426102</v>
      </c>
      <c r="N265">
        <v>37.955244999999998</v>
      </c>
      <c r="O265">
        <v>39.136068000000002</v>
      </c>
      <c r="P265">
        <v>11.167199</v>
      </c>
      <c r="Q265">
        <v>9.0433830000000004</v>
      </c>
      <c r="R265">
        <v>34.554212999999997</v>
      </c>
      <c r="S265">
        <v>32.610517999999999</v>
      </c>
      <c r="T265">
        <v>26.426566000000001</v>
      </c>
      <c r="U265">
        <v>32.560924999999997</v>
      </c>
      <c r="V265">
        <v>30.340751999999998</v>
      </c>
      <c r="W265">
        <v>37.945090999999998</v>
      </c>
      <c r="X265">
        <v>39.069077</v>
      </c>
      <c r="Y265">
        <v>2.0464E-2</v>
      </c>
      <c r="Z265">
        <v>6204.04</v>
      </c>
      <c r="AA265">
        <v>11.78</v>
      </c>
      <c r="AB265">
        <v>40876907901811</v>
      </c>
      <c r="AC265">
        <v>73349311426</v>
      </c>
      <c r="AD265">
        <v>16596062750230</v>
      </c>
      <c r="AE265">
        <v>31935936218</v>
      </c>
      <c r="AF265" t="s">
        <v>707</v>
      </c>
    </row>
    <row r="266" spans="1:32">
      <c r="A266" t="s">
        <v>138</v>
      </c>
      <c r="B266" t="s">
        <v>139</v>
      </c>
      <c r="C266" t="s">
        <v>152</v>
      </c>
      <c r="D266">
        <v>0</v>
      </c>
      <c r="E266" t="s">
        <v>140</v>
      </c>
      <c r="F266" t="s">
        <v>407</v>
      </c>
      <c r="G266" t="s">
        <v>17</v>
      </c>
      <c r="H266">
        <v>60</v>
      </c>
      <c r="I266">
        <v>10</v>
      </c>
      <c r="J266" t="s">
        <v>8</v>
      </c>
      <c r="K266">
        <v>110</v>
      </c>
      <c r="L266">
        <v>9769.5695070000002</v>
      </c>
      <c r="M266">
        <v>40.384402999999999</v>
      </c>
      <c r="N266">
        <v>47.075001</v>
      </c>
      <c r="O266">
        <v>48.992134999999998</v>
      </c>
      <c r="P266">
        <v>27.920238999999999</v>
      </c>
      <c r="Q266">
        <v>20.396314</v>
      </c>
      <c r="R266">
        <v>90.013170000000002</v>
      </c>
      <c r="S266">
        <v>87.631838999999999</v>
      </c>
      <c r="T266">
        <v>41.084581999999997</v>
      </c>
      <c r="U266">
        <v>42.161904</v>
      </c>
      <c r="V266">
        <v>40.315885000000002</v>
      </c>
      <c r="W266">
        <v>47.066324000000002</v>
      </c>
      <c r="X266">
        <v>48.955826000000002</v>
      </c>
      <c r="Y266">
        <v>1.3949E-2</v>
      </c>
      <c r="Z266">
        <v>86514.61</v>
      </c>
      <c r="AA266">
        <v>9.7200000000000006</v>
      </c>
      <c r="AB266">
        <v>513565889644261</v>
      </c>
      <c r="AC266">
        <v>43970433604</v>
      </c>
      <c r="AD266">
        <v>226045862678515</v>
      </c>
      <c r="AE266">
        <v>26346845510</v>
      </c>
      <c r="AF266" t="s">
        <v>708</v>
      </c>
    </row>
    <row r="267" spans="1:32">
      <c r="A267" t="s">
        <v>138</v>
      </c>
      <c r="B267" t="s">
        <v>139</v>
      </c>
      <c r="C267" t="s">
        <v>152</v>
      </c>
      <c r="D267">
        <v>0</v>
      </c>
      <c r="E267" t="s">
        <v>140</v>
      </c>
      <c r="F267" t="s">
        <v>407</v>
      </c>
      <c r="G267" t="s">
        <v>17</v>
      </c>
      <c r="H267">
        <v>60</v>
      </c>
      <c r="I267">
        <v>10</v>
      </c>
      <c r="J267" t="s">
        <v>8</v>
      </c>
      <c r="K267">
        <v>135</v>
      </c>
      <c r="L267">
        <v>3894.0788440000001</v>
      </c>
      <c r="M267">
        <v>38.850268999999997</v>
      </c>
      <c r="N267">
        <v>45.528669000000001</v>
      </c>
      <c r="O267">
        <v>47.405166999999999</v>
      </c>
      <c r="P267">
        <v>24.232613000000001</v>
      </c>
      <c r="Q267">
        <v>18.092465000000001</v>
      </c>
      <c r="R267">
        <v>84.862692999999993</v>
      </c>
      <c r="S267">
        <v>82.295592999999997</v>
      </c>
      <c r="T267">
        <v>37.802874000000003</v>
      </c>
      <c r="U267">
        <v>40.705587999999999</v>
      </c>
      <c r="V267">
        <v>38.788097999999998</v>
      </c>
      <c r="W267">
        <v>45.523893999999999</v>
      </c>
      <c r="X267">
        <v>47.377372999999999</v>
      </c>
      <c r="Y267">
        <v>1.3138E-2</v>
      </c>
      <c r="Z267">
        <v>64707.34</v>
      </c>
      <c r="AA267">
        <v>9.19</v>
      </c>
      <c r="AB267">
        <v>394033757025857</v>
      </c>
      <c r="AC267">
        <v>41995631438</v>
      </c>
      <c r="AD267">
        <v>168880217796672</v>
      </c>
      <c r="AE267">
        <v>25005477073</v>
      </c>
      <c r="AF267" t="s">
        <v>709</v>
      </c>
    </row>
    <row r="268" spans="1:32">
      <c r="A268" t="s">
        <v>138</v>
      </c>
      <c r="B268" t="s">
        <v>139</v>
      </c>
      <c r="C268" t="s">
        <v>152</v>
      </c>
      <c r="D268">
        <v>0</v>
      </c>
      <c r="E268" t="s">
        <v>140</v>
      </c>
      <c r="F268" t="s">
        <v>407</v>
      </c>
      <c r="G268" t="s">
        <v>17</v>
      </c>
      <c r="H268">
        <v>60</v>
      </c>
      <c r="I268">
        <v>10</v>
      </c>
      <c r="J268" t="s">
        <v>8</v>
      </c>
      <c r="K268">
        <v>160</v>
      </c>
      <c r="L268">
        <v>1526.5054950000001</v>
      </c>
      <c r="M268">
        <v>36.870562</v>
      </c>
      <c r="N268">
        <v>43.659632000000002</v>
      </c>
      <c r="O268">
        <v>45.480742999999997</v>
      </c>
      <c r="P268">
        <v>20.506647000000001</v>
      </c>
      <c r="Q268">
        <v>15.537129999999999</v>
      </c>
      <c r="R268">
        <v>76.092277999999993</v>
      </c>
      <c r="S268">
        <v>73.416411999999994</v>
      </c>
      <c r="T268">
        <v>34.512968999999998</v>
      </c>
      <c r="U268">
        <v>38.820543000000001</v>
      </c>
      <c r="V268">
        <v>36.806688999999999</v>
      </c>
      <c r="W268">
        <v>43.655889999999999</v>
      </c>
      <c r="X268">
        <v>45.459465999999999</v>
      </c>
      <c r="Y268">
        <v>1.6487000000000002E-2</v>
      </c>
      <c r="Z268">
        <v>32442.74</v>
      </c>
      <c r="AA268">
        <v>8.68</v>
      </c>
      <c r="AB268">
        <v>201163721694036</v>
      </c>
      <c r="AC268">
        <v>43777493137</v>
      </c>
      <c r="AD268">
        <v>84836824334628</v>
      </c>
      <c r="AE268">
        <v>23408414958</v>
      </c>
      <c r="AF268" t="s">
        <v>710</v>
      </c>
    </row>
    <row r="269" spans="1:32">
      <c r="A269" t="s">
        <v>138</v>
      </c>
      <c r="B269" t="s">
        <v>139</v>
      </c>
      <c r="C269" t="s">
        <v>152</v>
      </c>
      <c r="D269">
        <v>0</v>
      </c>
      <c r="E269" t="s">
        <v>140</v>
      </c>
      <c r="F269" t="s">
        <v>407</v>
      </c>
      <c r="G269" t="s">
        <v>17</v>
      </c>
      <c r="H269">
        <v>60</v>
      </c>
      <c r="I269">
        <v>10</v>
      </c>
      <c r="J269" t="s">
        <v>8</v>
      </c>
      <c r="K269">
        <v>185</v>
      </c>
      <c r="L269">
        <v>592.84223499999996</v>
      </c>
      <c r="M269">
        <v>34.580494000000002</v>
      </c>
      <c r="N269">
        <v>41.664684000000001</v>
      </c>
      <c r="O269">
        <v>43.505360000000003</v>
      </c>
      <c r="P269">
        <v>16.824954999999999</v>
      </c>
      <c r="Q269">
        <v>12.912623999999999</v>
      </c>
      <c r="R269">
        <v>62.927911000000002</v>
      </c>
      <c r="S269">
        <v>60.292234000000001</v>
      </c>
      <c r="T269">
        <v>31.335857000000001</v>
      </c>
      <c r="U269">
        <v>36.677473999999997</v>
      </c>
      <c r="V269">
        <v>34.508513999999998</v>
      </c>
      <c r="W269">
        <v>41.660971000000004</v>
      </c>
      <c r="X269">
        <v>43.491058000000002</v>
      </c>
      <c r="Y269">
        <v>1.9685000000000001E-2</v>
      </c>
      <c r="Z269">
        <v>16263.59</v>
      </c>
      <c r="AA269">
        <v>8.0399999999999991</v>
      </c>
      <c r="AB269">
        <v>102854660309190</v>
      </c>
      <c r="AC269">
        <v>44996360130</v>
      </c>
      <c r="AD269">
        <v>42682652540159</v>
      </c>
      <c r="AE269">
        <v>21438159259</v>
      </c>
      <c r="AF269" t="s">
        <v>711</v>
      </c>
    </row>
    <row r="270" spans="1:32">
      <c r="A270" t="s">
        <v>138</v>
      </c>
      <c r="B270" t="s">
        <v>139</v>
      </c>
      <c r="C270" t="s">
        <v>152</v>
      </c>
      <c r="D270">
        <v>0</v>
      </c>
      <c r="E270" t="s">
        <v>140</v>
      </c>
      <c r="F270" t="s">
        <v>407</v>
      </c>
      <c r="G270" t="s">
        <v>17</v>
      </c>
      <c r="H270">
        <v>60</v>
      </c>
      <c r="I270">
        <v>10</v>
      </c>
      <c r="J270" t="s">
        <v>8</v>
      </c>
      <c r="K270">
        <v>210</v>
      </c>
      <c r="L270">
        <v>216.986706</v>
      </c>
      <c r="M270">
        <v>32.034022</v>
      </c>
      <c r="N270">
        <v>39.618921</v>
      </c>
      <c r="O270">
        <v>41.339748</v>
      </c>
      <c r="P270">
        <v>13.223485999999999</v>
      </c>
      <c r="Q270">
        <v>10.396051999999999</v>
      </c>
      <c r="R270">
        <v>45.775823000000003</v>
      </c>
      <c r="S270">
        <v>43.518954999999998</v>
      </c>
      <c r="T270">
        <v>28.248415999999999</v>
      </c>
      <c r="U270">
        <v>34.275427999999998</v>
      </c>
      <c r="V270">
        <v>31.952787000000001</v>
      </c>
      <c r="W270">
        <v>39.614874</v>
      </c>
      <c r="X270">
        <v>41.320729</v>
      </c>
      <c r="Y270">
        <v>2.3654000000000001E-2</v>
      </c>
      <c r="Z270">
        <v>10020.18</v>
      </c>
      <c r="AA270">
        <v>7.56</v>
      </c>
      <c r="AB270">
        <v>63792035643585</v>
      </c>
      <c r="AC270">
        <v>44804420155</v>
      </c>
      <c r="AD270">
        <v>26425554943955</v>
      </c>
      <c r="AE270">
        <v>20265301933</v>
      </c>
      <c r="AF270" t="s">
        <v>712</v>
      </c>
    </row>
    <row r="271" spans="1:32">
      <c r="A271" t="s">
        <v>138</v>
      </c>
      <c r="B271" t="s">
        <v>139</v>
      </c>
      <c r="C271" t="s">
        <v>152</v>
      </c>
      <c r="D271">
        <v>0</v>
      </c>
      <c r="E271" t="s">
        <v>140</v>
      </c>
      <c r="F271" t="s">
        <v>407</v>
      </c>
      <c r="G271" t="s">
        <v>17</v>
      </c>
      <c r="H271">
        <v>60</v>
      </c>
      <c r="I271">
        <v>10</v>
      </c>
      <c r="J271" t="s">
        <v>8</v>
      </c>
      <c r="K271">
        <v>235</v>
      </c>
      <c r="L271">
        <v>80.769692000000006</v>
      </c>
      <c r="M271">
        <v>29.490974000000001</v>
      </c>
      <c r="N271">
        <v>37.348255000000002</v>
      </c>
      <c r="O271">
        <v>38.482680999999999</v>
      </c>
      <c r="P271">
        <v>10.027996999999999</v>
      </c>
      <c r="Q271">
        <v>8.3119940000000003</v>
      </c>
      <c r="R271">
        <v>27.393024</v>
      </c>
      <c r="S271">
        <v>25.94462</v>
      </c>
      <c r="T271">
        <v>25.427223999999999</v>
      </c>
      <c r="U271">
        <v>31.713215000000002</v>
      </c>
      <c r="V271">
        <v>29.403058000000001</v>
      </c>
      <c r="W271">
        <v>37.333866</v>
      </c>
      <c r="X271">
        <v>38.395707999999999</v>
      </c>
      <c r="Y271">
        <v>3.2476999999999999E-2</v>
      </c>
      <c r="Z271">
        <v>4854.9399999999996</v>
      </c>
      <c r="AA271">
        <v>6.71</v>
      </c>
      <c r="AB271">
        <v>31748682291664</v>
      </c>
      <c r="AC271">
        <v>42042719728</v>
      </c>
      <c r="AD271">
        <v>12885926223174</v>
      </c>
      <c r="AE271">
        <v>18248056209</v>
      </c>
      <c r="AF271" t="s">
        <v>713</v>
      </c>
    </row>
    <row r="272" spans="1:32">
      <c r="A272" t="s">
        <v>138</v>
      </c>
      <c r="B272" t="s">
        <v>139</v>
      </c>
      <c r="C272" t="s">
        <v>152</v>
      </c>
      <c r="D272">
        <v>0</v>
      </c>
      <c r="E272" t="s">
        <v>140</v>
      </c>
      <c r="F272" t="s">
        <v>407</v>
      </c>
      <c r="G272" t="s">
        <v>17</v>
      </c>
      <c r="H272">
        <v>60</v>
      </c>
      <c r="I272">
        <v>10</v>
      </c>
      <c r="J272" t="s">
        <v>19</v>
      </c>
      <c r="K272">
        <v>110</v>
      </c>
      <c r="L272">
        <v>4888.1321760000001</v>
      </c>
      <c r="M272">
        <v>37.164541</v>
      </c>
      <c r="N272">
        <v>45.312479000000003</v>
      </c>
      <c r="O272">
        <v>47.473568999999998</v>
      </c>
      <c r="P272">
        <v>25.330904</v>
      </c>
      <c r="Q272">
        <v>17.498289</v>
      </c>
      <c r="R272">
        <v>80.342894999999999</v>
      </c>
      <c r="S272">
        <v>77.889568999999995</v>
      </c>
      <c r="T272">
        <v>36.081014000000003</v>
      </c>
      <c r="U272">
        <v>39.877237000000001</v>
      </c>
      <c r="V272">
        <v>37.080719000000002</v>
      </c>
      <c r="W272">
        <v>45.305518999999997</v>
      </c>
      <c r="X272">
        <v>47.460914000000002</v>
      </c>
      <c r="Y272">
        <v>1.3197E-2</v>
      </c>
      <c r="Z272">
        <v>51666.5</v>
      </c>
      <c r="AA272">
        <v>4.53</v>
      </c>
      <c r="AB272">
        <v>310468595984672</v>
      </c>
      <c r="AC272">
        <v>19474433851</v>
      </c>
      <c r="AD272">
        <v>134968146336958</v>
      </c>
      <c r="AE272">
        <v>12193012478</v>
      </c>
      <c r="AF272" t="s">
        <v>714</v>
      </c>
    </row>
    <row r="273" spans="1:32">
      <c r="A273" t="s">
        <v>138</v>
      </c>
      <c r="B273" t="s">
        <v>139</v>
      </c>
      <c r="C273" t="s">
        <v>152</v>
      </c>
      <c r="D273">
        <v>0</v>
      </c>
      <c r="E273" t="s">
        <v>140</v>
      </c>
      <c r="F273" t="s">
        <v>407</v>
      </c>
      <c r="G273" t="s">
        <v>17</v>
      </c>
      <c r="H273">
        <v>60</v>
      </c>
      <c r="I273">
        <v>10</v>
      </c>
      <c r="J273" t="s">
        <v>19</v>
      </c>
      <c r="K273">
        <v>135</v>
      </c>
      <c r="L273">
        <v>2049.9869359999998</v>
      </c>
      <c r="M273">
        <v>36.225687999999998</v>
      </c>
      <c r="N273">
        <v>43.938291999999997</v>
      </c>
      <c r="O273">
        <v>46.013156000000002</v>
      </c>
      <c r="P273">
        <v>22.004653000000001</v>
      </c>
      <c r="Q273">
        <v>15.848720999999999</v>
      </c>
      <c r="R273">
        <v>73.944542999999996</v>
      </c>
      <c r="S273">
        <v>71.467124999999996</v>
      </c>
      <c r="T273">
        <v>34.273577000000003</v>
      </c>
      <c r="U273">
        <v>38.726909999999997</v>
      </c>
      <c r="V273">
        <v>36.151676000000002</v>
      </c>
      <c r="W273">
        <v>43.934310000000004</v>
      </c>
      <c r="X273">
        <v>46.000433000000001</v>
      </c>
      <c r="Y273">
        <v>1.5977999999999999E-2</v>
      </c>
      <c r="Z273">
        <v>28245.32</v>
      </c>
      <c r="AA273">
        <v>3.59</v>
      </c>
      <c r="AB273">
        <v>176240574928613</v>
      </c>
      <c r="AC273">
        <v>18648498383</v>
      </c>
      <c r="AD273">
        <v>73743761579886</v>
      </c>
      <c r="AE273">
        <v>9610326596</v>
      </c>
      <c r="AF273" t="s">
        <v>715</v>
      </c>
    </row>
    <row r="274" spans="1:32">
      <c r="A274" t="s">
        <v>138</v>
      </c>
      <c r="B274" t="s">
        <v>139</v>
      </c>
      <c r="C274" t="s">
        <v>152</v>
      </c>
      <c r="D274">
        <v>0</v>
      </c>
      <c r="E274" t="s">
        <v>140</v>
      </c>
      <c r="F274" t="s">
        <v>407</v>
      </c>
      <c r="G274" t="s">
        <v>17</v>
      </c>
      <c r="H274">
        <v>60</v>
      </c>
      <c r="I274">
        <v>10</v>
      </c>
      <c r="J274" t="s">
        <v>19</v>
      </c>
      <c r="K274">
        <v>160</v>
      </c>
      <c r="L274">
        <v>841.76500399999998</v>
      </c>
      <c r="M274">
        <v>34.755381</v>
      </c>
      <c r="N274">
        <v>42.285592999999999</v>
      </c>
      <c r="O274">
        <v>44.265487999999998</v>
      </c>
      <c r="P274">
        <v>18.427841999999998</v>
      </c>
      <c r="Q274">
        <v>13.7142</v>
      </c>
      <c r="R274">
        <v>63.491557999999998</v>
      </c>
      <c r="S274">
        <v>61.055380999999997</v>
      </c>
      <c r="T274">
        <v>31.915686000000001</v>
      </c>
      <c r="U274">
        <v>37.125796999999999</v>
      </c>
      <c r="V274">
        <v>34.681488999999999</v>
      </c>
      <c r="W274">
        <v>42.282111</v>
      </c>
      <c r="X274">
        <v>44.254837999999999</v>
      </c>
      <c r="Y274">
        <v>2.0326E-2</v>
      </c>
      <c r="Z274">
        <v>14749.15</v>
      </c>
      <c r="AA274">
        <v>3.53</v>
      </c>
      <c r="AB274">
        <v>91903814510810</v>
      </c>
      <c r="AC274">
        <v>19054655942</v>
      </c>
      <c r="AD274">
        <v>38546419474027</v>
      </c>
      <c r="AE274">
        <v>9414923949</v>
      </c>
      <c r="AF274" t="s">
        <v>716</v>
      </c>
    </row>
    <row r="275" spans="1:32">
      <c r="A275" t="s">
        <v>138</v>
      </c>
      <c r="B275" t="s">
        <v>139</v>
      </c>
      <c r="C275" t="s">
        <v>152</v>
      </c>
      <c r="D275">
        <v>0</v>
      </c>
      <c r="E275" t="s">
        <v>140</v>
      </c>
      <c r="F275" t="s">
        <v>407</v>
      </c>
      <c r="G275" t="s">
        <v>17</v>
      </c>
      <c r="H275">
        <v>60</v>
      </c>
      <c r="I275">
        <v>10</v>
      </c>
      <c r="J275" t="s">
        <v>19</v>
      </c>
      <c r="K275">
        <v>185</v>
      </c>
      <c r="L275">
        <v>325.531699</v>
      </c>
      <c r="M275">
        <v>32.786754999999999</v>
      </c>
      <c r="N275">
        <v>40.609883000000004</v>
      </c>
      <c r="O275">
        <v>42.454863000000003</v>
      </c>
      <c r="P275">
        <v>14.811735000000001</v>
      </c>
      <c r="Q275">
        <v>11.347001000000001</v>
      </c>
      <c r="R275">
        <v>48.840825000000002</v>
      </c>
      <c r="S275">
        <v>46.731462000000001</v>
      </c>
      <c r="T275">
        <v>29.254415999999999</v>
      </c>
      <c r="U275">
        <v>35.221457999999998</v>
      </c>
      <c r="V275">
        <v>32.705016000000001</v>
      </c>
      <c r="W275">
        <v>40.606064000000003</v>
      </c>
      <c r="X275">
        <v>42.44256</v>
      </c>
      <c r="Y275">
        <v>2.5656999999999999E-2</v>
      </c>
      <c r="Z275">
        <v>8862.5</v>
      </c>
      <c r="AA275">
        <v>3.54</v>
      </c>
      <c r="AB275">
        <v>55978329864167</v>
      </c>
      <c r="AC275">
        <v>19603487655</v>
      </c>
      <c r="AD275">
        <v>23203881037439</v>
      </c>
      <c r="AE275">
        <v>9396202718</v>
      </c>
      <c r="AF275" t="s">
        <v>717</v>
      </c>
    </row>
    <row r="276" spans="1:32">
      <c r="A276" t="s">
        <v>138</v>
      </c>
      <c r="B276" t="s">
        <v>139</v>
      </c>
      <c r="C276" t="s">
        <v>152</v>
      </c>
      <c r="D276">
        <v>0</v>
      </c>
      <c r="E276" t="s">
        <v>140</v>
      </c>
      <c r="F276" t="s">
        <v>407</v>
      </c>
      <c r="G276" t="s">
        <v>17</v>
      </c>
      <c r="H276">
        <v>60</v>
      </c>
      <c r="I276">
        <v>10</v>
      </c>
      <c r="J276" t="s">
        <v>19</v>
      </c>
      <c r="K276">
        <v>210</v>
      </c>
      <c r="L276">
        <v>120.92031</v>
      </c>
      <c r="M276">
        <v>30.510632999999999</v>
      </c>
      <c r="N276">
        <v>38.732706999999998</v>
      </c>
      <c r="O276">
        <v>40.333159000000002</v>
      </c>
      <c r="P276">
        <v>11.409628</v>
      </c>
      <c r="Q276">
        <v>9.1487490000000005</v>
      </c>
      <c r="R276">
        <v>32.618054999999998</v>
      </c>
      <c r="S276">
        <v>30.997138</v>
      </c>
      <c r="T276">
        <v>26.580924</v>
      </c>
      <c r="U276">
        <v>32.975275000000003</v>
      </c>
      <c r="V276">
        <v>30.423795999999999</v>
      </c>
      <c r="W276">
        <v>38.729734999999998</v>
      </c>
      <c r="X276">
        <v>40.309387999999998</v>
      </c>
      <c r="Y276">
        <v>3.4313000000000003E-2</v>
      </c>
      <c r="Z276">
        <v>5369.02</v>
      </c>
      <c r="AA276">
        <v>3.06</v>
      </c>
      <c r="AB276">
        <v>35019533222674</v>
      </c>
      <c r="AC276">
        <v>19071937424</v>
      </c>
      <c r="AD276">
        <v>14108523624358</v>
      </c>
      <c r="AE276">
        <v>8271689693</v>
      </c>
      <c r="AF276" t="s">
        <v>718</v>
      </c>
    </row>
    <row r="277" spans="1:32">
      <c r="A277" t="s">
        <v>138</v>
      </c>
      <c r="B277" t="s">
        <v>139</v>
      </c>
      <c r="C277" t="s">
        <v>152</v>
      </c>
      <c r="D277">
        <v>0</v>
      </c>
      <c r="E277" t="s">
        <v>140</v>
      </c>
      <c r="F277" t="s">
        <v>407</v>
      </c>
      <c r="G277" t="s">
        <v>17</v>
      </c>
      <c r="H277">
        <v>60</v>
      </c>
      <c r="I277">
        <v>10</v>
      </c>
      <c r="J277" t="s">
        <v>19</v>
      </c>
      <c r="K277">
        <v>235</v>
      </c>
      <c r="L277">
        <v>47.443019</v>
      </c>
      <c r="M277">
        <v>28.177159</v>
      </c>
      <c r="N277">
        <v>36.542355000000001</v>
      </c>
      <c r="O277">
        <v>37.830066000000002</v>
      </c>
      <c r="P277">
        <v>8.6123170000000009</v>
      </c>
      <c r="Q277">
        <v>7.3653079999999997</v>
      </c>
      <c r="R277">
        <v>17.781824</v>
      </c>
      <c r="S277">
        <v>16.847595999999999</v>
      </c>
      <c r="T277">
        <v>24.073542</v>
      </c>
      <c r="U277">
        <v>30.562850000000001</v>
      </c>
      <c r="V277">
        <v>28.086065000000001</v>
      </c>
      <c r="W277">
        <v>36.534059999999997</v>
      </c>
      <c r="X277">
        <v>37.765514000000003</v>
      </c>
      <c r="Y277">
        <v>6.9250999999999993E-2</v>
      </c>
      <c r="Z277">
        <v>2909.24</v>
      </c>
      <c r="AA277">
        <v>2.94</v>
      </c>
      <c r="AB277">
        <v>18998332383421</v>
      </c>
      <c r="AC277">
        <v>18518619614</v>
      </c>
      <c r="AD277">
        <v>7677436876127</v>
      </c>
      <c r="AE277">
        <v>7975707631</v>
      </c>
      <c r="AF277" t="s">
        <v>719</v>
      </c>
    </row>
    <row r="278" spans="1:32">
      <c r="A278" t="s">
        <v>138</v>
      </c>
      <c r="B278" t="s">
        <v>139</v>
      </c>
      <c r="C278" t="s">
        <v>152</v>
      </c>
      <c r="D278">
        <v>0</v>
      </c>
      <c r="E278" t="s">
        <v>140</v>
      </c>
      <c r="F278" t="s">
        <v>407</v>
      </c>
      <c r="G278" t="s">
        <v>17</v>
      </c>
      <c r="H278">
        <v>60</v>
      </c>
      <c r="I278">
        <v>10</v>
      </c>
      <c r="J278" t="s">
        <v>9</v>
      </c>
      <c r="K278">
        <v>110</v>
      </c>
      <c r="L278">
        <v>2989.585184</v>
      </c>
      <c r="M278">
        <v>34.685377000000003</v>
      </c>
      <c r="N278">
        <v>43.930719000000003</v>
      </c>
      <c r="O278">
        <v>46.309438</v>
      </c>
      <c r="P278">
        <v>23.825962000000001</v>
      </c>
      <c r="Q278">
        <v>14.915225</v>
      </c>
      <c r="R278">
        <v>67.655788000000001</v>
      </c>
      <c r="S278">
        <v>65.138084000000006</v>
      </c>
      <c r="T278">
        <v>31.972913999999999</v>
      </c>
      <c r="U278">
        <v>38.030053000000002</v>
      </c>
      <c r="V278">
        <v>34.588143000000002</v>
      </c>
      <c r="W278">
        <v>43.923079999999999</v>
      </c>
      <c r="X278">
        <v>46.301391000000002</v>
      </c>
      <c r="Y278">
        <v>1.5610000000000001E-2</v>
      </c>
      <c r="Z278">
        <v>30843.41</v>
      </c>
      <c r="AA278">
        <v>2.34</v>
      </c>
      <c r="AB278">
        <v>189567067078035</v>
      </c>
      <c r="AC278">
        <v>10703840335</v>
      </c>
      <c r="AD278">
        <v>80558588116630</v>
      </c>
      <c r="AE278">
        <v>6257798606</v>
      </c>
      <c r="AF278" t="s">
        <v>720</v>
      </c>
    </row>
    <row r="279" spans="1:32">
      <c r="A279" t="s">
        <v>138</v>
      </c>
      <c r="B279" t="s">
        <v>139</v>
      </c>
      <c r="C279" t="s">
        <v>152</v>
      </c>
      <c r="D279">
        <v>0</v>
      </c>
      <c r="E279" t="s">
        <v>140</v>
      </c>
      <c r="F279" t="s">
        <v>407</v>
      </c>
      <c r="G279" t="s">
        <v>17</v>
      </c>
      <c r="H279">
        <v>60</v>
      </c>
      <c r="I279">
        <v>10</v>
      </c>
      <c r="J279" t="s">
        <v>9</v>
      </c>
      <c r="K279">
        <v>135</v>
      </c>
      <c r="L279">
        <v>1309.2605860000001</v>
      </c>
      <c r="M279">
        <v>34.106592999999997</v>
      </c>
      <c r="N279">
        <v>42.781267999999997</v>
      </c>
      <c r="O279">
        <v>45.036942000000003</v>
      </c>
      <c r="P279">
        <v>20.631463</v>
      </c>
      <c r="Q279">
        <v>13.863526</v>
      </c>
      <c r="R279">
        <v>61.145511999999997</v>
      </c>
      <c r="S279">
        <v>58.600625999999998</v>
      </c>
      <c r="T279">
        <v>31.084118</v>
      </c>
      <c r="U279">
        <v>37.134821000000002</v>
      </c>
      <c r="V279">
        <v>34.018180999999998</v>
      </c>
      <c r="W279">
        <v>42.777231999999998</v>
      </c>
      <c r="X279">
        <v>45.029845000000002</v>
      </c>
      <c r="Y279">
        <v>2.1232999999999998E-2</v>
      </c>
      <c r="Z279">
        <v>17533.95</v>
      </c>
      <c r="AA279">
        <v>1.92</v>
      </c>
      <c r="AB279">
        <v>108074104814914</v>
      </c>
      <c r="AC279">
        <v>10166809906</v>
      </c>
      <c r="AD279">
        <v>45773565552571</v>
      </c>
      <c r="AE279">
        <v>5149594653</v>
      </c>
      <c r="AF279" t="s">
        <v>721</v>
      </c>
    </row>
    <row r="280" spans="1:32">
      <c r="A280" t="s">
        <v>138</v>
      </c>
      <c r="B280" t="s">
        <v>139</v>
      </c>
      <c r="C280" t="s">
        <v>152</v>
      </c>
      <c r="D280">
        <v>0</v>
      </c>
      <c r="E280" t="s">
        <v>140</v>
      </c>
      <c r="F280" t="s">
        <v>407</v>
      </c>
      <c r="G280" t="s">
        <v>17</v>
      </c>
      <c r="H280">
        <v>60</v>
      </c>
      <c r="I280">
        <v>10</v>
      </c>
      <c r="J280" t="s">
        <v>9</v>
      </c>
      <c r="K280">
        <v>160</v>
      </c>
      <c r="L280">
        <v>554.25927899999999</v>
      </c>
      <c r="M280">
        <v>33.058494000000003</v>
      </c>
      <c r="N280">
        <v>41.371372000000001</v>
      </c>
      <c r="O280">
        <v>43.436425999999997</v>
      </c>
      <c r="P280">
        <v>17.078206999999999</v>
      </c>
      <c r="Q280">
        <v>12.249879</v>
      </c>
      <c r="R280">
        <v>50.521917000000002</v>
      </c>
      <c r="S280">
        <v>48.157384</v>
      </c>
      <c r="T280">
        <v>29.627464</v>
      </c>
      <c r="U280">
        <v>35.824807999999997</v>
      </c>
      <c r="V280">
        <v>32.974572000000002</v>
      </c>
      <c r="W280">
        <v>41.368310000000001</v>
      </c>
      <c r="X280">
        <v>43.427965999999998</v>
      </c>
      <c r="Y280">
        <v>2.5177000000000001E-2</v>
      </c>
      <c r="Z280">
        <v>8905.3799999999992</v>
      </c>
      <c r="AA280">
        <v>1.9</v>
      </c>
      <c r="AB280">
        <v>54624363435091</v>
      </c>
      <c r="AC280">
        <v>10351289581</v>
      </c>
      <c r="AD280">
        <v>23270966574649</v>
      </c>
      <c r="AE280">
        <v>5023521137</v>
      </c>
      <c r="AF280" t="s">
        <v>722</v>
      </c>
    </row>
    <row r="281" spans="1:32">
      <c r="A281" t="s">
        <v>138</v>
      </c>
      <c r="B281" t="s">
        <v>139</v>
      </c>
      <c r="C281" t="s">
        <v>152</v>
      </c>
      <c r="D281">
        <v>0</v>
      </c>
      <c r="E281" t="s">
        <v>140</v>
      </c>
      <c r="F281" t="s">
        <v>407</v>
      </c>
      <c r="G281" t="s">
        <v>17</v>
      </c>
      <c r="H281">
        <v>60</v>
      </c>
      <c r="I281">
        <v>10</v>
      </c>
      <c r="J281" t="s">
        <v>9</v>
      </c>
      <c r="K281">
        <v>185</v>
      </c>
      <c r="L281">
        <v>216.46292199999999</v>
      </c>
      <c r="M281">
        <v>31.463094999999999</v>
      </c>
      <c r="N281">
        <v>39.905999999999999</v>
      </c>
      <c r="O281">
        <v>41.775115999999997</v>
      </c>
      <c r="P281">
        <v>13.519026999999999</v>
      </c>
      <c r="Q281">
        <v>10.265434000000001</v>
      </c>
      <c r="R281">
        <v>36.894575000000003</v>
      </c>
      <c r="S281">
        <v>35.003746999999997</v>
      </c>
      <c r="T281">
        <v>27.654979000000001</v>
      </c>
      <c r="U281">
        <v>34.163995</v>
      </c>
      <c r="V281">
        <v>31.377528000000002</v>
      </c>
      <c r="W281">
        <v>39.901772999999999</v>
      </c>
      <c r="X281">
        <v>41.760201000000002</v>
      </c>
      <c r="Y281">
        <v>2.9052000000000001E-2</v>
      </c>
      <c r="Z281">
        <v>5432.15</v>
      </c>
      <c r="AA281">
        <v>1.8</v>
      </c>
      <c r="AB281">
        <v>33995956890017</v>
      </c>
      <c r="AC281">
        <v>10831369194</v>
      </c>
      <c r="AD281">
        <v>14220877216530</v>
      </c>
      <c r="AE281">
        <v>4785182157</v>
      </c>
      <c r="AF281" t="s">
        <v>723</v>
      </c>
    </row>
    <row r="282" spans="1:32">
      <c r="A282" t="s">
        <v>138</v>
      </c>
      <c r="B282" t="s">
        <v>139</v>
      </c>
      <c r="C282" t="s">
        <v>152</v>
      </c>
      <c r="D282">
        <v>0</v>
      </c>
      <c r="E282" t="s">
        <v>140</v>
      </c>
      <c r="F282" t="s">
        <v>407</v>
      </c>
      <c r="G282" t="s">
        <v>17</v>
      </c>
      <c r="H282">
        <v>60</v>
      </c>
      <c r="I282">
        <v>10</v>
      </c>
      <c r="J282" t="s">
        <v>9</v>
      </c>
      <c r="K282">
        <v>210</v>
      </c>
      <c r="L282">
        <v>83.056635999999997</v>
      </c>
      <c r="M282">
        <v>29.490221999999999</v>
      </c>
      <c r="N282">
        <v>37.941279999999999</v>
      </c>
      <c r="O282">
        <v>39.728167999999997</v>
      </c>
      <c r="P282">
        <v>10.328227</v>
      </c>
      <c r="Q282">
        <v>8.3947099999999999</v>
      </c>
      <c r="R282">
        <v>23.120750000000001</v>
      </c>
      <c r="S282">
        <v>21.803740000000001</v>
      </c>
      <c r="T282">
        <v>25.445999</v>
      </c>
      <c r="U282">
        <v>32.057412999999997</v>
      </c>
      <c r="V282">
        <v>29.403151999999999</v>
      </c>
      <c r="W282">
        <v>37.933559000000002</v>
      </c>
      <c r="X282">
        <v>39.699857000000002</v>
      </c>
      <c r="Y282">
        <v>4.3232E-2</v>
      </c>
      <c r="Z282">
        <v>3498.22</v>
      </c>
      <c r="AA282">
        <v>1.7</v>
      </c>
      <c r="AB282">
        <v>22247203371547</v>
      </c>
      <c r="AC282">
        <v>10560031315</v>
      </c>
      <c r="AD282">
        <v>9191448416132</v>
      </c>
      <c r="AE282">
        <v>4568080517</v>
      </c>
      <c r="AF282" t="s">
        <v>724</v>
      </c>
    </row>
    <row r="283" spans="1:32">
      <c r="A283" t="s">
        <v>138</v>
      </c>
      <c r="B283" t="s">
        <v>139</v>
      </c>
      <c r="C283" t="s">
        <v>152</v>
      </c>
      <c r="D283">
        <v>0</v>
      </c>
      <c r="E283" t="s">
        <v>140</v>
      </c>
      <c r="F283" t="s">
        <v>407</v>
      </c>
      <c r="G283" t="s">
        <v>17</v>
      </c>
      <c r="H283">
        <v>60</v>
      </c>
      <c r="I283">
        <v>10</v>
      </c>
      <c r="J283" t="s">
        <v>9</v>
      </c>
      <c r="K283">
        <v>235</v>
      </c>
      <c r="L283">
        <v>34.134481000000001</v>
      </c>
      <c r="M283">
        <v>27.290196000000002</v>
      </c>
      <c r="N283">
        <v>35.832183999999998</v>
      </c>
      <c r="O283">
        <v>37.323445</v>
      </c>
      <c r="P283">
        <v>7.729222</v>
      </c>
      <c r="Q283">
        <v>6.7815260000000004</v>
      </c>
      <c r="R283">
        <v>12.050810999999999</v>
      </c>
      <c r="S283">
        <v>11.186646</v>
      </c>
      <c r="T283">
        <v>23.164373000000001</v>
      </c>
      <c r="U283">
        <v>29.759653</v>
      </c>
      <c r="V283">
        <v>27.213998</v>
      </c>
      <c r="W283">
        <v>35.824590999999998</v>
      </c>
      <c r="X283">
        <v>37.231869000000003</v>
      </c>
      <c r="Y283">
        <v>0.105368</v>
      </c>
      <c r="Z283">
        <v>2040.59</v>
      </c>
      <c r="AA283">
        <v>1.64</v>
      </c>
      <c r="AB283">
        <v>13044059907186</v>
      </c>
      <c r="AC283">
        <v>10373491802</v>
      </c>
      <c r="AD283">
        <v>5385086116709</v>
      </c>
      <c r="AE283">
        <v>4431167601</v>
      </c>
      <c r="AF283" t="s">
        <v>725</v>
      </c>
    </row>
    <row r="284" spans="1:32">
      <c r="A284" t="s">
        <v>138</v>
      </c>
      <c r="B284" t="s">
        <v>139</v>
      </c>
      <c r="C284" t="s">
        <v>152</v>
      </c>
      <c r="D284">
        <v>0</v>
      </c>
      <c r="E284" t="s">
        <v>140</v>
      </c>
      <c r="F284" t="s">
        <v>407</v>
      </c>
      <c r="G284" t="s">
        <v>17</v>
      </c>
      <c r="H284">
        <v>60</v>
      </c>
      <c r="I284">
        <v>10</v>
      </c>
      <c r="J284" t="s">
        <v>20</v>
      </c>
      <c r="K284">
        <v>110</v>
      </c>
      <c r="L284">
        <v>1393.711519</v>
      </c>
      <c r="M284">
        <v>32.066817</v>
      </c>
      <c r="N284">
        <v>42.524892000000001</v>
      </c>
      <c r="O284">
        <v>44.939641000000002</v>
      </c>
      <c r="P284">
        <v>20.322856000000002</v>
      </c>
      <c r="Q284">
        <v>12.113489</v>
      </c>
      <c r="R284">
        <v>43.144804999999998</v>
      </c>
      <c r="S284">
        <v>41.022303000000001</v>
      </c>
      <c r="T284">
        <v>28.112347</v>
      </c>
      <c r="U284">
        <v>35.893391000000001</v>
      </c>
      <c r="V284">
        <v>31.967130999999998</v>
      </c>
      <c r="W284">
        <v>42.518673999999997</v>
      </c>
      <c r="X284">
        <v>44.920864000000002</v>
      </c>
      <c r="Y284">
        <v>1.7958999999999999E-2</v>
      </c>
      <c r="Z284">
        <v>13203.69</v>
      </c>
      <c r="AA284">
        <v>0.96</v>
      </c>
      <c r="AB284">
        <v>81973080369582</v>
      </c>
      <c r="AC284">
        <v>4921805320</v>
      </c>
      <c r="AD284">
        <v>34473455230893</v>
      </c>
      <c r="AE284">
        <v>2514263380</v>
      </c>
      <c r="AF284" t="s">
        <v>726</v>
      </c>
    </row>
    <row r="285" spans="1:32">
      <c r="A285" t="s">
        <v>138</v>
      </c>
      <c r="B285" t="s">
        <v>139</v>
      </c>
      <c r="C285" t="s">
        <v>152</v>
      </c>
      <c r="D285">
        <v>0</v>
      </c>
      <c r="E285" t="s">
        <v>140</v>
      </c>
      <c r="F285" t="s">
        <v>407</v>
      </c>
      <c r="G285" t="s">
        <v>17</v>
      </c>
      <c r="H285">
        <v>60</v>
      </c>
      <c r="I285">
        <v>10</v>
      </c>
      <c r="J285" t="s">
        <v>20</v>
      </c>
      <c r="K285">
        <v>135</v>
      </c>
      <c r="L285">
        <v>643.68984899999998</v>
      </c>
      <c r="M285">
        <v>31.716777</v>
      </c>
      <c r="N285">
        <v>41.541874</v>
      </c>
      <c r="O285">
        <v>43.803159000000001</v>
      </c>
      <c r="P285">
        <v>17.842976</v>
      </c>
      <c r="Q285">
        <v>11.490352</v>
      </c>
      <c r="R285">
        <v>37.472501999999999</v>
      </c>
      <c r="S285">
        <v>35.512087000000001</v>
      </c>
      <c r="T285">
        <v>27.702779</v>
      </c>
      <c r="U285">
        <v>35.230412999999999</v>
      </c>
      <c r="V285">
        <v>31.624123999999998</v>
      </c>
      <c r="W285">
        <v>41.537759000000001</v>
      </c>
      <c r="X285">
        <v>43.787916000000003</v>
      </c>
      <c r="Y285">
        <v>2.3276999999999999E-2</v>
      </c>
      <c r="Z285">
        <v>7595.99</v>
      </c>
      <c r="AA285">
        <v>0.92</v>
      </c>
      <c r="AB285">
        <v>47378366477432</v>
      </c>
      <c r="AC285">
        <v>4847972894</v>
      </c>
      <c r="AD285">
        <v>19816687738537</v>
      </c>
      <c r="AE285">
        <v>2429727402</v>
      </c>
      <c r="AF285" t="s">
        <v>727</v>
      </c>
    </row>
    <row r="286" spans="1:32">
      <c r="A286" t="s">
        <v>138</v>
      </c>
      <c r="B286" t="s">
        <v>139</v>
      </c>
      <c r="C286" t="s">
        <v>152</v>
      </c>
      <c r="D286">
        <v>0</v>
      </c>
      <c r="E286" t="s">
        <v>140</v>
      </c>
      <c r="F286" t="s">
        <v>407</v>
      </c>
      <c r="G286" t="s">
        <v>17</v>
      </c>
      <c r="H286">
        <v>60</v>
      </c>
      <c r="I286">
        <v>10</v>
      </c>
      <c r="J286" t="s">
        <v>20</v>
      </c>
      <c r="K286">
        <v>160</v>
      </c>
      <c r="L286">
        <v>282.50764600000002</v>
      </c>
      <c r="M286">
        <v>30.98499</v>
      </c>
      <c r="N286">
        <v>40.276183000000003</v>
      </c>
      <c r="O286">
        <v>42.331268999999999</v>
      </c>
      <c r="P286">
        <v>14.759584</v>
      </c>
      <c r="Q286">
        <v>10.377898</v>
      </c>
      <c r="R286">
        <v>28.579661000000002</v>
      </c>
      <c r="S286">
        <v>26.94462</v>
      </c>
      <c r="T286">
        <v>26.882002</v>
      </c>
      <c r="U286">
        <v>34.173198999999997</v>
      </c>
      <c r="V286">
        <v>30.897092000000001</v>
      </c>
      <c r="W286">
        <v>40.273524999999999</v>
      </c>
      <c r="X286">
        <v>42.312894</v>
      </c>
      <c r="Y286">
        <v>2.9737E-2</v>
      </c>
      <c r="Z286">
        <v>4227.3100000000004</v>
      </c>
      <c r="AA286">
        <v>0.76</v>
      </c>
      <c r="AB286">
        <v>26800082143549</v>
      </c>
      <c r="AC286">
        <v>4447555101</v>
      </c>
      <c r="AD286">
        <v>11031292398349</v>
      </c>
      <c r="AE286">
        <v>2021813508</v>
      </c>
      <c r="AF286" t="s">
        <v>728</v>
      </c>
    </row>
    <row r="287" spans="1:32">
      <c r="A287" t="s">
        <v>138</v>
      </c>
      <c r="B287" t="s">
        <v>139</v>
      </c>
      <c r="C287" t="s">
        <v>152</v>
      </c>
      <c r="D287">
        <v>0</v>
      </c>
      <c r="E287" t="s">
        <v>140</v>
      </c>
      <c r="F287" t="s">
        <v>407</v>
      </c>
      <c r="G287" t="s">
        <v>17</v>
      </c>
      <c r="H287">
        <v>60</v>
      </c>
      <c r="I287">
        <v>10</v>
      </c>
      <c r="J287" t="s">
        <v>20</v>
      </c>
      <c r="K287">
        <v>185</v>
      </c>
      <c r="L287">
        <v>114.93737</v>
      </c>
      <c r="M287">
        <v>29.739712999999998</v>
      </c>
      <c r="N287">
        <v>38.789386999999998</v>
      </c>
      <c r="O287">
        <v>40.717295999999997</v>
      </c>
      <c r="P287">
        <v>11.560250999999999</v>
      </c>
      <c r="Q287">
        <v>8.8491549999999997</v>
      </c>
      <c r="R287">
        <v>19.062476</v>
      </c>
      <c r="S287">
        <v>17.799274</v>
      </c>
      <c r="T287">
        <v>25.573802000000001</v>
      </c>
      <c r="U287">
        <v>32.668083000000003</v>
      </c>
      <c r="V287">
        <v>29.651368000000002</v>
      </c>
      <c r="W287">
        <v>38.786031999999999</v>
      </c>
      <c r="X287">
        <v>40.695919000000004</v>
      </c>
      <c r="Y287">
        <v>3.6317000000000002E-2</v>
      </c>
      <c r="Z287">
        <v>3112.9</v>
      </c>
      <c r="AA287">
        <v>0.77</v>
      </c>
      <c r="AB287">
        <v>20187171836676</v>
      </c>
      <c r="AC287">
        <v>4685122892</v>
      </c>
      <c r="AD287">
        <v>8122106193602</v>
      </c>
      <c r="AE287">
        <v>2053377715</v>
      </c>
      <c r="AF287" t="s">
        <v>729</v>
      </c>
    </row>
    <row r="288" spans="1:32">
      <c r="A288" t="s">
        <v>138</v>
      </c>
      <c r="B288" t="s">
        <v>139</v>
      </c>
      <c r="C288" t="s">
        <v>152</v>
      </c>
      <c r="D288">
        <v>0</v>
      </c>
      <c r="E288" t="s">
        <v>140</v>
      </c>
      <c r="F288" t="s">
        <v>407</v>
      </c>
      <c r="G288" t="s">
        <v>17</v>
      </c>
      <c r="H288">
        <v>60</v>
      </c>
      <c r="I288">
        <v>10</v>
      </c>
      <c r="J288" t="s">
        <v>20</v>
      </c>
      <c r="K288">
        <v>210</v>
      </c>
      <c r="L288">
        <v>47.557366000000002</v>
      </c>
      <c r="M288">
        <v>28.065322999999999</v>
      </c>
      <c r="N288">
        <v>36.948092000000003</v>
      </c>
      <c r="O288">
        <v>38.795865999999997</v>
      </c>
      <c r="P288">
        <v>8.7997099999999993</v>
      </c>
      <c r="Q288">
        <v>7.3615399999999998</v>
      </c>
      <c r="R288">
        <v>11.064935</v>
      </c>
      <c r="S288">
        <v>10.212645999999999</v>
      </c>
      <c r="T288">
        <v>23.898301</v>
      </c>
      <c r="U288">
        <v>30.715509000000001</v>
      </c>
      <c r="V288">
        <v>27.979341000000002</v>
      </c>
      <c r="W288">
        <v>36.942644000000001</v>
      </c>
      <c r="X288">
        <v>38.742778000000001</v>
      </c>
      <c r="Y288">
        <v>7.3474999999999999E-2</v>
      </c>
      <c r="Z288">
        <v>1928.23</v>
      </c>
      <c r="AA288">
        <v>0.74</v>
      </c>
      <c r="AB288">
        <v>12772703555058</v>
      </c>
      <c r="AC288">
        <v>4709485161</v>
      </c>
      <c r="AD288">
        <v>5044523879968</v>
      </c>
      <c r="AE288">
        <v>1976931704</v>
      </c>
      <c r="AF288" t="s">
        <v>730</v>
      </c>
    </row>
    <row r="289" spans="1:32">
      <c r="A289" t="s">
        <v>138</v>
      </c>
      <c r="B289" t="s">
        <v>139</v>
      </c>
      <c r="C289" t="s">
        <v>152</v>
      </c>
      <c r="D289">
        <v>0</v>
      </c>
      <c r="E289" t="s">
        <v>140</v>
      </c>
      <c r="F289" t="s">
        <v>407</v>
      </c>
      <c r="G289" t="s">
        <v>17</v>
      </c>
      <c r="H289">
        <v>60</v>
      </c>
      <c r="I289">
        <v>10</v>
      </c>
      <c r="J289" t="s">
        <v>20</v>
      </c>
      <c r="K289">
        <v>235</v>
      </c>
      <c r="L289">
        <v>21.600553000000001</v>
      </c>
      <c r="M289">
        <v>26.120557999999999</v>
      </c>
      <c r="N289">
        <v>35.270868</v>
      </c>
      <c r="O289">
        <v>36.717267</v>
      </c>
      <c r="P289">
        <v>6.6055390000000003</v>
      </c>
      <c r="Q289">
        <v>6.0346510000000002</v>
      </c>
      <c r="R289">
        <v>3.330632</v>
      </c>
      <c r="S289">
        <v>2.9979840000000002</v>
      </c>
      <c r="T289">
        <v>22.028715999999999</v>
      </c>
      <c r="U289">
        <v>28.675059000000001</v>
      </c>
      <c r="V289">
        <v>26.038298999999999</v>
      </c>
      <c r="W289">
        <v>35.263106999999998</v>
      </c>
      <c r="X289">
        <v>36.567790000000002</v>
      </c>
      <c r="Y289">
        <v>0.15670799999999999</v>
      </c>
      <c r="Z289">
        <v>1112.4000000000001</v>
      </c>
      <c r="AA289">
        <v>0.7</v>
      </c>
      <c r="AB289">
        <v>7505278644136</v>
      </c>
      <c r="AC289">
        <v>4527113031</v>
      </c>
      <c r="AD289">
        <v>2921313561300</v>
      </c>
      <c r="AE289">
        <v>1885524126</v>
      </c>
      <c r="AF289" t="s">
        <v>731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Tango</vt:lpstr>
      <vt:lpstr>CrossWalk</vt:lpstr>
      <vt:lpstr>FoodMarket2</vt:lpstr>
      <vt:lpstr>Neon1224</vt:lpstr>
      <vt:lpstr>NocturneDance</vt:lpstr>
      <vt:lpstr>PierSeaside</vt:lpstr>
      <vt:lpstr>Timelapse</vt:lpstr>
      <vt:lpstr>Anchor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Ryan Lei</cp:lastModifiedBy>
  <dcterms:created xsi:type="dcterms:W3CDTF">2020-05-10T04:20:25Z</dcterms:created>
  <dcterms:modified xsi:type="dcterms:W3CDTF">2023-07-12T17:01:00Z</dcterms:modified>
</cp:coreProperties>
</file>