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8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al\MBA\College\Analytics\SCM Analytics Using Excel\"/>
    </mc:Choice>
  </mc:AlternateContent>
  <xr:revisionPtr revIDLastSave="0" documentId="13_ncr:1_{A872F7D7-339F-468D-B0C3-DE78BF9B94ED}" xr6:coauthVersionLast="36" xr6:coauthVersionMax="47" xr10:uidLastSave="{00000000-0000-0000-0000-000000000000}"/>
  <bookViews>
    <workbookView xWindow="0" yWindow="0" windowWidth="19008" windowHeight="9060" tabRatio="626" firstSheet="5" activeTab="9" xr2:uid="{BA1C53B5-DEA1-4AAA-9699-EAAA7380BE3A}"/>
  </bookViews>
  <sheets>
    <sheet name="Department Layout" sheetId="5" r:id="rId1"/>
    <sheet name="Reject Rates" sheetId="2" r:id="rId2"/>
    <sheet name="Nonparametric Stats_Question" sheetId="13" r:id="rId3"/>
    <sheet name="Nonparametric Stats Soln" sheetId="6" r:id="rId4"/>
    <sheet name="Normal Stats_Question" sheetId="9" r:id="rId5"/>
    <sheet name="Normal Stats Soln" sheetId="14" r:id="rId6"/>
    <sheet name="Norminv Question" sheetId="10" r:id="rId7"/>
    <sheet name="Norminv Soln" sheetId="15" r:id="rId8"/>
    <sheet name="Department Summary Question" sheetId="16" r:id="rId9"/>
    <sheet name="Department Summary Soln" sheetId="12" r:id="rId10"/>
  </sheets>
  <definedNames>
    <definedName name="_xlchart.v1.0" hidden="1">'Nonparametric Stats Soln'!$U$3:$U$27</definedName>
    <definedName name="_xlchart.v1.1" hidden="1">'Nonparametric Stats Soln'!$V$3:$V$27</definedName>
    <definedName name="_xlchart.v1.2" hidden="1">'Nonparametric Stats Soln'!$W$3:$W$27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12" l="1"/>
  <c r="AK5" i="12"/>
  <c r="AE24" i="12"/>
  <c r="U24" i="12"/>
  <c r="AD5" i="12"/>
  <c r="AD10" i="12"/>
  <c r="AD15" i="12"/>
  <c r="T5" i="12"/>
  <c r="T10" i="12"/>
  <c r="T15" i="12"/>
  <c r="K24" i="12"/>
  <c r="J5" i="12"/>
  <c r="J10" i="12"/>
  <c r="J15" i="12"/>
  <c r="AL21" i="12"/>
  <c r="AK23" i="12"/>
  <c r="AE23" i="12"/>
  <c r="U23" i="12"/>
  <c r="K23" i="12"/>
  <c r="AE22" i="12"/>
  <c r="U22" i="12"/>
  <c r="K22" i="12"/>
  <c r="AK21" i="12"/>
  <c r="AE21" i="12"/>
  <c r="U21" i="12"/>
  <c r="K21" i="12"/>
  <c r="AK23" i="16"/>
  <c r="AL21" i="16" s="1"/>
  <c r="AK21" i="16"/>
  <c r="AD15" i="16"/>
  <c r="AD10" i="16" s="1"/>
  <c r="AD5" i="16" s="1"/>
  <c r="T15" i="16"/>
  <c r="J15" i="16"/>
  <c r="J10" i="16" s="1"/>
  <c r="J5" i="16" s="1"/>
  <c r="T10" i="16"/>
  <c r="T5" i="16" s="1"/>
  <c r="AK5" i="16" l="1"/>
  <c r="AK6" i="16" s="1"/>
  <c r="AB7" i="15"/>
  <c r="AC7" i="15"/>
  <c r="AA7" i="15"/>
  <c r="AB6" i="15"/>
  <c r="AC6" i="15"/>
  <c r="AA6" i="15"/>
  <c r="AB5" i="15"/>
  <c r="AC5" i="15"/>
  <c r="AA5" i="15"/>
  <c r="AB4" i="15"/>
  <c r="AC4" i="15"/>
  <c r="AA4" i="15"/>
  <c r="AB3" i="15"/>
  <c r="AC3" i="15"/>
  <c r="AA3" i="15"/>
  <c r="AB2" i="15"/>
  <c r="AC2" i="15"/>
  <c r="AA2" i="15"/>
  <c r="W30" i="15"/>
  <c r="W32" i="15" s="1"/>
  <c r="W29" i="15"/>
  <c r="V29" i="15"/>
  <c r="U29" i="15"/>
  <c r="W28" i="15"/>
  <c r="W31" i="15" s="1"/>
  <c r="V28" i="15"/>
  <c r="V31" i="15" s="1"/>
  <c r="U28" i="15"/>
  <c r="U31" i="15" s="1"/>
  <c r="V32" i="14"/>
  <c r="W32" i="14"/>
  <c r="U32" i="14"/>
  <c r="V31" i="14"/>
  <c r="W31" i="14"/>
  <c r="U31" i="14"/>
  <c r="V30" i="14"/>
  <c r="W30" i="14"/>
  <c r="U30" i="14"/>
  <c r="V29" i="14"/>
  <c r="W29" i="14"/>
  <c r="U29" i="14"/>
  <c r="V28" i="14"/>
  <c r="W28" i="14"/>
  <c r="U28" i="14"/>
  <c r="U30" i="15" l="1"/>
  <c r="U32" i="15" s="1"/>
  <c r="V30" i="15"/>
  <c r="V32" i="15" s="1"/>
  <c r="AA3" i="6"/>
  <c r="AB3" i="6"/>
  <c r="AA4" i="6"/>
  <c r="AB4" i="6"/>
  <c r="AA5" i="6"/>
  <c r="AB5" i="6"/>
  <c r="AA6" i="6"/>
  <c r="AB6" i="6"/>
  <c r="AA7" i="6"/>
  <c r="AB7" i="6"/>
  <c r="AA8" i="6"/>
  <c r="AB8" i="6"/>
  <c r="Z8" i="6"/>
  <c r="Z3" i="6"/>
  <c r="Z4" i="6"/>
  <c r="Z5" i="6"/>
  <c r="Z6" i="6"/>
  <c r="Z7" i="6"/>
  <c r="V32" i="6"/>
  <c r="W32" i="6"/>
  <c r="U32" i="6"/>
  <c r="V31" i="6"/>
  <c r="W31" i="6"/>
  <c r="U31" i="6"/>
  <c r="V30" i="6"/>
  <c r="W30" i="6"/>
  <c r="U30" i="6"/>
  <c r="V29" i="6"/>
  <c r="W29" i="6"/>
  <c r="U29" i="6"/>
  <c r="V28" i="6"/>
  <c r="W28" i="6"/>
  <c r="U28" i="6"/>
  <c r="W29" i="10" l="1"/>
  <c r="V29" i="10"/>
  <c r="U29" i="10"/>
  <c r="W28" i="10"/>
  <c r="V28" i="10"/>
  <c r="V30" i="10" s="1"/>
  <c r="U28" i="10"/>
  <c r="U30" i="10" s="1"/>
  <c r="U32" i="10" l="1"/>
  <c r="U31" i="10"/>
  <c r="V31" i="10"/>
  <c r="V32" i="10" s="1"/>
  <c r="W30" i="10"/>
  <c r="W31" i="10"/>
  <c r="W32" i="10" l="1"/>
</calcChain>
</file>

<file path=xl/sharedStrings.xml><?xml version="1.0" encoding="utf-8"?>
<sst xmlns="http://schemas.openxmlformats.org/spreadsheetml/2006/main" count="257" uniqueCount="59">
  <si>
    <t>A1</t>
  </si>
  <si>
    <t>A2</t>
  </si>
  <si>
    <t>A3</t>
  </si>
  <si>
    <t>B1</t>
  </si>
  <si>
    <t>B2</t>
  </si>
  <si>
    <t>B3</t>
  </si>
  <si>
    <t>C1</t>
  </si>
  <si>
    <t>C2</t>
  </si>
  <si>
    <t>C3</t>
  </si>
  <si>
    <r>
      <t xml:space="preserve">C1
</t>
    </r>
    <r>
      <rPr>
        <b/>
        <sz val="11"/>
        <color rgb="FFFF0000"/>
        <rFont val="Calibri"/>
        <family val="2"/>
        <scheme val="minor"/>
      </rPr>
      <t>r = 6.1%</t>
    </r>
  </si>
  <si>
    <r>
      <t xml:space="preserve">B1
</t>
    </r>
    <r>
      <rPr>
        <b/>
        <sz val="11"/>
        <color rgb="FFFF0000"/>
        <rFont val="Calibri"/>
        <family val="2"/>
        <scheme val="minor"/>
      </rPr>
      <t>r = 4.4%</t>
    </r>
  </si>
  <si>
    <r>
      <t xml:space="preserve">A1
</t>
    </r>
    <r>
      <rPr>
        <b/>
        <sz val="11"/>
        <color rgb="FFFF0000"/>
        <rFont val="Calibri"/>
        <family val="2"/>
        <scheme val="minor"/>
      </rPr>
      <t>r = 7.3%</t>
    </r>
  </si>
  <si>
    <r>
      <t xml:space="preserve">A2
</t>
    </r>
    <r>
      <rPr>
        <b/>
        <sz val="11"/>
        <color rgb="FFFF0000"/>
        <rFont val="Calibri"/>
        <family val="2"/>
        <scheme val="minor"/>
      </rPr>
      <t>r = 2.2%</t>
    </r>
  </si>
  <si>
    <r>
      <t xml:space="preserve">B2
</t>
    </r>
    <r>
      <rPr>
        <b/>
        <sz val="11"/>
        <color rgb="FFFF0000"/>
        <rFont val="Calibri"/>
        <family val="2"/>
        <scheme val="minor"/>
      </rPr>
      <t>r = .9%</t>
    </r>
  </si>
  <si>
    <r>
      <t xml:space="preserve">C2
</t>
    </r>
    <r>
      <rPr>
        <b/>
        <sz val="11"/>
        <color rgb="FFFF0000"/>
        <rFont val="Calibri"/>
        <family val="2"/>
        <scheme val="minor"/>
      </rPr>
      <t>r = 1.8%</t>
    </r>
  </si>
  <si>
    <r>
      <t xml:space="preserve">A3
</t>
    </r>
    <r>
      <rPr>
        <b/>
        <sz val="11"/>
        <color rgb="FFFF0000"/>
        <rFont val="Calibri"/>
        <family val="2"/>
        <scheme val="minor"/>
      </rPr>
      <t>r = 3.3%</t>
    </r>
  </si>
  <si>
    <r>
      <t xml:space="preserve">B3
</t>
    </r>
    <r>
      <rPr>
        <b/>
        <sz val="11"/>
        <color rgb="FFFF0000"/>
        <rFont val="Calibri"/>
        <family val="2"/>
        <scheme val="minor"/>
      </rPr>
      <t>r = 1.1%</t>
    </r>
  </si>
  <si>
    <r>
      <t>C3</t>
    </r>
    <r>
      <rPr>
        <b/>
        <sz val="11"/>
        <color rgb="FFFF0000"/>
        <rFont val="Calibri"/>
        <family val="2"/>
        <scheme val="minor"/>
      </rPr>
      <t xml:space="preserve">
r = 2.6%</t>
    </r>
  </si>
  <si>
    <t>Line A</t>
  </si>
  <si>
    <t>Line B</t>
  </si>
  <si>
    <t>Line C</t>
  </si>
  <si>
    <t>Min</t>
  </si>
  <si>
    <t>Max</t>
  </si>
  <si>
    <t>Median</t>
  </si>
  <si>
    <t>Range</t>
  </si>
  <si>
    <t>Mean</t>
  </si>
  <si>
    <t>Quartile 4</t>
  </si>
  <si>
    <t>Quartile 3</t>
  </si>
  <si>
    <t>Quartile 2</t>
  </si>
  <si>
    <t>Quartile 1</t>
  </si>
  <si>
    <t>Quartile 0</t>
  </si>
  <si>
    <t>IQR</t>
  </si>
  <si>
    <t>Stdev</t>
  </si>
  <si>
    <t>Expected Range</t>
  </si>
  <si>
    <t>Sample Standard Deviation</t>
  </si>
  <si>
    <t>Max Expected Value (+ 3 sig)</t>
  </si>
  <si>
    <t>Min Expected Value (- 3 sig)</t>
  </si>
  <si>
    <t>Less than 66.7%</t>
  </si>
  <si>
    <t>Less than 33.3%</t>
  </si>
  <si>
    <t>Middle third</t>
  </si>
  <si>
    <t>Norminv</t>
  </si>
  <si>
    <t>Probability =</t>
  </si>
  <si>
    <t xml:space="preserve"> Line A</t>
  </si>
  <si>
    <t>Sample Mean</t>
  </si>
  <si>
    <t>Variance</t>
  </si>
  <si>
    <t>Normal distribution parameters for department output</t>
  </si>
  <si>
    <t>Input to A3</t>
  </si>
  <si>
    <t>Input to A2</t>
  </si>
  <si>
    <t>Input to A1</t>
  </si>
  <si>
    <t>Input to B1</t>
  </si>
  <si>
    <t>Input to B2</t>
  </si>
  <si>
    <t>Input to B3</t>
  </si>
  <si>
    <t>Input to C1</t>
  </si>
  <si>
    <t>Input to C2</t>
  </si>
  <si>
    <t>Input to C3</t>
  </si>
  <si>
    <t>Process Yield</t>
  </si>
  <si>
    <t>Raw materials required</t>
  </si>
  <si>
    <t>Department Process Yield</t>
  </si>
  <si>
    <t>So, to produce 2348 units of Brass, We need to have RM equal to 2611. The department Yield is 89.94% meaning 100% parts go-in but only 89.94% comes out as finished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</si>
</sst>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7">
    <xf numFmtId="0" fontId="0" fillId="0" borderId="0" xfId="0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0" fillId="2" borderId="0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Alignment="1">
      <alignment horizontal="centerContinuous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0" fillId="2" borderId="36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/>
    </xf>
    <xf numFmtId="0" fontId="3" fillId="3" borderId="2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0" fillId="0" borderId="0" xfId="0" applyAlignment="1"/>
    <xf numFmtId="0" fontId="0" fillId="2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165" fontId="0" fillId="2" borderId="32" xfId="0" applyNumberForma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165" fontId="0" fillId="2" borderId="0" xfId="0" applyNumberFormat="1" applyFill="1" applyAlignment="1">
      <alignment horizontal="center" vertical="center"/>
    </xf>
    <xf numFmtId="0" fontId="5" fillId="2" borderId="10" xfId="0" applyFont="1" applyFill="1" applyBorder="1"/>
    <xf numFmtId="0" fontId="5" fillId="2" borderId="0" xfId="0" applyFont="1" applyFill="1" applyBorder="1" applyAlignment="1">
      <alignment vertical="center"/>
    </xf>
    <xf numFmtId="0" fontId="6" fillId="0" borderId="0" xfId="0" applyFont="1"/>
    <xf numFmtId="10" fontId="0" fillId="2" borderId="0" xfId="1" applyNumberFormat="1" applyFont="1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2" borderId="15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 wrapText="1"/>
    </xf>
    <xf numFmtId="164" fontId="0" fillId="0" borderId="17" xfId="1" applyNumberFormat="1" applyFont="1" applyBorder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horizontal="center" vertical="center" wrapText="1"/>
    </xf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4" xfId="1" applyNumberFormat="1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horizontal="center" vertical="center" wrapText="1"/>
    </xf>
    <xf numFmtId="164" fontId="0" fillId="2" borderId="5" xfId="1" applyNumberFormat="1" applyFont="1" applyFill="1" applyBorder="1" applyAlignment="1">
      <alignment horizontal="center" vertical="center" wrapText="1"/>
    </xf>
    <xf numFmtId="164" fontId="0" fillId="2" borderId="6" xfId="1" applyNumberFormat="1" applyFont="1" applyFill="1" applyBorder="1" applyAlignment="1">
      <alignment horizontal="center" vertical="center" wrapText="1"/>
    </xf>
    <xf numFmtId="164" fontId="0" fillId="2" borderId="7" xfId="1" applyNumberFormat="1" applyFont="1" applyFill="1" applyBorder="1" applyAlignment="1">
      <alignment horizontal="center" vertical="center" wrapText="1"/>
    </xf>
    <xf numFmtId="164" fontId="0" fillId="2" borderId="8" xfId="1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10" fontId="0" fillId="2" borderId="17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Line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Line A</a:t>
          </a:r>
        </a:p>
      </cx:txPr>
    </cx:title>
    <cx:plotArea>
      <cx:plotAreaRegion>
        <cx:series layoutId="clusteredColumn" uniqueId="{53B49F52-5415-46CB-876B-15D54C123E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Line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Line B</a:t>
          </a:r>
        </a:p>
      </cx:txPr>
    </cx:title>
    <cx:plotArea>
      <cx:plotAreaRegion>
        <cx:series layoutId="clusteredColumn" uniqueId="{53B49F52-5415-46CB-876B-15D54C123E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Line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Line C</a:t>
          </a:r>
        </a:p>
      </cx:txPr>
    </cx:title>
    <cx:plotArea>
      <cx:plotAreaRegion>
        <cx:series layoutId="clusteredColumn" uniqueId="{53B49F52-5415-46CB-876B-15D54C123EEA}">
          <cx:tx>
            <cx:txData>
              <cx:f>_xlchart.v1.2</cx:f>
              <cx:v>1026 932 1037 985 1000 998 1012 1043 970 974 1018 991 1029 976 970 977 1013 991 1065 1018 1000 1004 1015 968 1051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13.xml"/><Relationship Id="rId2" Type="http://schemas.openxmlformats.org/officeDocument/2006/relationships/customXml" Target="../ink/ink8.xml"/><Relationship Id="rId1" Type="http://schemas.openxmlformats.org/officeDocument/2006/relationships/image" Target="../media/image1.png"/><Relationship Id="rId6" Type="http://schemas.openxmlformats.org/officeDocument/2006/relationships/customXml" Target="../ink/ink10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ustomXml" Target="../ink/ink12.xml"/><Relationship Id="rId4" Type="http://schemas.openxmlformats.org/officeDocument/2006/relationships/customXml" Target="../ink/ink9.xml"/><Relationship Id="rId9" Type="http://schemas.openxmlformats.org/officeDocument/2006/relationships/image" Target="../media/image5.png"/><Relationship Id="rId14" Type="http://schemas.openxmlformats.org/officeDocument/2006/relationships/customXml" Target="../ink/ink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119744</xdr:colOff>
      <xdr:row>6</xdr:row>
      <xdr:rowOff>5443</xdr:rowOff>
    </xdr:from>
    <xdr:to>
      <xdr:col>3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2529E95-E8EA-4609-91EC-DD4017A4F07C}"/>
            </a:ext>
          </a:extLst>
        </xdr:cNvPr>
        <xdr:cNvCxnSpPr/>
      </xdr:nvCxnSpPr>
      <xdr:spPr>
        <a:xfrm>
          <a:off x="1872344" y="1177018"/>
          <a:ext cx="0" cy="39460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5</xdr:row>
      <xdr:rowOff>201385</xdr:rowOff>
    </xdr:from>
    <xdr:to>
      <xdr:col>9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C658C2-F652-4672-8399-FD9107860C56}"/>
            </a:ext>
          </a:extLst>
        </xdr:cNvPr>
        <xdr:cNvCxnSpPr/>
      </xdr:nvCxnSpPr>
      <xdr:spPr>
        <a:xfrm>
          <a:off x="3192239" y="1172935"/>
          <a:ext cx="0" cy="39460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5</xdr:row>
      <xdr:rowOff>201385</xdr:rowOff>
    </xdr:from>
    <xdr:to>
      <xdr:col>15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CCFE6BB-2330-451E-B637-0F999C8D2BCD}"/>
            </a:ext>
          </a:extLst>
        </xdr:cNvPr>
        <xdr:cNvCxnSpPr/>
      </xdr:nvCxnSpPr>
      <xdr:spPr>
        <a:xfrm>
          <a:off x="4506689" y="1172935"/>
          <a:ext cx="0" cy="39460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11</xdr:row>
      <xdr:rowOff>0</xdr:rowOff>
    </xdr:from>
    <xdr:to>
      <xdr:col>9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684CB81-F3D1-4333-ABAF-17101E350711}"/>
            </a:ext>
          </a:extLst>
        </xdr:cNvPr>
        <xdr:cNvCxnSpPr/>
      </xdr:nvCxnSpPr>
      <xdr:spPr>
        <a:xfrm>
          <a:off x="3192239" y="2162175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11</xdr:row>
      <xdr:rowOff>0</xdr:rowOff>
    </xdr:from>
    <xdr:to>
      <xdr:col>15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0305781-F50F-41D4-BB1D-3B395103DD41}"/>
            </a:ext>
          </a:extLst>
        </xdr:cNvPr>
        <xdr:cNvCxnSpPr/>
      </xdr:nvCxnSpPr>
      <xdr:spPr>
        <a:xfrm>
          <a:off x="4506689" y="2162175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125189</xdr:colOff>
      <xdr:row>11</xdr:row>
      <xdr:rowOff>0</xdr:rowOff>
    </xdr:from>
    <xdr:to>
      <xdr:col>3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5D78632-FC93-45B5-A28C-A10459BEE63D}"/>
            </a:ext>
          </a:extLst>
        </xdr:cNvPr>
        <xdr:cNvCxnSpPr/>
      </xdr:nvCxnSpPr>
      <xdr:spPr>
        <a:xfrm>
          <a:off x="1877789" y="2162175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125186</xdr:colOff>
      <xdr:row>15</xdr:row>
      <xdr:rowOff>195946</xdr:rowOff>
    </xdr:from>
    <xdr:to>
      <xdr:col>9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6FCCA20-8AE0-48DA-9D28-12F4B1841A5B}"/>
            </a:ext>
          </a:extLst>
        </xdr:cNvPr>
        <xdr:cNvCxnSpPr/>
      </xdr:nvCxnSpPr>
      <xdr:spPr>
        <a:xfrm>
          <a:off x="3192236" y="313917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15</xdr:row>
      <xdr:rowOff>195946</xdr:rowOff>
    </xdr:from>
    <xdr:to>
      <xdr:col>15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0D2884D-35FC-4E8F-B793-7A377614CB96}"/>
            </a:ext>
          </a:extLst>
        </xdr:cNvPr>
        <xdr:cNvCxnSpPr/>
      </xdr:nvCxnSpPr>
      <xdr:spPr>
        <a:xfrm>
          <a:off x="4506686" y="313917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15</xdr:row>
      <xdr:rowOff>195946</xdr:rowOff>
    </xdr:from>
    <xdr:to>
      <xdr:col>3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7B6E4D6-2B37-4280-A593-59E81C97FBB1}"/>
            </a:ext>
          </a:extLst>
        </xdr:cNvPr>
        <xdr:cNvCxnSpPr/>
      </xdr:nvCxnSpPr>
      <xdr:spPr>
        <a:xfrm>
          <a:off x="1877786" y="313917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119744</xdr:colOff>
      <xdr:row>8</xdr:row>
      <xdr:rowOff>5443</xdr:rowOff>
    </xdr:from>
    <xdr:to>
      <xdr:col>12</xdr:col>
      <xdr:colOff>119744</xdr:colOff>
      <xdr:row>10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5CC3C8-1ECE-4852-BDED-F858681C7F41}"/>
            </a:ext>
          </a:extLst>
        </xdr:cNvPr>
        <xdr:cNvCxnSpPr/>
      </xdr:nvCxnSpPr>
      <xdr:spPr>
        <a:xfrm>
          <a:off x="2253344" y="1548493"/>
          <a:ext cx="0" cy="385082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125189</xdr:colOff>
      <xdr:row>7</xdr:row>
      <xdr:rowOff>201385</xdr:rowOff>
    </xdr:from>
    <xdr:to>
      <xdr:col>22</xdr:col>
      <xdr:colOff>125189</xdr:colOff>
      <xdr:row>9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FD24B52-4DC5-40F0-A1D3-BBE9FF1D9C5D}"/>
            </a:ext>
          </a:extLst>
        </xdr:cNvPr>
        <xdr:cNvCxnSpPr/>
      </xdr:nvCxnSpPr>
      <xdr:spPr>
        <a:xfrm>
          <a:off x="3573239" y="154441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125189</xdr:colOff>
      <xdr:row>7</xdr:row>
      <xdr:rowOff>201385</xdr:rowOff>
    </xdr:from>
    <xdr:to>
      <xdr:col>32</xdr:col>
      <xdr:colOff>125189</xdr:colOff>
      <xdr:row>9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C2F7D6F-64F7-4595-B2F3-EAD55AF59B96}"/>
            </a:ext>
          </a:extLst>
        </xdr:cNvPr>
        <xdr:cNvCxnSpPr/>
      </xdr:nvCxnSpPr>
      <xdr:spPr>
        <a:xfrm>
          <a:off x="4887689" y="154441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125189</xdr:colOff>
      <xdr:row>13</xdr:row>
      <xdr:rowOff>0</xdr:rowOff>
    </xdr:from>
    <xdr:to>
      <xdr:col>22</xdr:col>
      <xdr:colOff>125189</xdr:colOff>
      <xdr:row>14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E924A02-235C-4A02-AD60-AD57ADCCF47C}"/>
            </a:ext>
          </a:extLst>
        </xdr:cNvPr>
        <xdr:cNvCxnSpPr/>
      </xdr:nvCxnSpPr>
      <xdr:spPr>
        <a:xfrm>
          <a:off x="3573239" y="251460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125189</xdr:colOff>
      <xdr:row>13</xdr:row>
      <xdr:rowOff>0</xdr:rowOff>
    </xdr:from>
    <xdr:to>
      <xdr:col>32</xdr:col>
      <xdr:colOff>125189</xdr:colOff>
      <xdr:row>14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C9D1677-05E8-4A59-9FA3-747A11CF7005}"/>
            </a:ext>
          </a:extLst>
        </xdr:cNvPr>
        <xdr:cNvCxnSpPr/>
      </xdr:nvCxnSpPr>
      <xdr:spPr>
        <a:xfrm>
          <a:off x="4887689" y="251460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125189</xdr:colOff>
      <xdr:row>13</xdr:row>
      <xdr:rowOff>0</xdr:rowOff>
    </xdr:from>
    <xdr:to>
      <xdr:col>12</xdr:col>
      <xdr:colOff>125189</xdr:colOff>
      <xdr:row>14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762D22-E8F4-4E21-BDC3-922F31F30417}"/>
            </a:ext>
          </a:extLst>
        </xdr:cNvPr>
        <xdr:cNvCxnSpPr/>
      </xdr:nvCxnSpPr>
      <xdr:spPr>
        <a:xfrm>
          <a:off x="2258789" y="251460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125186</xdr:colOff>
      <xdr:row>17</xdr:row>
      <xdr:rowOff>195946</xdr:rowOff>
    </xdr:from>
    <xdr:to>
      <xdr:col>22</xdr:col>
      <xdr:colOff>125186</xdr:colOff>
      <xdr:row>20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996A554-569A-4A36-AE6C-83D5BB85B5EF}"/>
            </a:ext>
          </a:extLst>
        </xdr:cNvPr>
        <xdr:cNvCxnSpPr/>
      </xdr:nvCxnSpPr>
      <xdr:spPr>
        <a:xfrm>
          <a:off x="3573236" y="3491596"/>
          <a:ext cx="0" cy="39460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125186</xdr:colOff>
      <xdr:row>17</xdr:row>
      <xdr:rowOff>195946</xdr:rowOff>
    </xdr:from>
    <xdr:to>
      <xdr:col>32</xdr:col>
      <xdr:colOff>125186</xdr:colOff>
      <xdr:row>20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2084D43-D2EB-42BC-B942-09571F03787A}"/>
            </a:ext>
          </a:extLst>
        </xdr:cNvPr>
        <xdr:cNvCxnSpPr/>
      </xdr:nvCxnSpPr>
      <xdr:spPr>
        <a:xfrm>
          <a:off x="4887686" y="3491596"/>
          <a:ext cx="0" cy="39460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125186</xdr:colOff>
      <xdr:row>17</xdr:row>
      <xdr:rowOff>195946</xdr:rowOff>
    </xdr:from>
    <xdr:to>
      <xdr:col>12</xdr:col>
      <xdr:colOff>125186</xdr:colOff>
      <xdr:row>20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ADA3B16-3CEA-45E6-94BF-9742B83F7F83}"/>
            </a:ext>
          </a:extLst>
        </xdr:cNvPr>
        <xdr:cNvCxnSpPr/>
      </xdr:nvCxnSpPr>
      <xdr:spPr>
        <a:xfrm>
          <a:off x="2258786" y="3491596"/>
          <a:ext cx="0" cy="39460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210206</xdr:colOff>
      <xdr:row>0</xdr:row>
      <xdr:rowOff>137949</xdr:rowOff>
    </xdr:from>
    <xdr:to>
      <xdr:col>7</xdr:col>
      <xdr:colOff>91965</xdr:colOff>
      <xdr:row>7</xdr:row>
      <xdr:rowOff>90653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D1B42FC-BAB1-425F-BB39-A209ECF8A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6" y="137949"/>
          <a:ext cx="1399190" cy="1305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119744</xdr:colOff>
      <xdr:row>6</xdr:row>
      <xdr:rowOff>5443</xdr:rowOff>
    </xdr:from>
    <xdr:to>
      <xdr:col>8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AB5077B-1FCA-4316-AFCF-2FD40F280594}"/>
            </a:ext>
          </a:extLst>
        </xdr:cNvPr>
        <xdr:cNvCxnSpPr/>
      </xdr:nvCxnSpPr>
      <xdr:spPr>
        <a:xfrm>
          <a:off x="1872344" y="1167493"/>
          <a:ext cx="0" cy="385082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125189</xdr:colOff>
      <xdr:row>5</xdr:row>
      <xdr:rowOff>201385</xdr:rowOff>
    </xdr:from>
    <xdr:to>
      <xdr:col>14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EE695CB-0325-45D3-AE45-A503A74FAD1C}"/>
            </a:ext>
          </a:extLst>
        </xdr:cNvPr>
        <xdr:cNvCxnSpPr/>
      </xdr:nvCxnSpPr>
      <xdr:spPr>
        <a:xfrm>
          <a:off x="3192239" y="116341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125189</xdr:colOff>
      <xdr:row>5</xdr:row>
      <xdr:rowOff>201385</xdr:rowOff>
    </xdr:from>
    <xdr:to>
      <xdr:col>20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46AD227-09ED-47CF-8872-3ED3CCFCF7A8}"/>
            </a:ext>
          </a:extLst>
        </xdr:cNvPr>
        <xdr:cNvCxnSpPr/>
      </xdr:nvCxnSpPr>
      <xdr:spPr>
        <a:xfrm>
          <a:off x="4506689" y="116341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125189</xdr:colOff>
      <xdr:row>11</xdr:row>
      <xdr:rowOff>0</xdr:rowOff>
    </xdr:from>
    <xdr:to>
      <xdr:col>14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42FD102-FB1B-4720-AF05-227940AB8783}"/>
            </a:ext>
          </a:extLst>
        </xdr:cNvPr>
        <xdr:cNvCxnSpPr/>
      </xdr:nvCxnSpPr>
      <xdr:spPr>
        <a:xfrm>
          <a:off x="3192239" y="213360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125189</xdr:colOff>
      <xdr:row>11</xdr:row>
      <xdr:rowOff>0</xdr:rowOff>
    </xdr:from>
    <xdr:to>
      <xdr:col>20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E63B277-19C6-4A80-8958-1E12422DB30D}"/>
            </a:ext>
          </a:extLst>
        </xdr:cNvPr>
        <xdr:cNvCxnSpPr/>
      </xdr:nvCxnSpPr>
      <xdr:spPr>
        <a:xfrm>
          <a:off x="4506689" y="213360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125189</xdr:colOff>
      <xdr:row>11</xdr:row>
      <xdr:rowOff>0</xdr:rowOff>
    </xdr:from>
    <xdr:to>
      <xdr:col>8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0DCB958-A61E-4654-85E5-5152B8ECE5D8}"/>
            </a:ext>
          </a:extLst>
        </xdr:cNvPr>
        <xdr:cNvCxnSpPr/>
      </xdr:nvCxnSpPr>
      <xdr:spPr>
        <a:xfrm>
          <a:off x="1877789" y="213360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125186</xdr:colOff>
      <xdr:row>15</xdr:row>
      <xdr:rowOff>195946</xdr:rowOff>
    </xdr:from>
    <xdr:to>
      <xdr:col>14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4B198A4-8634-4335-A1A5-AD4ACB5DD588}"/>
            </a:ext>
          </a:extLst>
        </xdr:cNvPr>
        <xdr:cNvCxnSpPr/>
      </xdr:nvCxnSpPr>
      <xdr:spPr>
        <a:xfrm>
          <a:off x="3192236" y="310107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125186</xdr:colOff>
      <xdr:row>15</xdr:row>
      <xdr:rowOff>195946</xdr:rowOff>
    </xdr:from>
    <xdr:to>
      <xdr:col>20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CD7864E-5BAA-442B-9474-E71EA830ED6E}"/>
            </a:ext>
          </a:extLst>
        </xdr:cNvPr>
        <xdr:cNvCxnSpPr/>
      </xdr:nvCxnSpPr>
      <xdr:spPr>
        <a:xfrm>
          <a:off x="4506686" y="310107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125186</xdr:colOff>
      <xdr:row>15</xdr:row>
      <xdr:rowOff>195946</xdr:rowOff>
    </xdr:from>
    <xdr:to>
      <xdr:col>8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6D627F2-E0DA-467B-BC17-B049D09BD697}"/>
            </a:ext>
          </a:extLst>
        </xdr:cNvPr>
        <xdr:cNvCxnSpPr/>
      </xdr:nvCxnSpPr>
      <xdr:spPr>
        <a:xfrm>
          <a:off x="1877786" y="310107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119744</xdr:colOff>
      <xdr:row>6</xdr:row>
      <xdr:rowOff>5443</xdr:rowOff>
    </xdr:from>
    <xdr:to>
      <xdr:col>3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791A54D-CB43-4A33-868B-DDED80FBCACA}"/>
            </a:ext>
          </a:extLst>
        </xdr:cNvPr>
        <xdr:cNvCxnSpPr/>
      </xdr:nvCxnSpPr>
      <xdr:spPr>
        <a:xfrm>
          <a:off x="805544" y="1133203"/>
          <a:ext cx="0" cy="36793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5</xdr:row>
      <xdr:rowOff>201385</xdr:rowOff>
    </xdr:from>
    <xdr:to>
      <xdr:col>9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CF63B38-8D2E-4AA3-87D6-B1B490ECA33E}"/>
            </a:ext>
          </a:extLst>
        </xdr:cNvPr>
        <xdr:cNvCxnSpPr/>
      </xdr:nvCxnSpPr>
      <xdr:spPr>
        <a:xfrm>
          <a:off x="2182589" y="113102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5</xdr:row>
      <xdr:rowOff>201385</xdr:rowOff>
    </xdr:from>
    <xdr:to>
      <xdr:col>15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F838195-0B4F-466A-BFC6-674D906348CA}"/>
            </a:ext>
          </a:extLst>
        </xdr:cNvPr>
        <xdr:cNvCxnSpPr/>
      </xdr:nvCxnSpPr>
      <xdr:spPr>
        <a:xfrm>
          <a:off x="3554189" y="113102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11</xdr:row>
      <xdr:rowOff>0</xdr:rowOff>
    </xdr:from>
    <xdr:to>
      <xdr:col>9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16F2597-1187-4B8A-99D5-85CAAAAD5C30}"/>
            </a:ext>
          </a:extLst>
        </xdr:cNvPr>
        <xdr:cNvCxnSpPr/>
      </xdr:nvCxnSpPr>
      <xdr:spPr>
        <a:xfrm>
          <a:off x="218258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11</xdr:row>
      <xdr:rowOff>0</xdr:rowOff>
    </xdr:from>
    <xdr:to>
      <xdr:col>15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ECDE069-5987-41AE-8F16-FDAD638627D2}"/>
            </a:ext>
          </a:extLst>
        </xdr:cNvPr>
        <xdr:cNvCxnSpPr/>
      </xdr:nvCxnSpPr>
      <xdr:spPr>
        <a:xfrm>
          <a:off x="355418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125189</xdr:colOff>
      <xdr:row>11</xdr:row>
      <xdr:rowOff>0</xdr:rowOff>
    </xdr:from>
    <xdr:to>
      <xdr:col>3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5B7BDB7-FB47-4DFB-A449-19EEE0810C92}"/>
            </a:ext>
          </a:extLst>
        </xdr:cNvPr>
        <xdr:cNvCxnSpPr/>
      </xdr:nvCxnSpPr>
      <xdr:spPr>
        <a:xfrm>
          <a:off x="81098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125186</xdr:colOff>
      <xdr:row>15</xdr:row>
      <xdr:rowOff>195946</xdr:rowOff>
    </xdr:from>
    <xdr:to>
      <xdr:col>9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76E405D-6AE9-45A4-B47A-27D10D523852}"/>
            </a:ext>
          </a:extLst>
        </xdr:cNvPr>
        <xdr:cNvCxnSpPr/>
      </xdr:nvCxnSpPr>
      <xdr:spPr>
        <a:xfrm>
          <a:off x="218258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15</xdr:row>
      <xdr:rowOff>195946</xdr:rowOff>
    </xdr:from>
    <xdr:to>
      <xdr:col>15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9F62B2-A35A-4868-9B35-ADE28177050D}"/>
            </a:ext>
          </a:extLst>
        </xdr:cNvPr>
        <xdr:cNvCxnSpPr/>
      </xdr:nvCxnSpPr>
      <xdr:spPr>
        <a:xfrm>
          <a:off x="355418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15</xdr:row>
      <xdr:rowOff>195946</xdr:rowOff>
    </xdr:from>
    <xdr:to>
      <xdr:col>3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C87017C-0D2F-46A0-A848-8FEFD472FB3B}"/>
            </a:ext>
          </a:extLst>
        </xdr:cNvPr>
        <xdr:cNvCxnSpPr/>
      </xdr:nvCxnSpPr>
      <xdr:spPr>
        <a:xfrm>
          <a:off x="81098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119744</xdr:colOff>
      <xdr:row>6</xdr:row>
      <xdr:rowOff>5443</xdr:rowOff>
    </xdr:from>
    <xdr:to>
      <xdr:col>3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2F43331-F6B2-475C-83C4-8E99FFC8397B}"/>
            </a:ext>
          </a:extLst>
        </xdr:cNvPr>
        <xdr:cNvCxnSpPr/>
      </xdr:nvCxnSpPr>
      <xdr:spPr>
        <a:xfrm>
          <a:off x="776969" y="1186543"/>
          <a:ext cx="0" cy="385082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5</xdr:row>
      <xdr:rowOff>201385</xdr:rowOff>
    </xdr:from>
    <xdr:to>
      <xdr:col>9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AF9C87B-B944-4943-98AF-87520E2B0E01}"/>
            </a:ext>
          </a:extLst>
        </xdr:cNvPr>
        <xdr:cNvCxnSpPr/>
      </xdr:nvCxnSpPr>
      <xdr:spPr>
        <a:xfrm>
          <a:off x="2096864" y="118246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5</xdr:row>
      <xdr:rowOff>201385</xdr:rowOff>
    </xdr:from>
    <xdr:to>
      <xdr:col>15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B4BF524-2977-47A8-AEAC-79CFA12241C9}"/>
            </a:ext>
          </a:extLst>
        </xdr:cNvPr>
        <xdr:cNvCxnSpPr/>
      </xdr:nvCxnSpPr>
      <xdr:spPr>
        <a:xfrm>
          <a:off x="3411314" y="118246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11</xdr:row>
      <xdr:rowOff>0</xdr:rowOff>
    </xdr:from>
    <xdr:to>
      <xdr:col>9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FBD6A3B-992A-448B-8D58-14518B5B3A6B}"/>
            </a:ext>
          </a:extLst>
        </xdr:cNvPr>
        <xdr:cNvCxnSpPr/>
      </xdr:nvCxnSpPr>
      <xdr:spPr>
        <a:xfrm>
          <a:off x="2096864" y="2152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11</xdr:row>
      <xdr:rowOff>0</xdr:rowOff>
    </xdr:from>
    <xdr:to>
      <xdr:col>15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426735F-739C-49D5-969B-97B56102002C}"/>
            </a:ext>
          </a:extLst>
        </xdr:cNvPr>
        <xdr:cNvCxnSpPr/>
      </xdr:nvCxnSpPr>
      <xdr:spPr>
        <a:xfrm>
          <a:off x="3411314" y="2152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125189</xdr:colOff>
      <xdr:row>11</xdr:row>
      <xdr:rowOff>0</xdr:rowOff>
    </xdr:from>
    <xdr:to>
      <xdr:col>3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AA1C380-23D8-4707-928E-3CA2B3BA4045}"/>
            </a:ext>
          </a:extLst>
        </xdr:cNvPr>
        <xdr:cNvCxnSpPr/>
      </xdr:nvCxnSpPr>
      <xdr:spPr>
        <a:xfrm>
          <a:off x="782414" y="2152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125186</xdr:colOff>
      <xdr:row>15</xdr:row>
      <xdr:rowOff>195946</xdr:rowOff>
    </xdr:from>
    <xdr:to>
      <xdr:col>9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BB46AE8-F0E2-4C37-B1D5-793997D68AD5}"/>
            </a:ext>
          </a:extLst>
        </xdr:cNvPr>
        <xdr:cNvCxnSpPr/>
      </xdr:nvCxnSpPr>
      <xdr:spPr>
        <a:xfrm>
          <a:off x="2096861" y="312012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15</xdr:row>
      <xdr:rowOff>195946</xdr:rowOff>
    </xdr:from>
    <xdr:to>
      <xdr:col>15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D62A471-FCD8-4B9D-8B97-F4304E8F3E7A}"/>
            </a:ext>
          </a:extLst>
        </xdr:cNvPr>
        <xdr:cNvCxnSpPr/>
      </xdr:nvCxnSpPr>
      <xdr:spPr>
        <a:xfrm>
          <a:off x="3411311" y="312012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15</xdr:row>
      <xdr:rowOff>195946</xdr:rowOff>
    </xdr:from>
    <xdr:to>
      <xdr:col>3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9FAB26-962C-4867-BEDE-3AE2039A5F36}"/>
            </a:ext>
          </a:extLst>
        </xdr:cNvPr>
        <xdr:cNvCxnSpPr/>
      </xdr:nvCxnSpPr>
      <xdr:spPr>
        <a:xfrm>
          <a:off x="782411" y="312012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82826</xdr:colOff>
      <xdr:row>0</xdr:row>
      <xdr:rowOff>156542</xdr:rowOff>
    </xdr:from>
    <xdr:to>
      <xdr:col>33</xdr:col>
      <xdr:colOff>215348</xdr:colOff>
      <xdr:row>10</xdr:row>
      <xdr:rowOff>82826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2B69B9BD-F371-41B4-96B6-AA26ABA5A3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4106" y="156542"/>
              <a:ext cx="3371022" cy="17931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69574</xdr:colOff>
      <xdr:row>11</xdr:row>
      <xdr:rowOff>19050</xdr:rowOff>
    </xdr:from>
    <xdr:to>
      <xdr:col>33</xdr:col>
      <xdr:colOff>202096</xdr:colOff>
      <xdr:row>20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3F748AA6-BEA5-4AE8-96E6-AFC323E899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0854" y="2076450"/>
              <a:ext cx="3371022" cy="17945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56322</xdr:colOff>
      <xdr:row>21</xdr:row>
      <xdr:rowOff>72058</xdr:rowOff>
    </xdr:from>
    <xdr:to>
      <xdr:col>33</xdr:col>
      <xdr:colOff>188844</xdr:colOff>
      <xdr:row>31</xdr:row>
      <xdr:rowOff>31472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58B1AB2D-E667-423E-87FB-FED22D646F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7602" y="3973498"/>
              <a:ext cx="3371022" cy="1795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119744</xdr:colOff>
      <xdr:row>6</xdr:row>
      <xdr:rowOff>5443</xdr:rowOff>
    </xdr:from>
    <xdr:to>
      <xdr:col>3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E814788-D4A3-4F17-A6A3-203C868FBC2F}"/>
            </a:ext>
          </a:extLst>
        </xdr:cNvPr>
        <xdr:cNvCxnSpPr/>
      </xdr:nvCxnSpPr>
      <xdr:spPr>
        <a:xfrm>
          <a:off x="776969" y="1186543"/>
          <a:ext cx="0" cy="385082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5</xdr:row>
      <xdr:rowOff>201385</xdr:rowOff>
    </xdr:from>
    <xdr:to>
      <xdr:col>9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63B3B49-2A2D-4513-85A0-572D3A58E63D}"/>
            </a:ext>
          </a:extLst>
        </xdr:cNvPr>
        <xdr:cNvCxnSpPr/>
      </xdr:nvCxnSpPr>
      <xdr:spPr>
        <a:xfrm>
          <a:off x="2096864" y="118246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5</xdr:row>
      <xdr:rowOff>201385</xdr:rowOff>
    </xdr:from>
    <xdr:to>
      <xdr:col>15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04D0413-1F7E-4D77-AD14-3F8D3D290009}"/>
            </a:ext>
          </a:extLst>
        </xdr:cNvPr>
        <xdr:cNvCxnSpPr/>
      </xdr:nvCxnSpPr>
      <xdr:spPr>
        <a:xfrm>
          <a:off x="3411314" y="118246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11</xdr:row>
      <xdr:rowOff>0</xdr:rowOff>
    </xdr:from>
    <xdr:to>
      <xdr:col>9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3937A06-5ECF-462D-A182-ECE5C533D24E}"/>
            </a:ext>
          </a:extLst>
        </xdr:cNvPr>
        <xdr:cNvCxnSpPr/>
      </xdr:nvCxnSpPr>
      <xdr:spPr>
        <a:xfrm>
          <a:off x="2096864" y="2152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11</xdr:row>
      <xdr:rowOff>0</xdr:rowOff>
    </xdr:from>
    <xdr:to>
      <xdr:col>15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AF87AE4-186E-4C63-8C22-184C1E424B73}"/>
            </a:ext>
          </a:extLst>
        </xdr:cNvPr>
        <xdr:cNvCxnSpPr/>
      </xdr:nvCxnSpPr>
      <xdr:spPr>
        <a:xfrm>
          <a:off x="3411314" y="2152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125189</xdr:colOff>
      <xdr:row>11</xdr:row>
      <xdr:rowOff>0</xdr:rowOff>
    </xdr:from>
    <xdr:to>
      <xdr:col>3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46B604D-F1A5-469C-B44B-3724AD432253}"/>
            </a:ext>
          </a:extLst>
        </xdr:cNvPr>
        <xdr:cNvCxnSpPr/>
      </xdr:nvCxnSpPr>
      <xdr:spPr>
        <a:xfrm>
          <a:off x="782414" y="2152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125186</xdr:colOff>
      <xdr:row>15</xdr:row>
      <xdr:rowOff>195946</xdr:rowOff>
    </xdr:from>
    <xdr:to>
      <xdr:col>9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5B9B55C-3EAF-4BA0-B36F-9FAC92D85BB0}"/>
            </a:ext>
          </a:extLst>
        </xdr:cNvPr>
        <xdr:cNvCxnSpPr/>
      </xdr:nvCxnSpPr>
      <xdr:spPr>
        <a:xfrm>
          <a:off x="2096861" y="312012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15</xdr:row>
      <xdr:rowOff>195946</xdr:rowOff>
    </xdr:from>
    <xdr:to>
      <xdr:col>15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39D0386-7D86-4628-AD5B-FBD11F6D13FF}"/>
            </a:ext>
          </a:extLst>
        </xdr:cNvPr>
        <xdr:cNvCxnSpPr/>
      </xdr:nvCxnSpPr>
      <xdr:spPr>
        <a:xfrm>
          <a:off x="3411311" y="312012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15</xdr:row>
      <xdr:rowOff>195946</xdr:rowOff>
    </xdr:from>
    <xdr:to>
      <xdr:col>3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7EE7883-E3E4-428B-800A-C1769AD20007}"/>
            </a:ext>
          </a:extLst>
        </xdr:cNvPr>
        <xdr:cNvCxnSpPr/>
      </xdr:nvCxnSpPr>
      <xdr:spPr>
        <a:xfrm>
          <a:off x="782411" y="312012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119744</xdr:colOff>
      <xdr:row>6</xdr:row>
      <xdr:rowOff>5443</xdr:rowOff>
    </xdr:from>
    <xdr:to>
      <xdr:col>3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8598502-E9E6-477A-9E02-6C9C53BF492B}"/>
            </a:ext>
          </a:extLst>
        </xdr:cNvPr>
        <xdr:cNvCxnSpPr/>
      </xdr:nvCxnSpPr>
      <xdr:spPr>
        <a:xfrm>
          <a:off x="805544" y="1133203"/>
          <a:ext cx="0" cy="36793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5</xdr:row>
      <xdr:rowOff>201385</xdr:rowOff>
    </xdr:from>
    <xdr:to>
      <xdr:col>9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86E6FC0-AA58-4CA9-BF1A-8FAA8D8956ED}"/>
            </a:ext>
          </a:extLst>
        </xdr:cNvPr>
        <xdr:cNvCxnSpPr/>
      </xdr:nvCxnSpPr>
      <xdr:spPr>
        <a:xfrm>
          <a:off x="2182589" y="113102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5</xdr:row>
      <xdr:rowOff>201385</xdr:rowOff>
    </xdr:from>
    <xdr:to>
      <xdr:col>15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5847EE2-492B-4362-8FE2-03AA5E0E0E1A}"/>
            </a:ext>
          </a:extLst>
        </xdr:cNvPr>
        <xdr:cNvCxnSpPr/>
      </xdr:nvCxnSpPr>
      <xdr:spPr>
        <a:xfrm>
          <a:off x="3554189" y="113102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11</xdr:row>
      <xdr:rowOff>0</xdr:rowOff>
    </xdr:from>
    <xdr:to>
      <xdr:col>9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C936BB8-4B7A-42BB-B7B7-A0E4F12BEC5C}"/>
            </a:ext>
          </a:extLst>
        </xdr:cNvPr>
        <xdr:cNvCxnSpPr/>
      </xdr:nvCxnSpPr>
      <xdr:spPr>
        <a:xfrm>
          <a:off x="218258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11</xdr:row>
      <xdr:rowOff>0</xdr:rowOff>
    </xdr:from>
    <xdr:to>
      <xdr:col>15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C16FA7F-6BA6-4EA5-9086-D6CDC9575D28}"/>
            </a:ext>
          </a:extLst>
        </xdr:cNvPr>
        <xdr:cNvCxnSpPr/>
      </xdr:nvCxnSpPr>
      <xdr:spPr>
        <a:xfrm>
          <a:off x="355418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125189</xdr:colOff>
      <xdr:row>11</xdr:row>
      <xdr:rowOff>0</xdr:rowOff>
    </xdr:from>
    <xdr:to>
      <xdr:col>3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19F9C6E-1BD3-4193-B1F7-2DB94715FECF}"/>
            </a:ext>
          </a:extLst>
        </xdr:cNvPr>
        <xdr:cNvCxnSpPr/>
      </xdr:nvCxnSpPr>
      <xdr:spPr>
        <a:xfrm>
          <a:off x="81098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125186</xdr:colOff>
      <xdr:row>15</xdr:row>
      <xdr:rowOff>195946</xdr:rowOff>
    </xdr:from>
    <xdr:to>
      <xdr:col>9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9DD3143-214F-47E1-9C3C-A0589468FD9B}"/>
            </a:ext>
          </a:extLst>
        </xdr:cNvPr>
        <xdr:cNvCxnSpPr/>
      </xdr:nvCxnSpPr>
      <xdr:spPr>
        <a:xfrm>
          <a:off x="218258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15</xdr:row>
      <xdr:rowOff>195946</xdr:rowOff>
    </xdr:from>
    <xdr:to>
      <xdr:col>15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CE821F8-76E7-4109-9EE1-4C5520556EEB}"/>
            </a:ext>
          </a:extLst>
        </xdr:cNvPr>
        <xdr:cNvCxnSpPr/>
      </xdr:nvCxnSpPr>
      <xdr:spPr>
        <a:xfrm>
          <a:off x="355418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15</xdr:row>
      <xdr:rowOff>195946</xdr:rowOff>
    </xdr:from>
    <xdr:to>
      <xdr:col>3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2488F19-B5EE-4581-BBD8-44C71CAAB860}"/>
            </a:ext>
          </a:extLst>
        </xdr:cNvPr>
        <xdr:cNvCxnSpPr/>
      </xdr:nvCxnSpPr>
      <xdr:spPr>
        <a:xfrm>
          <a:off x="81098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119744</xdr:colOff>
      <xdr:row>6</xdr:row>
      <xdr:rowOff>5443</xdr:rowOff>
    </xdr:from>
    <xdr:to>
      <xdr:col>3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80B7D54-63C2-4946-B1FB-A8814A4B57BA}"/>
            </a:ext>
          </a:extLst>
        </xdr:cNvPr>
        <xdr:cNvCxnSpPr/>
      </xdr:nvCxnSpPr>
      <xdr:spPr>
        <a:xfrm>
          <a:off x="776969" y="1186543"/>
          <a:ext cx="0" cy="385082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5</xdr:row>
      <xdr:rowOff>201385</xdr:rowOff>
    </xdr:from>
    <xdr:to>
      <xdr:col>9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56CE6D7-8E6E-45E5-9612-6669D334F919}"/>
            </a:ext>
          </a:extLst>
        </xdr:cNvPr>
        <xdr:cNvCxnSpPr/>
      </xdr:nvCxnSpPr>
      <xdr:spPr>
        <a:xfrm>
          <a:off x="2096864" y="118246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5</xdr:row>
      <xdr:rowOff>201385</xdr:rowOff>
    </xdr:from>
    <xdr:to>
      <xdr:col>15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449B282-3411-4B53-8164-24A0E67441F7}"/>
            </a:ext>
          </a:extLst>
        </xdr:cNvPr>
        <xdr:cNvCxnSpPr/>
      </xdr:nvCxnSpPr>
      <xdr:spPr>
        <a:xfrm>
          <a:off x="3411314" y="118246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11</xdr:row>
      <xdr:rowOff>0</xdr:rowOff>
    </xdr:from>
    <xdr:to>
      <xdr:col>9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5BE8B33-EDB7-46E0-9277-F8C6193D8E9D}"/>
            </a:ext>
          </a:extLst>
        </xdr:cNvPr>
        <xdr:cNvCxnSpPr/>
      </xdr:nvCxnSpPr>
      <xdr:spPr>
        <a:xfrm>
          <a:off x="2096864" y="2152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11</xdr:row>
      <xdr:rowOff>0</xdr:rowOff>
    </xdr:from>
    <xdr:to>
      <xdr:col>15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4DFE0BF-076D-4364-8B5A-C48EE619BBCD}"/>
            </a:ext>
          </a:extLst>
        </xdr:cNvPr>
        <xdr:cNvCxnSpPr/>
      </xdr:nvCxnSpPr>
      <xdr:spPr>
        <a:xfrm>
          <a:off x="3411314" y="2152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125189</xdr:colOff>
      <xdr:row>11</xdr:row>
      <xdr:rowOff>0</xdr:rowOff>
    </xdr:from>
    <xdr:to>
      <xdr:col>3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BEE18D5-CBD3-4702-962E-FA37A88EA30B}"/>
            </a:ext>
          </a:extLst>
        </xdr:cNvPr>
        <xdr:cNvCxnSpPr/>
      </xdr:nvCxnSpPr>
      <xdr:spPr>
        <a:xfrm>
          <a:off x="782414" y="2152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125186</xdr:colOff>
      <xdr:row>15</xdr:row>
      <xdr:rowOff>195946</xdr:rowOff>
    </xdr:from>
    <xdr:to>
      <xdr:col>9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D9FC3B0-DD1E-498E-8B7B-5B44797EA334}"/>
            </a:ext>
          </a:extLst>
        </xdr:cNvPr>
        <xdr:cNvCxnSpPr/>
      </xdr:nvCxnSpPr>
      <xdr:spPr>
        <a:xfrm>
          <a:off x="2096861" y="312012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15</xdr:row>
      <xdr:rowOff>195946</xdr:rowOff>
    </xdr:from>
    <xdr:to>
      <xdr:col>15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08E9CEA-AC33-4AAB-873A-2D955B6247C7}"/>
            </a:ext>
          </a:extLst>
        </xdr:cNvPr>
        <xdr:cNvCxnSpPr/>
      </xdr:nvCxnSpPr>
      <xdr:spPr>
        <a:xfrm>
          <a:off x="3411311" y="312012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15</xdr:row>
      <xdr:rowOff>195946</xdr:rowOff>
    </xdr:from>
    <xdr:to>
      <xdr:col>3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3DE8B11-FAE1-4C38-990C-7EC7110F5029}"/>
            </a:ext>
          </a:extLst>
        </xdr:cNvPr>
        <xdr:cNvCxnSpPr/>
      </xdr:nvCxnSpPr>
      <xdr:spPr>
        <a:xfrm>
          <a:off x="782411" y="3120121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77931</xdr:colOff>
      <xdr:row>8</xdr:row>
      <xdr:rowOff>34636</xdr:rowOff>
    </xdr:from>
    <xdr:to>
      <xdr:col>29</xdr:col>
      <xdr:colOff>343962</xdr:colOff>
      <xdr:row>23</xdr:row>
      <xdr:rowOff>17317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65ECD16-E3C7-4D40-902E-17137D19B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9431" y="1610591"/>
          <a:ext cx="4119326" cy="2866159"/>
        </a:xfrm>
        <a:prstGeom prst="rect">
          <a:avLst/>
        </a:prstGeom>
      </xdr:spPr>
    </xdr:pic>
    <xdr:clientData/>
  </xdr:twoCellAnchor>
  <xdr:twoCellAnchor editAs="oneCell">
    <xdr:from>
      <xdr:col>24</xdr:col>
      <xdr:colOff>437700</xdr:colOff>
      <xdr:row>21</xdr:row>
      <xdr:rowOff>146716</xdr:rowOff>
    </xdr:from>
    <xdr:to>
      <xdr:col>24</xdr:col>
      <xdr:colOff>470100</xdr:colOff>
      <xdr:row>21</xdr:row>
      <xdr:rowOff>183796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0A6C8A0-6182-46C9-BEEF-6FAB09AD7E98}"/>
                </a:ext>
              </a:extLst>
            </xdr14:cNvPr>
            <xdr14:cNvContentPartPr/>
          </xdr14:nvContentPartPr>
          <xdr14:nvPr macro=""/>
          <xdr14:xfrm>
            <a:off x="8629200" y="4303080"/>
            <a:ext cx="32400" cy="370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10A6C8A0-6182-46C9-BEEF-6FAB09AD7E9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20560" y="4294440"/>
              <a:ext cx="5004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592500</xdr:colOff>
      <xdr:row>21</xdr:row>
      <xdr:rowOff>38716</xdr:rowOff>
    </xdr:from>
    <xdr:to>
      <xdr:col>24</xdr:col>
      <xdr:colOff>647580</xdr:colOff>
      <xdr:row>22</xdr:row>
      <xdr:rowOff>21016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862E5DE-EFF7-4C0A-99D3-D8121463037B}"/>
                </a:ext>
              </a:extLst>
            </xdr14:cNvPr>
            <xdr14:cNvContentPartPr/>
          </xdr14:nvContentPartPr>
          <xdr14:nvPr macro=""/>
          <xdr14:xfrm>
            <a:off x="8784000" y="4195080"/>
            <a:ext cx="55080" cy="172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862E5DE-EFF7-4C0A-99D3-D8121463037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775000" y="4186080"/>
              <a:ext cx="7272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52503</xdr:colOff>
      <xdr:row>17</xdr:row>
      <xdr:rowOff>171076</xdr:rowOff>
    </xdr:from>
    <xdr:to>
      <xdr:col>25</xdr:col>
      <xdr:colOff>641103</xdr:colOff>
      <xdr:row>21</xdr:row>
      <xdr:rowOff>63196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E0566D7-C326-47B8-9164-291E9D089134}"/>
                </a:ext>
              </a:extLst>
            </xdr14:cNvPr>
            <xdr14:cNvContentPartPr/>
          </xdr14:nvContentPartPr>
          <xdr14:nvPr macro=""/>
          <xdr14:xfrm>
            <a:off x="9222480" y="3565440"/>
            <a:ext cx="588600" cy="6541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5E0566D7-C326-47B8-9164-291E9D08913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213480" y="3556440"/>
              <a:ext cx="606240" cy="67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131752</xdr:colOff>
      <xdr:row>12</xdr:row>
      <xdr:rowOff>153415</xdr:rowOff>
    </xdr:from>
    <xdr:to>
      <xdr:col>27</xdr:col>
      <xdr:colOff>620272</xdr:colOff>
      <xdr:row>15</xdr:row>
      <xdr:rowOff>194615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A060F0A-E2A7-4797-BA7A-7B5966A6D1DD}"/>
                </a:ext>
              </a:extLst>
            </xdr14:cNvPr>
            <xdr14:cNvContentPartPr/>
          </xdr14:nvContentPartPr>
          <xdr14:nvPr macro=""/>
          <xdr14:xfrm>
            <a:off x="10912320" y="2577960"/>
            <a:ext cx="488520" cy="621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A060F0A-E2A7-4797-BA7A-7B5966A6D1D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903680" y="2569320"/>
              <a:ext cx="506160" cy="63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156545</xdr:colOff>
      <xdr:row>11</xdr:row>
      <xdr:rowOff>57715</xdr:rowOff>
    </xdr:from>
    <xdr:to>
      <xdr:col>27</xdr:col>
      <xdr:colOff>525232</xdr:colOff>
      <xdr:row>12</xdr:row>
      <xdr:rowOff>38935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EFEFAF5-59FD-42B7-9232-08896CCAE32E}"/>
                </a:ext>
              </a:extLst>
            </xdr14:cNvPr>
            <xdr14:cNvContentPartPr/>
          </xdr14:nvContentPartPr>
          <xdr14:nvPr macro=""/>
          <xdr14:xfrm>
            <a:off x="10305000" y="2291760"/>
            <a:ext cx="1000800" cy="1717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EEFEFAF5-59FD-42B7-9232-08896CCAE32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96360" y="2283120"/>
              <a:ext cx="101844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240425</xdr:colOff>
      <xdr:row>15</xdr:row>
      <xdr:rowOff>102815</xdr:rowOff>
    </xdr:from>
    <xdr:to>
      <xdr:col>27</xdr:col>
      <xdr:colOff>218512</xdr:colOff>
      <xdr:row>19</xdr:row>
      <xdr:rowOff>187156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5A9B268-2EBB-4B47-B143-34DB3D9D0B4A}"/>
                </a:ext>
              </a:extLst>
            </xdr14:cNvPr>
            <xdr14:cNvContentPartPr/>
          </xdr14:nvContentPartPr>
          <xdr14:nvPr macro=""/>
          <xdr14:xfrm>
            <a:off x="10388880" y="3107520"/>
            <a:ext cx="610200" cy="8550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5A9B268-2EBB-4B47-B143-34DB3D9D0B4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379880" y="3098524"/>
              <a:ext cx="627840" cy="872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739020</xdr:colOff>
      <xdr:row>10</xdr:row>
      <xdr:rowOff>180194</xdr:rowOff>
    </xdr:from>
    <xdr:to>
      <xdr:col>25</xdr:col>
      <xdr:colOff>631023</xdr:colOff>
      <xdr:row>16</xdr:row>
      <xdr:rowOff>103816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E92D13D-ED82-4B65-96CC-6ED328FD2374}"/>
                </a:ext>
              </a:extLst>
            </xdr14:cNvPr>
            <xdr14:cNvContentPartPr/>
          </xdr14:nvContentPartPr>
          <xdr14:nvPr macro=""/>
          <xdr14:xfrm>
            <a:off x="8930520" y="2215080"/>
            <a:ext cx="870480" cy="10926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E92D13D-ED82-4B65-96CC-6ED328FD237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921524" y="2206080"/>
              <a:ext cx="888113" cy="111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119744</xdr:colOff>
      <xdr:row>6</xdr:row>
      <xdr:rowOff>5443</xdr:rowOff>
    </xdr:from>
    <xdr:to>
      <xdr:col>3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272AF6B-9C47-42FC-BDFC-51F7877544E7}"/>
            </a:ext>
          </a:extLst>
        </xdr:cNvPr>
        <xdr:cNvCxnSpPr/>
      </xdr:nvCxnSpPr>
      <xdr:spPr>
        <a:xfrm>
          <a:off x="805544" y="1217023"/>
          <a:ext cx="0" cy="37555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5</xdr:row>
      <xdr:rowOff>201385</xdr:rowOff>
    </xdr:from>
    <xdr:to>
      <xdr:col>9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D940AF9-50CB-4E86-BA95-3AD4BA19077E}"/>
            </a:ext>
          </a:extLst>
        </xdr:cNvPr>
        <xdr:cNvCxnSpPr/>
      </xdr:nvCxnSpPr>
      <xdr:spPr>
        <a:xfrm>
          <a:off x="2182589" y="1214845"/>
          <a:ext cx="0" cy="37555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5</xdr:row>
      <xdr:rowOff>201385</xdr:rowOff>
    </xdr:from>
    <xdr:to>
      <xdr:col>15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EC05BAA-EF3D-481D-86B5-6DBDE2404518}"/>
            </a:ext>
          </a:extLst>
        </xdr:cNvPr>
        <xdr:cNvCxnSpPr/>
      </xdr:nvCxnSpPr>
      <xdr:spPr>
        <a:xfrm>
          <a:off x="3554189" y="1214845"/>
          <a:ext cx="0" cy="37555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11</xdr:row>
      <xdr:rowOff>0</xdr:rowOff>
    </xdr:from>
    <xdr:to>
      <xdr:col>9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8B01929-A269-49C4-94C5-58A8B8517AE5}"/>
            </a:ext>
          </a:extLst>
        </xdr:cNvPr>
        <xdr:cNvCxnSpPr/>
      </xdr:nvCxnSpPr>
      <xdr:spPr>
        <a:xfrm>
          <a:off x="2182589" y="214884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11</xdr:row>
      <xdr:rowOff>0</xdr:rowOff>
    </xdr:from>
    <xdr:to>
      <xdr:col>15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5416C5-C904-4041-8327-80AAB6647776}"/>
            </a:ext>
          </a:extLst>
        </xdr:cNvPr>
        <xdr:cNvCxnSpPr/>
      </xdr:nvCxnSpPr>
      <xdr:spPr>
        <a:xfrm>
          <a:off x="3554189" y="214884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125189</xdr:colOff>
      <xdr:row>11</xdr:row>
      <xdr:rowOff>0</xdr:rowOff>
    </xdr:from>
    <xdr:to>
      <xdr:col>3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6EED483-FCC8-4096-A284-522AD72A23C7}"/>
            </a:ext>
          </a:extLst>
        </xdr:cNvPr>
        <xdr:cNvCxnSpPr/>
      </xdr:nvCxnSpPr>
      <xdr:spPr>
        <a:xfrm>
          <a:off x="810989" y="214884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125186</xdr:colOff>
      <xdr:row>15</xdr:row>
      <xdr:rowOff>195946</xdr:rowOff>
    </xdr:from>
    <xdr:to>
      <xdr:col>9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DA3364-3619-41B7-A730-AE8995CFCDBD}"/>
            </a:ext>
          </a:extLst>
        </xdr:cNvPr>
        <xdr:cNvCxnSpPr/>
      </xdr:nvCxnSpPr>
      <xdr:spPr>
        <a:xfrm>
          <a:off x="2182586" y="307630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15</xdr:row>
      <xdr:rowOff>195946</xdr:rowOff>
    </xdr:from>
    <xdr:to>
      <xdr:col>15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062CDE8-70D2-4FED-A2E0-3775B84F3F64}"/>
            </a:ext>
          </a:extLst>
        </xdr:cNvPr>
        <xdr:cNvCxnSpPr/>
      </xdr:nvCxnSpPr>
      <xdr:spPr>
        <a:xfrm>
          <a:off x="3554186" y="307630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15</xdr:row>
      <xdr:rowOff>195946</xdr:rowOff>
    </xdr:from>
    <xdr:to>
      <xdr:col>3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D845EEC-5447-4760-8D7F-1B2911DE22FF}"/>
            </a:ext>
          </a:extLst>
        </xdr:cNvPr>
        <xdr:cNvCxnSpPr/>
      </xdr:nvCxnSpPr>
      <xdr:spPr>
        <a:xfrm>
          <a:off x="810986" y="307630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77931</xdr:colOff>
      <xdr:row>8</xdr:row>
      <xdr:rowOff>34636</xdr:rowOff>
    </xdr:from>
    <xdr:to>
      <xdr:col>29</xdr:col>
      <xdr:colOff>343962</xdr:colOff>
      <xdr:row>23</xdr:row>
      <xdr:rowOff>17317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C2DA8DE-D7FD-4554-A520-54B00164C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2331" y="1627216"/>
          <a:ext cx="4220811" cy="2748741"/>
        </a:xfrm>
        <a:prstGeom prst="rect">
          <a:avLst/>
        </a:prstGeom>
      </xdr:spPr>
    </xdr:pic>
    <xdr:clientData/>
  </xdr:twoCellAnchor>
  <xdr:twoCellAnchor editAs="oneCell">
    <xdr:from>
      <xdr:col>24</xdr:col>
      <xdr:colOff>437700</xdr:colOff>
      <xdr:row>21</xdr:row>
      <xdr:rowOff>146716</xdr:rowOff>
    </xdr:from>
    <xdr:to>
      <xdr:col>24</xdr:col>
      <xdr:colOff>470100</xdr:colOff>
      <xdr:row>22</xdr:row>
      <xdr:rowOff>916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54A8D4E3-F017-41FE-8E13-F0447D1B33D2}"/>
                </a:ext>
              </a:extLst>
            </xdr14:cNvPr>
            <xdr14:cNvContentPartPr/>
          </xdr14:nvContentPartPr>
          <xdr14:nvPr macro=""/>
          <xdr14:xfrm>
            <a:off x="8629200" y="4303080"/>
            <a:ext cx="32400" cy="370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10A6C8A0-6182-46C9-BEEF-6FAB09AD7E9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20560" y="4294440"/>
              <a:ext cx="5004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592500</xdr:colOff>
      <xdr:row>21</xdr:row>
      <xdr:rowOff>38716</xdr:rowOff>
    </xdr:from>
    <xdr:to>
      <xdr:col>24</xdr:col>
      <xdr:colOff>647580</xdr:colOff>
      <xdr:row>22</xdr:row>
      <xdr:rowOff>21016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9BB5B43-24C8-4AE9-BF2E-D8A943081798}"/>
                </a:ext>
              </a:extLst>
            </xdr14:cNvPr>
            <xdr14:cNvContentPartPr/>
          </xdr14:nvContentPartPr>
          <xdr14:nvPr macro=""/>
          <xdr14:xfrm>
            <a:off x="8784000" y="4195080"/>
            <a:ext cx="55080" cy="172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862E5DE-EFF7-4C0A-99D3-D8121463037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775000" y="4186080"/>
              <a:ext cx="7272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52503</xdr:colOff>
      <xdr:row>17</xdr:row>
      <xdr:rowOff>171076</xdr:rowOff>
    </xdr:from>
    <xdr:to>
      <xdr:col>25</xdr:col>
      <xdr:colOff>641103</xdr:colOff>
      <xdr:row>21</xdr:row>
      <xdr:rowOff>63196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46BBC8B-D342-4900-B66B-B0DCD94F4697}"/>
                </a:ext>
              </a:extLst>
            </xdr14:cNvPr>
            <xdr14:cNvContentPartPr/>
          </xdr14:nvContentPartPr>
          <xdr14:nvPr macro=""/>
          <xdr14:xfrm>
            <a:off x="9222480" y="3565440"/>
            <a:ext cx="588600" cy="6541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5E0566D7-C326-47B8-9164-291E9D08913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213480" y="3556440"/>
              <a:ext cx="606240" cy="67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131752</xdr:colOff>
      <xdr:row>12</xdr:row>
      <xdr:rowOff>153415</xdr:rowOff>
    </xdr:from>
    <xdr:to>
      <xdr:col>27</xdr:col>
      <xdr:colOff>620272</xdr:colOff>
      <xdr:row>15</xdr:row>
      <xdr:rowOff>186995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B38FDCC-A80B-4D64-B410-CE4987455456}"/>
                </a:ext>
              </a:extLst>
            </xdr14:cNvPr>
            <xdr14:cNvContentPartPr/>
          </xdr14:nvContentPartPr>
          <xdr14:nvPr macro=""/>
          <xdr14:xfrm>
            <a:off x="10912320" y="2577960"/>
            <a:ext cx="488520" cy="621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A060F0A-E2A7-4797-BA7A-7B5966A6D1D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903680" y="2569320"/>
              <a:ext cx="506160" cy="63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156545</xdr:colOff>
      <xdr:row>11</xdr:row>
      <xdr:rowOff>57715</xdr:rowOff>
    </xdr:from>
    <xdr:to>
      <xdr:col>27</xdr:col>
      <xdr:colOff>525232</xdr:colOff>
      <xdr:row>12</xdr:row>
      <xdr:rowOff>38935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F5641FE2-24A2-4EDB-A3D5-F09E2E8F332B}"/>
                </a:ext>
              </a:extLst>
            </xdr14:cNvPr>
            <xdr14:cNvContentPartPr/>
          </xdr14:nvContentPartPr>
          <xdr14:nvPr macro=""/>
          <xdr14:xfrm>
            <a:off x="10305000" y="2291760"/>
            <a:ext cx="1000800" cy="1717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EEFEFAF5-59FD-42B7-9232-08896CCAE32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96360" y="2283120"/>
              <a:ext cx="101844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240425</xdr:colOff>
      <xdr:row>15</xdr:row>
      <xdr:rowOff>102815</xdr:rowOff>
    </xdr:from>
    <xdr:to>
      <xdr:col>27</xdr:col>
      <xdr:colOff>218512</xdr:colOff>
      <xdr:row>19</xdr:row>
      <xdr:rowOff>179536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A5E379A-3389-41FC-9FFA-B7B7ABD0BF7D}"/>
                </a:ext>
              </a:extLst>
            </xdr14:cNvPr>
            <xdr14:cNvContentPartPr/>
          </xdr14:nvContentPartPr>
          <xdr14:nvPr macro=""/>
          <xdr14:xfrm>
            <a:off x="10388880" y="3107520"/>
            <a:ext cx="610200" cy="8550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5A9B268-2EBB-4B47-B143-34DB3D9D0B4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379880" y="3098524"/>
              <a:ext cx="627840" cy="872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739020</xdr:colOff>
      <xdr:row>10</xdr:row>
      <xdr:rowOff>180194</xdr:rowOff>
    </xdr:from>
    <xdr:to>
      <xdr:col>25</xdr:col>
      <xdr:colOff>631023</xdr:colOff>
      <xdr:row>16</xdr:row>
      <xdr:rowOff>103816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B77CED0-1CD1-402A-B38D-9A76032B3DE9}"/>
                </a:ext>
              </a:extLst>
            </xdr14:cNvPr>
            <xdr14:cNvContentPartPr/>
          </xdr14:nvContentPartPr>
          <xdr14:nvPr macro=""/>
          <xdr14:xfrm>
            <a:off x="8930520" y="2215080"/>
            <a:ext cx="870480" cy="10926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E92D13D-ED82-4B65-96CC-6ED328FD237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921524" y="2206080"/>
              <a:ext cx="888113" cy="111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119744</xdr:colOff>
      <xdr:row>8</xdr:row>
      <xdr:rowOff>5443</xdr:rowOff>
    </xdr:from>
    <xdr:to>
      <xdr:col>12</xdr:col>
      <xdr:colOff>119744</xdr:colOff>
      <xdr:row>10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98EE402-1E41-45AF-AC9B-95DA7551307E}"/>
            </a:ext>
          </a:extLst>
        </xdr:cNvPr>
        <xdr:cNvCxnSpPr/>
      </xdr:nvCxnSpPr>
      <xdr:spPr>
        <a:xfrm>
          <a:off x="3434444" y="1498963"/>
          <a:ext cx="0" cy="36793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125189</xdr:colOff>
      <xdr:row>7</xdr:row>
      <xdr:rowOff>201385</xdr:rowOff>
    </xdr:from>
    <xdr:to>
      <xdr:col>22</xdr:col>
      <xdr:colOff>125189</xdr:colOff>
      <xdr:row>9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51CBE17-EA49-420B-A844-228357B210E1}"/>
            </a:ext>
          </a:extLst>
        </xdr:cNvPr>
        <xdr:cNvCxnSpPr/>
      </xdr:nvCxnSpPr>
      <xdr:spPr>
        <a:xfrm>
          <a:off x="6297389" y="149678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125189</xdr:colOff>
      <xdr:row>7</xdr:row>
      <xdr:rowOff>201385</xdr:rowOff>
    </xdr:from>
    <xdr:to>
      <xdr:col>32</xdr:col>
      <xdr:colOff>125189</xdr:colOff>
      <xdr:row>9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E83EE01-8070-4633-93DF-DE0E3FD3D7AC}"/>
            </a:ext>
          </a:extLst>
        </xdr:cNvPr>
        <xdr:cNvCxnSpPr/>
      </xdr:nvCxnSpPr>
      <xdr:spPr>
        <a:xfrm>
          <a:off x="9154889" y="149678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125189</xdr:colOff>
      <xdr:row>13</xdr:row>
      <xdr:rowOff>0</xdr:rowOff>
    </xdr:from>
    <xdr:to>
      <xdr:col>22</xdr:col>
      <xdr:colOff>125189</xdr:colOff>
      <xdr:row>14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DB2A4E6-7FD0-41DB-BA05-CD118C89FD39}"/>
            </a:ext>
          </a:extLst>
        </xdr:cNvPr>
        <xdr:cNvCxnSpPr/>
      </xdr:nvCxnSpPr>
      <xdr:spPr>
        <a:xfrm>
          <a:off x="6297389" y="242316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125189</xdr:colOff>
      <xdr:row>13</xdr:row>
      <xdr:rowOff>0</xdr:rowOff>
    </xdr:from>
    <xdr:to>
      <xdr:col>32</xdr:col>
      <xdr:colOff>125189</xdr:colOff>
      <xdr:row>14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89C90D4-417F-4428-8D38-1BD74A11F2EB}"/>
            </a:ext>
          </a:extLst>
        </xdr:cNvPr>
        <xdr:cNvCxnSpPr/>
      </xdr:nvCxnSpPr>
      <xdr:spPr>
        <a:xfrm>
          <a:off x="9154889" y="242316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125189</xdr:colOff>
      <xdr:row>13</xdr:row>
      <xdr:rowOff>0</xdr:rowOff>
    </xdr:from>
    <xdr:to>
      <xdr:col>12</xdr:col>
      <xdr:colOff>125189</xdr:colOff>
      <xdr:row>14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985803C-04CF-4480-92FD-1DAB72D4C1BA}"/>
            </a:ext>
          </a:extLst>
        </xdr:cNvPr>
        <xdr:cNvCxnSpPr/>
      </xdr:nvCxnSpPr>
      <xdr:spPr>
        <a:xfrm>
          <a:off x="3439889" y="242316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125186</xdr:colOff>
      <xdr:row>17</xdr:row>
      <xdr:rowOff>195946</xdr:rowOff>
    </xdr:from>
    <xdr:to>
      <xdr:col>22</xdr:col>
      <xdr:colOff>125186</xdr:colOff>
      <xdr:row>20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30FA510-71EA-4EB5-88ED-AEEC0189625D}"/>
            </a:ext>
          </a:extLst>
        </xdr:cNvPr>
        <xdr:cNvCxnSpPr/>
      </xdr:nvCxnSpPr>
      <xdr:spPr>
        <a:xfrm>
          <a:off x="6297386" y="3358246"/>
          <a:ext cx="0" cy="37555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125186</xdr:colOff>
      <xdr:row>17</xdr:row>
      <xdr:rowOff>195946</xdr:rowOff>
    </xdr:from>
    <xdr:to>
      <xdr:col>32</xdr:col>
      <xdr:colOff>125186</xdr:colOff>
      <xdr:row>20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93300C0-C288-473A-AD68-1DD0CB1CD6B7}"/>
            </a:ext>
          </a:extLst>
        </xdr:cNvPr>
        <xdr:cNvCxnSpPr/>
      </xdr:nvCxnSpPr>
      <xdr:spPr>
        <a:xfrm>
          <a:off x="9154886" y="3358246"/>
          <a:ext cx="0" cy="37555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125186</xdr:colOff>
      <xdr:row>17</xdr:row>
      <xdr:rowOff>195946</xdr:rowOff>
    </xdr:from>
    <xdr:to>
      <xdr:col>12</xdr:col>
      <xdr:colOff>125186</xdr:colOff>
      <xdr:row>20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B0B6831-1735-4078-BBA1-D1B65FF6EEC0}"/>
            </a:ext>
          </a:extLst>
        </xdr:cNvPr>
        <xdr:cNvCxnSpPr/>
      </xdr:nvCxnSpPr>
      <xdr:spPr>
        <a:xfrm>
          <a:off x="3439886" y="3358246"/>
          <a:ext cx="0" cy="37555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210206</xdr:colOff>
      <xdr:row>0</xdr:row>
      <xdr:rowOff>137949</xdr:rowOff>
    </xdr:from>
    <xdr:to>
      <xdr:col>7</xdr:col>
      <xdr:colOff>91965</xdr:colOff>
      <xdr:row>7</xdr:row>
      <xdr:rowOff>90653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05D4138-16CA-4BD9-B199-925116BAE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6" y="137949"/>
          <a:ext cx="1481959" cy="125572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9T22:01:30.0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89 1 48,'-13'14'48,"-1"2"-16,0-1-32,3-3 0,0-2 0,2 2 0,0 1 0,2-3-64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3T13:17:46.5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78 1488 224,'-19'25'128,"1"2"-48,5-3-48,1 2 0,-1 21-32,10-28 0,3-1-48,3-5-48,1 1-192</inkml:trace>
  <inkml:trace contextRef="#ctx0" brushRef="#br0" timeOffset="1">1634 0 416,'-20'25'32,"-3"6"-16,1 3-16,-1 4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3T13:17:46.5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183 852 112,'0'0'53,"-2"-13"785,2 13-807,0 0 0,-1 0 0,1 0 0,0 0 0,0 0 0,0 0 0,0-1 0,0 1-1,0 0 1,0 0 0,0 0 0,0 0 0,-1 0 0,1 0 0,0 0 0,0 0 0,0 0 0,0 0 0,0-1 0,0 1 0,0 0-1,0 0 1,0 0 0,0 0 0,0 0 0,0 0 0,0 0 0,0-1 0,0 1 0,0 0 0,0 0 0,0 0 0,0 0-1,0 0 1,0 0 0,0 0 0,0-1 0,0 1 0,0 0 0,0 0 0,0 0 0,0 0 0,0 0 0,0 0 0,1 0 0,-1 0-1,0 0 1,0 0 0,0 0 0,0 0 0,0 0 0,0 0 0,0 0 0,0 0 0,0 0 0,1 0 0,-1 0 0,0 0 0,0 0-1,0 0 1,0 0 0,0 0 0,0 0 0,0 0 0,1 0 0,-1 0 0,0 0 0,0 0 0,0 0 56,-1 0 0,1 0 0,0 0 0,0 0 0,-1 0 0,1 0 0,0 0 0,-1 0 0,1 0 0,0 0 1,0 1-1,-1-1 0,1 0 0,0 0 0,0 0 0,0 1 0,0-1 0,-1 0 0,1 1 0,0-1 0,0 0 0,0 0 0,0 1 0,0-1 0,0 0 1,0 1-1,-1-1 0,1 0 0,0 1 0,0-1 0,0 0 0,0 0 0,0 1 0,1 0 0,-22 53 3525,-18 199 1205,-20 80-2179,53-311-2654,5-15 25,0-1 0,0-1 0,-1 2 0,1-1 0,-2-1 0,1 1 0,-1 0 0,1-2 0,-2 2 0,1-1 0,0 0 0,-6 5 0,9-9 2,0-1 1,-1 0-1,1 1 1,0-1 0,0 0-1,-1 1 1,1-1-1,0 0 1,-1 1-1,1-1 1,0 0-1,-1 1 1,1-1-1,0 0 1,-1 0-1,1 0 1,-1 0-1,1 1 1,-1-1-1,1 0 1,0 0-1,-1 0 1,1 0-1,-1 0 1,1 0-1,-1 0 1,1 0-1,-1 0 1,1 0-1,0 0 1,-1 0-1,1-1 1,-1 1 0,0 0-1,-1-15 85,10-21-139,14-21 31,12-26 2,-4-1 0,21-99-1,-31 66 30,-11 57 3,-5 39 25,3-43-1,-7 64-38,-2 0-104,-1 1 96,1-1 0,0 1 0,0-1 0,0 0 0,0 1 1,0 0-1,0 0 0,0 0 0,0 0 0,0 0 0,1 1 0,-1-1 0,0 1 0,1-1 0,-1 1 0,1 0 1,0-1-1,-1 0 0,1 1 0,0 0 0,-1 2 0,-3 5 146,1-1 0,0 2-1,1-2 1,-3 13 0,-16 81 1398,-9 109 0,15-82-1252,-11 71 308,18-167 61,7-27 310,8-23-655,6-28-316,-1-2 0,5-62 0,8-38 29,11-23-7,-11 67-80,-16 63 203,-7 32 22,-3 12 83,-16 58 708,-21 126-1,33-133-807,-10 144 658,35-236-584,17-55-306,45-190-1,-78 260 89,-1-43 0,-2 53-37,0 12-9,-7 33-13,-5 12-12,2 0-1,2 0 1,3 0 0,1 1 0,2 0 0,9 78 0,-2-113-6920,11-45-8889,-16 19 13649</inkml:trace>
  <inkml:trace contextRef="#ctx0" brushRef="#br0" timeOffset="1">465 190 176,'11'-22'11160,"8"-15"-8636,-4 23-2285,0 1 0,1 0 0,0 2 0,1-1 0,0 2 0,1-1 0,0 3 0,1-1 0,0 2 0,0 0 0,27-6 0,-44 13-184,0-1 1,-1 1-1,1 0 1,-1-1-1,1 1 1,0 0 0,-1 0-1,1 0 1,-1 0-1,1 0 1,0 1-1,-1-1 1,1 0 0,-1 1-1,1-1 1,0 1-1,-1 0 1,0-1-1,1 1 1,-1 0 0,1 0-1,-1 0 1,0 0-1,0-1 1,1 1-1,-1 0 1,0 1-1,0-1 1,0 0 0,0 1-1,0-1 1,-1 0-1,1 1 1,0-1-1,-1 1 1,1-1 0,-1 0-1,1 1 1,-1-1-1,0 1 1,0 0-1,0-1 1,0 1 0,0 2-1,0 9 346,-1-1 0,-1 1 0,0 0 0,-6 17 0,6-21-352,-11 38 215,-3-2 0,-1 1 0,-3-2 0,-2 0 0,-1-1 0,-3-1 1,-50 62-1,76-103-260,0 0 0,-1-1 0,1 1 0,-1 0 0,1 0 0,-1 0 0,1 0 0,-1-1-1,1 1 1,-1-1 0,0 1 0,1-1 0,-1 1 0,0 0 0,0-1 0,0 1 0,1-1 0,-1 1 0,0-1 0,0 0 0,0 1 0,0-1 0,0 0 0,0 0 0,0 1 0,0-1 0,0 0 0,0 0 0,-1 0 0,1-1-3,0-1 0,0 1 0,1 0 0,-1-1 1,0 2-1,1-2 0,-1 1 0,1-1 0,-1 1 0,1-1 0,0 1 0,0-1 0,0 1 1,0-1-1,0-1 0,0-9-167,1 0 0,0 0 1,6-21-1,0 15-59,-3 4 132,2 0-1,0 0 0,0 1 0,16-23 0,-21 34 105,0 0-1,0 1 0,0-1 1,1 0-1,-1 1 0,1-1 1,-1 0-1,1 1 0,0 0 0,0 0 1,-1 0-1,1 0 0,0 0 1,0 0-1,0 0 0,0 0 1,1 1-1,-1-1 0,0 1 0,0-1 1,0 1-1,0 0 0,1 0 1,-1 0-1,0 0 0,0 0 1,0 0-1,1 0 0,-1 1 0,0-1 1,0 1-1,0 0 0,0 0 1,0 0-1,0 0 0,0 0 0,0 0 1,0 0-1,-1-1 0,1 2 1,0-1-1,1 3 0,6 4 112,0 1-1,0 0 1,-1 0 0,0 2-1,-1-2 1,7 15-1,-4-8-267,-1-3-266,-1 1 1,-1 1-1,10 27 1,-10-71-18769</inkml:trace>
  <inkml:trace contextRef="#ctx0" brushRef="#br0" timeOffset="2">974 1 544,'0'5'4645,"0"17"-1062,-11 70 5228,2-27-5398,-12 84 352,-24 80-2709,43-207-16,5-6-4997,-3-15 3779,0-1 1,1 0-1,-1 0 0,0 1 0,0-1 0,0 0 0,0 0 0,0 1 0,0-1 0,0 0 0,3 2-2313,-2-2 2314,-1 0-1,0 0 0,0 0 0,1 0 0,-1 0 0,0 0 0,0 0 0,1 0 0,-1 0 0,0 0 0,0 0 0,1 0 1,-1 0-1,1 0 0,12-17-8261,-7 5 5512</inkml:trace>
  <inkml:trace contextRef="#ctx0" brushRef="#br0" timeOffset="3">1077 333 480,'-7'-10'4370,"3"5"-21,16-4-2796,4 4-643,-1 0-1,1 0 1,0 2 0,29-5 0,65 2 359,-109 6-1265,0 0-1,1 0 0,-1 0 1,0 0-1,0 0 0,0 0 1,0 0-1,0 0 1,0 0-1,0 1 0,1-1 1,-1 0-1,0 1 0,0-1 1,0 1-1,0-1 0,0 1 1,-1 0-1,1-1 1,0 1-1,1 1 0,-2-1 18,1-1 1,-1 1-1,0 0 0,0 0 0,0 0 0,0-1 1,0 1-1,0-1 0,0 1 0,0 0 1,0-1-1,0 1 0,-1 0 0,1 0 0,0 0 1,0-1-1,-1 1 0,1 0 0,-1 0 0,1-1 1,-1 2-1,-2 2 79,-1-1 0,1 2 0,-1-2 0,1 1 0,-1 0 0,-7 3 0,-17 9 131,17-10-90,1 0 1,-1-1-1,1 2 1,0 0-1,1 0 1,0 1-1,0-1 1,1 2-1,0-1 1,-9 13-1,16-18-95,0-1 1,0 0-1,1 0 0,-1-1 0,0 2 0,1-1 0,0 0 0,-1 1 0,1-1 0,0 0 0,0 1 0,0-2 1,1 1-1,-1 1 0,0-1 0,1 0 0,0 1 0,1 2 0,1 0 19,0 0 0,0 0-1,0-2 1,0 2 0,1-1-1,0 1 1,7 4 0,8 5 44,0 0 1,40 20 0,-44-27-107,-9-3 12,0 0-1,0 0 1,-1-1-1,0 2 1,1-1-1,-2 1 0,1 0 1,-1 0-1,7 10 1,-9-13 159,-1 0 0,0 1 0,0-1 0,0 0 0,0 0 0,-1 0 0,1 0 0,-1 1 0,1-1 0,-1 1 0,0-1 1,0 0-1,0 1 0,0-1 0,0 1 0,-1-1 0,1 0 0,-1 1 0,1-1 0,-1 0 0,0 0 0,0 0 0,0 1 0,-1-1 1,1 0-1,0 0 0,-1 0 0,1-1 0,-1 1 0,0 0 0,-3 2 0,-5 4 163,0-2 0,0 1 0,0-1 0,-1-1 0,0 0 0,0 0 0,-1-2 0,1 1-1,-1-1 1,0 0 0,0 0 0,0-2 0,0 1 0,0-2 0,0 0 0,-24-2 0,19-6-3139,16 8 2417,0-1 1,0 1-1,1-1 0,-1 1 0,0-1 1,1 1-1,-1-1 0,1 0 0,-1 1 1,1-1-1,-1 1 0,1-1 0,-1 0 1,1 1-1,-1-1 0,1 0 0,0 0 1,0 0-1,-1 0 0,1 0 0,0 1 1,0-1-1,0 0 0,0 0 0,0 0 1,0-2-1,6-15-12789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3T13:17:46.5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1828 195 416,'-7'-20'7230,"-12"9"-2271,18 10-4798,-1-1 0,0 0 0,0 1 0,-1-1 0,1 1 0,0 0 0,0 0 0,-1 1 0,1-1-1,-1 0 1,1 0 0,-4 0 0,-3 0-92,-1 0-1,1 0 1,0 1-1,0 1 1,0 0-1,-1 0 1,1 1-1,0 0 1,0-1-1,1 2 1,-15 5-1,20-7-50,1 0 0,0 0 0,-1 0 0,1 0 0,0 0 0,0 0 0,0 1 0,0-1 1,0 1-1,0 0 0,0 0 0,0 0 0,1 0 0,-1-1 0,1 1 0,-1 0 0,1 0 0,0 1 0,0-1 0,0 0 0,0 0 0,0 0 0,1 1 0,-1-1 0,0 5 0,2-4-2,0 0-1,-1 1 0,1 0 0,0-1 1,1 0-1,-1 0 0,1 1 1,-1-1-1,1 0 0,0-1 0,0 1 1,0 0-1,1 0 0,-1 0 1,1 0-1,0-2 0,5 6 0,0-2-1,0-1 0,0-1 0,0 1-1,0 0 1,0-1 0,0-1 0,2 0-1,-2 0 1,1-1 0,-1 1 0,1-1-1,15-1 1,-20 0-15,1-1 0,-1 1 0,1-1 0,-1 0 0,1 0 0,-1-1 0,0 1 0,1 0 0,-1-1 0,1 0 0,-1-1 1,-1 1-1,6-5 0,-7 6 4,1-1 0,-1 0 0,0 0 1,0 0-1,0-1 0,-1 1 0,1 0 0,-1 0 1,1-1-1,-1 1 0,0-1 0,0 0 1,0 0-1,0 2 0,0-2 0,-1 0 1,1 0-1,-1 0 0,0 0 0,0 1 1,0-1-1,0 0 0,-2-5 0,2 4 0,-1-1 1,-1-1-1,1 2 0,-1 0 1,0-1-1,0 0 0,0 1 0,-1 0 1,1-1-1,-1 2 0,-1-1 0,1 0 1,0 0-1,-1 0 0,0 2 0,0-2 1,-9-5-1,10 8 24,-1-1 0,1 1 0,-1-1 0,1 1 0,-1 0 0,1 0 0,-1 0 0,0 0 0,0 0 0,1 1 0,-7 0 1,9 0-85,0 0 1,0 0-1,0 0 1,-1 1-1,1-1 1,0 0 0,0 1-1,0-1 1,-1 1-1,1-1 1,0 1 0,0 0-1,0 0 1,0-1-1,0 1 1,0 0-1,1 0 1,-1 0 0,0 0-1,0-1 1,-1 3-1,-3 25-3868,9 3-6296,-4-28 9519</inkml:trace>
  <inkml:trace contextRef="#ctx0" brushRef="#br0" timeOffset="1">1733 269 192,'-8'-17'3287,"7"16"-3103,0 0 0,0 1 0,0-1 0,0 1 0,0-1 0,-1 0 0,1 1 0,0-1 0,0 1 0,-1-1 0,1 1 0,0 0 0,-1 0 0,1 0 0,-1 0 0,0 0 0,1 0 0,0 0 0,-1 0 0,1 0 0,-1 0 0,1 1 0,0-1 0,0 0 0,-1 1 0,-1 1 0,2-1-14,0 0 0,0 0 1,0 1-1,0-1 0,0 1 1,0 0-1,0 0 0,1-1 1,-1 1-1,1 0 0,-1-1 1,1 1-1,0 0 1,0 0-1,0-1 0,0 3 1,0 6 199,1 0 0,1 1 0,0-1 0,4 15 0,-3-18-239,1 1 1,0-1 0,0 1 0,1-2-1,0 1 1,0 0 0,1-1 0,-1 1-1,1-2 1,1 2 0,-1-2 0,13 8-1,-18-13-124,-1 1 0,0-1 0,1 0-1,-1 1 1,1-1 0,-1 0-1,1 1 1,0-1 0,-1 0-1,1 0 1,-1 0 0,1 1-1,-1-1 1,1 0 0,0 0 0,-1 0-1,1 0 1,-1 0 0,1 0-1,0 0 1,-1 0 0,1 0-1,-1-1 1,1 1 0,0 0-1,-1 0 1,1 0 0,-1-1 0,1 1-1,-1 0 1,1-1 0,0 1-1,8-21 72,-5-25-84,-4 44 12,0-11-44,1 5 63,-1 1 0,0-1-1,0 1 1,-1-1 0,-2-12-1,2 19-20,1 0-1,-1-1 0,0 1 1,1-1-1,-1 1 0,0-1 1,0 1-1,0-1 0,0 1 1,0 0-1,-1 0 0,1 0 1,0 0-1,-1 0 0,1 0 1,-1 0-1,1 0 0,-1 0 1,1 1-1,-1-1 0,1 0 1,-1 1-1,0-1 0,1 1 1,-1 0-1,0-1 0,0 1 1,1 0-1,-2 0 0,-1 0 1,-38 9 317,22 4-2314,20-12 1636,-1 0 0,1 0 0,-1 0 0,1 0 1,-1-1-1,1 1 0,0 0 0,0 0 0,0 0 1,-1 0-1,1 0 0,0 0 0,0 0 0,0 0 1,1 0-1,-1 0 0,0 0 0,0 0 0,0 0 1,1 0-1,0 1 0,5 9-4354</inkml:trace>
  <inkml:trace contextRef="#ctx0" brushRef="#br0" timeOffset="2">2002 335 112,'5'-5'6900,"-6"-11"-3352,1 14-3387,-1 0 0,1 0-1,-1 0 1,1 0 0,-1 1 0,0-1 0,0 0 0,0 1 0,0 0 0,0-1 0,0 1-1,0-1 1,0 1 0,-1-1 0,-1 0 0,-2-1 379,0 1-307,1 1 1,-1-1-1,-1 0 0,1 0 1,0 1-1,0 0 1,-7-1-1,11 2-192,-1 0 0,1 1 1,0-1-1,-1 0 0,1 1 0,0-1 0,0 1 1,-1-1-1,1 1 0,0 0 0,0-1 1,0 1-1,0 0 0,0 0 0,0 0 0,0 0 1,0 0-1,-1-1 0,1 1 0,1 0 1,-1 0-1,0 0 0,1 1 0,-1-1 1,1 0-1,-1 0 0,1 1 0,0-1 0,-1 0 1,1 1-1,0-1 0,0-1 0,0 2 1,0 1-1,-1 2 12,1 0 0,0-1 0,0 1-1,0 0 1,1 0 0,0 0 0,0 0 0,0-1 0,0 1 0,1 0 0,1-1 0,-1 0 0,0 1 0,0-1-1,1 1 1,0-2 0,0 1 0,0 0 0,0 0 0,1-1 0,0 1 0,-1-1 0,1 0 0,1 0 0,-1-1-1,0 1 1,2 0 0,-2-1 0,1 0 0,0 0 0,0 0 0,0-1 0,0-1 0,0 1 0,7 1 0,2 0 53,-1-1 1,-1-1-1,1 0 1,19-2 0,-29 2-80,0-1 1,-1 1 0,1-1-1,0 0 1,0 1 0,0-1-1,-1 1 1,2-2 0,-2 1-1,1 0 1,-1-1-1,1 1 1,-1-1 0,0 0-1,0 0 1,0 0 0,0 1-1,0-1 1,0 0 0,0-1-1,-1 1 1,1 0 0,-1-1-1,0 1 1,1 0 0,-1-1-1,0-3 1,1-1 78,-1 0-1,-1 0 1,0 0-1,0-1 1,0 1 0,-1 0-1,-2-11 1,2 16-73,0-1 1,1 1-1,-1-1 1,0 0-1,0 0 1,0 2-1,-1-2 1,1 1-1,-1-1 1,1 1-1,-1 0 1,0-1-1,0 2 1,0-1-1,0 0 1,0 0-1,-1 1 1,1-1-1,0 0 1,-1 1-1,-1 0 0,2-1 1,-1 1-1,0 1 1,-3-2-1,3 2-101,0 0-1,1 1 1,-1-1-1,0 0 1,1 1-1,-1-1 1,1 0-1,-1 1 0,1 0 1,-1 0-1,1 0 1,-1 0-1,1 1 1,-4 1-1,-4 6-4070,6 3-4772</inkml:trace>
  <inkml:trace contextRef="#ctx0" brushRef="#br0" timeOffset="3">2356 239 304,'-7'-14'6185,"12"21"-2616,-4-5-3017,1-1 0,-1 1 0,0 1 0,0-1 0,0 0 0,0 1 0,-1-1 0,1 0 0,-1 0 0,1 1 1,-1-1-1,0 1 0,0-1 0,0 1 0,0-2 0,0 2 0,-2 3 0,-16 45 1140,-1-4-1318,19-45-501,-1 0 1,1 0-1,-1 0 0,1 0 1,0 1-1,0-1 1,0 0-1,0 0 1,0 0-1,1 0 0,-1 0 1,0 1-1,1-1 1,1 4-1,-1-6-314,0 0 1,0 1-1,1-1 1,-1 1-1,0-1 0,0 0 1,1 1-1,-1-1 0,0 0 1,0 0-1,1 1 0,-1-1 1,0 0-1,0 0 1,0-1-1,1 1 0,-1 0 1,0 0-1,0 0 0,0-1 1,0 1-1,0-1 1,0 1-1,1-1 0,-1 1 1,0 0-1,0-1 0,-1 1 1,1-1-1,0 0 1,0 0-1,1-1 0,5-4-1866</inkml:trace>
  <inkml:trace contextRef="#ctx0" brushRef="#br0" timeOffset="4">2537 406 544,'3'4'11102,"-5"15"-8090,-2 1-3650,6-20 102,-1 0 1,0 0-1,0 0 0,0 0 1,1 0-1,-1-1 0,0 1 1,1 0-1,-1-1 1,1 1-1,-1-1 0,0 1 1,0-1-1,0 1 1,0-1-1,0 0 0,0 0 1,0 1-1,0 0 1,1-3-1,1-1-779</inkml:trace>
  <inkml:trace contextRef="#ctx0" brushRef="#br0" timeOffset="5">2820 243 656,'0'0'1049,"13"6"10711,-18 32-5417,-8-2-4049,9-27-2210,-1 0 0,2 0 0,0 1 0,1-1 0,0 1 0,0 14 0,2-23-73,2 16-482,-2-17 295,0 1-1,1-1 0,-1 1 0,0-1 0,0 0 1,1 1-1,-1-1 0,0 0 0,1 1 0,-1-1 0,0 0 1,1 1-1,-1-1 0,0 0 0,1 0 0,-1 0 1,0 0-1,1 0 0,-1 0 0,1 0 0,-1 0 0,1 0 1,-1 0-1,0 0 0,1 1 0,-1-1 0,1 0 1,-1 0-1,1-1 0,-1 1 0,2 0 0,-2 0 0,0 0 1,1 0-1,-1 0 0,1 0 0,-1 0 0,0 0 1,1 0-1,-1 0 0,1-1 0,4-2-3438</inkml:trace>
  <inkml:trace contextRef="#ctx0" brushRef="#br0" timeOffset="6">1318 283 112,'67'0'1940,"-100"-2"2473,-8-7-2277,18 4-1795,-2 1-1,-23-3 1,-140-11 1860,-147-3-416,-6-11-419,145 12-126,147 14-1042,-56 1-1,143 5 46,-37 0-134,-8-5-67,6 5-45,1 0 1,-1 0-1,1 0 1,-1 0-1,1 0 1,-1-1-1,1 1 1,-1 0-1,1 0 0,-2-1 1,2 1-1,-1 0 1,1-1-1,0 1 1,-1 0-1,1-1 1,-1 1-1,1-1 1,0 1-1,-1 0 0,1-1 1,0 1-1,0-1 1,-1 1-1,1-1 1,0 1-1,0-1 1,0 1-1,0-1 1,0 0-1,0 0 0,0 5 0,1-1 0,0 0 0,0 0 0,0 0 0,2 0 0,-2 0 0,1 0-1,-1 0 1,1 0 0,0-2 0,0 2 0,1 0 0,-1-1 0,0 0-1,1 1 1,0-1 0,5 3 0,-4-3 1,-1 1 0,1 0-1,-1 0 1,1 0 0,0 0 0,-1 1-1,0-1 1,-1 1 0,1-1 0,-1 1 0,0 0-1,3 5 1,-1 7 3,1-1 1,1 1-1,15 25 1,-17-35-9,0 1 0,0 0 1,1-1-1,0 0 0,0-1 0,0 1 1,1 0-1,0-2 0,14 11 1,-87-62 11,61 44-15,2 0 0,0-1 0,0 0 0,1 1 0,-1-1 0,1-1 0,0 1 1,0 0-1,0-1 0,0 0 0,-3-8 0,-4-5-82,-7-18-3,0 1 0,3-3-1,-14-51 1,27 57 87,1 32 7,0 0 1,1-1 0,-1 0 0,0 0-1,0 1 1,0-1 0,0 0 0,1 0-1,-1 1 1,0-1 0,1 0 0,-1 1-1,1-1 1,-1 0 0,1 1-1,-1-1 1,1 0 0,-1 1 0,1-1-1,-1 1 1,1-1 0,0 1 0,-1 0-1,1-1 1,0 1 0,0 0 0,-1-1-1,1 1 1,1 0 0,-2 0 21,0 1-114,0 0 93,0 0 0,0 0 0,0 0 0,0 0 0,0 0-1,0 0 1,0 0 0,1 0 0,-1 0 0,0 0 0,1 0 0,-1 0 0,0 0 0,1 0 0,-1-1 0,1 0 0,0 1 0,-1 0 0,1 0 0,0 0 0,0-1 0,-1 1 0,1 0 0,0-1 0,2 2 0,29 1 209,-28-3-177,186-2 2260,34-12-579,-146 5-1225,-63 8-386,-10 1 77,1 0-1,0 0 1,-1-1 0,1 1 0,0 0 0,0-2 0,-1 1 0,1-1 0,-1 0 0,0 0 0,10-5 0,-19 2 205,-15 3-363,8 2-269,-29-1 52,13 5-4546,22-3 1391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3T13:17:46.54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1605 113 480,'-8'6'46,"2"2"0,0 1-1,0-2 1,1 2 0,0-1-1,0 1 1,1 0 0,0 0 0,1 0-1,0 1 1,1-2 0,-3 20-1,2-10 0,-2-1 0,-10 27 0,-59 120 416,60-132-347,-28 77 300,-22 76-126,13 17 441,0 9-502,30-129-232,-9 59-1,24-113 10,-1-2 0,-1 1 1,-2-2-1,-25 49 0,-3-3-12,23-43 11,2 0-1,-14 37 1,22-54-5,0 0 0,1 1-1,1 0 1,1 0 0,0 0 0,0-1-1,1 2 1,1-1 0,0 0-1,1 0 1,0 0 0,1 0 0,4 14-1,20 34-5,-12-33-84,-2 2 0,-2-1 0,11 42 0,-13-37-1519,-8-27 1058</inkml:trace>
  <inkml:trace contextRef="#ctx0" brushRef="#br0" timeOffset="1">1747 0 96,'-2'1'37,"0"0"0,0 1 0,0-1 0,0 0 0,0 1 0,1-1 0,-2 0 0,1 1 0,1 0 0,-1-1 0,1 1 0,0 0 0,0 0 0,0 0 0,0 1 0,0-2 0,0 1 0,0 0 0,0 0 0,0 4 0,-10 18 275,-67 96 229,76-116-530,0 1 0,0-2 0,1 2 0,-1 0 0,1 0 0,0-1 0,1 1 1,-1-1-1,1 1 0,0-1 0,0 1 0,0 0 0,1 0 0,-1-1 0,3 9 0,3 44 583,-8-24-509,-1-1-1,-12 48 1,5-45 212,2 1 1,1 0-1,-1 44 0,6 128 565,2-204-863,1 10 6,-1 1 1,0 0-1,-1 0 1,-1-1-1,-1 1 1,0-1-1,-1 0 1,0 1-1,-11 23 1,-17 12-38,27-43 37,-1 1 1,1 0-1,1 0 0,0 0 0,0 0 1,1 1-1,1-1 0,-3 11 1,3-5-11,2-1 0,0 0 0,2 0 1,0 1-1,0-1 0,0 0 0,2 0 1,7 19-1,-5-13 13,1 0 0,-2 1 0,2 25 0,-8-22-13,0 0 0,-2-2 0,0 2 0,-2-1 0,-2 0 0,-9 25 0,0 4-3,11-34 10,1 0-1,1-1 1,0 1 0,2 0-1,0 0 1,1-1-1,1 1 1,0 0 0,5 19-1,11 22-6,-13-44 3,0 1 0,0 0 0,-2-1-1,2 23 1,-11 22 2,3-67-3441</inkml:trace>
  <inkml:trace contextRef="#ctx0" brushRef="#br0" timeOffset="2">1395 1540 288,'-17'-12'1209,"-1"1"-751,-3-2 291,-1 0 0,-45-18 0,-119-34 1609,184 64-2341,-29-8 473,-2 3 0,1 0 0,-40-2 0,38 4-128,-203-12 1789,8 26-1802,162-5-353,37-2 65,18-2-80,-1 0 1,1-1-1,0 0 0,-1 0 1,1 0-1,-22-5 0,32 4 4,0 0-1,0 0 1,-1-1-1,1 1 0,0 0 1,0-1-1,0 0 1,0 1-1,0-1 1,1 1-1,-1-1 1,1 0-1,0 0 1,-1 0-1,1-1 0,0 1 1,0 0-1,0 0 1,1 0-1,-1 0 1,0-1-1,1 1 1,0-1-1,-1 1 1,1-1-1,1-2 0,-2 2 13,1 0-1,0-1 0,-1 1 0,1 1 1,-1-1-1,0 1 0,0-1 0,0 0 1,-1 0-1,1 0 0,-1 2 0,1-2 1,-4-3-1,4 5 73,38 20-181,-22-10 117,-2-1 0,0 2-1,-1-1 1,22 23 0,-25-22-2,2-1 0,-1 1 0,0-2 0,0 0 0,2-1 1,18 11-1,-142-82 37,95 51-40,-3 1 0,1 1 1,-2 1-1,0-1 0,1 3 1,-2 0-1,-40-10 0,60 18-1,0-1-1,0 1 1,0 0-1,0-1 1,0 1-1,0 0 1,0 0-1,0 0 1,0 0-1,0 1 0,-1-1 1,1 1-1,0-1 1,1 1-1,-1-1 1,-2 2-1,3-1 1,1 0 1,0-1-1,-1 1 0,1 0 0,0 0 0,0-1 0,0 0 1,0 1-1,-1 0 0,1 0 0,0-1 0,0 1 0,1 0 1,-1 0-1,0-1 0,0 1 0,0 0 0,0 0 0,1 0 1,-1-1-1,0 1 0,1 0 0,-1-1 0,0 1 0,1 0 1,-1-1-1,1 1 0,-1 0 0,1-1 0,-1 1 0,1-1 1,0 1-1,-1-1 0,1 0 0,1 1 0,53 39 51,-42-32-37,0 1 1,-1 1 0,14 12-1,31 23-49,-52-41 39,0-1 0,0 0-1,0-1 1,1 1 0,1-1 0,-2 0 0,1 0-1,0 0 1,0-1 0,1 0 0,9 1 0,-15-2-3,1 0 1,-1 0-1,0-1 1,1 1-1,-1 0 1,0-1-1,1 1 1,-1-1-1,0 0 1,1 1-1,-1-1 0,0 0 1,1 1-1,-1-1 1,0 0-1,0 0 1,0 0-1,-1 0 1,1 0-1,0 0 1,0-1-1,0 2 1,-1-1-1,1 0 1,-1 0-1,1-1 1,-1 1-1,1 0 1,-1-1-1,0 1 1,0 0-1,1-1 1,-1-1-1,-1-48 33,0 41-29,-2-44-11,1 20 1,1 1 1,6-58-1,3 69 11,-4 22 3,-2 10 16,1 3 1,-2-12-26,-1 0 0,2 1 0,-2-1 0,1 0 0,-1 1 0,0-1 0,1 0 0,-1 0 0,0 1 0,0-2 0,0 2 0,0-1 0,0 0 0,0 1 0,-1-1 1,1 0-1,0 1 0,-1-1 0,1 0 0,-2 0 0,2 1 0,-1-1 0,1 0 0,-1 0 0,0-1 0,0 1 0,-1 2 0,-44 35-28,26-24 41,2 3 0,-18 17 1,11-5 9,2 2 0,-23 42 0,40-63-22,-1 0-1,2 1 0,0-2 0,1 3 1,0-2-1,-3 19 0,7-28 1,0 0-1,1 0 1,-1-1 0,0 1 0,0 0-1,1-1 1,-1 1 0,1 0-1,-1-1 1,1 1 0,-1-1 0,1 1-1,-1 0 1,1-1 0,-1 1-1,1-1 1,0 0 0,-1 1-1,1-1 1,0 1 0,-1-1 0,1 0-1,0 0 1,0 1 0,-1-1-1,1 0 1,0 0 0,0 0-1,-1 0 1,1 0 0,0 0 0,1 0-1,34 1 1,-29-1 7,53-4-13,-41 3 141,0 0 1,0 0 0,20 4 0,127 22 232,-84-8-352,-82-17-49,0-1 1,0 1-1,0 0 0,0 0 1,1 0-1,-1 0 0,0 0 1,0 0-1,0 0 1,1 0-1,-1 0 0,0-1 1,0 1-1,1 0 0,-1 0 1,0 0-1,0 0 1,0 0-1,1 0 0,-1 1 1,0-1-1,0 0 0,0 0 1,1 0-1,-1 0 0,0 0 1,0 0-1,0 0 1,1 0-1,-1 0 0,0 1 1,0-1-1,0 0 0,0 0 1,1 0-1,-1 0 1,0 1-1,0-1 0,0 0 1,0 0-1,0 0 0,0 0 1,1 0-1,-1 0 1,0 0-1,0 0 0,0 1 1,0-1-1,0 0 0,0 0 1,0 0-1,0 1 0,0-1 1,0 0-1,0 0 1,0 0-1,0 1 0,0-1 1,0 0-1,0 0 0,-1 1 1,1-1-1,0 0 1,0 0-1,-10 6-4094,5-5 557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3T13:17:46.5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1877 2085 112,'31'-27'752,"-7"7"669,-11 5 629,-16 42 5,-2 1-1,0-2 0,-16 44 1,6-19-842,-1 18 453,-5 78 0,-5 28-809,24-158-631,0-3 272,1-27-270,3-23-237,1-2-1,2 2 1,13-42 0,-8 31-138,53-206 329,-56 228-262,-2 18 168,-4 15 605,-3 34 1011,-2-1-1,-19 74 0,6-32-1181,-82 338-140,90-400-395,8-18 55,0-1 1,-1 1 0,1 0-1,-1 0 1,1 0 0,1 0-1,-1 0 1,0 5 0,1-7 111,1-18 97,6-35-257,25-94-1,-8 45-65,-11 46 11,-3 10 89,-2 1-1,6-89 0,-17 120-79,1 14 9,-4 26 319,4 226 3495,2-142-3150,11 8 368,0-5-116,-10-105-983,0-17-287,-3-18-1647,-18-14-17263,14 27 14273</inkml:trace>
  <inkml:trace contextRef="#ctx0" brushRef="#br0" timeOffset="1">1514 292 272,'-14'-1'532,"1"-1"1,0-1-1,0 0 0,-24-7 1,-13-4 452,-59-11 1563,46 9-1463,-1 4 0,-75-7 0,-769-1 7756,874 20-8636,-23 5 92,103 3-44,152-10-271,-227-13 223,27 15-209,-1-1 0,1 1 1,0 0-1,-1-1 0,1 1 0,0 0 0,0 0 1,-1 1-1,1-1 0,-1 0 0,1 1 0,-1-1 1,1 1-1,0 0 0,0 0 0,-4 2 0,3-3-58,-1 2 0,0-1-1,0 0 1,-1 0 0,1 0 0,0-1-1,-7 1 1,3-2-8,5 1 68,0 0 0,1 0 0,0 0 0,0 0 0,0-1 0,0 1 0,0-1-1,0 1 1,0-1 0,1 1 0,-1-1 0,0 0 0,0 0 0,0 1 0,1-1 0,-1 0 0,-2-3 0,-7 55-62,10-46 59,0 0 0,-1 0-1,1-1 1,-1 0 0,0 0-1,0 0 1,-1 1 0,1-1-1,-1 0 1,0-2 0,-4 6-1,8-9 7,0 0 0,0 1-1,-1-1 1,1 0 0,1 0-1,-1 0 1,0 0 0,-1 0-1,1 0 1,0 0 0,-1 0-1,1 0 1,-1 0 0,1-1-1,-1 1 1,0 0 0,0 0-1,1-1 1,-1 1 0,0 0-1,0-1 1,0 1 0,0 0-1,-1 0 1,1-1 0,0 1-1,0 0 1,-1 0 0,1 0-1,-1 0 1,1 0 0,-1 0-1,1 0 1,-1-1 0,0 1-1,0 0 1,-1 0 0,2 0-1,-1 0 1,0 1 0,0-1-1,0 0 1,0 0 0,0 1-1,-1-1 1,1 0 0,0 1-1,0-1 1,0 1 0,-1-1-1,1 1 1,0 0 0,0-1-1,-1 1 1,1 0 0,0 0-1,-1 0 1,1 0 0,0 0-1,0 0 1,-1 1 0,1-1-1,0 0 1,0 1 0,-1-1-1,0 1 1,-1 0 0,8-2-13,-1-1 1,0 1 0,0 0 0,0 1 0,0-1 0,0 1 0,0 0 0,0 0 0,1 0-1,-1 0 1,0 1 0,0-1 0,0 1 0,5 2 0,71 21 104,-48-12-86,29 4-48,-35-10 53,-1 0 1,-1 2-1,1 1 1,40 19-1,-64-27 14,0-1 0,0 1 0,0-1 0,0 1 0,0-1 0,-1 1 0,1-1 0,0 1 0,0-1 0,-1 1 1,1 0-1,0 0 0,-1-1 0,1 1 0,-1 0 0,1 0 0,-1 0 0,2-1 0,-2 1 0,0 0 0,1 0 0,-1 0 0,0 0 0,0 0 0,0 0 0,0 0 0,1 0 0,-1-1 0,-1 1 0,1 1 0,0-2 7,-1 1 1,-1 0-1,1-1 0,1 1 1,-1-1-1,0 1 0,0-1 1,0 1-1,0-1 1,0 1-1,0-1 0,1 0 1,-1 0-1,0 1 0,0-1 1,0 0-1,0 0 0,0 0 1,0 0-1,0 0 1,0 0-1,0 0 0,0-1 1,0 1-1,0 0 0,0 0 1,0-1-1,-1 0 0,-69-42-3,-161-65-185,159 64 168,73 43-16,-1 1-1,1 0 1,0 0 0,0 0-1,0-1 1,0 1-1,-1 0 1,1 0 0,0 0-1,0-1 1,0 1-1,0 0 1,0 0 0,0-1-1,0 1 1,0 0-1,0 0 1,0-1-1,0 1 1,0 0 0,0 0-1,0-1 1,0 1-1,0 0 1,0 0 0,0-1-1,0 1 1,0 0-1,0 0 1,0-1-1,0 1 1,0 0 0,1 0-1,-1-1 1,0 1-1,0 0 1,0 0 0,0 0-1,1-1 1,-1 1-1,0 0 1,0 0-1,17-11-46,25-8 20,-38 18 4,-10-26 117,6 25-94,1 1 1,-1-1-1,0 1 1,1 0-1,-1-1 1,1 1 0,0 0-1,-1-1 1,1 1-1,0 1 1,0-1-1,0 0 1,0-1-1,0 1 1,0 0 0,0 0-1,0 0 1,0 1-1,0-1 1,1 0-1,-1 0 1,0 1 0,0-1-1,1 1 1,-1-1-1,1 1 1,2-1-1,51-8-17,-33 6 77,162-36 1543,-117 27 204,-66 12-1169,-41-2 1280,37 2-2099,-28 2-2016,21 2-2073</inkml:trace>
  <inkml:trace contextRef="#ctx0" brushRef="#br0" timeOffset="2">1510 1369 224,'4'-4'4166,"-11"24"-635,-6 27 925,-9 42 869,-6 2-3613,26-71-608,9-11-5030,-6-10 3491,0 1-1,0 0 0,1 0 1,-1-1-1,0 1 0,0 0 1,0-1-1,0 1 0,0-1 1,0 0-1,1 1 0,-1-1 1,-1 0-1,1 0 1,0 1-1,0 0 0,0-1 1,0 0-1,1 0 0,-2 0 1,1 0-1,-1 0 0,1-1 1,0 1-1,-1 0 0,0 0 1,1-2-1,8-18-3830</inkml:trace>
  <inkml:trace contextRef="#ctx0" brushRef="#br0" timeOffset="3">1753 1315 560,'-30'19'3813,"18"-11"-2791,3 1 0,-1 1 1,1-1-1,-1 1 0,2 0 1,1 1-1,0 0 0,-12 22 1,1 9 819,-16 55 0,2-7 55,-92 182-242,122-266-5270,9-14-238,11-17-2867,-12 10 4308</inkml:trace>
  <inkml:trace contextRef="#ctx0" brushRef="#br0" timeOffset="4">1797 1604 96,'0'0'267,"0"-1"-76,0 0 0,0 0-1,0 0 1,0 1 0,0-1 0,0 0-1,1 0 1,-1 0 0,0 1-1,0-1 1,0 0 0,1 0-1,-1 1 1,0-1 0,1 0 0,-1 1-1,1-1 1,-1 0 0,1 1-1,-1-1 1,1 1 0,-1 0-1,1-1 1,0 1 0,-1-1 0,1 1-1,0 0 1,-1-1 0,1 1-1,0 0 1,0-1 0,-1 1-1,1 0 1,1 0 0,35-16 4631,56-13 0,-72 24-4595,0 0 0,1 1 0,0 1 1,-1 2-1,2 0 0,-1 0 0,29 3 0,-51-2-216,1 0-1,-1 0 1,1 0-1,0 0 1,-1 1-1,1-1 1,-1 0 0,1 0-1,0 0 1,-1 0-1,1 1 1,-1-1-1,1 0 1,-1 0-1,1 1 1,-1-1-1,1 1 1,-1-1 0,1 0-1,-1 1 1,0-1-1,1 1 1,-1-1-1,0 1 1,1-1-1,-1 1 1,0-1-1,1 1 1,-1-1 0,0 1-1,0-1 1,0 1-1,0 0 1,0-1-1,1 1 1,-1-1-1,0 1 1,0 0-1,0-1 1,-1 1 0,1-1-1,0 1 1,0 0-1,0-1 1,0 1-1,0-1 1,-1 1-1,1-1 1,0 1-1,-1-1 1,1 1 0,0-1-1,-1 0 1,1 1-1,-28 30 544,-141 82-253,168-112-299,-1 1-1,1-1 0,-1 0 0,1 1 0,0-1 0,0 1 0,0-1 0,0 1 1,0-2-1,1 2 0,-1-1 0,1 1 0,-1 0 0,1 0 0,-1-1 0,1 1 1,0 0-1,0 0 0,0-1 0,0 1 0,0 0 0,0-1 0,0 0 0,1 1 0,-1 0 1,1-1-1,-1 1 0,1 0 0,0-1 0,-1 1 0,1-1 0,0 1 0,0-1 1,0 1-1,0-1 0,2 1 0,-1-1 0,8 10-11,0-1 0,2-1 0,22 15 1,-9-5 24,-23-17 21,1 0 0,-1 0 0,1 0 0,0 0 0,-1 1 0,-1-1 0,1 0 0,0 0 0,0 1 0,-1 0 0,0 0 0,1 0-1,-1 0 1,0 0 0,-1-1 0,1 1 0,0 0 0,-1 0 0,0 0 0,1 0 0,-1 1 0,-1 3 0,0-4 147,0-1 0,0 1 1,-1 0-1,1-1 0,-1 1 0,1-1 0,-1 0 1,0 0-1,0 0 0,0 0 0,0 0 0,-1 0 1,0 0-1,1 0 0,-1 0 0,1-1 0,-1 1 1,0-1-1,1 0 0,-1 0 0,0-1 0,0 1 1,-6 0-1,-10 4-1,-1-2 0,1-1 0,-1 0 0,0-1 0,0-2 0,0 1 0,1-2 1,-2-1-1,2 0 0,0-2 0,-24-6 0,36 9-536,-3-2-2499</inkml:trace>
  <inkml:trace contextRef="#ctx0" brushRef="#br0" timeOffset="5">671 768 96,'2'9'-783,"6"-6"4295,15 0 8350,-3-1-6972,-8 0-4138,1 0 0,-1-1 0,0-1 1,1 0-1,-1-1 0,25-3 0,77-18-672,-90 17 183,23-4-240,-22 3-30,1 0 0,1 2 0,45 0 0,-74 8 272,1 1 0,-1 0 0,-1 0 0,1 0 0,-2-1 0,2 0 0,-6 6 0,1 0-68,-2 2 14,0 0 1,2 1-1,-1-1 0,2 1 1,-8 20-1,12-27-188,-5 15 30,1 1 0,-5 38 0,4 0-59,7-59-164,-9-26-21846</inkml:trace>
  <inkml:trace contextRef="#ctx0" brushRef="#br0" timeOffset="6">1500 758 336,'-2'-15'9818,"-2"3"-3962,-13-10-2384,8 14-3591,0 2 0,0-1 0,-19-8 0,25 14 120,0 0 1,-1 0-1,1 0 0,0 0 0,0 1 0,-2-1 1,2 1-1,-1 0 0,1 0 0,0 0 1,-1 0-1,1 1 0,-1-1 0,1 1 1,0 0-1,-1 0 0,0 0 0,1 0 1,0 1-1,0-1 0,0 1 0,0 0 1,-4 3-1,5-3 1,0-2 0,-1 2 1,1 0-1,0 0 0,0 0 0,0 0 1,1 0-1,-1 0 0,1 0 0,-1 1 1,1-1-1,0 0 0,0 0 0,0 1 1,0-1-1,0 1 0,1 0 0,-1-1 1,1 1-1,0 0 0,0-2 0,0 2 1,0 0-1,0 0 0,0-1 0,1 1 1,0 0-1,-1-1 0,1 1 0,0-2 1,0 2-1,2 2 0,0 1 27,1-1 0,-1 0-1,2 0 1,0 0 0,-1 0 0,1 0-1,8 5 1,-10-8-22,-1 0-1,2 0 1,-1-1-1,0 1 1,0 0-1,-1-1 1,1 0-1,1-1 1,-1 1-1,0 0 1,0 0-1,0-1 1,1 1-1,0-1 1,-1 0-1,0 0 1,0 0-1,0-1 1,6 0-1,-4-3-7,1 0-1,-1-1 1,-1-1-1,0 1 1,1 1-1,3-10 1,4-1 41,-7 10-299,11-8 1303,-14 17 480,-5 12 459,-12 33-759,4-16 38,0 1 0,3 0 0,1 1 0,-4 47 0,15-93-3085,5-2-5432,-8 11 6381,1 0-1,-1 0 1,0 0 0,0 0-1,1 1 1,-1-1 0,-1 0-1,1 0 1,0 0 0,0 0-1,-1 0 1,1-1 0,-1-2-1,0-7-4797,0 4 3594</inkml:trace>
  <inkml:trace contextRef="#ctx0" brushRef="#br0" timeOffset="7">1679 684 2449,'-2'-1'71,"-7"-21"7440,33 12-1406,-14 7-6084,11-3 1220,-11 4-492,1-1 0,1 0 0,-1 1 0,0 0 0,17 0 0,-23 2-565,-1 0-1,1 1 1,-1-1 0,0 1-1,0 0 1,0 0-1,0 1 1,0-1 0,0 1-1,1 0 1,-2 0-1,1-1 1,-1 1 0,1 1-1,-1-1 1,0 1-1,0 0 1,0 0 0,0 0-1,4 5 1,-3-3-18,1 1 26,0 1-1,0-1 1,-1 1 0,0 0-1,1 0 1,-2 0 0,0 1-1,0-1 1,0 1 0,-1 0-1,-1-1 1,1 2 0,-1-1-1,-1 15 1,0-13 97,0-2-128,0-1 0,0 2 0,-1-1 0,0-1 0,-1 1 0,0 0 0,0-1 0,-1 1 0,0 0 0,0-2 0,-2 2 0,2-1 0,-2-1 0,1 1 0,-9 8 1,-2 0 2,0-2 0,-2 0 0,-27 16 0,36-25-145,1 0 0,-1 0 0,0 0-1,0-1 1,0-2 0,-10 4 0,15-4-14,0-1 1,0 1-1,0-1 0,0 0 1,0 0-1,0 0 1,-1 0-1,1-1 0,0 1 1,0-1-1,0 0 1,0 0-1,0 0 1,0 0-1,1 0 0,-1 0 1,-3-3-1,4 4-14,1-1 0,0 1 0,0-1 0,0 1 0,0-1 0,0 0 0,1 0 0,-1 1 0,0-1 0,0 0 0,1 0-1,-1 0 1,1 1 0,-1-1 0,1 0 0,-1 0 0,1 0 0,-1 0 0,1 0 0,0 0 0,0 0 0,-1 0 0,1 0 0,0 1 0,0-2 0,0 1 0,0 0-1,0 0 1,0 0 0,1 0 0,-1 0 0,0 0 0,0 0 0,1 0 0,-1 0 0,1 0 0,-1 0 0,1 0 0,-1 0 0,1 1 0,-1-1 0,1 0 0,0 0-1,0 0 1,-1 1 0,2-2 0,2 0 11,1-1 0,-1 1 0,0-1-1,1 1 1,-1 0 0,1 0 0,-1 0-1,2 0 1,5-1 0,-6 3 24,0 0 0,0-1 0,0 1 1,2-1-1,-2 2 0,0-1 0,0 0 0,0 1 0,0-1 0,1 1 0,7 4 1,-11-4-16,1 0 1,-1 0 0,0 1 0,0-1 0,0 1 0,0 0 0,0-1 0,0 1 0,1 0 0,-1 0-1,-1-1 1,1 2 0,-1-1 0,0 0 0,1 0 0,-1 1 0,0-1 0,0 1 0,-1-1 0,1 0 0,0 0-1,-1 1 1,0 0 0,1-1 0,-1 1 0,0 2 0,-1-2-180,3 35-5210,-2-37 5244,0 0 0,0 0 0,0-1 0,0 1 0,0 0-1,0 0 1,0 0 0,0-1 0,1 1 0,-1 0 0,0-1-1,0 0 1,1 1 0,-1 0 0,0-1 0,1 1 0,-1 0-1,1-1 1,-1 1 0,1 0 0,-1-1 0,1 1 0,-1-1-1,1 1 1,0-1 0,-1 1 0,1-1 0,-1 0-1,1 1 1,0-1 0,0 0 0,-1 1 0,1-1 0,0 0-1,0 0 1,-1 0 0,1 0 0,1 0 0,-1 0 0,-1 0-1,1 0 1,0 0 0,0 0 0,0 0 0,1 0 0,21-20-16936,-16 15 15123</inkml:trace>
  <inkml:trace contextRef="#ctx0" brushRef="#br0" timeOffset="8">2071 987 656,'4'7'16184,"-5"8"-12141,-7 13-4002,34-54-19668</inkml:trace>
  <inkml:trace contextRef="#ctx0" brushRef="#br0" timeOffset="9">2195 756 448,'10'-10'9054,"3"3"-3690,34-4-1087,-29 7-2600,1-1-1164,0 1 0,0 0 0,0 2 0,1 0 0,-2 1 0,2 0 0,31 4-1,-50-2-401,0-1 1,0 0-1,0 1 0,2-1 0,-2 0 0,0 0 0,0 1 0,0 0 0,0-1 0,0 1 0,-1 0 0,1 0 0,0 0 0,0-1 0,0 1 0,-1 0 1,1 0-1,0 0 0,-1 0 0,1 0 0,-1 1 0,1-1 0,-1 0 0,0 0 0,1 0 0,-1 0 0,0 0 0,0 1 0,0-2 0,0 1 0,0 0 1,0 0-1,0 1 0,0-1 0,-1 1 0,-9 40 3119,9-37-3175,-39 94 632,15-39-814,24-56 127,-1 0 0,1-1 0,0 2 0,1-1 0,-1 0 0,1 0 0,-1 0 0,1-1 0,0 2 0,1-1 0,-1 0 0,1 0 0,0 0 0,0-1 0,0 1 0,1 0 0,3 8 0,1-11-1939,6-10-5764,-11 7 6816,0 1 1,1-1 0,-1 1 0,-1-1-1,1 0 1,0 1 0,-1-1-1,1 0 1,-1 1 0,1 0 0,-1-1-1,0 0 1,0-3 0,-4-5-4276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9T22:01:30.4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153 0 288,'0'6'144,"-5"0"-16,3 5 0,-7-1-16,-16 37 241,16-29-273,-1 1 32,1 1 0,0-2-32,-23 74 176,26-67-256,-1 2 32,2-1-32,-2 1 0,-6 79-737,8-85 305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9T22:01:30.8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78 1488 224,'-19'25'128,"1"2"-48,5-3-48,1 2 0,-1 21-32,10-28 0,3-1-48,3-5-48,1 1-192</inkml:trace>
  <inkml:trace contextRef="#ctx0" brushRef="#br0" timeOffset="1">1634 0 416,'-20'25'32,"-3"6"-16,1 3-16,-1 4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9T22:01:44.7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183 852 112,'0'0'53,"-2"-13"785,2 13-807,0 0 0,-1 0 0,1 0 0,0 0 0,0 0 0,0 0 0,0-1 0,0 1-1,0 0 1,0 0 0,0 0 0,0 0 0,-1 0 0,1 0 0,0 0 0,0 0 0,0 0 0,0 0 0,0-1 0,0 1 0,0 0-1,0 0 1,0 0 0,0 0 0,0 0 0,0 0 0,0 0 0,0-1 0,0 1 0,0 0 0,0 0 0,0 0 0,0 0-1,0 0 1,0 0 0,0 0 0,0-1 0,0 1 0,0 0 0,0 0 0,0 0 0,0 0 0,0 0 0,0 0 0,1 0 0,-1 0-1,0 0 1,0 0 0,0 0 0,0 0 0,0 0 0,0 0 0,0 0 0,0 0 0,0 0 0,1 0 0,-1 0 0,0 0 0,0 0-1,0 0 1,0 0 0,0 0 0,0 0 0,0 0 0,1 0 0,-1 0 0,0 0 0,0 0 0,0 0 56,-1 0 0,1 0 0,0 0 0,0 0 0,-1 0 0,1 0 0,0 0 0,-1 0 0,1 0 0,0 0 1,0 1-1,-1-1 0,1 0 0,0 0 0,0 0 0,0 1 0,0-1 0,-1 0 0,1 1 0,0-1 0,0 0 0,0 0 0,0 1 0,0-1 0,0 0 1,0 1-1,-1-1 0,1 0 0,0 1 0,0-1 0,0 0 0,0 0 0,0 1 0,1 0 0,-22 53 3525,-18 199 1205,-20 80-2179,53-311-2654,5-15 25,0-1 0,0-1 0,-1 2 0,1-1 0,-2-1 0,1 1 0,-1 0 0,1-2 0,-2 2 0,1-1 0,0 0 0,-6 5 0,9-9 2,0-1 1,-1 0-1,1 1 1,0-1 0,0 0-1,-1 1 1,1-1-1,0 0 1,-1 1-1,1-1 1,0 0-1,-1 1 1,1-1-1,0 0 1,-1 0-1,1 0 1,-1 0-1,1 1 1,-1-1-1,1 0 1,0 0-1,-1 0 1,1 0-1,-1 0 1,1 0-1,-1 0 1,1 0-1,-1 0 1,1 0-1,0 0 1,-1 0-1,1-1 1,-1 1 0,0 0-1,-1-15 85,10-21-139,14-21 31,12-26 2,-4-1 0,21-99-1,-31 66 30,-11 57 3,-5 39 25,3-43-1,-7 64-38,-2 0-104,-1 1 96,1-1 0,0 1 0,0-1 0,0 0 0,0 1 1,0 0-1,0 0 0,0 0 0,0 0 0,0 0 0,1 1 0,-1-1 0,0 1 0,1-1 0,-1 1 0,1 0 1,0-1-1,-1 0 0,1 1 0,0 0 0,-1 2 0,-3 5 146,1-1 0,0 2-1,1-2 1,-3 13 0,-16 81 1398,-9 109 0,15-82-1252,-11 71 308,18-167 61,7-27 310,8-23-655,6-28-316,-1-2 0,5-62 0,8-38 29,11-23-7,-11 67-80,-16 63 203,-7 32 22,-3 12 83,-16 58 708,-21 126-1,33-133-807,-10 144 658,35-236-584,17-55-306,45-190-1,-78 260 89,-1-43 0,-2 53-37,0 12-9,-7 33-13,-5 12-12,2 0-1,2 0 1,3 0 0,1 1 0,2 0 0,9 78 0,-2-113-6920,11-45-8889,-16 19 13649</inkml:trace>
  <inkml:trace contextRef="#ctx0" brushRef="#br0" timeOffset="954.949">465 190 176,'11'-22'11160,"8"-15"-8636,-4 23-2285,0 1 0,1 0 0,0 2 0,1-1 0,0 2 0,1-1 0,0 3 0,1-1 0,0 2 0,0 0 0,27-6 0,-44 13-184,0-1 1,-1 1-1,1 0 1,-1-1-1,1 1 1,0 0 0,-1 0-1,1 0 1,-1 0-1,1 0 1,0 1-1,-1-1 1,1 0 0,-1 1-1,1-1 1,0 1-1,-1 0 1,0-1-1,1 1 1,-1 0 0,1 0-1,-1 0 1,0 0-1,0-1 1,1 1-1,-1 0 1,0 1-1,0-1 1,0 0 0,0 1-1,0-1 1,-1 0-1,1 1 1,0-1-1,-1 1 1,1-1 0,-1 0-1,1 1 1,-1-1-1,0 1 1,0 0-1,0-1 1,0 1 0,0 2-1,0 9 346,-1-1 0,-1 1 0,0 0 0,-6 17 0,6-21-352,-11 38 215,-3-2 0,-1 1 0,-3-2 0,-2 0 0,-1-1 0,-3-1 1,-50 62-1,76-103-260,0 0 0,-1-1 0,1 1 0,-1 0 0,1 0 0,-1 0 0,1 0 0,-1-1-1,1 1 1,-1-1 0,0 1 0,1-1 0,-1 1 0,0 0 0,0-1 0,0 1 0,1-1 0,-1 1 0,0-1 0,0 0 0,0 1 0,0-1 0,0 0 0,0 0 0,0 1 0,0-1 0,0 0 0,0 0 0,-1 0 0,1-1-3,0-1 0,0 1 0,1 0 0,-1-1 1,0 2-1,1-2 0,-1 1 0,1-1 0,-1 1 0,1-1 0,0 1 0,0-1 0,0 1 1,0-1-1,0-1 0,0-9-167,1 0 0,0 0 1,6-21-1,0 15-59,-3 4 132,2 0-1,0 0 0,0 1 0,16-23 0,-21 34 105,0 0-1,0 1 0,0-1 1,1 0-1,-1 1 0,1-1 1,-1 0-1,1 1 0,0 0 0,0 0 1,-1 0-1,1 0 0,0 0 1,0 0-1,0 0 0,0 0 1,1 1-1,-1-1 0,0 1 0,0-1 1,0 1-1,0 0 0,1 0 1,-1 0-1,0 0 0,0 0 1,0 0-1,1 0 0,-1 1 0,0-1 1,0 1-1,0 0 0,0 0 1,0 0-1,0 0 0,0 0 0,0 0 1,0 0-1,-1-1 0,1 2 1,0-1-1,1 3 0,6 4 112,0 1-1,0 0 1,-1 0 0,0 2-1,-1-2 1,7 15-1,-4-8-267,-1-3-266,-1 1 1,-1 1-1,10 27 1,-10-71-18769</inkml:trace>
  <inkml:trace contextRef="#ctx0" brushRef="#br0" timeOffset="1318.98">974 1 544,'0'5'4645,"0"17"-1062,-11 70 5228,2-27-5398,-12 84 352,-24 80-2709,43-207-16,5-6-4997,-3-15 3779,0-1 1,1 0-1,-1 0 0,0 1 0,0-1 0,0 0 0,0 0 0,0 1 0,0-1 0,0 0 0,3 2-2313,-2-2 2314,-1 0-1,0 0 0,0 0 0,1 0 0,-1 0 0,0 0 0,0 0 0,1 0 0,-1 0 0,0 0 0,0 0 0,1 0 1,-1 0-1,1 0 0,12-17-8261,-7 5 5512</inkml:trace>
  <inkml:trace contextRef="#ctx0" brushRef="#br0" timeOffset="1918.8">1077 333 480,'-7'-10'4370,"3"5"-21,16-4-2796,4 4-643,-1 0-1,1 0 1,0 2 0,29-5 0,65 2 359,-109 6-1265,0 0-1,1 0 0,-1 0 1,0 0-1,0 0 0,0 0 1,0 0-1,0 0 1,0 0-1,0 1 0,1-1 1,-1 0-1,0 1 0,0-1 1,0 1-1,0-1 0,0 1 1,-1 0-1,1-1 1,0 1-1,1 1 0,-2-1 18,1-1 1,-1 1-1,0 0 0,0 0 0,0 0 0,0-1 1,0 1-1,0-1 0,0 1 0,0 0 1,0-1-1,0 1 0,-1 0 0,1 0 0,0 0 1,0-1-1,-1 1 0,1 0 0,-1 0 0,1-1 1,-1 2-1,-2 2 79,-1-1 0,1 2 0,-1-2 0,1 1 0,-1 0 0,-7 3 0,-17 9 131,17-10-90,1 0 1,-1-1-1,1 2 1,0 0-1,1 0 1,0 1-1,0-1 1,1 2-1,0-1 1,-9 13-1,16-18-95,0-1 1,0 0-1,1 0 0,-1-1 0,0 2 0,1-1 0,0 0 0,-1 1 0,1-1 0,0 0 0,0 1 0,0-2 1,1 1-1,-1 1 0,0-1 0,1 0 0,0 1 0,1 2 0,1 0 19,0 0 0,0 0-1,0-2 1,0 2 0,1-1-1,0 1 1,7 4 0,8 5 44,0 0 1,40 20 0,-44-27-107,-9-3 12,0 0-1,0 0 1,-1-1-1,0 2 1,1-1-1,-2 1 0,1 0 1,-1 0-1,7 10 1,-9-13 159,-1 0 0,0 1 0,0-1 0,0 0 0,0 0 0,-1 0 0,1 0 0,-1 1 0,1-1 0,-1 1 0,0-1 1,0 0-1,0 1 0,0-1 0,0 1 0,-1-1 0,1 0 0,-1 1 0,1-1 0,-1 0 0,0 0 0,0 0 0,0 1 0,-1-1 1,1 0-1,0 0 0,-1 0 0,1-1 0,-1 1 0,0 0 0,-3 2 0,-5 4 163,0-2 0,0 1 0,0-1 0,-1-1 0,0 0 0,0 0 0,-1-2 0,1 1-1,-1-1 1,0 0 0,0 0 0,0-2 0,0 1 0,0-2 0,0 0 0,-24-2 0,19-6-3139,16 8 2417,0-1 1,0 1-1,1-1 0,-1 1 0,0-1 1,1 1-1,-1-1 0,1 0 0,-1 1 1,1-1-1,-1 1 0,1-1 0,-1 0 1,1 1-1,-1-1 0,1 0 0,0 0 1,0 0-1,-1 0 0,1 0 0,0 1 1,0-1-1,0 0 0,0 0 0,0 0 1,0-2-1,6-15-12789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9T22:03:10.1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1828 195 416,'-7'-20'7230,"-12"9"-2271,18 10-4798,-1-1 0,0 0 0,0 1 0,-1-1 0,1 1 0,0 0 0,0 0 0,-1 1 0,1-1-1,-1 0 1,1 0 0,-4 0 0,-3 0-92,-1 0-1,1 0 1,0 1-1,0 1 1,0 0-1,-1 0 1,1 1-1,0 0 1,0-1-1,1 2 1,-15 5-1,20-7-50,1 0 0,0 0 0,-1 0 0,1 0 0,0 0 0,0 0 0,0 1 0,0-1 1,0 1-1,0 0 0,0 0 0,0 0 0,1 0 0,-1-1 0,1 1 0,-1 0 0,1 0 0,0 1 0,0-1 0,0 0 0,0 0 0,0 0 0,1 1 0,-1-1 0,0 5 0,2-4-2,0 0-1,-1 1 0,1 0 0,0-1 1,1 0-1,-1 0 0,1 1 1,-1-1-1,1 0 0,0-1 0,0 1 1,0 0-1,1 0 0,-1 0 1,1 0-1,0-2 0,5 6 0,0-2-1,0-1 0,0-1 0,0 1-1,0 0 1,0-1 0,0-1 0,2 0-1,-2 0 1,1-1 0,-1 1 0,1-1-1,15-1 1,-20 0-15,1-1 0,-1 1 0,1-1 0,-1 0 0,1 0 0,-1-1 0,0 1 0,1 0 0,-1-1 0,1 0 0,-1-1 1,-1 1-1,6-5 0,-7 6 4,1-1 0,-1 0 0,0 0 1,0 0-1,0-1 0,-1 1 0,1 0 0,-1 0 1,1-1-1,-1 1 0,0-1 0,0 0 1,0 0-1,0 2 0,0-2 0,-1 0 1,1 0-1,-1 0 0,0 0 0,0 1 1,0-1-1,0 0 0,-2-5 0,2 4 0,-1-1 1,-1-1-1,1 2 0,-1 0 1,0-1-1,0 0 0,0 1 0,-1 0 1,1-1-1,-1 2 0,-1-1 0,1 0 1,0 0-1,-1 0 0,0 2 0,0-2 1,-9-5-1,10 8 24,-1-1 0,1 1 0,-1-1 0,1 1 0,-1 0 0,1 0 0,-1 0 0,0 0 0,0 0 0,1 1 0,-7 0 1,9 0-85,0 0 1,0 0-1,0 0 1,-1 1-1,1-1 1,0 0 0,0 1-1,0-1 1,-1 1-1,1-1 1,0 1 0,0 0-1,0 0 1,0-1-1,0 1 1,0 0-1,1 0 1,-1 0 0,0 0-1,0-1 1,-1 3-1,-3 25-3868,9 3-6296,-4-28 9519</inkml:trace>
  <inkml:trace contextRef="#ctx0" brushRef="#br0" timeOffset="466.25">1733 269 192,'-8'-17'3287,"7"16"-3103,0 0 0,0 1 0,0-1 0,0 1 0,0-1 0,-1 0 0,1 1 0,0-1 0,0 1 0,-1-1 0,1 1 0,0 0 0,-1 0 0,1 0 0,-1 0 0,0 0 0,1 0 0,0 0 0,-1 0 0,1 0 0,-1 0 0,1 1 0,0-1 0,0 0 0,-1 1 0,-1 1 0,2-1-14,0 0 0,0 0 1,0 1-1,0-1 0,0 1 1,0 0-1,0 0 0,1-1 1,-1 1-1,1 0 0,-1-1 1,1 1-1,0 0 1,0 0-1,0-1 0,0 3 1,0 6 199,1 0 0,1 1 0,0-1 0,4 15 0,-3-18-239,1 1 1,0-1 0,0 1 0,1-2-1,0 1 1,0 0 0,1-1 0,-1 1-1,1-2 1,1 2 0,-1-2 0,13 8-1,-18-13-124,-1 1 0,0-1 0,1 0-1,-1 1 1,1-1 0,-1 0-1,1 1 1,0-1 0,-1 0-1,1 0 1,-1 0 0,1 1-1,-1-1 1,1 0 0,0 0 0,-1 0-1,1 0 1,-1 0 0,1 0-1,0 0 1,-1 0 0,1 0-1,-1-1 1,1 1 0,0 0-1,-1 0 1,1 0 0,-1-1 0,1 1-1,-1 0 1,1-1 0,0 1-1,8-21 72,-5-25-84,-4 44 12,0-11-44,1 5 63,-1 1 0,0-1-1,0 1 1,-1-1 0,-2-12-1,2 19-20,1 0-1,-1-1 0,0 1 1,1-1-1,-1 1 0,0-1 1,0 1-1,0-1 0,0 1 1,0 0-1,-1 0 0,1 0 1,0 0-1,-1 0 0,1 0 1,-1 0-1,1 0 0,-1 0 1,1 1-1,-1-1 0,1 0 1,-1 1-1,0-1 0,1 1 1,-1 0-1,0-1 0,0 1 1,1 0-1,-2 0 0,-1 0 1,-38 9 317,22 4-2314,20-12 1636,-1 0 0,1 0 0,-1 0 0,1 0 1,-1-1-1,1 1 0,0 0 0,0 0 0,0 0 1,-1 0-1,1 0 0,0 0 0,0 0 0,0 0 1,1 0-1,-1 0 0,0 0 0,0 0 0,0 0 1,1 0-1,0 1 0,5 9-4354</inkml:trace>
  <inkml:trace contextRef="#ctx0" brushRef="#br0" timeOffset="1167.668">2002 335 112,'5'-5'6900,"-6"-11"-3352,1 14-3387,-1 0 0,1 0-1,-1 0 1,1 0 0,-1 1 0,0-1 0,0 0 0,0 1 0,0 0 0,0-1 0,0 1-1,0-1 1,0 1 0,-1-1 0,-1 0 0,-2-1 379,0 1-307,1 1 1,-1-1-1,-1 0 0,1 0 1,0 1-1,0 0 1,-7-1-1,11 2-192,-1 0 0,1 1 1,0-1-1,-1 0 0,1 1 0,0-1 0,0 1 1,-1-1-1,1 1 0,0 0 0,0-1 1,0 1-1,0 0 0,0 0 0,0 0 0,0 0 1,0 0-1,-1-1 0,1 1 0,1 0 1,-1 0-1,0 0 0,1 1 0,-1-1 1,1 0-1,-1 0 0,1 1 0,0-1 0,-1 0 1,1 1-1,0-1 0,0-1 0,0 2 1,0 1-1,-1 2 12,1 0 0,0-1 0,0 1-1,0 0 1,1 0 0,0 0 0,0 0 0,0-1 0,0 1 0,1 0 0,1-1 0,-1 0 0,0 1 0,0-1-1,1 1 1,0-2 0,0 1 0,0 0 0,0 0 0,1-1 0,0 1 0,-1-1 0,1 0 0,1 0 0,-1-1-1,0 1 1,2 0 0,-2-1 0,1 0 0,0 0 0,0 0 0,0-1 0,0-1 0,0 1 0,7 1 0,2 0 53,-1-1 1,-1-1-1,1 0 1,19-2 0,-29 2-80,0-1 1,-1 1 0,1-1-1,0 0 1,0 1 0,0-1-1,-1 1 1,2-2 0,-2 1-1,1 0 1,-1-1-1,1 1 1,-1-1 0,0 0-1,0 0 1,0 0 0,0 1-1,0-1 1,0 0 0,0-1-1,-1 1 1,1 0 0,-1-1-1,0 1 1,1 0 0,-1-1-1,0-3 1,1-1 78,-1 0-1,-1 0 1,0 0-1,0-1 1,0 1 0,-1 0-1,-2-11 1,2 16-73,0-1 1,1 1-1,-1-1 1,0 0-1,0 0 1,0 2-1,-1-2 1,1 1-1,-1-1 1,1 1-1,-1 0 1,0-1-1,0 2 1,0-1-1,0 0 1,0 0-1,-1 1 1,1-1-1,0 0 1,-1 1-1,-1 0 0,2-1 1,-1 1-1,0 1 1,-3-2-1,3 2-101,0 0-1,1 1 1,-1-1-1,0 0 1,1 1-1,-1-1 1,1 0-1,-1 1 0,1 0 1,-1 0-1,1 0 1,-1 0-1,1 1 1,-4 1-1,-4 6-4070,6 3-4772</inkml:trace>
  <inkml:trace contextRef="#ctx0" brushRef="#br0" timeOffset="1601.56">2356 239 304,'-7'-14'6185,"12"21"-2616,-4-5-3017,1-1 0,-1 1 0,0 1 0,0-1 0,0 0 0,0 1 0,-1-1 0,1 0 0,-1 0 0,1 1 1,-1-1-1,0 1 0,0-1 0,0 1 0,0-2 0,0 2 0,-2 3 0,-16 45 1140,-1-4-1318,19-45-501,-1 0 1,1 0-1,-1 0 0,1 0 1,0 1-1,0-1 1,0 0-1,0 0 1,0 0-1,1 0 0,-1 0 1,0 1-1,1-1 1,1 4-1,-1-6-314,0 0 1,0 1-1,1-1 1,-1 1-1,0-1 0,0 0 1,1 1-1,-1-1 0,0 0 1,0 0-1,1 1 0,-1-1 1,0 0-1,0 0 1,0-1-1,1 1 0,-1 0 1,0 0-1,0 0 0,0-1 1,0 1-1,0-1 1,0 1-1,1-1 0,-1 1 1,0 0-1,0-1 0,-1 1 1,1-1-1,0 0 1,0 0-1,1-1 0,5-4-1866</inkml:trace>
  <inkml:trace contextRef="#ctx0" brushRef="#br0" timeOffset="1968.45">2537 406 544,'3'4'11102,"-5"15"-8090,-2 1-3650,6-20 102,-1 0 1,0 0-1,0 0 0,0 0 1,1 0-1,-1-1 0,0 1 1,1 0-1,-1-1 1,1 1-1,-1-1 0,0 1 1,0-1-1,0 1 1,0-1-1,0 0 0,0 0 1,0 1-1,0 0 1,1-3-1,1-1-779</inkml:trace>
  <inkml:trace contextRef="#ctx0" brushRef="#br0" timeOffset="2369.02">2820 243 656,'0'0'1049,"13"6"10711,-18 32-5417,-8-2-4049,9-27-2210,-1 0 0,2 0 0,0 1 0,1-1 0,0 1 0,0 14 0,2-23-73,2 16-482,-2-17 295,0 1-1,1-1 0,-1 1 0,0-1 0,0 0 1,1 1-1,-1-1 0,0 0 0,1 1 0,-1-1 0,0 0 1,1 1-1,-1-1 0,0 0 0,1 0 0,-1 0 1,0 0-1,1 0 0,-1 0 0,1 0 0,-1 0 0,1 0 1,-1 0-1,0 0 0,1 1 0,-1-1 0,1 0 1,-1 0-1,1-1 0,-1 1 0,2 0 0,-2 0 0,0 0 1,1 0-1,-1 0 0,1 0 0,-1 0 0,0 0 1,1 0-1,-1 0 0,1-1 0,4-2-3438</inkml:trace>
  <inkml:trace contextRef="#ctx0" brushRef="#br0" timeOffset="5272.14">1318 283 112,'67'0'1940,"-100"-2"2473,-8-7-2277,18 4-1795,-2 1-1,-23-3 1,-140-11 1860,-147-3-416,-6-11-419,145 12-126,147 14-1042,-56 1-1,143 5 46,-37 0-134,-8-5-67,6 5-45,1 0 1,-1 0-1,1 0 1,-1 0-1,1 0 1,-1-1-1,1 1 1,-1 0-1,1 0 0,-2-1 1,2 1-1,-1 0 1,1-1-1,0 1 1,-1 0-1,1-1 1,-1 1-1,1-1 1,0 1-1,-1 0 0,1-1 1,0 1-1,0-1 1,-1 1-1,1-1 1,0 1-1,0-1 1,0 1-1,0-1 1,0 0-1,0 0 0,0 5 0,1-1 0,0 0 0,0 0 0,0 0 0,2 0 0,-2 0 0,1 0-1,-1 0 1,1 0 0,0-2 0,0 2 0,1 0 0,-1-1 0,0 0-1,1 1 1,0-1 0,5 3 0,-4-3 1,-1 1 0,1 0-1,-1 0 1,1 0 0,0 0 0,-1 1-1,0-1 1,-1 1 0,1-1 0,-1 1 0,0 0-1,3 5 1,-1 7 3,1-1 1,1 1-1,15 25 1,-17-35-9,0 1 0,0 0 1,1-1-1,0 0 0,0-1 0,0 1 1,1 0-1,0-2 0,14 11 1,-87-62 11,61 44-15,2 0 0,0-1 0,0 0 0,1 1 0,-1-1 0,1-1 0,0 1 1,0 0-1,0-1 0,0 0 0,-3-8 0,-4-5-82,-7-18-3,0 1 0,3-3-1,-14-51 1,27 57 87,1 32 7,0 0 1,1-1 0,-1 0 0,0 0-1,0 1 1,0-1 0,0 0 0,1 0-1,-1 1 1,0-1 0,1 0 0,-1 1-1,1-1 1,-1 0 0,1 1-1,-1-1 1,1 0 0,-1 1 0,1-1-1,-1 1 1,1-1 0,0 1 0,-1 0-1,1-1 1,0 1 0,0 0 0,-1-1-1,1 1 1,1 0 0,-2 0 21,0 1-114,0 0 93,0 0 0,0 0 0,0 0 0,0 0 0,0 0-1,0 0 1,0 0 0,1 0 0,-1 0 0,0 0 0,1 0 0,-1 0 0,0 0 0,1 0 0,-1-1 0,1 0 0,0 1 0,-1 0 0,1 0 0,0 0 0,0-1 0,-1 1 0,1 0 0,0-1 0,2 2 0,29 1 209,-28-3-177,186-2 2260,34-12-579,-146 5-1225,-63 8-386,-10 1 77,1 0-1,0 0 1,-1-1 0,1 1 0,0 0 0,0-2 0,-1 1 0,1-1 0,-1 0 0,0 0 0,10-5 0,-19 2 205,-15 3-363,8 2-269,-29-1 52,13 5-4546,22-3 1391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9T22:03:17.5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1605 113 480,'-8'6'46,"2"2"0,0 1-1,0-2 1,1 2 0,0-1-1,0 1 1,1 0 0,0 0 0,1 0-1,0 1 1,1-2 0,-3 20-1,2-10 0,-2-1 0,-10 27 0,-59 120 416,60-132-347,-28 77 300,-22 76-126,13 17 441,0 9-502,30-129-232,-9 59-1,24-113 10,-1-2 0,-1 1 1,-2-2-1,-25 49 0,-3-3-12,23-43 11,2 0-1,-14 37 1,22-54-5,0 0 0,1 1-1,1 0 1,1 0 0,0 0 0,0-1-1,1 2 1,1-1 0,0 0-1,1 0 1,0 0 0,1 0 0,4 14-1,20 34-5,-12-33-84,-2 2 0,-2-1 0,11 42 0,-13-37-1519,-8-27 1058</inkml:trace>
  <inkml:trace contextRef="#ctx0" brushRef="#br0" timeOffset="1202.33">1747 0 96,'-2'1'37,"0"0"0,0 1 0,0-1 0,0 0 0,0 1 0,1-1 0,-2 0 0,1 1 0,1 0 0,-1-1 0,1 1 0,0 0 0,0 0 0,0 0 0,0 1 0,0-2 0,0 1 0,0 0 0,0 0 0,0 4 0,-10 18 275,-67 96 229,76-116-530,0 1 0,0-2 0,1 2 0,-1 0 0,1 0 0,0-1 0,1 1 1,-1-1-1,1 1 0,0-1 0,0 1 0,0 0 0,1 0 0,-1-1 0,3 9 0,3 44 583,-8-24-509,-1-1-1,-12 48 1,5-45 212,2 1 1,1 0-1,-1 44 0,6 128 565,2-204-863,1 10 6,-1 1 1,0 0-1,-1 0 1,-1-1-1,-1 1 1,0-1-1,-1 0 1,0 1-1,-11 23 1,-17 12-38,27-43 37,-1 1 1,1 0-1,1 0 0,0 0 0,0 0 1,1 1-1,1-1 0,-3 11 1,3-5-11,2-1 0,0 0 0,2 0 1,0 1-1,0-1 0,0 0 0,2 0 1,7 19-1,-5-13 13,1 0 0,-2 1 0,2 25 0,-8-22-13,0 0 0,-2-2 0,0 2 0,-2-1 0,-2 0 0,-9 25 0,0 4-3,11-34 10,1 0-1,1-1 1,0 1 0,2 0-1,0 0 1,1-1-1,1 1 1,0 0 0,5 19-1,11 22-6,-13-44 3,0 1 0,0 0 0,-2-1-1,2 23 1,-11 22 2,3-67-3441</inkml:trace>
  <inkml:trace contextRef="#ctx0" brushRef="#br0" timeOffset="2735.67">1395 1540 288,'-17'-12'1209,"-1"1"-751,-3-2 291,-1 0 0,-45-18 0,-119-34 1609,184 64-2341,-29-8 473,-2 3 0,1 0 0,-40-2 0,38 4-128,-203-12 1789,8 26-1802,162-5-353,37-2 65,18-2-80,-1 0 1,1-1-1,0 0 0,-1 0 1,1 0-1,-22-5 0,32 4 4,0 0-1,0 0 1,-1-1-1,1 1 0,0 0 1,0-1-1,0 0 1,0 1-1,0-1 1,1 1-1,-1-1 1,1 0-1,0 0 1,-1 0-1,1-1 0,0 1 1,0 0-1,0 0 1,1 0-1,-1 0 1,0-1-1,1 1 1,0-1-1,-1 1 1,1-1-1,1-2 0,-2 2 13,1 0-1,0-1 0,-1 1 0,1 1 1,-1-1-1,0 1 0,0-1 0,0 0 1,-1 0-1,1 0 0,-1 2 0,1-2 1,-4-3-1,4 5 73,38 20-181,-22-10 117,-2-1 0,0 2-1,-1-1 1,22 23 0,-25-22-2,2-1 0,-1 1 0,0-2 0,0 0 0,2-1 1,18 11-1,-142-82 37,95 51-40,-3 1 0,1 1 1,-2 1-1,0-1 0,1 3 1,-2 0-1,-40-10 0,60 18-1,0-1-1,0 1 1,0 0-1,0-1 1,0 1-1,0 0 1,0 0-1,0 0 1,0 0-1,0 1 0,-1-1 1,1 1-1,0-1 1,1 1-1,-1-1 1,-2 2-1,3-1 1,1 0 1,0-1-1,-1 1 0,1 0 0,0 0 0,0-1 0,0 0 1,0 1-1,-1 0 0,1 0 0,0-1 0,0 1 0,1 0 1,-1 0-1,0-1 0,0 1 0,0 0 0,0 0 0,1 0 1,-1-1-1,0 1 0,1 0 0,-1-1 0,0 1 0,1 0 1,-1-1-1,1 1 0,-1 0 0,1-1 0,-1 1 0,1-1 1,0 1-1,-1-1 0,1 0 0,1 1 0,53 39 51,-42-32-37,0 1 1,-1 1 0,14 12-1,31 23-49,-52-41 39,0-1 0,0 0-1,0-1 1,1 1 0,1-1 0,-2 0 0,1 0-1,0 0 1,0-1 0,1 0 0,9 1 0,-15-2-3,1 0 1,-1 0-1,0-1 1,1 1-1,-1 0 1,0-1-1,1 1 1,-1-1-1,0 0 1,1 1-1,-1-1 0,0 0 1,1 1-1,-1-1 1,0 0-1,0 0 1,0 0-1,-1 0 1,1 0-1,0 0 1,0-1-1,0 2 1,-1-1-1,1 0 1,-1 0-1,1-1 1,-1 1-1,1 0 1,-1-1-1,0 1 1,0 0-1,1-1 1,-1-1-1,-1-48 33,0 41-29,-2-44-11,1 20 1,1 1 1,6-58-1,3 69 11,-4 22 3,-2 10 16,1 3 1,-2-12-26,-1 0 0,2 1 0,-2-1 0,1 0 0,-1 1 0,0-1 0,1 0 0,-1 0 0,0 1 0,0-2 0,0 2 0,0-1 0,0 0 0,0 1 0,-1-1 1,1 0-1,0 1 0,-1-1 0,1 0 0,-2 0 0,2 1 0,-1-1 0,1 0 0,-1 0 0,0-1 0,0 1 0,-1 2 0,-44 35-28,26-24 41,2 3 0,-18 17 1,11-5 9,2 2 0,-23 42 0,40-63-22,-1 0-1,2 1 0,0-2 0,1 3 1,0-2-1,-3 19 0,7-28 1,0 0-1,1 0 1,-1-1 0,0 1 0,0 0-1,1-1 1,-1 1 0,1 0-1,-1-1 1,1 1 0,-1-1 0,1 1-1,-1 0 1,1-1 0,-1 1-1,1-1 1,0 0 0,-1 1-1,1-1 1,0 1 0,-1-1 0,1 0-1,0 0 1,0 1 0,-1-1-1,1 0 1,0 0 0,0 0-1,-1 0 1,1 0 0,0 0 0,1 0-1,34 1 1,-29-1 7,53-4-13,-41 3 141,0 0 1,0 0 0,20 4 0,127 22 232,-84-8-352,-82-17-49,0-1 1,0 1-1,0 0 0,0 0 1,1 0-1,-1 0 0,0 0 1,0 0-1,0 0 1,1 0-1,-1 0 0,0-1 1,0 1-1,1 0 0,-1 0 1,0 0-1,0 0 1,0 0-1,1 0 0,-1 1 1,0-1-1,0 0 0,0 0 1,1 0-1,-1 0 0,0 0 1,0 0-1,0 0 1,1 0-1,-1 0 0,0 1 1,0-1-1,0 0 0,0 0 1,1 0-1,-1 0 1,0 1-1,0-1 0,0 0 1,0 0-1,0 0 0,0 0 1,1 0-1,-1 0 1,0 0-1,0 0 0,0 1 1,0-1-1,0 0 0,0 0 1,0 0-1,0 1 0,0-1 1,0 0-1,0 0 1,0 0-1,0 1 0,0-1 1,0 0-1,0 0 0,-1 1 1,1-1-1,0 0 1,0 0-1,-10 6-4094,5-5 557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9T22:01:49.32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1877 2085 112,'31'-27'752,"-7"7"669,-11 5 629,-16 42 5,-2 1-1,0-2 0,-16 44 1,6-19-842,-1 18 453,-5 78 0,-5 28-809,24-158-631,0-3 272,1-27-270,3-23-237,1-2-1,2 2 1,13-42 0,-8 31-138,53-206 329,-56 228-262,-2 18 168,-4 15 605,-3 34 1011,-2-1-1,-19 74 0,6-32-1181,-82 338-140,90-400-395,8-18 55,0-1 1,-1 1 0,1 0-1,-1 0 1,1 0 0,1 0-1,-1 0 1,0 5 0,1-7 111,1-18 97,6-35-257,25-94-1,-8 45-65,-11 46 11,-3 10 89,-2 1-1,6-89 0,-17 120-79,1 14 9,-4 26 319,4 226 3495,2-142-3150,11 8 368,0-5-116,-10-105-983,0-17-287,-3-18-1647,-18-14-17263,14 27 14273</inkml:trace>
  <inkml:trace contextRef="#ctx0" brushRef="#br0" timeOffset="2385.46">1514 292 272,'-14'-1'532,"1"-1"1,0-1-1,0 0 0,-24-7 1,-13-4 452,-59-11 1563,46 9-1463,-1 4 0,-75-7 0,-769-1 7756,874 20-8636,-23 5 92,103 3-44,152-10-271,-227-13 223,27 15-209,-1-1 0,1 1 1,0 0-1,-1-1 0,1 1 0,0 0 0,0 0 1,-1 1-1,1-1 0,-1 0 0,1 1 0,-1-1 1,1 1-1,0 0 0,0 0 0,-4 2 0,3-3-58,-1 2 0,0-1-1,0 0 1,-1 0 0,1 0 0,0-1-1,-7 1 1,3-2-8,5 1 68,0 0 0,1 0 0,0 0 0,0 0 0,0-1 0,0 1 0,0-1-1,0 1 1,0-1 0,1 1 0,-1-1 0,0 0 0,0 0 0,0 1 0,1-1 0,-1 0 0,-2-3 0,-7 55-62,10-46 59,0 0 0,-1 0-1,1-1 1,-1 0 0,0 0-1,0 0 1,-1 1 0,1-1-1,-1 0 1,0-2 0,-4 6-1,8-9 7,0 0 0,0 1-1,-1-1 1,1 0 0,1 0-1,-1 0 1,0 0 0,-1 0-1,1 0 1,0 0 0,-1 0-1,1 0 1,-1 0 0,1-1-1,-1 1 1,0 0 0,0 0-1,1-1 1,-1 1 0,0 0-1,0-1 1,0 1 0,0 0-1,-1 0 1,1-1 0,0 1-1,0 0 1,-1 0 0,1 0-1,-1 0 1,1 0 0,-1 0-1,1 0 1,-1-1 0,0 1-1,0 0 1,-1 0 0,2 0-1,-1 0 1,0 1 0,0-1-1,0 0 1,0 0 0,0 1-1,-1-1 1,1 0 0,0 1-1,0-1 1,0 1 0,-1-1-1,1 1 1,0 0 0,0-1-1,-1 1 1,1 0 0,0 0-1,-1 0 1,1 0 0,0 0-1,0 0 1,-1 1 0,1-1-1,0 0 1,0 1 0,-1-1-1,0 1 1,-1 0 0,8-2-13,-1-1 1,0 1 0,0 0 0,0 1 0,0-1 0,0 1 0,0 0 0,0 0 0,1 0-1,-1 0 1,0 1 0,0-1 0,0 1 0,5 2 0,71 21 104,-48-12-86,29 4-48,-35-10 53,-1 0 1,-1 2-1,1 1 1,40 19-1,-64-27 14,0-1 0,0 1 0,0-1 0,0 1 0,0-1 0,-1 1 0,1-1 0,0 1 0,0-1 0,-1 1 1,1 0-1,0 0 0,-1-1 0,1 1 0,-1 0 0,1 0 0,-1 0 0,2-1 0,-2 1 0,0 0 0,1 0 0,-1 0 0,0 0 0,0 0 0,0 0 0,0 0 0,1 0 0,-1-1 0,-1 1 0,1 1 0,0-2 7,-1 1 1,-1 0-1,1-1 0,1 1 1,-1-1-1,0 1 0,0-1 1,0 1-1,0-1 1,0 1-1,0-1 0,1 0 1,-1 0-1,0 1 0,0-1 1,0 0-1,0 0 0,0 0 1,0 0-1,0 0 1,0 0-1,0 0 0,0-1 1,0 1-1,0 0 0,0 0 1,0-1-1,-1 0 0,-69-42-3,-161-65-185,159 64 168,73 43-16,-1 1-1,1 0 1,0 0 0,0 0-1,0-1 1,0 1-1,-1 0 1,1 0 0,0 0-1,0-1 1,0 1-1,0 0 1,0 0 0,0-1-1,0 1 1,0 0-1,0 0 1,0-1-1,0 1 1,0 0 0,0 0-1,0-1 1,0 1-1,0 0 1,0 0 0,0-1-1,0 1 1,0 0-1,0 0 1,0-1-1,0 1 1,0 0 0,1 0-1,-1-1 1,0 1-1,0 0 1,0 0 0,0 0-1,1-1 1,-1 1-1,0 0 1,0 0-1,17-11-46,25-8 20,-38 18 4,-10-26 117,6 25-94,1 1 1,-1-1-1,0 1 1,1 0-1,-1-1 1,1 1 0,0 0-1,-1-1 1,1 1-1,0 1 1,0-1-1,0 0 1,0-1-1,0 1 1,0 0 0,0 0-1,0 0 1,0 1-1,0-1 1,1 0-1,-1 0 1,0 1 0,0-1-1,1 1 1,-1-1-1,1 1 1,2-1-1,51-8-17,-33 6 77,162-36 1543,-117 27 204,-66 12-1169,-41-2 1280,37 2-2099,-28 2-2016,21 2-2073</inkml:trace>
  <inkml:trace contextRef="#ctx0" brushRef="#br0" timeOffset="3553.49">1510 1369 224,'4'-4'4166,"-11"24"-635,-6 27 925,-9 42 869,-6 2-3613,26-71-608,9-11-5030,-6-10 3491,0 1-1,0 0 0,1 0 1,-1-1-1,0 1 0,0 0 1,0-1-1,0 1 0,0-1 1,0 0-1,1 1 0,-1-1 1,-1 0-1,1 0 1,0 1-1,0 0 0,0-1 1,0 0-1,1 0 0,-2 0 1,1 0-1,-1 0 0,1-1 1,0 1-1,-1 0 0,0 0 1,1-2-1,8-18-3830</inkml:trace>
  <inkml:trace contextRef="#ctx0" brushRef="#br0" timeOffset="4020.71">1753 1315 560,'-30'19'3813,"18"-11"-2791,3 1 0,-1 1 1,1-1-1,-1 1 0,2 0 1,1 1-1,0 0 0,-12 22 1,1 9 819,-16 55 0,2-7 55,-92 182-242,122-266-5270,9-14-238,11-17-2867,-12 10 4308</inkml:trace>
  <inkml:trace contextRef="#ctx0" brushRef="#br0" timeOffset="4587.89">1797 1604 96,'0'0'267,"0"-1"-76,0 0 0,0 0-1,0 0 1,0 1 0,0-1 0,0 0-1,1 0 1,-1 0 0,0 1-1,0-1 1,0 0 0,1 0-1,-1 1 1,0-1 0,1 0 0,-1 1-1,1-1 1,-1 0 0,1 1-1,-1-1 1,1 1 0,-1 0-1,1-1 1,0 1 0,-1-1 0,1 1-1,0 0 1,-1-1 0,1 1-1,0 0 1,0-1 0,-1 1-1,1 0 1,1 0 0,35-16 4631,56-13 0,-72 24-4595,0 0 0,1 1 0,0 1 1,-1 2-1,2 0 0,-1 0 0,29 3 0,-51-2-216,1 0-1,-1 0 1,1 0-1,0 0 1,-1 1-1,1-1 1,-1 0 0,1 0-1,0 0 1,-1 0-1,1 1 1,-1-1-1,1 0 1,-1 0-1,1 1 1,-1-1-1,1 1 1,-1-1 0,1 0-1,-1 1 1,0-1-1,1 1 1,-1-1-1,0 1 1,1-1-1,-1 1 1,0-1-1,1 1 1,-1-1 0,0 1-1,0-1 1,0 1-1,0 0 1,0-1-1,1 1 1,-1-1-1,0 1 1,0 0-1,0-1 1,-1 1 0,1-1-1,0 1 1,0 0-1,0-1 1,0 1-1,0-1 1,-1 1-1,1-1 1,0 1-1,-1-1 1,1 1 0,0-1-1,-1 0 1,1 1-1,-28 30 544,-141 82-253,168-112-299,-1 1-1,1-1 0,-1 0 0,1 1 0,0-1 0,0 1 0,0-1 0,0 1 1,0-2-1,1 2 0,-1-1 0,1 1 0,-1 0 0,1 0 0,-1-1 0,1 1 1,0 0-1,0 0 0,0-1 0,0 1 0,0 0 0,0-1 0,0 0 0,1 1 0,-1 0 1,1-1-1,-1 1 0,1 0 0,0-1 0,-1 1 0,1-1 0,0 1 0,0-1 1,0 1-1,0-1 0,2 1 0,-1-1 0,8 10-11,0-1 0,2-1 0,22 15 1,-9-5 24,-23-17 21,1 0 0,-1 0 0,1 0 0,0 0 0,-1 1 0,-1-1 0,1 0 0,0 0 0,0 1 0,-1 0 0,0 0 0,1 0-1,-1 0 1,0 0 0,-1-1 0,1 1 0,0 0 0,-1 0 0,0 0 0,1 0 0,-1 1 0,-1 3 0,0-4 147,0-1 0,0 1 1,-1 0-1,1-1 0,-1 1 0,1-1 0,-1 0 1,0 0-1,0 0 0,0 0 0,0 0 0,-1 0 1,0 0-1,1 0 0,-1 0 0,1-1 0,-1 1 1,0-1-1,1 0 0,-1 0 0,0-1 0,0 1 1,-6 0-1,-10 4-1,-1-2 0,1-1 0,-1 0 0,0-1 0,0-2 0,0 1 0,1-2 1,-2-1-1,2 0 0,0-2 0,-24-6 0,36 9-536,-3-2-2499</inkml:trace>
  <inkml:trace contextRef="#ctx0" brushRef="#br0" timeOffset="118787.69">671 768 96,'2'9'-783,"6"-6"4295,15 0 8350,-3-1-6972,-8 0-4138,1 0 0,-1-1 0,0-1 1,1 0-1,-1-1 0,25-3 0,77-18-672,-90 17 183,23-4-240,-22 3-30,1 0 0,1 2 0,45 0 0,-74 8 272,1 1 0,-1 0 0,-1 0 0,1 0 0,-2-1 0,2 0 0,-6 6 0,1 0-68,-2 2 14,0 0 1,2 1-1,-1-1 0,2 1 1,-8 20-1,12-27-188,-5 15 30,1 1 0,-5 38 0,4 0-59,7-59-164,-9-26-21846</inkml:trace>
  <inkml:trace contextRef="#ctx0" brushRef="#br0" timeOffset="119619.33">1500 758 336,'-2'-15'9818,"-2"3"-3962,-13-10-2384,8 14-3591,0 2 0,0-1 0,-19-8 0,25 14 120,0 0 1,-1 0-1,1 0 0,0 0 0,0 1 0,-2-1 1,2 1-1,-1 0 0,1 0 0,0 0 1,-1 0-1,1 1 0,-1-1 0,1 1 1,0 0-1,-1 0 0,0 0 0,1 0 1,0 1-1,0-1 0,0 1 0,0 0 1,-4 3-1,5-3 1,0-2 0,-1 2 1,1 0-1,0 0 0,0 0 0,0 0 1,1 0-1,-1 0 0,1 0 0,-1 1 1,1-1-1,0 0 0,0 0 0,0 1 1,0-1-1,0 1 0,1 0 0,-1-1 1,1 1-1,0 0 0,0-2 0,0 2 1,0 0-1,0 0 0,0-1 0,1 1 1,0 0-1,-1-1 0,1 1 0,0-2 1,0 2-1,2 2 0,0 1 27,1-1 0,-1 0-1,2 0 1,0 0 0,-1 0 0,1 0-1,8 5 1,-10-8-22,-1 0-1,2 0 1,-1-1-1,0 1 1,0 0-1,-1-1 1,1 0-1,1-1 1,-1 1-1,0 0 1,0 0-1,0-1 1,1 1-1,0-1 1,-1 0-1,0 0 1,0 0-1,0-1 1,6 0-1,-4-3-7,1 0-1,-1-1 1,-1-1-1,0 1 1,1 1-1,3-10 1,4-1 41,-7 10-299,11-8 1303,-14 17 480,-5 12 459,-12 33-759,4-16 38,0 1 0,3 0 0,1 1 0,-4 47 0,15-93-3085,5-2-5432,-8 11 6381,1 0-1,-1 0 1,0 0 0,0 0-1,1 1 1,-1-1 0,-1 0-1,1 0 1,0 0 0,0 0-1,-1 0 1,1-1 0,-1-2-1,0-7-4797,0 4 3594</inkml:trace>
  <inkml:trace contextRef="#ctx0" brushRef="#br0" timeOffset="120290.06">1679 684 2449,'-2'-1'71,"-7"-21"7440,33 12-1406,-14 7-6084,11-3 1220,-11 4-492,1-1 0,1 0 0,-1 1 0,0 0 0,17 0 0,-23 2-565,-1 0-1,1 1 1,-1-1 0,0 1-1,0 0 1,0 0-1,0 1 1,0-1 0,0 1-1,1 0 1,-2 0-1,1-1 1,-1 1 0,1 1-1,-1-1 1,0 1-1,0 0 1,0 0 0,0 0-1,4 5 1,-3-3-18,1 1 26,0 1-1,0-1 1,-1 1 0,0 0-1,1 0 1,-2 0 0,0 1-1,0-1 1,0 1 0,-1 0-1,-1-1 1,1 2 0,-1-1-1,-1 15 1,0-13 97,0-2-128,0-1 0,0 2 0,-1-1 0,0-1 0,-1 1 0,0 0 0,0-1 0,-1 1 0,0 0 0,0-2 0,-2 2 0,2-1 0,-2-1 0,1 1 0,-9 8 1,-2 0 2,0-2 0,-2 0 0,-27 16 0,36-25-145,1 0 0,-1 0 0,0 0-1,0-1 1,0-2 0,-10 4 0,15-4-14,0-1 1,0 1-1,0-1 0,0 0 1,0 0-1,0 0 1,-1 0-1,1-1 0,0 1 1,0-1-1,0 0 1,0 0-1,0 0 1,0 0-1,1 0 0,-1 0 1,-3-3-1,4 4-14,1-1 0,0 1 0,0-1 0,0 1 0,0-1 0,0 0 0,1 0 0,-1 1 0,0-1 0,0 0 0,1 0-1,-1 0 1,1 1 0,-1-1 0,1 0 0,-1 0 0,1 0 0,-1 0 0,1 0 0,0 0 0,0 0 0,-1 0 0,1 0 0,0 1 0,0-2 0,0 1 0,0 0-1,0 0 1,0 0 0,1 0 0,-1 0 0,0 0 0,0 0 0,1 0 0,-1 0 0,1 0 0,-1 0 0,1 0 0,-1 0 0,1 1 0,-1-1 0,1 0 0,0 0-1,0 0 1,-1 1 0,2-2 0,2 0 11,1-1 0,-1 1 0,0-1-1,1 1 1,-1 0 0,1 0 0,-1 0-1,2 0 1,5-1 0,-6 3 24,0 0 0,0-1 0,0 1 1,2-1-1,-2 2 0,0-1 0,0 0 0,0 1 0,0-1 0,1 1 0,7 4 1,-11-4-16,1 0 1,-1 0 0,0 1 0,0-1 0,0 1 0,0 0 0,0-1 0,0 1 0,1 0 0,-1 0-1,-1-1 1,1 2 0,-1-1 0,0 0 0,1 0 0,-1 1 0,0-1 0,0 1 0,-1-1 0,1 0 0,0 0-1,-1 1 1,0 0 0,1-1 0,-1 1 0,0 2 0,-1-2-180,3 35-5210,-2-37 5244,0 0 0,0 0 0,0-1 0,0 1 0,0 0-1,0 0 1,0 0 0,0-1 0,1 1 0,-1 0 0,0-1-1,0 0 1,1 1 0,-1 0 0,0-1 0,1 1 0,-1 0-1,1-1 1,-1 1 0,1 0 0,-1-1 0,1 1 0,-1-1-1,1 1 1,0-1 0,-1 1 0,1-1 0,-1 0-1,1 1 1,0-1 0,0 0 0,-1 1 0,1-1 0,0 0-1,0 0 1,-1 0 0,1 0 0,1 0 0,-1 0 0,-1 0-1,1 0 1,0 0 0,0 0 0,0 0 0,1 0 0,21-20-16936,-16 15 15123</inkml:trace>
  <inkml:trace contextRef="#ctx0" brushRef="#br0" timeOffset="120688.31">2071 987 656,'4'7'16184,"-5"8"-12141,-7 13-4002,34-54-19668</inkml:trace>
  <inkml:trace contextRef="#ctx0" brushRef="#br0" timeOffset="121087.709">2195 756 448,'10'-10'9054,"3"3"-3690,34-4-1087,-29 7-2600,1-1-1164,0 1 0,0 0 0,0 2 0,1 0 0,-2 1 0,2 0 0,31 4-1,-50-2-401,0-1 1,0 0-1,0 1 0,2-1 0,-2 0 0,0 0 0,0 1 0,0 0 0,0-1 0,0 1 0,-1 0 0,1 0 0,0 0 0,0-1 0,0 1 0,-1 0 1,1 0-1,0 0 0,-1 0 0,1 0 0,-1 1 0,1-1 0,-1 0 0,0 0 0,1 0 0,-1 0 0,0 0 0,0 1 0,0-2 0,0 1 0,0 0 1,0 0-1,0 1 0,0-1 0,-1 1 0,-9 40 3119,9-37-3175,-39 94 632,15-39-814,24-56 127,-1 0 0,1-1 0,0 2 0,1-1 0,-1 0 0,1 0 0,-1 0 0,1-1 0,0 2 0,1-1 0,-1 0 0,1 0 0,0 0 0,0-1 0,0 1 0,1 0 0,3 8 0,1-11-1939,6-10-5764,-11 7 6816,0 1 1,1-1 0,-1 1 0,-1-1-1,1 0 1,0 1 0,-1-1-1,1 0 1,-1 1 0,1 0 0,-1-1-1,0 0 1,0-3 0,-4-5-4276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3T13:17:46.5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89 1 48,'-13'14'48,"-1"2"-16,0-1-32,3-3 0,0-2 0,2 2 0,0 1 0,2-3-64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3T13:17:46.5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153 0 288,'0'6'144,"-5"0"-16,3 5 0,-7-1-16,-16 37 241,16-29-273,-1 1 32,1 1 0,0-2-32,-23 74 176,26-67-256,-1 2 32,2-1-32,-2 1 0,-6 79-737,8-85 305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7DB3-4199-43CD-9DD1-E54840D44413}">
  <dimension ref="A1:Z23"/>
  <sheetViews>
    <sheetView showGridLines="0" topLeftCell="A3" zoomScale="160" zoomScaleNormal="160" workbookViewId="0">
      <selection activeCell="G20" sqref="G20"/>
    </sheetView>
  </sheetViews>
  <sheetFormatPr defaultRowHeight="14.4" x14ac:dyDescent="0.3"/>
  <cols>
    <col min="1" max="19" width="3.33203125" customWidth="1"/>
    <col min="20" max="20" width="2.5546875" customWidth="1"/>
    <col min="21" max="25" width="7.6640625" customWidth="1"/>
    <col min="26" max="26" width="2.5546875" customWidth="1"/>
    <col min="27" max="47" width="9.44140625" customWidth="1"/>
  </cols>
  <sheetData>
    <row r="1" spans="1:26" x14ac:dyDescent="0.3">
      <c r="T1" s="10"/>
      <c r="U1" s="10"/>
      <c r="V1" s="10"/>
      <c r="W1" s="10"/>
      <c r="X1" s="10"/>
      <c r="Y1" s="10"/>
      <c r="Z1" s="10"/>
    </row>
    <row r="2" spans="1:26" ht="15" thickBot="1" x14ac:dyDescent="0.35">
      <c r="A2" s="10"/>
      <c r="B2" s="112" t="s">
        <v>18</v>
      </c>
      <c r="C2" s="112"/>
      <c r="D2" s="112"/>
      <c r="E2" s="112"/>
      <c r="F2" s="112"/>
      <c r="G2" s="10"/>
      <c r="H2" s="112" t="s">
        <v>19</v>
      </c>
      <c r="I2" s="112"/>
      <c r="J2" s="112"/>
      <c r="K2" s="112"/>
      <c r="L2" s="112"/>
      <c r="M2" s="10"/>
      <c r="N2" s="112" t="s">
        <v>20</v>
      </c>
      <c r="O2" s="112"/>
      <c r="P2" s="112"/>
      <c r="Q2" s="112"/>
      <c r="R2" s="112"/>
      <c r="S2" s="10"/>
      <c r="T2" s="10"/>
      <c r="U2" s="24" t="s">
        <v>18</v>
      </c>
      <c r="V2" s="24"/>
      <c r="W2" s="24"/>
      <c r="X2" s="24"/>
      <c r="Y2" s="24"/>
      <c r="Z2" s="10"/>
    </row>
    <row r="3" spans="1:26" ht="15" thickBot="1" x14ac:dyDescent="0.35">
      <c r="A3" s="10"/>
      <c r="B3" s="11"/>
      <c r="C3" s="12"/>
      <c r="D3" s="12"/>
      <c r="E3" s="12"/>
      <c r="F3" s="13"/>
      <c r="G3" s="10"/>
      <c r="H3" s="11"/>
      <c r="I3" s="12"/>
      <c r="J3" s="12"/>
      <c r="K3" s="12"/>
      <c r="L3" s="13"/>
      <c r="M3" s="10"/>
      <c r="N3" s="11"/>
      <c r="O3" s="12"/>
      <c r="P3" s="12"/>
      <c r="Q3" s="12"/>
      <c r="R3" s="13"/>
      <c r="S3" s="10"/>
      <c r="T3" s="10"/>
      <c r="U3" s="1">
        <v>794</v>
      </c>
      <c r="V3" s="2">
        <v>814</v>
      </c>
      <c r="W3" s="2">
        <v>811</v>
      </c>
      <c r="X3" s="2">
        <v>794</v>
      </c>
      <c r="Y3" s="3">
        <v>793</v>
      </c>
      <c r="Z3" s="10"/>
    </row>
    <row r="4" spans="1:26" x14ac:dyDescent="0.3">
      <c r="A4" s="10"/>
      <c r="B4" s="14"/>
      <c r="C4" s="113" t="s">
        <v>0</v>
      </c>
      <c r="D4" s="114"/>
      <c r="E4" s="115"/>
      <c r="F4" s="15"/>
      <c r="G4" s="16"/>
      <c r="H4" s="17"/>
      <c r="I4" s="113" t="s">
        <v>3</v>
      </c>
      <c r="J4" s="114"/>
      <c r="K4" s="115"/>
      <c r="L4" s="15"/>
      <c r="M4" s="16"/>
      <c r="N4" s="17"/>
      <c r="O4" s="113" t="s">
        <v>6</v>
      </c>
      <c r="P4" s="114"/>
      <c r="Q4" s="115"/>
      <c r="R4" s="18"/>
      <c r="S4" s="10"/>
      <c r="T4" s="10"/>
      <c r="U4" s="4">
        <v>800</v>
      </c>
      <c r="V4" s="5">
        <v>776</v>
      </c>
      <c r="W4" s="5">
        <v>785</v>
      </c>
      <c r="X4" s="5">
        <v>793</v>
      </c>
      <c r="Y4" s="6">
        <v>786</v>
      </c>
      <c r="Z4" s="10"/>
    </row>
    <row r="5" spans="1:26" x14ac:dyDescent="0.3">
      <c r="A5" s="10"/>
      <c r="B5" s="14"/>
      <c r="C5" s="116"/>
      <c r="D5" s="117"/>
      <c r="E5" s="118"/>
      <c r="F5" s="15"/>
      <c r="G5" s="16"/>
      <c r="H5" s="17"/>
      <c r="I5" s="116"/>
      <c r="J5" s="117"/>
      <c r="K5" s="118"/>
      <c r="L5" s="15"/>
      <c r="M5" s="16"/>
      <c r="N5" s="17"/>
      <c r="O5" s="116"/>
      <c r="P5" s="117"/>
      <c r="Q5" s="118"/>
      <c r="R5" s="18"/>
      <c r="S5" s="10"/>
      <c r="T5" s="10"/>
      <c r="U5" s="4">
        <v>797</v>
      </c>
      <c r="V5" s="5">
        <v>792</v>
      </c>
      <c r="W5" s="5">
        <v>808</v>
      </c>
      <c r="X5" s="5">
        <v>803</v>
      </c>
      <c r="Y5" s="6">
        <v>794</v>
      </c>
      <c r="Z5" s="10"/>
    </row>
    <row r="6" spans="1:26" ht="15" thickBot="1" x14ac:dyDescent="0.35">
      <c r="A6" s="10"/>
      <c r="B6" s="14"/>
      <c r="C6" s="119"/>
      <c r="D6" s="120"/>
      <c r="E6" s="121"/>
      <c r="F6" s="15"/>
      <c r="G6" s="16"/>
      <c r="H6" s="17"/>
      <c r="I6" s="119"/>
      <c r="J6" s="120"/>
      <c r="K6" s="121"/>
      <c r="L6" s="15"/>
      <c r="M6" s="16"/>
      <c r="N6" s="17"/>
      <c r="O6" s="119"/>
      <c r="P6" s="120"/>
      <c r="Q6" s="121"/>
      <c r="R6" s="18"/>
      <c r="S6" s="10"/>
      <c r="T6" s="10"/>
      <c r="U6" s="4">
        <v>797</v>
      </c>
      <c r="V6" s="5">
        <v>807</v>
      </c>
      <c r="W6" s="5">
        <v>783</v>
      </c>
      <c r="X6" s="5">
        <v>819</v>
      </c>
      <c r="Y6" s="6">
        <v>800</v>
      </c>
      <c r="Z6" s="10"/>
    </row>
    <row r="7" spans="1:26" ht="15" thickBot="1" x14ac:dyDescent="0.35">
      <c r="A7" s="10"/>
      <c r="B7" s="14"/>
      <c r="C7" s="19"/>
      <c r="D7" s="19"/>
      <c r="E7" s="19"/>
      <c r="F7" s="20"/>
      <c r="G7" s="16"/>
      <c r="H7" s="17"/>
      <c r="I7" s="19"/>
      <c r="J7" s="19"/>
      <c r="K7" s="19"/>
      <c r="L7" s="20"/>
      <c r="M7" s="16"/>
      <c r="N7" s="17"/>
      <c r="O7" s="19"/>
      <c r="P7" s="19"/>
      <c r="Q7" s="19"/>
      <c r="R7" s="18"/>
      <c r="S7" s="10"/>
      <c r="T7" s="10"/>
      <c r="U7" s="7">
        <v>797</v>
      </c>
      <c r="V7" s="8">
        <v>793</v>
      </c>
      <c r="W7" s="8">
        <v>793</v>
      </c>
      <c r="X7" s="8">
        <v>797</v>
      </c>
      <c r="Y7" s="9">
        <v>797</v>
      </c>
      <c r="Z7" s="10"/>
    </row>
    <row r="8" spans="1:26" ht="15" thickBot="1" x14ac:dyDescent="0.35">
      <c r="A8" s="10"/>
      <c r="B8" s="14"/>
      <c r="C8" s="19"/>
      <c r="D8" s="19"/>
      <c r="E8" s="19"/>
      <c r="F8" s="20"/>
      <c r="G8" s="16"/>
      <c r="H8" s="17"/>
      <c r="I8" s="19"/>
      <c r="J8" s="19"/>
      <c r="K8" s="19"/>
      <c r="L8" s="20"/>
      <c r="M8" s="16"/>
      <c r="N8" s="17"/>
      <c r="O8" s="19"/>
      <c r="P8" s="19"/>
      <c r="Q8" s="19"/>
      <c r="R8" s="18"/>
      <c r="S8" s="10"/>
      <c r="T8" s="10"/>
      <c r="U8" s="10"/>
      <c r="V8" s="10"/>
      <c r="W8" s="10"/>
      <c r="X8" s="10"/>
      <c r="Y8" s="10"/>
      <c r="Z8" s="10"/>
    </row>
    <row r="9" spans="1:26" ht="15" thickBot="1" x14ac:dyDescent="0.35">
      <c r="A9" s="10"/>
      <c r="B9" s="14"/>
      <c r="C9" s="113" t="s">
        <v>1</v>
      </c>
      <c r="D9" s="114"/>
      <c r="E9" s="115"/>
      <c r="F9" s="15"/>
      <c r="G9" s="16"/>
      <c r="H9" s="17"/>
      <c r="I9" s="113" t="s">
        <v>4</v>
      </c>
      <c r="J9" s="114"/>
      <c r="K9" s="115"/>
      <c r="L9" s="15"/>
      <c r="M9" s="16"/>
      <c r="N9" s="17"/>
      <c r="O9" s="113" t="s">
        <v>7</v>
      </c>
      <c r="P9" s="114"/>
      <c r="Q9" s="115"/>
      <c r="R9" s="18"/>
      <c r="S9" s="10"/>
      <c r="T9" s="10"/>
      <c r="U9" s="24" t="s">
        <v>19</v>
      </c>
      <c r="V9" s="24"/>
      <c r="W9" s="24"/>
      <c r="X9" s="24"/>
      <c r="Y9" s="24"/>
      <c r="Z9" s="10"/>
    </row>
    <row r="10" spans="1:26" x14ac:dyDescent="0.3">
      <c r="A10" s="10"/>
      <c r="B10" s="14"/>
      <c r="C10" s="116"/>
      <c r="D10" s="117"/>
      <c r="E10" s="118"/>
      <c r="F10" s="15"/>
      <c r="G10" s="16"/>
      <c r="H10" s="17"/>
      <c r="I10" s="116"/>
      <c r="J10" s="117"/>
      <c r="K10" s="118"/>
      <c r="L10" s="15"/>
      <c r="M10" s="16"/>
      <c r="N10" s="17"/>
      <c r="O10" s="116"/>
      <c r="P10" s="117"/>
      <c r="Q10" s="118"/>
      <c r="R10" s="18"/>
      <c r="S10" s="10"/>
      <c r="T10" s="10"/>
      <c r="U10" s="1">
        <v>547</v>
      </c>
      <c r="V10" s="2">
        <v>546</v>
      </c>
      <c r="W10" s="2">
        <v>553</v>
      </c>
      <c r="X10" s="2">
        <v>555</v>
      </c>
      <c r="Y10" s="3">
        <v>553</v>
      </c>
      <c r="Z10" s="10"/>
    </row>
    <row r="11" spans="1:26" ht="15" thickBot="1" x14ac:dyDescent="0.35">
      <c r="A11" s="10"/>
      <c r="B11" s="14"/>
      <c r="C11" s="119"/>
      <c r="D11" s="120"/>
      <c r="E11" s="121"/>
      <c r="F11" s="15"/>
      <c r="G11" s="16"/>
      <c r="H11" s="17"/>
      <c r="I11" s="119"/>
      <c r="J11" s="120"/>
      <c r="K11" s="121"/>
      <c r="L11" s="15"/>
      <c r="M11" s="16"/>
      <c r="N11" s="17"/>
      <c r="O11" s="119"/>
      <c r="P11" s="120"/>
      <c r="Q11" s="121"/>
      <c r="R11" s="18"/>
      <c r="S11" s="10"/>
      <c r="T11" s="10"/>
      <c r="U11" s="4">
        <v>546</v>
      </c>
      <c r="V11" s="5">
        <v>550</v>
      </c>
      <c r="W11" s="5">
        <v>553</v>
      </c>
      <c r="X11" s="5">
        <v>549</v>
      </c>
      <c r="Y11" s="6">
        <v>536</v>
      </c>
      <c r="Z11" s="10"/>
    </row>
    <row r="12" spans="1:26" x14ac:dyDescent="0.3">
      <c r="A12" s="10"/>
      <c r="B12" s="14"/>
      <c r="C12" s="19"/>
      <c r="D12" s="19"/>
      <c r="E12" s="19"/>
      <c r="F12" s="20"/>
      <c r="G12" s="16"/>
      <c r="H12" s="17"/>
      <c r="I12" s="19"/>
      <c r="J12" s="19"/>
      <c r="K12" s="19"/>
      <c r="L12" s="20"/>
      <c r="M12" s="16"/>
      <c r="N12" s="17"/>
      <c r="O12" s="19"/>
      <c r="P12" s="19"/>
      <c r="Q12" s="19"/>
      <c r="R12" s="18"/>
      <c r="S12" s="10"/>
      <c r="T12" s="10"/>
      <c r="U12" s="4">
        <v>544</v>
      </c>
      <c r="V12" s="5">
        <v>554</v>
      </c>
      <c r="W12" s="5">
        <v>548</v>
      </c>
      <c r="X12" s="5">
        <v>548</v>
      </c>
      <c r="Y12" s="6">
        <v>554</v>
      </c>
      <c r="Z12" s="10"/>
    </row>
    <row r="13" spans="1:26" ht="15" thickBot="1" x14ac:dyDescent="0.35">
      <c r="A13" s="10"/>
      <c r="B13" s="14"/>
      <c r="C13" s="19"/>
      <c r="D13" s="19"/>
      <c r="E13" s="19"/>
      <c r="F13" s="20"/>
      <c r="G13" s="16"/>
      <c r="H13" s="17"/>
      <c r="I13" s="19"/>
      <c r="J13" s="19"/>
      <c r="K13" s="19"/>
      <c r="L13" s="20"/>
      <c r="M13" s="16"/>
      <c r="N13" s="17"/>
      <c r="O13" s="19"/>
      <c r="P13" s="19"/>
      <c r="Q13" s="19"/>
      <c r="R13" s="18"/>
      <c r="S13" s="10"/>
      <c r="T13" s="10"/>
      <c r="U13" s="4">
        <v>553</v>
      </c>
      <c r="V13" s="5">
        <v>539</v>
      </c>
      <c r="W13" s="5">
        <v>552</v>
      </c>
      <c r="X13" s="5">
        <v>546</v>
      </c>
      <c r="Y13" s="6">
        <v>553</v>
      </c>
      <c r="Z13" s="10"/>
    </row>
    <row r="14" spans="1:26" ht="15" thickBot="1" x14ac:dyDescent="0.35">
      <c r="A14" s="10"/>
      <c r="B14" s="14"/>
      <c r="C14" s="113" t="s">
        <v>2</v>
      </c>
      <c r="D14" s="114"/>
      <c r="E14" s="115"/>
      <c r="F14" s="15"/>
      <c r="G14" s="16"/>
      <c r="H14" s="17"/>
      <c r="I14" s="113" t="s">
        <v>5</v>
      </c>
      <c r="J14" s="114"/>
      <c r="K14" s="115"/>
      <c r="L14" s="15"/>
      <c r="M14" s="16"/>
      <c r="N14" s="17"/>
      <c r="O14" s="113" t="s">
        <v>8</v>
      </c>
      <c r="P14" s="114"/>
      <c r="Q14" s="115"/>
      <c r="R14" s="18"/>
      <c r="S14" s="10"/>
      <c r="T14" s="10"/>
      <c r="U14" s="7">
        <v>551</v>
      </c>
      <c r="V14" s="8">
        <v>543</v>
      </c>
      <c r="W14" s="8">
        <v>543</v>
      </c>
      <c r="X14" s="8">
        <v>553</v>
      </c>
      <c r="Y14" s="9">
        <v>552</v>
      </c>
      <c r="Z14" s="10"/>
    </row>
    <row r="15" spans="1:26" x14ac:dyDescent="0.3">
      <c r="A15" s="10"/>
      <c r="B15" s="14"/>
      <c r="C15" s="116"/>
      <c r="D15" s="117"/>
      <c r="E15" s="118"/>
      <c r="F15" s="15"/>
      <c r="G15" s="16"/>
      <c r="H15" s="17"/>
      <c r="I15" s="116"/>
      <c r="J15" s="117"/>
      <c r="K15" s="118"/>
      <c r="L15" s="15"/>
      <c r="M15" s="16"/>
      <c r="N15" s="17"/>
      <c r="O15" s="116"/>
      <c r="P15" s="117"/>
      <c r="Q15" s="118"/>
      <c r="R15" s="18"/>
      <c r="S15" s="10"/>
      <c r="T15" s="10"/>
      <c r="U15" s="10"/>
      <c r="V15" s="10"/>
      <c r="W15" s="10"/>
      <c r="X15" s="10"/>
      <c r="Y15" s="10"/>
      <c r="Z15" s="10"/>
    </row>
    <row r="16" spans="1:26" ht="15" thickBot="1" x14ac:dyDescent="0.35">
      <c r="A16" s="10"/>
      <c r="B16" s="14"/>
      <c r="C16" s="119"/>
      <c r="D16" s="120"/>
      <c r="E16" s="121"/>
      <c r="F16" s="15"/>
      <c r="G16" s="16"/>
      <c r="H16" s="17"/>
      <c r="I16" s="119"/>
      <c r="J16" s="120"/>
      <c r="K16" s="121"/>
      <c r="L16" s="15"/>
      <c r="M16" s="16"/>
      <c r="N16" s="17"/>
      <c r="O16" s="119"/>
      <c r="P16" s="120"/>
      <c r="Q16" s="121"/>
      <c r="R16" s="18"/>
      <c r="S16" s="10"/>
      <c r="T16" s="10"/>
      <c r="U16" s="24" t="s">
        <v>20</v>
      </c>
      <c r="V16" s="24"/>
      <c r="W16" s="24"/>
      <c r="X16" s="24"/>
      <c r="Y16" s="24"/>
      <c r="Z16" s="10"/>
    </row>
    <row r="17" spans="1:26" x14ac:dyDescent="0.3">
      <c r="A17" s="10"/>
      <c r="B17" s="21"/>
      <c r="C17" s="22"/>
      <c r="D17" s="22"/>
      <c r="E17" s="22"/>
      <c r="F17" s="23"/>
      <c r="G17" s="10"/>
      <c r="H17" s="21"/>
      <c r="I17" s="22"/>
      <c r="J17" s="22"/>
      <c r="K17" s="22"/>
      <c r="L17" s="23"/>
      <c r="M17" s="10"/>
      <c r="N17" s="21"/>
      <c r="O17" s="22"/>
      <c r="P17" s="22"/>
      <c r="Q17" s="22"/>
      <c r="R17" s="23"/>
      <c r="S17" s="10"/>
      <c r="T17" s="10"/>
      <c r="U17" s="30">
        <v>1026</v>
      </c>
      <c r="V17" s="31">
        <v>998</v>
      </c>
      <c r="W17" s="31">
        <v>1018</v>
      </c>
      <c r="X17" s="31">
        <v>977</v>
      </c>
      <c r="Y17" s="32">
        <v>1000</v>
      </c>
      <c r="Z17" s="10"/>
    </row>
    <row r="18" spans="1:26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3">
        <v>932</v>
      </c>
      <c r="V18" s="25">
        <v>1012</v>
      </c>
      <c r="W18" s="25">
        <v>991</v>
      </c>
      <c r="X18" s="25">
        <v>1013</v>
      </c>
      <c r="Y18" s="34">
        <v>1004</v>
      </c>
      <c r="Z18" s="10"/>
    </row>
    <row r="19" spans="1:26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3">
        <v>1037</v>
      </c>
      <c r="V19" s="25">
        <v>1043</v>
      </c>
      <c r="W19" s="25">
        <v>1029</v>
      </c>
      <c r="X19" s="25">
        <v>991</v>
      </c>
      <c r="Y19" s="34">
        <v>1015</v>
      </c>
      <c r="Z19" s="10"/>
    </row>
    <row r="20" spans="1:26" x14ac:dyDescent="0.3">
      <c r="T20" s="10"/>
      <c r="U20" s="33">
        <v>985</v>
      </c>
      <c r="V20" s="25">
        <v>970</v>
      </c>
      <c r="W20" s="25">
        <v>976</v>
      </c>
      <c r="X20" s="25">
        <v>1065</v>
      </c>
      <c r="Y20" s="34">
        <v>968</v>
      </c>
      <c r="Z20" s="10"/>
    </row>
    <row r="21" spans="1:26" ht="15" thickBot="1" x14ac:dyDescent="0.35">
      <c r="T21" s="10"/>
      <c r="U21" s="35">
        <v>1000</v>
      </c>
      <c r="V21" s="36">
        <v>974</v>
      </c>
      <c r="W21" s="36">
        <v>970</v>
      </c>
      <c r="X21" s="36">
        <v>1018</v>
      </c>
      <c r="Y21" s="37">
        <v>1051</v>
      </c>
      <c r="Z21" s="10"/>
    </row>
    <row r="22" spans="1:26" x14ac:dyDescent="0.3">
      <c r="T22" s="10"/>
      <c r="U22" s="10"/>
      <c r="V22" s="10"/>
      <c r="W22" s="10"/>
      <c r="X22" s="10"/>
      <c r="Y22" s="10"/>
      <c r="Z22" s="10"/>
    </row>
    <row r="23" spans="1:26" x14ac:dyDescent="0.3">
      <c r="T23" s="10"/>
      <c r="U23" s="10"/>
      <c r="V23" s="10"/>
      <c r="W23" s="10"/>
      <c r="X23" s="10"/>
      <c r="Y23" s="10"/>
      <c r="Z23" s="10"/>
    </row>
  </sheetData>
  <mergeCells count="12">
    <mergeCell ref="C9:E11"/>
    <mergeCell ref="I9:K11"/>
    <mergeCell ref="O9:Q11"/>
    <mergeCell ref="C14:E16"/>
    <mergeCell ref="I14:K16"/>
    <mergeCell ref="O14:Q16"/>
    <mergeCell ref="B2:F2"/>
    <mergeCell ref="H2:L2"/>
    <mergeCell ref="N2:R2"/>
    <mergeCell ref="C4:E6"/>
    <mergeCell ref="I4:K6"/>
    <mergeCell ref="O4:Q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BEC7-430F-45E4-A459-F96311C6B7A0}">
  <dimension ref="I1:AL24"/>
  <sheetViews>
    <sheetView showGridLines="0" tabSelected="1" topLeftCell="K4" zoomScale="145" zoomScaleNormal="145" workbookViewId="0">
      <selection activeCell="AK16" sqref="AK16"/>
    </sheetView>
  </sheetViews>
  <sheetFormatPr defaultRowHeight="14.4" x14ac:dyDescent="0.3"/>
  <cols>
    <col min="1" max="9" width="3.33203125" customWidth="1"/>
    <col min="10" max="10" width="11.6640625" style="26" customWidth="1"/>
    <col min="11" max="19" width="3.33203125" customWidth="1"/>
    <col min="20" max="20" width="11.6640625" style="26" customWidth="1"/>
    <col min="21" max="29" width="3.33203125" customWidth="1"/>
    <col min="30" max="30" width="11.6640625" style="26" customWidth="1"/>
    <col min="31" max="36" width="3.33203125" customWidth="1"/>
    <col min="37" max="37" width="25.21875" style="26" customWidth="1"/>
    <col min="38" max="38" width="14.88671875" customWidth="1"/>
    <col min="39" max="39" width="10.6640625" customWidth="1"/>
    <col min="40" max="77" width="3.33203125" customWidth="1"/>
  </cols>
  <sheetData>
    <row r="1" spans="9:38" ht="15" thickBot="1" x14ac:dyDescent="0.35"/>
    <row r="2" spans="9:38" x14ac:dyDescent="0.3">
      <c r="AK2" s="130" t="s">
        <v>56</v>
      </c>
      <c r="AL2" s="131"/>
    </row>
    <row r="3" spans="9:38" ht="15" thickBot="1" x14ac:dyDescent="0.35">
      <c r="AK3" s="132"/>
      <c r="AL3" s="133"/>
    </row>
    <row r="4" spans="9:38" x14ac:dyDescent="0.3">
      <c r="I4" s="10"/>
      <c r="J4" s="61" t="s">
        <v>48</v>
      </c>
      <c r="K4" s="112" t="s">
        <v>42</v>
      </c>
      <c r="L4" s="112"/>
      <c r="M4" s="112"/>
      <c r="N4" s="112"/>
      <c r="O4" s="112"/>
      <c r="P4" s="82"/>
      <c r="Q4" s="82"/>
      <c r="R4" s="82"/>
      <c r="S4" s="82"/>
      <c r="T4" s="61" t="s">
        <v>49</v>
      </c>
      <c r="U4" s="112" t="s">
        <v>19</v>
      </c>
      <c r="V4" s="112"/>
      <c r="W4" s="112"/>
      <c r="X4" s="112"/>
      <c r="Y4" s="112"/>
      <c r="Z4" s="82"/>
      <c r="AA4" s="82"/>
      <c r="AB4" s="82"/>
      <c r="AC4" s="82"/>
      <c r="AD4" s="61" t="s">
        <v>52</v>
      </c>
      <c r="AE4" s="112" t="s">
        <v>20</v>
      </c>
      <c r="AF4" s="112"/>
      <c r="AG4" s="112"/>
      <c r="AH4" s="112"/>
      <c r="AI4" s="112"/>
      <c r="AJ4" s="10"/>
      <c r="AK4" s="40" t="s">
        <v>25</v>
      </c>
    </row>
    <row r="5" spans="9:38" ht="15" thickBot="1" x14ac:dyDescent="0.35">
      <c r="I5" s="10"/>
      <c r="J5" s="87">
        <f>J10/(1-L6)</f>
        <v>909.01209801203595</v>
      </c>
      <c r="K5" s="12"/>
      <c r="L5" s="90" t="s">
        <v>0</v>
      </c>
      <c r="M5" s="12"/>
      <c r="N5" s="12"/>
      <c r="O5" s="13"/>
      <c r="P5" s="41"/>
      <c r="Q5" s="41"/>
      <c r="R5" s="41"/>
      <c r="S5" s="41"/>
      <c r="T5" s="87">
        <f>T10/(1-V6)</f>
        <v>585.75758000981727</v>
      </c>
      <c r="U5" s="11"/>
      <c r="V5" s="90" t="s">
        <v>3</v>
      </c>
      <c r="W5" s="12"/>
      <c r="X5" s="12"/>
      <c r="Y5" s="13"/>
      <c r="Z5" s="41"/>
      <c r="AA5" s="41"/>
      <c r="AB5" s="41"/>
      <c r="AC5" s="41"/>
      <c r="AD5" s="87">
        <f>AD10/(1-AF6)</f>
        <v>1116.2385279746597</v>
      </c>
      <c r="AE5" s="11"/>
      <c r="AF5" s="90" t="s">
        <v>6</v>
      </c>
      <c r="AG5" s="12"/>
      <c r="AH5" s="12"/>
      <c r="AI5" s="13"/>
      <c r="AJ5" s="10"/>
      <c r="AK5" s="29">
        <f>SUM(J5,T5,AD5)</f>
        <v>2611.008205996513</v>
      </c>
    </row>
    <row r="6" spans="9:38" x14ac:dyDescent="0.3">
      <c r="I6" s="10"/>
      <c r="J6" s="40"/>
      <c r="K6" s="14"/>
      <c r="L6" s="126">
        <v>7.2999999999999995E-2</v>
      </c>
      <c r="M6" s="114"/>
      <c r="N6" s="115"/>
      <c r="O6" s="15"/>
      <c r="P6" s="83"/>
      <c r="Q6" s="83"/>
      <c r="R6" s="83"/>
      <c r="S6" s="83"/>
      <c r="T6" s="40"/>
      <c r="U6" s="17"/>
      <c r="V6" s="126">
        <v>4.3999999999999997E-2</v>
      </c>
      <c r="W6" s="114"/>
      <c r="X6" s="115"/>
      <c r="Y6" s="15"/>
      <c r="Z6" s="83"/>
      <c r="AA6" s="83"/>
      <c r="AB6" s="83"/>
      <c r="AC6" s="83"/>
      <c r="AD6" s="40"/>
      <c r="AE6" s="17"/>
      <c r="AF6" s="126">
        <v>6.0999999999999999E-2</v>
      </c>
      <c r="AG6" s="114"/>
      <c r="AH6" s="115"/>
      <c r="AI6" s="18"/>
      <c r="AJ6" s="10"/>
      <c r="AK6" s="40" t="s">
        <v>57</v>
      </c>
    </row>
    <row r="7" spans="9:38" x14ac:dyDescent="0.3">
      <c r="I7" s="10"/>
      <c r="J7" s="40"/>
      <c r="K7" s="14"/>
      <c r="L7" s="116"/>
      <c r="M7" s="117"/>
      <c r="N7" s="118"/>
      <c r="O7" s="15"/>
      <c r="P7" s="83"/>
      <c r="Q7" s="83"/>
      <c r="R7" s="83"/>
      <c r="S7" s="83"/>
      <c r="T7" s="40"/>
      <c r="U7" s="17"/>
      <c r="V7" s="116"/>
      <c r="W7" s="117"/>
      <c r="X7" s="118"/>
      <c r="Y7" s="15"/>
      <c r="Z7" s="83"/>
      <c r="AA7" s="83"/>
      <c r="AB7" s="83"/>
      <c r="AC7" s="83"/>
      <c r="AD7" s="40"/>
      <c r="AE7" s="17"/>
      <c r="AF7" s="116"/>
      <c r="AG7" s="117"/>
      <c r="AH7" s="118"/>
      <c r="AI7" s="18"/>
      <c r="AJ7" s="10"/>
      <c r="AK7" s="146">
        <f>AK21/AK5</f>
        <v>0.89937672145452308</v>
      </c>
    </row>
    <row r="8" spans="9:38" ht="15" thickBot="1" x14ac:dyDescent="0.35">
      <c r="I8" s="10"/>
      <c r="J8" s="40"/>
      <c r="K8" s="14"/>
      <c r="L8" s="119"/>
      <c r="M8" s="120"/>
      <c r="N8" s="121"/>
      <c r="O8" s="15"/>
      <c r="P8" s="83"/>
      <c r="Q8" s="83"/>
      <c r="R8" s="83"/>
      <c r="S8" s="83"/>
      <c r="T8" s="40"/>
      <c r="U8" s="17"/>
      <c r="V8" s="119"/>
      <c r="W8" s="120"/>
      <c r="X8" s="121"/>
      <c r="Y8" s="15"/>
      <c r="Z8" s="83"/>
      <c r="AA8" s="83"/>
      <c r="AB8" s="83"/>
      <c r="AC8" s="83"/>
      <c r="AD8" s="40"/>
      <c r="AE8" s="17"/>
      <c r="AF8" s="119"/>
      <c r="AG8" s="120"/>
      <c r="AH8" s="121"/>
      <c r="AI8" s="18"/>
      <c r="AJ8" s="10"/>
      <c r="AK8" s="144"/>
    </row>
    <row r="9" spans="9:38" x14ac:dyDescent="0.3">
      <c r="I9" s="10"/>
      <c r="J9" s="61" t="s">
        <v>47</v>
      </c>
      <c r="K9" s="41"/>
      <c r="L9" s="19"/>
      <c r="M9" s="19"/>
      <c r="N9" s="19"/>
      <c r="O9" s="20"/>
      <c r="P9" s="19"/>
      <c r="Q9" s="19"/>
      <c r="R9" s="19"/>
      <c r="S9" s="19"/>
      <c r="T9" s="61" t="s">
        <v>50</v>
      </c>
      <c r="U9" s="17"/>
      <c r="V9" s="19"/>
      <c r="W9" s="19"/>
      <c r="X9" s="19"/>
      <c r="Y9" s="20"/>
      <c r="Z9" s="19"/>
      <c r="AA9" s="19"/>
      <c r="AB9" s="19"/>
      <c r="AC9" s="19"/>
      <c r="AD9" s="61" t="s">
        <v>53</v>
      </c>
      <c r="AE9" s="17"/>
      <c r="AF9" s="19"/>
      <c r="AG9" s="19"/>
      <c r="AH9" s="19"/>
      <c r="AI9" s="18"/>
      <c r="AJ9" s="10"/>
      <c r="AK9" s="144"/>
    </row>
    <row r="10" spans="9:38" ht="101.4" thickBot="1" x14ac:dyDescent="0.35">
      <c r="I10" s="10"/>
      <c r="J10" s="87">
        <f>J15/(1-L11)</f>
        <v>842.6542148571574</v>
      </c>
      <c r="K10" s="41"/>
      <c r="L10" s="91" t="s">
        <v>1</v>
      </c>
      <c r="M10" s="19"/>
      <c r="N10" s="19"/>
      <c r="O10" s="20"/>
      <c r="P10" s="19"/>
      <c r="Q10" s="19"/>
      <c r="R10" s="19"/>
      <c r="S10" s="19"/>
      <c r="T10" s="87">
        <f>T15/(1-V11)</f>
        <v>559.98424648938533</v>
      </c>
      <c r="U10" s="17"/>
      <c r="V10" s="91" t="s">
        <v>4</v>
      </c>
      <c r="W10" s="19"/>
      <c r="X10" s="19"/>
      <c r="Y10" s="20"/>
      <c r="Z10" s="19"/>
      <c r="AA10" s="19"/>
      <c r="AB10" s="19"/>
      <c r="AC10" s="19"/>
      <c r="AD10" s="87">
        <f>AD15/(1-AF11)</f>
        <v>1048.1479777682055</v>
      </c>
      <c r="AE10" s="17"/>
      <c r="AF10" s="91" t="s">
        <v>7</v>
      </c>
      <c r="AG10" s="19"/>
      <c r="AH10" s="19"/>
      <c r="AI10" s="18"/>
      <c r="AJ10" s="10"/>
      <c r="AK10" s="145" t="s">
        <v>58</v>
      </c>
    </row>
    <row r="11" spans="9:38" x14ac:dyDescent="0.3">
      <c r="I11" s="10"/>
      <c r="J11" s="40"/>
      <c r="K11" s="14"/>
      <c r="L11" s="126">
        <v>2.1999999999999999E-2</v>
      </c>
      <c r="M11" s="114"/>
      <c r="N11" s="115"/>
      <c r="O11" s="15"/>
      <c r="P11" s="83"/>
      <c r="Q11" s="83"/>
      <c r="R11" s="83"/>
      <c r="S11" s="83"/>
      <c r="T11" s="40"/>
      <c r="U11" s="17"/>
      <c r="V11" s="126">
        <v>8.9999999999999993E-3</v>
      </c>
      <c r="W11" s="114"/>
      <c r="X11" s="115"/>
      <c r="Y11" s="15"/>
      <c r="Z11" s="83"/>
      <c r="AA11" s="83"/>
      <c r="AB11" s="83"/>
      <c r="AC11" s="83"/>
      <c r="AD11" s="40"/>
      <c r="AE11" s="17"/>
      <c r="AF11" s="135">
        <v>1.7999999999999999E-2</v>
      </c>
      <c r="AG11" s="136"/>
      <c r="AH11" s="137"/>
      <c r="AI11" s="18"/>
      <c r="AJ11" s="10"/>
      <c r="AK11" s="40"/>
    </row>
    <row r="12" spans="9:38" x14ac:dyDescent="0.3">
      <c r="I12" s="10"/>
      <c r="J12" s="40"/>
      <c r="K12" s="14"/>
      <c r="L12" s="116"/>
      <c r="M12" s="117"/>
      <c r="N12" s="118"/>
      <c r="O12" s="15"/>
      <c r="P12" s="83"/>
      <c r="Q12" s="83"/>
      <c r="R12" s="83"/>
      <c r="S12" s="83"/>
      <c r="T12" s="40"/>
      <c r="U12" s="17"/>
      <c r="V12" s="116"/>
      <c r="W12" s="117"/>
      <c r="X12" s="118"/>
      <c r="Y12" s="15"/>
      <c r="Z12" s="83"/>
      <c r="AA12" s="83"/>
      <c r="AB12" s="83"/>
      <c r="AC12" s="83"/>
      <c r="AD12" s="40"/>
      <c r="AE12" s="17"/>
      <c r="AF12" s="138"/>
      <c r="AG12" s="139"/>
      <c r="AH12" s="140"/>
      <c r="AI12" s="18"/>
      <c r="AJ12" s="10"/>
      <c r="AK12" s="40"/>
    </row>
    <row r="13" spans="9:38" ht="15" thickBot="1" x14ac:dyDescent="0.35">
      <c r="I13" s="10"/>
      <c r="J13" s="40"/>
      <c r="K13" s="14"/>
      <c r="L13" s="119"/>
      <c r="M13" s="120"/>
      <c r="N13" s="121"/>
      <c r="O13" s="15"/>
      <c r="P13" s="83"/>
      <c r="Q13" s="83"/>
      <c r="R13" s="83"/>
      <c r="S13" s="83"/>
      <c r="T13" s="40"/>
      <c r="U13" s="17"/>
      <c r="V13" s="119"/>
      <c r="W13" s="120"/>
      <c r="X13" s="121"/>
      <c r="Y13" s="15"/>
      <c r="Z13" s="83"/>
      <c r="AA13" s="83"/>
      <c r="AB13" s="83"/>
      <c r="AC13" s="83"/>
      <c r="AD13" s="40"/>
      <c r="AE13" s="17"/>
      <c r="AF13" s="141"/>
      <c r="AG13" s="142"/>
      <c r="AH13" s="143"/>
      <c r="AI13" s="18"/>
      <c r="AJ13" s="10"/>
      <c r="AK13" s="40"/>
    </row>
    <row r="14" spans="9:38" x14ac:dyDescent="0.3">
      <c r="I14" s="10"/>
      <c r="J14" s="61" t="s">
        <v>46</v>
      </c>
      <c r="K14" s="41"/>
      <c r="L14" s="19"/>
      <c r="M14" s="19"/>
      <c r="N14" s="19"/>
      <c r="O14" s="20"/>
      <c r="P14" s="19"/>
      <c r="Q14" s="19"/>
      <c r="R14" s="19"/>
      <c r="S14" s="19"/>
      <c r="T14" s="61" t="s">
        <v>51</v>
      </c>
      <c r="U14" s="17"/>
      <c r="V14" s="19"/>
      <c r="W14" s="19"/>
      <c r="X14" s="19"/>
      <c r="Y14" s="20"/>
      <c r="Z14" s="19"/>
      <c r="AA14" s="19"/>
      <c r="AB14" s="19"/>
      <c r="AC14" s="19"/>
      <c r="AD14" s="61" t="s">
        <v>54</v>
      </c>
      <c r="AE14" s="17"/>
      <c r="AF14" s="19"/>
      <c r="AG14" s="19"/>
      <c r="AH14" s="19"/>
      <c r="AI14" s="18"/>
      <c r="AJ14" s="10"/>
      <c r="AK14" s="40"/>
    </row>
    <row r="15" spans="9:38" ht="15" thickBot="1" x14ac:dyDescent="0.35">
      <c r="I15" s="10"/>
      <c r="J15" s="87">
        <f>K21/(1-L16)</f>
        <v>824.11582213029988</v>
      </c>
      <c r="K15" s="41"/>
      <c r="L15" s="91" t="s">
        <v>2</v>
      </c>
      <c r="M15" s="19"/>
      <c r="N15" s="19"/>
      <c r="O15" s="20"/>
      <c r="P15" s="19"/>
      <c r="Q15" s="19"/>
      <c r="R15" s="19"/>
      <c r="S15" s="19"/>
      <c r="T15" s="87">
        <f>U21/(1-V16)</f>
        <v>554.94438827098088</v>
      </c>
      <c r="U15" s="17"/>
      <c r="V15" s="91" t="s">
        <v>5</v>
      </c>
      <c r="W15" s="19"/>
      <c r="X15" s="19"/>
      <c r="Y15" s="20"/>
      <c r="Z15" s="19"/>
      <c r="AA15" s="19"/>
      <c r="AB15" s="19"/>
      <c r="AC15" s="19"/>
      <c r="AD15" s="87">
        <f>AE21/(1-AF16)</f>
        <v>1029.2813141683778</v>
      </c>
      <c r="AE15" s="17"/>
      <c r="AF15" s="91" t="s">
        <v>8</v>
      </c>
      <c r="AG15" s="19"/>
      <c r="AH15" s="19"/>
      <c r="AI15" s="18"/>
      <c r="AJ15" s="10"/>
      <c r="AK15" s="40"/>
    </row>
    <row r="16" spans="9:38" x14ac:dyDescent="0.3">
      <c r="I16" s="88"/>
      <c r="J16" s="89"/>
      <c r="K16" s="14"/>
      <c r="L16" s="126">
        <v>3.3000000000000002E-2</v>
      </c>
      <c r="M16" s="114"/>
      <c r="N16" s="115"/>
      <c r="O16" s="15"/>
      <c r="P16" s="83"/>
      <c r="Q16" s="83"/>
      <c r="R16" s="83"/>
      <c r="S16" s="83"/>
      <c r="T16" s="40"/>
      <c r="U16" s="17"/>
      <c r="V16" s="126">
        <v>1.0999999999999999E-2</v>
      </c>
      <c r="W16" s="114"/>
      <c r="X16" s="115"/>
      <c r="Y16" s="15"/>
      <c r="Z16" s="83"/>
      <c r="AA16" s="83"/>
      <c r="AB16" s="83"/>
      <c r="AC16" s="83"/>
      <c r="AD16" s="40"/>
      <c r="AE16" s="17"/>
      <c r="AF16" s="126">
        <v>2.5999999999999999E-2</v>
      </c>
      <c r="AG16" s="114"/>
      <c r="AH16" s="115"/>
      <c r="AI16" s="18"/>
      <c r="AJ16" s="10"/>
      <c r="AK16" s="40"/>
    </row>
    <row r="17" spans="9:38" ht="15" thickBot="1" x14ac:dyDescent="0.35">
      <c r="I17" s="10"/>
      <c r="J17" s="89"/>
      <c r="K17" s="14"/>
      <c r="L17" s="116"/>
      <c r="M17" s="117"/>
      <c r="N17" s="118"/>
      <c r="O17" s="15"/>
      <c r="P17" s="83"/>
      <c r="Q17" s="83"/>
      <c r="R17" s="83"/>
      <c r="S17" s="83"/>
      <c r="T17" s="40"/>
      <c r="U17" s="17"/>
      <c r="V17" s="116"/>
      <c r="W17" s="117"/>
      <c r="X17" s="118"/>
      <c r="Y17" s="15"/>
      <c r="Z17" s="83"/>
      <c r="AA17" s="83"/>
      <c r="AB17" s="83"/>
      <c r="AC17" s="83"/>
      <c r="AD17" s="40"/>
      <c r="AE17" s="17"/>
      <c r="AF17" s="116"/>
      <c r="AG17" s="117"/>
      <c r="AH17" s="118"/>
      <c r="AI17" s="18"/>
      <c r="AJ17" s="10"/>
      <c r="AK17" s="86"/>
      <c r="AL17" s="86"/>
    </row>
    <row r="18" spans="9:38" ht="15" thickBot="1" x14ac:dyDescent="0.35">
      <c r="I18" s="10"/>
      <c r="J18" s="40"/>
      <c r="K18" s="14"/>
      <c r="L18" s="119"/>
      <c r="M18" s="120"/>
      <c r="N18" s="121"/>
      <c r="O18" s="15"/>
      <c r="P18" s="83"/>
      <c r="Q18" s="83"/>
      <c r="R18" s="83"/>
      <c r="S18" s="83"/>
      <c r="T18" s="40"/>
      <c r="U18" s="17"/>
      <c r="V18" s="119"/>
      <c r="W18" s="120"/>
      <c r="X18" s="121"/>
      <c r="Y18" s="15"/>
      <c r="Z18" s="83"/>
      <c r="AA18" s="83"/>
      <c r="AB18" s="83"/>
      <c r="AC18" s="83"/>
      <c r="AD18" s="40"/>
      <c r="AE18" s="17"/>
      <c r="AF18" s="119"/>
      <c r="AG18" s="120"/>
      <c r="AH18" s="121"/>
      <c r="AI18" s="18"/>
      <c r="AJ18" s="10"/>
      <c r="AK18" s="130" t="s">
        <v>45</v>
      </c>
      <c r="AL18" s="131"/>
    </row>
    <row r="19" spans="9:38" ht="15" thickBot="1" x14ac:dyDescent="0.35">
      <c r="I19" s="10"/>
      <c r="J19" s="40"/>
      <c r="K19" s="21"/>
      <c r="L19" s="22"/>
      <c r="M19" s="22"/>
      <c r="N19" s="22"/>
      <c r="O19" s="23"/>
      <c r="P19" s="41"/>
      <c r="Q19" s="41"/>
      <c r="R19" s="41"/>
      <c r="S19" s="41"/>
      <c r="T19" s="40"/>
      <c r="U19" s="21"/>
      <c r="V19" s="22"/>
      <c r="W19" s="22"/>
      <c r="X19" s="22"/>
      <c r="Y19" s="23"/>
      <c r="Z19" s="41"/>
      <c r="AA19" s="41"/>
      <c r="AB19" s="41"/>
      <c r="AC19" s="41"/>
      <c r="AD19" s="40"/>
      <c r="AE19" s="21"/>
      <c r="AF19" s="22"/>
      <c r="AG19" s="22"/>
      <c r="AH19" s="22"/>
      <c r="AI19" s="23"/>
      <c r="AJ19" s="10"/>
      <c r="AK19" s="132"/>
      <c r="AL19" s="133"/>
    </row>
    <row r="20" spans="9:38" x14ac:dyDescent="0.3">
      <c r="I20" s="10"/>
      <c r="J20" s="40"/>
      <c r="K20" s="10"/>
      <c r="L20" s="10"/>
      <c r="M20" s="10"/>
      <c r="N20" s="10"/>
      <c r="O20" s="10"/>
      <c r="P20" s="10"/>
      <c r="Q20" s="10"/>
      <c r="R20" s="10"/>
      <c r="S20" s="10"/>
      <c r="T20" s="40"/>
      <c r="U20" s="10"/>
      <c r="V20" s="10"/>
      <c r="W20" s="10"/>
      <c r="X20" s="10"/>
      <c r="Y20" s="10"/>
      <c r="Z20" s="10"/>
      <c r="AA20" s="10"/>
      <c r="AB20" s="10"/>
      <c r="AC20" s="10"/>
      <c r="AD20" s="40"/>
      <c r="AE20" s="10"/>
      <c r="AF20" s="10"/>
      <c r="AG20" s="10"/>
      <c r="AH20" s="10"/>
      <c r="AI20" s="10"/>
      <c r="AJ20" s="10"/>
      <c r="AK20" s="40" t="s">
        <v>25</v>
      </c>
      <c r="AL20" s="26" t="s">
        <v>32</v>
      </c>
    </row>
    <row r="21" spans="9:38" s="81" customFormat="1" x14ac:dyDescent="0.3">
      <c r="J21" s="26" t="s">
        <v>25</v>
      </c>
      <c r="K21" s="128">
        <f>AVERAGE('Normal Stats Soln'!U3:U27)</f>
        <v>796.92</v>
      </c>
      <c r="L21" s="128"/>
      <c r="M21" s="128"/>
      <c r="N21" s="128"/>
      <c r="O21" s="128"/>
      <c r="P21" s="84"/>
      <c r="Q21" s="84"/>
      <c r="R21" s="84"/>
      <c r="S21" s="84"/>
      <c r="T21" s="26" t="s">
        <v>25</v>
      </c>
      <c r="U21" s="128">
        <f>AVERAGE('Normal Stats Soln'!V3:V27)</f>
        <v>548.84</v>
      </c>
      <c r="V21" s="128"/>
      <c r="W21" s="128"/>
      <c r="X21" s="128"/>
      <c r="Y21" s="128"/>
      <c r="Z21" s="84"/>
      <c r="AA21" s="84"/>
      <c r="AB21" s="84"/>
      <c r="AC21" s="84"/>
      <c r="AD21" s="26" t="s">
        <v>25</v>
      </c>
      <c r="AE21" s="128">
        <f>AVERAGE('Normal Stats Soln'!W3:W27)</f>
        <v>1002.52</v>
      </c>
      <c r="AF21" s="128"/>
      <c r="AG21" s="128"/>
      <c r="AH21" s="128"/>
      <c r="AI21" s="128"/>
      <c r="AK21" s="28">
        <f>SUM(K21,U21,AE21)</f>
        <v>2348.2799999999997</v>
      </c>
      <c r="AL21" s="27">
        <f>SQRT(AK23)</f>
        <v>32.332542945665956</v>
      </c>
    </row>
    <row r="22" spans="9:38" s="81" customFormat="1" x14ac:dyDescent="0.3">
      <c r="J22" s="26" t="s">
        <v>32</v>
      </c>
      <c r="K22" s="129">
        <f>_xlfn.STDEV.S('Normal Stats Soln'!U3:U27)</f>
        <v>9.7079005626002033</v>
      </c>
      <c r="L22" s="129"/>
      <c r="M22" s="129"/>
      <c r="N22" s="129"/>
      <c r="O22" s="129"/>
      <c r="P22" s="85"/>
      <c r="Q22" s="85"/>
      <c r="R22" s="85"/>
      <c r="S22" s="85"/>
      <c r="T22" s="26" t="s">
        <v>32</v>
      </c>
      <c r="U22" s="129">
        <f>_xlfn.STDEV.S('Normal Stats Soln'!V3:V27)</f>
        <v>5.0139804546886699</v>
      </c>
      <c r="V22" s="129"/>
      <c r="W22" s="129"/>
      <c r="X22" s="129"/>
      <c r="Y22" s="129"/>
      <c r="Z22" s="85"/>
      <c r="AA22" s="85"/>
      <c r="AB22" s="85"/>
      <c r="AC22" s="85"/>
      <c r="AD22" s="26" t="s">
        <v>32</v>
      </c>
      <c r="AE22" s="129">
        <f>_xlfn.STDEV.S('Normal Stats Soln'!W3:W27)</f>
        <v>30.430412419157253</v>
      </c>
      <c r="AF22" s="129"/>
      <c r="AG22" s="129"/>
      <c r="AH22" s="129"/>
      <c r="AI22" s="129"/>
      <c r="AK22" s="26"/>
    </row>
    <row r="23" spans="9:38" s="81" customFormat="1" x14ac:dyDescent="0.3">
      <c r="J23" s="26" t="s">
        <v>44</v>
      </c>
      <c r="K23" s="129">
        <f>K22*K22</f>
        <v>94.243333333333339</v>
      </c>
      <c r="L23" s="134"/>
      <c r="M23" s="134"/>
      <c r="N23" s="134"/>
      <c r="O23" s="134"/>
      <c r="P23" s="39"/>
      <c r="Q23" s="39"/>
      <c r="R23" s="39"/>
      <c r="S23" s="39"/>
      <c r="T23" s="26" t="s">
        <v>44</v>
      </c>
      <c r="U23" s="129">
        <f>U22*U22</f>
        <v>25.14</v>
      </c>
      <c r="V23" s="134"/>
      <c r="W23" s="134"/>
      <c r="X23" s="134"/>
      <c r="Y23" s="134"/>
      <c r="Z23" s="39"/>
      <c r="AA23" s="39"/>
      <c r="AB23" s="39"/>
      <c r="AC23" s="39"/>
      <c r="AD23" s="26" t="s">
        <v>44</v>
      </c>
      <c r="AE23" s="129">
        <f>AE22*AE22</f>
        <v>926.01</v>
      </c>
      <c r="AF23" s="134"/>
      <c r="AG23" s="134"/>
      <c r="AH23" s="134"/>
      <c r="AI23" s="134"/>
      <c r="AK23" s="27">
        <f>SUM(K23,U23,AE23)</f>
        <v>1045.3933333333334</v>
      </c>
    </row>
    <row r="24" spans="9:38" s="81" customFormat="1" x14ac:dyDescent="0.3">
      <c r="J24" s="26" t="s">
        <v>55</v>
      </c>
      <c r="K24" s="127">
        <f>K21/J5</f>
        <v>0.87668800199999997</v>
      </c>
      <c r="L24" s="127"/>
      <c r="M24" s="127"/>
      <c r="N24" s="127"/>
      <c r="O24" s="127"/>
      <c r="T24" s="26" t="s">
        <v>55</v>
      </c>
      <c r="U24" s="127">
        <f>U21/T5</f>
        <v>0.93697464399999997</v>
      </c>
      <c r="V24" s="127"/>
      <c r="W24" s="127"/>
      <c r="X24" s="127"/>
      <c r="Y24" s="127"/>
      <c r="AD24" s="26" t="s">
        <v>55</v>
      </c>
      <c r="AE24" s="127">
        <f>AE21/AD5</f>
        <v>0.89812345199999999</v>
      </c>
      <c r="AF24" s="127"/>
      <c r="AG24" s="127"/>
      <c r="AH24" s="127"/>
      <c r="AI24" s="127"/>
      <c r="AK24" s="26"/>
    </row>
  </sheetData>
  <mergeCells count="26">
    <mergeCell ref="AK2:AL3"/>
    <mergeCell ref="K23:O23"/>
    <mergeCell ref="U23:Y23"/>
    <mergeCell ref="AE23:AI23"/>
    <mergeCell ref="AK18:AL19"/>
    <mergeCell ref="L11:N13"/>
    <mergeCell ref="V11:X13"/>
    <mergeCell ref="AF11:AH13"/>
    <mergeCell ref="L16:N18"/>
    <mergeCell ref="V16:X18"/>
    <mergeCell ref="AF16:AH18"/>
    <mergeCell ref="K4:O4"/>
    <mergeCell ref="U4:Y4"/>
    <mergeCell ref="AE4:AI4"/>
    <mergeCell ref="L6:N8"/>
    <mergeCell ref="V6:X8"/>
    <mergeCell ref="AF6:AH8"/>
    <mergeCell ref="K24:O24"/>
    <mergeCell ref="U24:Y24"/>
    <mergeCell ref="AE24:AI24"/>
    <mergeCell ref="K21:O21"/>
    <mergeCell ref="U21:Y21"/>
    <mergeCell ref="AE21:AI21"/>
    <mergeCell ref="K22:O22"/>
    <mergeCell ref="U22:Y22"/>
    <mergeCell ref="AE22:A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41C3-02DE-4004-86D3-70D9B613D911}">
  <dimension ref="E1:Y19"/>
  <sheetViews>
    <sheetView showGridLines="0" zoomScale="190" zoomScaleNormal="190" workbookViewId="0">
      <selection activeCell="AI12" sqref="AI12"/>
    </sheetView>
  </sheetViews>
  <sheetFormatPr defaultRowHeight="14.4" x14ac:dyDescent="0.3"/>
  <cols>
    <col min="1" max="80" width="3.33203125" customWidth="1"/>
  </cols>
  <sheetData>
    <row r="1" spans="5:25" x14ac:dyDescent="0.3"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5:25" x14ac:dyDescent="0.3">
      <c r="E2" s="10"/>
      <c r="F2" s="10"/>
      <c r="G2" s="112" t="s">
        <v>18</v>
      </c>
      <c r="H2" s="112"/>
      <c r="I2" s="112"/>
      <c r="J2" s="112"/>
      <c r="K2" s="112"/>
      <c r="L2" s="10"/>
      <c r="M2" s="112" t="s">
        <v>19</v>
      </c>
      <c r="N2" s="112"/>
      <c r="O2" s="112"/>
      <c r="P2" s="112"/>
      <c r="Q2" s="112"/>
      <c r="R2" s="10"/>
      <c r="S2" s="112" t="s">
        <v>20</v>
      </c>
      <c r="T2" s="112"/>
      <c r="U2" s="112"/>
      <c r="V2" s="112"/>
      <c r="W2" s="112"/>
      <c r="X2" s="10"/>
      <c r="Y2" s="10"/>
    </row>
    <row r="3" spans="5:25" ht="15" thickBot="1" x14ac:dyDescent="0.35">
      <c r="E3" s="10"/>
      <c r="F3" s="10"/>
      <c r="G3" s="11"/>
      <c r="H3" s="12"/>
      <c r="I3" s="12"/>
      <c r="J3" s="12"/>
      <c r="K3" s="13"/>
      <c r="L3" s="10"/>
      <c r="M3" s="11"/>
      <c r="N3" s="12"/>
      <c r="O3" s="12"/>
      <c r="P3" s="12"/>
      <c r="Q3" s="13"/>
      <c r="R3" s="10"/>
      <c r="S3" s="11"/>
      <c r="T3" s="12"/>
      <c r="U3" s="12"/>
      <c r="V3" s="12"/>
      <c r="W3" s="13"/>
      <c r="X3" s="10"/>
      <c r="Y3" s="10"/>
    </row>
    <row r="4" spans="5:25" x14ac:dyDescent="0.3">
      <c r="E4" s="10"/>
      <c r="F4" s="10"/>
      <c r="G4" s="14"/>
      <c r="H4" s="113" t="s">
        <v>11</v>
      </c>
      <c r="I4" s="114"/>
      <c r="J4" s="115"/>
      <c r="K4" s="15"/>
      <c r="L4" s="16"/>
      <c r="M4" s="17"/>
      <c r="N4" s="113" t="s">
        <v>10</v>
      </c>
      <c r="O4" s="114"/>
      <c r="P4" s="115"/>
      <c r="Q4" s="15"/>
      <c r="R4" s="16"/>
      <c r="S4" s="17"/>
      <c r="T4" s="113" t="s">
        <v>9</v>
      </c>
      <c r="U4" s="114"/>
      <c r="V4" s="115"/>
      <c r="W4" s="18"/>
      <c r="X4" s="10"/>
      <c r="Y4" s="10"/>
    </row>
    <row r="5" spans="5:25" x14ac:dyDescent="0.3">
      <c r="E5" s="10"/>
      <c r="F5" s="10"/>
      <c r="G5" s="14"/>
      <c r="H5" s="116"/>
      <c r="I5" s="117"/>
      <c r="J5" s="118"/>
      <c r="K5" s="15"/>
      <c r="L5" s="16"/>
      <c r="M5" s="17"/>
      <c r="N5" s="116"/>
      <c r="O5" s="117"/>
      <c r="P5" s="118"/>
      <c r="Q5" s="15"/>
      <c r="R5" s="16"/>
      <c r="S5" s="17"/>
      <c r="T5" s="116"/>
      <c r="U5" s="117"/>
      <c r="V5" s="118"/>
      <c r="W5" s="18"/>
      <c r="X5" s="10"/>
      <c r="Y5" s="10"/>
    </row>
    <row r="6" spans="5:25" ht="15" thickBot="1" x14ac:dyDescent="0.35">
      <c r="E6" s="10"/>
      <c r="F6" s="10"/>
      <c r="G6" s="14"/>
      <c r="H6" s="119"/>
      <c r="I6" s="120"/>
      <c r="J6" s="121"/>
      <c r="K6" s="15"/>
      <c r="L6" s="16"/>
      <c r="M6" s="17"/>
      <c r="N6" s="119"/>
      <c r="O6" s="120"/>
      <c r="P6" s="121"/>
      <c r="Q6" s="15"/>
      <c r="R6" s="16"/>
      <c r="S6" s="17"/>
      <c r="T6" s="119"/>
      <c r="U6" s="120"/>
      <c r="V6" s="121"/>
      <c r="W6" s="18"/>
      <c r="X6" s="10"/>
      <c r="Y6" s="10"/>
    </row>
    <row r="7" spans="5:25" x14ac:dyDescent="0.3">
      <c r="E7" s="10"/>
      <c r="F7" s="10"/>
      <c r="G7" s="14"/>
      <c r="H7" s="19"/>
      <c r="I7" s="19"/>
      <c r="J7" s="19"/>
      <c r="K7" s="20"/>
      <c r="L7" s="16"/>
      <c r="M7" s="17"/>
      <c r="N7" s="19"/>
      <c r="O7" s="19"/>
      <c r="P7" s="19"/>
      <c r="Q7" s="20"/>
      <c r="R7" s="16"/>
      <c r="S7" s="17"/>
      <c r="T7" s="19"/>
      <c r="U7" s="19"/>
      <c r="V7" s="19"/>
      <c r="W7" s="18"/>
      <c r="X7" s="10"/>
      <c r="Y7" s="10"/>
    </row>
    <row r="8" spans="5:25" ht="15" thickBot="1" x14ac:dyDescent="0.35">
      <c r="E8" s="10"/>
      <c r="F8" s="10"/>
      <c r="G8" s="14"/>
      <c r="H8" s="19"/>
      <c r="I8" s="19"/>
      <c r="J8" s="19"/>
      <c r="K8" s="20"/>
      <c r="L8" s="16"/>
      <c r="M8" s="17"/>
      <c r="N8" s="19"/>
      <c r="O8" s="19"/>
      <c r="P8" s="19"/>
      <c r="Q8" s="20"/>
      <c r="R8" s="16"/>
      <c r="S8" s="17"/>
      <c r="T8" s="19"/>
      <c r="U8" s="19"/>
      <c r="V8" s="19"/>
      <c r="W8" s="18"/>
      <c r="X8" s="10"/>
      <c r="Y8" s="10"/>
    </row>
    <row r="9" spans="5:25" x14ac:dyDescent="0.3">
      <c r="E9" s="10"/>
      <c r="F9" s="10"/>
      <c r="G9" s="14"/>
      <c r="H9" s="113" t="s">
        <v>12</v>
      </c>
      <c r="I9" s="114"/>
      <c r="J9" s="115"/>
      <c r="K9" s="15"/>
      <c r="L9" s="16"/>
      <c r="M9" s="17"/>
      <c r="N9" s="113" t="s">
        <v>13</v>
      </c>
      <c r="O9" s="114"/>
      <c r="P9" s="115"/>
      <c r="Q9" s="15"/>
      <c r="R9" s="16"/>
      <c r="S9" s="17"/>
      <c r="T9" s="113" t="s">
        <v>14</v>
      </c>
      <c r="U9" s="114"/>
      <c r="V9" s="115"/>
      <c r="W9" s="18"/>
      <c r="X9" s="10"/>
      <c r="Y9" s="10"/>
    </row>
    <row r="10" spans="5:25" x14ac:dyDescent="0.3">
      <c r="E10" s="10"/>
      <c r="F10" s="10"/>
      <c r="G10" s="14"/>
      <c r="H10" s="116"/>
      <c r="I10" s="117"/>
      <c r="J10" s="118"/>
      <c r="K10" s="15"/>
      <c r="L10" s="16"/>
      <c r="M10" s="17"/>
      <c r="N10" s="116"/>
      <c r="O10" s="117"/>
      <c r="P10" s="118"/>
      <c r="Q10" s="15"/>
      <c r="R10" s="16"/>
      <c r="S10" s="17"/>
      <c r="T10" s="116"/>
      <c r="U10" s="117"/>
      <c r="V10" s="118"/>
      <c r="W10" s="18"/>
      <c r="X10" s="10"/>
      <c r="Y10" s="10"/>
    </row>
    <row r="11" spans="5:25" ht="15" thickBot="1" x14ac:dyDescent="0.35">
      <c r="E11" s="10"/>
      <c r="F11" s="10"/>
      <c r="G11" s="14"/>
      <c r="H11" s="119"/>
      <c r="I11" s="120"/>
      <c r="J11" s="121"/>
      <c r="K11" s="15"/>
      <c r="L11" s="16"/>
      <c r="M11" s="17"/>
      <c r="N11" s="119"/>
      <c r="O11" s="120"/>
      <c r="P11" s="121"/>
      <c r="Q11" s="15"/>
      <c r="R11" s="16"/>
      <c r="S11" s="17"/>
      <c r="T11" s="119"/>
      <c r="U11" s="120"/>
      <c r="V11" s="121"/>
      <c r="W11" s="18"/>
      <c r="X11" s="10"/>
      <c r="Y11" s="10"/>
    </row>
    <row r="12" spans="5:25" x14ac:dyDescent="0.3">
      <c r="E12" s="10"/>
      <c r="F12" s="10"/>
      <c r="G12" s="14"/>
      <c r="H12" s="19"/>
      <c r="I12" s="19"/>
      <c r="J12" s="19"/>
      <c r="K12" s="20"/>
      <c r="L12" s="16"/>
      <c r="M12" s="17"/>
      <c r="N12" s="19"/>
      <c r="O12" s="19"/>
      <c r="P12" s="19"/>
      <c r="Q12" s="20"/>
      <c r="R12" s="16"/>
      <c r="S12" s="17"/>
      <c r="T12" s="19"/>
      <c r="U12" s="19"/>
      <c r="V12" s="19"/>
      <c r="W12" s="18"/>
      <c r="X12" s="10"/>
      <c r="Y12" s="10"/>
    </row>
    <row r="13" spans="5:25" ht="15" thickBot="1" x14ac:dyDescent="0.35">
      <c r="E13" s="10"/>
      <c r="F13" s="10"/>
      <c r="G13" s="14"/>
      <c r="H13" s="19"/>
      <c r="I13" s="19"/>
      <c r="J13" s="19"/>
      <c r="K13" s="20"/>
      <c r="L13" s="16"/>
      <c r="M13" s="17"/>
      <c r="N13" s="19"/>
      <c r="O13" s="19"/>
      <c r="P13" s="19"/>
      <c r="Q13" s="20"/>
      <c r="R13" s="16"/>
      <c r="S13" s="17"/>
      <c r="T13" s="19"/>
      <c r="U13" s="19"/>
      <c r="V13" s="19"/>
      <c r="W13" s="18"/>
      <c r="X13" s="10"/>
      <c r="Y13" s="10"/>
    </row>
    <row r="14" spans="5:25" x14ac:dyDescent="0.3">
      <c r="E14" s="10"/>
      <c r="F14" s="10"/>
      <c r="G14" s="14"/>
      <c r="H14" s="113" t="s">
        <v>15</v>
      </c>
      <c r="I14" s="114"/>
      <c r="J14" s="115"/>
      <c r="K14" s="15"/>
      <c r="L14" s="16"/>
      <c r="M14" s="17"/>
      <c r="N14" s="113" t="s">
        <v>16</v>
      </c>
      <c r="O14" s="114"/>
      <c r="P14" s="115"/>
      <c r="Q14" s="15"/>
      <c r="R14" s="16"/>
      <c r="S14" s="17"/>
      <c r="T14" s="113" t="s">
        <v>17</v>
      </c>
      <c r="U14" s="114"/>
      <c r="V14" s="115"/>
      <c r="W14" s="18"/>
      <c r="X14" s="10"/>
      <c r="Y14" s="10"/>
    </row>
    <row r="15" spans="5:25" x14ac:dyDescent="0.3">
      <c r="E15" s="10"/>
      <c r="F15" s="10"/>
      <c r="G15" s="14"/>
      <c r="H15" s="116"/>
      <c r="I15" s="117"/>
      <c r="J15" s="118"/>
      <c r="K15" s="15"/>
      <c r="L15" s="16"/>
      <c r="M15" s="17"/>
      <c r="N15" s="116"/>
      <c r="O15" s="117"/>
      <c r="P15" s="118"/>
      <c r="Q15" s="15"/>
      <c r="R15" s="16"/>
      <c r="S15" s="17"/>
      <c r="T15" s="116"/>
      <c r="U15" s="117"/>
      <c r="V15" s="118"/>
      <c r="W15" s="18"/>
      <c r="X15" s="10"/>
      <c r="Y15" s="10"/>
    </row>
    <row r="16" spans="5:25" ht="15" thickBot="1" x14ac:dyDescent="0.35">
      <c r="E16" s="10"/>
      <c r="F16" s="10"/>
      <c r="G16" s="14"/>
      <c r="H16" s="119"/>
      <c r="I16" s="120"/>
      <c r="J16" s="121"/>
      <c r="K16" s="15"/>
      <c r="L16" s="16"/>
      <c r="M16" s="17"/>
      <c r="N16" s="119"/>
      <c r="O16" s="120"/>
      <c r="P16" s="121"/>
      <c r="Q16" s="15"/>
      <c r="R16" s="16"/>
      <c r="S16" s="17"/>
      <c r="T16" s="119"/>
      <c r="U16" s="120"/>
      <c r="V16" s="121"/>
      <c r="W16" s="18"/>
      <c r="X16" s="10"/>
      <c r="Y16" s="10"/>
    </row>
    <row r="17" spans="5:25" x14ac:dyDescent="0.3">
      <c r="E17" s="10"/>
      <c r="F17" s="10"/>
      <c r="G17" s="21"/>
      <c r="H17" s="22"/>
      <c r="I17" s="22"/>
      <c r="J17" s="22"/>
      <c r="K17" s="23"/>
      <c r="L17" s="10"/>
      <c r="M17" s="21"/>
      <c r="N17" s="22"/>
      <c r="O17" s="22"/>
      <c r="P17" s="22"/>
      <c r="Q17" s="23"/>
      <c r="R17" s="10"/>
      <c r="S17" s="21"/>
      <c r="T17" s="22"/>
      <c r="U17" s="22"/>
      <c r="V17" s="22"/>
      <c r="W17" s="23"/>
      <c r="X17" s="10"/>
      <c r="Y17" s="10"/>
    </row>
    <row r="18" spans="5:25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5:25" x14ac:dyDescent="0.3"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</sheetData>
  <mergeCells count="12">
    <mergeCell ref="G2:K2"/>
    <mergeCell ref="M2:Q2"/>
    <mergeCell ref="S2:W2"/>
    <mergeCell ref="H4:J6"/>
    <mergeCell ref="N4:P6"/>
    <mergeCell ref="T4:V6"/>
    <mergeCell ref="H9:J11"/>
    <mergeCell ref="N9:P11"/>
    <mergeCell ref="T9:V11"/>
    <mergeCell ref="H14:J16"/>
    <mergeCell ref="N14:P16"/>
    <mergeCell ref="T14:V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7338-EAD4-42DC-B6F0-081A6039AAE3}">
  <dimension ref="A1:AG32"/>
  <sheetViews>
    <sheetView showGridLines="0" topLeftCell="A3" zoomScale="110" zoomScaleNormal="110" workbookViewId="0">
      <selection activeCell="Y18" sqref="Y18"/>
    </sheetView>
  </sheetViews>
  <sheetFormatPr defaultRowHeight="14.4" x14ac:dyDescent="0.3"/>
  <cols>
    <col min="1" max="19" width="3.33203125" customWidth="1"/>
    <col min="20" max="20" width="10.33203125" style="42" customWidth="1"/>
    <col min="21" max="23" width="10" style="38" customWidth="1"/>
    <col min="24" max="24" width="3" style="38" customWidth="1"/>
    <col min="25" max="25" width="14.33203125" customWidth="1"/>
    <col min="26" max="30" width="9.44140625" customWidth="1"/>
    <col min="31" max="31" width="9.44140625" style="42" customWidth="1"/>
    <col min="32" max="33" width="9.44140625" style="38" customWidth="1"/>
    <col min="34" max="65" width="9.44140625" customWidth="1"/>
  </cols>
  <sheetData>
    <row r="1" spans="1:31" ht="15" thickBot="1" x14ac:dyDescent="0.35">
      <c r="T1" s="43"/>
      <c r="U1" s="41"/>
      <c r="V1" s="41"/>
      <c r="W1" s="41"/>
    </row>
    <row r="2" spans="1:31" ht="15" thickBot="1" x14ac:dyDescent="0.35">
      <c r="A2" s="10"/>
      <c r="B2" s="112" t="s">
        <v>18</v>
      </c>
      <c r="C2" s="112"/>
      <c r="D2" s="112"/>
      <c r="E2" s="112"/>
      <c r="F2" s="112"/>
      <c r="G2" s="10"/>
      <c r="H2" s="112" t="s">
        <v>19</v>
      </c>
      <c r="I2" s="112"/>
      <c r="J2" s="112"/>
      <c r="K2" s="112"/>
      <c r="L2" s="112"/>
      <c r="M2" s="10"/>
      <c r="N2" s="112" t="s">
        <v>20</v>
      </c>
      <c r="O2" s="112"/>
      <c r="P2" s="112"/>
      <c r="Q2" s="112"/>
      <c r="R2" s="112"/>
      <c r="S2" s="10"/>
      <c r="T2" s="43"/>
      <c r="U2" s="44" t="s">
        <v>18</v>
      </c>
      <c r="V2" s="45" t="s">
        <v>19</v>
      </c>
      <c r="W2" s="46" t="s">
        <v>20</v>
      </c>
      <c r="Z2" s="64" t="s">
        <v>18</v>
      </c>
      <c r="AA2" s="65" t="s">
        <v>19</v>
      </c>
      <c r="AB2" s="66" t="s">
        <v>20</v>
      </c>
      <c r="AE2" s="39"/>
    </row>
    <row r="3" spans="1:31" ht="15" thickBot="1" x14ac:dyDescent="0.35">
      <c r="A3" s="10"/>
      <c r="B3" s="11"/>
      <c r="C3" s="12"/>
      <c r="D3" s="12"/>
      <c r="E3" s="12"/>
      <c r="F3" s="13"/>
      <c r="G3" s="10"/>
      <c r="H3" s="11"/>
      <c r="I3" s="12"/>
      <c r="J3" s="12"/>
      <c r="K3" s="12"/>
      <c r="L3" s="13"/>
      <c r="M3" s="10"/>
      <c r="N3" s="11"/>
      <c r="O3" s="12"/>
      <c r="P3" s="12"/>
      <c r="Q3" s="12"/>
      <c r="R3" s="13"/>
      <c r="S3" s="10"/>
      <c r="T3" s="43"/>
      <c r="U3" s="1">
        <v>794</v>
      </c>
      <c r="V3" s="2">
        <v>547</v>
      </c>
      <c r="W3" s="32">
        <v>1026</v>
      </c>
      <c r="Y3" s="67" t="s">
        <v>26</v>
      </c>
      <c r="Z3" s="70"/>
      <c r="AA3" s="70"/>
      <c r="AB3" s="70"/>
      <c r="AC3" s="24"/>
      <c r="AE3" s="39"/>
    </row>
    <row r="4" spans="1:31" x14ac:dyDescent="0.3">
      <c r="A4" s="10"/>
      <c r="B4" s="14"/>
      <c r="C4" s="113" t="s">
        <v>0</v>
      </c>
      <c r="D4" s="114"/>
      <c r="E4" s="115"/>
      <c r="F4" s="15"/>
      <c r="G4" s="16"/>
      <c r="H4" s="17"/>
      <c r="I4" s="113" t="s">
        <v>3</v>
      </c>
      <c r="J4" s="114"/>
      <c r="K4" s="115"/>
      <c r="L4" s="15"/>
      <c r="M4" s="16"/>
      <c r="N4" s="17"/>
      <c r="O4" s="113" t="s">
        <v>6</v>
      </c>
      <c r="P4" s="114"/>
      <c r="Q4" s="115"/>
      <c r="R4" s="18"/>
      <c r="S4" s="10"/>
      <c r="T4" s="43"/>
      <c r="U4" s="4">
        <v>800</v>
      </c>
      <c r="V4" s="94">
        <v>546</v>
      </c>
      <c r="W4" s="34">
        <v>932</v>
      </c>
      <c r="Y4" s="68" t="s">
        <v>27</v>
      </c>
      <c r="Z4" s="71"/>
      <c r="AA4" s="71"/>
      <c r="AB4" s="71"/>
      <c r="AE4" s="39"/>
    </row>
    <row r="5" spans="1:31" x14ac:dyDescent="0.3">
      <c r="A5" s="10"/>
      <c r="B5" s="14"/>
      <c r="C5" s="116"/>
      <c r="D5" s="117"/>
      <c r="E5" s="118"/>
      <c r="F5" s="15"/>
      <c r="G5" s="16"/>
      <c r="H5" s="17"/>
      <c r="I5" s="116"/>
      <c r="J5" s="117"/>
      <c r="K5" s="118"/>
      <c r="L5" s="15"/>
      <c r="M5" s="16"/>
      <c r="N5" s="17"/>
      <c r="O5" s="116"/>
      <c r="P5" s="117"/>
      <c r="Q5" s="118"/>
      <c r="R5" s="18"/>
      <c r="S5" s="10"/>
      <c r="T5" s="43"/>
      <c r="U5" s="4">
        <v>797</v>
      </c>
      <c r="V5" s="94">
        <v>544</v>
      </c>
      <c r="W5" s="34">
        <v>1037</v>
      </c>
      <c r="Y5" s="68" t="s">
        <v>28</v>
      </c>
      <c r="Z5" s="71"/>
      <c r="AA5" s="71"/>
      <c r="AB5" s="71"/>
      <c r="AE5" s="39"/>
    </row>
    <row r="6" spans="1:31" ht="15" thickBot="1" x14ac:dyDescent="0.35">
      <c r="A6" s="10"/>
      <c r="B6" s="14"/>
      <c r="C6" s="119"/>
      <c r="D6" s="120"/>
      <c r="E6" s="121"/>
      <c r="F6" s="15"/>
      <c r="G6" s="16"/>
      <c r="H6" s="17"/>
      <c r="I6" s="119"/>
      <c r="J6" s="120"/>
      <c r="K6" s="121"/>
      <c r="L6" s="15"/>
      <c r="M6" s="16"/>
      <c r="N6" s="17"/>
      <c r="O6" s="119"/>
      <c r="P6" s="120"/>
      <c r="Q6" s="121"/>
      <c r="R6" s="18"/>
      <c r="S6" s="10"/>
      <c r="T6" s="43"/>
      <c r="U6" s="4">
        <v>797</v>
      </c>
      <c r="V6" s="94">
        <v>553</v>
      </c>
      <c r="W6" s="34">
        <v>985</v>
      </c>
      <c r="Y6" s="68" t="s">
        <v>29</v>
      </c>
      <c r="Z6" s="71"/>
      <c r="AA6" s="71"/>
      <c r="AB6" s="71"/>
      <c r="AE6" s="39"/>
    </row>
    <row r="7" spans="1:31" x14ac:dyDescent="0.3">
      <c r="A7" s="10"/>
      <c r="B7" s="14"/>
      <c r="C7" s="19"/>
      <c r="D7" s="19"/>
      <c r="E7" s="19"/>
      <c r="F7" s="20"/>
      <c r="G7" s="16"/>
      <c r="H7" s="17"/>
      <c r="I7" s="19"/>
      <c r="J7" s="19"/>
      <c r="K7" s="19"/>
      <c r="L7" s="20"/>
      <c r="M7" s="16"/>
      <c r="N7" s="17"/>
      <c r="O7" s="19"/>
      <c r="P7" s="19"/>
      <c r="Q7" s="19"/>
      <c r="R7" s="18"/>
      <c r="S7" s="10"/>
      <c r="T7" s="43"/>
      <c r="U7" s="4">
        <v>797</v>
      </c>
      <c r="V7" s="94">
        <v>551</v>
      </c>
      <c r="W7" s="34">
        <v>1000</v>
      </c>
      <c r="Y7" s="68" t="s">
        <v>30</v>
      </c>
      <c r="Z7" s="71"/>
      <c r="AA7" s="71"/>
      <c r="AB7" s="71"/>
      <c r="AE7" s="39"/>
    </row>
    <row r="8" spans="1:31" ht="15" thickBot="1" x14ac:dyDescent="0.35">
      <c r="A8" s="10"/>
      <c r="B8" s="14"/>
      <c r="C8" s="19"/>
      <c r="D8" s="19"/>
      <c r="E8" s="19"/>
      <c r="F8" s="20"/>
      <c r="G8" s="16"/>
      <c r="H8" s="17"/>
      <c r="I8" s="19"/>
      <c r="J8" s="19"/>
      <c r="K8" s="19"/>
      <c r="L8" s="20"/>
      <c r="M8" s="16"/>
      <c r="N8" s="17"/>
      <c r="O8" s="19"/>
      <c r="P8" s="19"/>
      <c r="Q8" s="19"/>
      <c r="R8" s="18"/>
      <c r="S8" s="10"/>
      <c r="T8" s="43"/>
      <c r="U8" s="4">
        <v>814</v>
      </c>
      <c r="V8" s="94">
        <v>546</v>
      </c>
      <c r="W8" s="34">
        <v>998</v>
      </c>
      <c r="Y8" s="69" t="s">
        <v>31</v>
      </c>
      <c r="Z8" s="72"/>
      <c r="AA8" s="72"/>
      <c r="AB8" s="72"/>
      <c r="AE8" s="39"/>
    </row>
    <row r="9" spans="1:31" x14ac:dyDescent="0.3">
      <c r="A9" s="10"/>
      <c r="B9" s="14"/>
      <c r="C9" s="113" t="s">
        <v>1</v>
      </c>
      <c r="D9" s="114"/>
      <c r="E9" s="115"/>
      <c r="F9" s="15"/>
      <c r="G9" s="16"/>
      <c r="H9" s="17"/>
      <c r="I9" s="113" t="s">
        <v>4</v>
      </c>
      <c r="J9" s="114"/>
      <c r="K9" s="115"/>
      <c r="L9" s="15"/>
      <c r="M9" s="16"/>
      <c r="N9" s="17"/>
      <c r="O9" s="113" t="s">
        <v>7</v>
      </c>
      <c r="P9" s="114"/>
      <c r="Q9" s="115"/>
      <c r="R9" s="18"/>
      <c r="S9" s="10"/>
      <c r="T9" s="43"/>
      <c r="U9" s="4">
        <v>776</v>
      </c>
      <c r="V9" s="94">
        <v>550</v>
      </c>
      <c r="W9" s="34">
        <v>1012</v>
      </c>
      <c r="AE9" s="39"/>
    </row>
    <row r="10" spans="1:31" x14ac:dyDescent="0.3">
      <c r="A10" s="10"/>
      <c r="B10" s="14"/>
      <c r="C10" s="116"/>
      <c r="D10" s="117"/>
      <c r="E10" s="118"/>
      <c r="F10" s="15"/>
      <c r="G10" s="16"/>
      <c r="H10" s="17"/>
      <c r="I10" s="116"/>
      <c r="J10" s="117"/>
      <c r="K10" s="118"/>
      <c r="L10" s="15"/>
      <c r="M10" s="16"/>
      <c r="N10" s="17"/>
      <c r="O10" s="116"/>
      <c r="P10" s="117"/>
      <c r="Q10" s="118"/>
      <c r="R10" s="18"/>
      <c r="S10" s="10"/>
      <c r="T10" s="43"/>
      <c r="U10" s="4">
        <v>792</v>
      </c>
      <c r="V10" s="94">
        <v>554</v>
      </c>
      <c r="W10" s="34">
        <v>1043</v>
      </c>
      <c r="AE10" s="39"/>
    </row>
    <row r="11" spans="1:31" ht="15" thickBot="1" x14ac:dyDescent="0.35">
      <c r="A11" s="10"/>
      <c r="B11" s="14"/>
      <c r="C11" s="119"/>
      <c r="D11" s="120"/>
      <c r="E11" s="121"/>
      <c r="F11" s="15"/>
      <c r="G11" s="16"/>
      <c r="H11" s="17"/>
      <c r="I11" s="119"/>
      <c r="J11" s="120"/>
      <c r="K11" s="121"/>
      <c r="L11" s="15"/>
      <c r="M11" s="16"/>
      <c r="N11" s="17"/>
      <c r="O11" s="119"/>
      <c r="P11" s="120"/>
      <c r="Q11" s="121"/>
      <c r="R11" s="18"/>
      <c r="S11" s="10"/>
      <c r="T11" s="43"/>
      <c r="U11" s="4">
        <v>807</v>
      </c>
      <c r="V11" s="94">
        <v>539</v>
      </c>
      <c r="W11" s="34">
        <v>970</v>
      </c>
      <c r="AE11" s="39"/>
    </row>
    <row r="12" spans="1:31" x14ac:dyDescent="0.3">
      <c r="A12" s="10"/>
      <c r="B12" s="14"/>
      <c r="C12" s="19"/>
      <c r="D12" s="19"/>
      <c r="E12" s="19"/>
      <c r="F12" s="20"/>
      <c r="G12" s="16"/>
      <c r="H12" s="17"/>
      <c r="I12" s="19"/>
      <c r="J12" s="19"/>
      <c r="K12" s="19"/>
      <c r="L12" s="20"/>
      <c r="M12" s="16"/>
      <c r="N12" s="17"/>
      <c r="O12" s="19"/>
      <c r="P12" s="19"/>
      <c r="Q12" s="19"/>
      <c r="R12" s="18"/>
      <c r="S12" s="10"/>
      <c r="T12" s="43"/>
      <c r="U12" s="4">
        <v>793</v>
      </c>
      <c r="V12" s="94">
        <v>543</v>
      </c>
      <c r="W12" s="34">
        <v>974</v>
      </c>
      <c r="AE12" s="39"/>
    </row>
    <row r="13" spans="1:31" ht="15" thickBot="1" x14ac:dyDescent="0.35">
      <c r="A13" s="10"/>
      <c r="B13" s="14"/>
      <c r="C13" s="19"/>
      <c r="D13" s="19"/>
      <c r="E13" s="19"/>
      <c r="F13" s="20"/>
      <c r="G13" s="16"/>
      <c r="H13" s="17"/>
      <c r="I13" s="19"/>
      <c r="J13" s="19"/>
      <c r="K13" s="19"/>
      <c r="L13" s="20"/>
      <c r="M13" s="16"/>
      <c r="N13" s="17"/>
      <c r="O13" s="19"/>
      <c r="P13" s="19"/>
      <c r="Q13" s="19"/>
      <c r="R13" s="18"/>
      <c r="S13" s="10"/>
      <c r="T13" s="43"/>
      <c r="U13" s="4">
        <v>811</v>
      </c>
      <c r="V13" s="94">
        <v>553</v>
      </c>
      <c r="W13" s="34">
        <v>1018</v>
      </c>
      <c r="AE13" s="39"/>
    </row>
    <row r="14" spans="1:31" x14ac:dyDescent="0.3">
      <c r="A14" s="10"/>
      <c r="B14" s="14"/>
      <c r="C14" s="113" t="s">
        <v>2</v>
      </c>
      <c r="D14" s="114"/>
      <c r="E14" s="115"/>
      <c r="F14" s="15"/>
      <c r="G14" s="16"/>
      <c r="H14" s="17"/>
      <c r="I14" s="113" t="s">
        <v>5</v>
      </c>
      <c r="J14" s="114"/>
      <c r="K14" s="115"/>
      <c r="L14" s="15"/>
      <c r="M14" s="16"/>
      <c r="N14" s="17"/>
      <c r="O14" s="113" t="s">
        <v>8</v>
      </c>
      <c r="P14" s="114"/>
      <c r="Q14" s="115"/>
      <c r="R14" s="18"/>
      <c r="S14" s="10"/>
      <c r="T14" s="43"/>
      <c r="U14" s="4">
        <v>785</v>
      </c>
      <c r="V14" s="94">
        <v>553</v>
      </c>
      <c r="W14" s="34">
        <v>991</v>
      </c>
      <c r="AE14" s="39"/>
    </row>
    <row r="15" spans="1:31" x14ac:dyDescent="0.3">
      <c r="A15" s="10"/>
      <c r="B15" s="14"/>
      <c r="C15" s="116"/>
      <c r="D15" s="117"/>
      <c r="E15" s="118"/>
      <c r="F15" s="15"/>
      <c r="G15" s="16"/>
      <c r="H15" s="17"/>
      <c r="I15" s="116"/>
      <c r="J15" s="117"/>
      <c r="K15" s="118"/>
      <c r="L15" s="15"/>
      <c r="M15" s="16"/>
      <c r="N15" s="17"/>
      <c r="O15" s="116"/>
      <c r="P15" s="117"/>
      <c r="Q15" s="118"/>
      <c r="R15" s="18"/>
      <c r="S15" s="10"/>
      <c r="T15" s="43"/>
      <c r="U15" s="4">
        <v>808</v>
      </c>
      <c r="V15" s="94">
        <v>548</v>
      </c>
      <c r="W15" s="34">
        <v>1029</v>
      </c>
      <c r="AE15" s="39"/>
    </row>
    <row r="16" spans="1:31" ht="15" thickBot="1" x14ac:dyDescent="0.35">
      <c r="A16" s="10"/>
      <c r="B16" s="14"/>
      <c r="C16" s="119"/>
      <c r="D16" s="120"/>
      <c r="E16" s="121"/>
      <c r="F16" s="15"/>
      <c r="G16" s="16"/>
      <c r="H16" s="17"/>
      <c r="I16" s="119"/>
      <c r="J16" s="120"/>
      <c r="K16" s="121"/>
      <c r="L16" s="15"/>
      <c r="M16" s="16"/>
      <c r="N16" s="17"/>
      <c r="O16" s="119"/>
      <c r="P16" s="120"/>
      <c r="Q16" s="121"/>
      <c r="R16" s="18"/>
      <c r="S16" s="10"/>
      <c r="T16" s="43"/>
      <c r="U16" s="4">
        <v>783</v>
      </c>
      <c r="V16" s="94">
        <v>552</v>
      </c>
      <c r="W16" s="34">
        <v>976</v>
      </c>
      <c r="AE16" s="39"/>
    </row>
    <row r="17" spans="1:31" x14ac:dyDescent="0.3">
      <c r="A17" s="10"/>
      <c r="B17" s="21"/>
      <c r="C17" s="22"/>
      <c r="D17" s="22"/>
      <c r="E17" s="22"/>
      <c r="F17" s="23"/>
      <c r="G17" s="10"/>
      <c r="H17" s="21"/>
      <c r="I17" s="22"/>
      <c r="J17" s="22"/>
      <c r="K17" s="22"/>
      <c r="L17" s="23"/>
      <c r="M17" s="10"/>
      <c r="N17" s="21"/>
      <c r="O17" s="22"/>
      <c r="P17" s="22"/>
      <c r="Q17" s="22"/>
      <c r="R17" s="23"/>
      <c r="S17" s="10"/>
      <c r="T17" s="43"/>
      <c r="U17" s="4">
        <v>793</v>
      </c>
      <c r="V17" s="94">
        <v>543</v>
      </c>
      <c r="W17" s="34">
        <v>970</v>
      </c>
      <c r="AE17" s="39"/>
    </row>
    <row r="18" spans="1:3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43"/>
      <c r="U18" s="4">
        <v>794</v>
      </c>
      <c r="V18" s="94">
        <v>555</v>
      </c>
      <c r="W18" s="34">
        <v>977</v>
      </c>
      <c r="AE18" s="39"/>
    </row>
    <row r="19" spans="1:3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43"/>
      <c r="U19" s="4">
        <v>793</v>
      </c>
      <c r="V19" s="94">
        <v>549</v>
      </c>
      <c r="W19" s="34">
        <v>1013</v>
      </c>
      <c r="AE19" s="39"/>
    </row>
    <row r="20" spans="1:31" x14ac:dyDescent="0.3">
      <c r="T20" s="43"/>
      <c r="U20" s="4">
        <v>803</v>
      </c>
      <c r="V20" s="94">
        <v>548</v>
      </c>
      <c r="W20" s="34">
        <v>991</v>
      </c>
      <c r="AE20" s="39"/>
    </row>
    <row r="21" spans="1:31" x14ac:dyDescent="0.3">
      <c r="T21" s="43"/>
      <c r="U21" s="4">
        <v>819</v>
      </c>
      <c r="V21" s="94">
        <v>546</v>
      </c>
      <c r="W21" s="34">
        <v>1065</v>
      </c>
      <c r="AE21" s="39"/>
    </row>
    <row r="22" spans="1:31" x14ac:dyDescent="0.3">
      <c r="T22" s="43"/>
      <c r="U22" s="4">
        <v>797</v>
      </c>
      <c r="V22" s="94">
        <v>553</v>
      </c>
      <c r="W22" s="34">
        <v>1018</v>
      </c>
      <c r="AE22" s="39"/>
    </row>
    <row r="23" spans="1:31" x14ac:dyDescent="0.3">
      <c r="T23" s="43"/>
      <c r="U23" s="4">
        <v>793</v>
      </c>
      <c r="V23" s="94">
        <v>553</v>
      </c>
      <c r="W23" s="34">
        <v>1000</v>
      </c>
      <c r="AE23" s="39"/>
    </row>
    <row r="24" spans="1:31" x14ac:dyDescent="0.3">
      <c r="U24" s="4">
        <v>786</v>
      </c>
      <c r="V24" s="94">
        <v>536</v>
      </c>
      <c r="W24" s="34">
        <v>1004</v>
      </c>
      <c r="AE24" s="39"/>
    </row>
    <row r="25" spans="1:31" x14ac:dyDescent="0.3">
      <c r="U25" s="4">
        <v>794</v>
      </c>
      <c r="V25" s="94">
        <v>554</v>
      </c>
      <c r="W25" s="34">
        <v>1015</v>
      </c>
      <c r="AE25" s="39"/>
    </row>
    <row r="26" spans="1:31" x14ac:dyDescent="0.3">
      <c r="U26" s="4">
        <v>800</v>
      </c>
      <c r="V26" s="94">
        <v>553</v>
      </c>
      <c r="W26" s="34">
        <v>968</v>
      </c>
      <c r="AE26" s="39"/>
    </row>
    <row r="27" spans="1:31" ht="15" thickBot="1" x14ac:dyDescent="0.35">
      <c r="U27" s="7">
        <v>797</v>
      </c>
      <c r="V27" s="8">
        <v>552</v>
      </c>
      <c r="W27" s="37">
        <v>1051</v>
      </c>
    </row>
    <row r="28" spans="1:31" x14ac:dyDescent="0.3">
      <c r="T28" s="61" t="s">
        <v>22</v>
      </c>
      <c r="U28" s="57"/>
      <c r="V28" s="57"/>
      <c r="W28" s="57"/>
    </row>
    <row r="29" spans="1:31" x14ac:dyDescent="0.3">
      <c r="T29" s="62" t="s">
        <v>21</v>
      </c>
      <c r="U29" s="60"/>
      <c r="V29" s="60"/>
      <c r="W29" s="60"/>
    </row>
    <row r="30" spans="1:31" x14ac:dyDescent="0.3">
      <c r="T30" s="62" t="s">
        <v>24</v>
      </c>
      <c r="U30" s="60"/>
      <c r="V30" s="60"/>
      <c r="W30" s="60"/>
    </row>
    <row r="31" spans="1:31" x14ac:dyDescent="0.3">
      <c r="T31" s="62" t="s">
        <v>23</v>
      </c>
      <c r="U31" s="60"/>
      <c r="V31" s="60"/>
      <c r="W31" s="60"/>
    </row>
    <row r="32" spans="1:31" ht="15" thickBot="1" x14ac:dyDescent="0.35">
      <c r="T32" s="63" t="s">
        <v>25</v>
      </c>
      <c r="U32" s="52"/>
      <c r="V32" s="52"/>
      <c r="W32" s="52"/>
    </row>
  </sheetData>
  <mergeCells count="12">
    <mergeCell ref="C9:E11"/>
    <mergeCell ref="I9:K11"/>
    <mergeCell ref="O9:Q11"/>
    <mergeCell ref="C14:E16"/>
    <mergeCell ref="I14:K16"/>
    <mergeCell ref="O14:Q16"/>
    <mergeCell ref="B2:F2"/>
    <mergeCell ref="H2:L2"/>
    <mergeCell ref="N2:R2"/>
    <mergeCell ref="C4:E6"/>
    <mergeCell ref="I4:K6"/>
    <mergeCell ref="O4:Q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6333-CB4C-41F1-BBB6-DDA3663ED756}">
  <dimension ref="A1:AG32"/>
  <sheetViews>
    <sheetView showGridLines="0" topLeftCell="N1" zoomScale="92" zoomScaleNormal="110" workbookViewId="0">
      <selection activeCell="Z14" sqref="Z14"/>
    </sheetView>
  </sheetViews>
  <sheetFormatPr defaultRowHeight="14.4" x14ac:dyDescent="0.3"/>
  <cols>
    <col min="1" max="19" width="3.33203125" customWidth="1"/>
    <col min="20" max="20" width="10.33203125" style="42" customWidth="1"/>
    <col min="21" max="23" width="10" style="38" customWidth="1"/>
    <col min="24" max="24" width="3" style="38" customWidth="1"/>
    <col min="25" max="25" width="14.33203125" customWidth="1"/>
    <col min="26" max="30" width="9.44140625" customWidth="1"/>
    <col min="31" max="31" width="9.44140625" style="42" customWidth="1"/>
    <col min="32" max="33" width="9.44140625" style="38" customWidth="1"/>
    <col min="34" max="65" width="9.44140625" customWidth="1"/>
  </cols>
  <sheetData>
    <row r="1" spans="1:31" ht="15" thickBot="1" x14ac:dyDescent="0.35">
      <c r="T1" s="43"/>
      <c r="U1" s="41"/>
      <c r="V1" s="41"/>
      <c r="W1" s="41"/>
    </row>
    <row r="2" spans="1:31" ht="15" thickBot="1" x14ac:dyDescent="0.35">
      <c r="A2" s="10"/>
      <c r="B2" s="112" t="s">
        <v>18</v>
      </c>
      <c r="C2" s="112"/>
      <c r="D2" s="112"/>
      <c r="E2" s="112"/>
      <c r="F2" s="112"/>
      <c r="G2" s="10"/>
      <c r="H2" s="112" t="s">
        <v>19</v>
      </c>
      <c r="I2" s="112"/>
      <c r="J2" s="112"/>
      <c r="K2" s="112"/>
      <c r="L2" s="112"/>
      <c r="M2" s="10"/>
      <c r="N2" s="112" t="s">
        <v>20</v>
      </c>
      <c r="O2" s="112"/>
      <c r="P2" s="112"/>
      <c r="Q2" s="112"/>
      <c r="R2" s="112"/>
      <c r="S2" s="10"/>
      <c r="T2" s="43"/>
      <c r="U2" s="44" t="s">
        <v>18</v>
      </c>
      <c r="V2" s="45" t="s">
        <v>19</v>
      </c>
      <c r="W2" s="46" t="s">
        <v>20</v>
      </c>
      <c r="Z2" s="64" t="s">
        <v>18</v>
      </c>
      <c r="AA2" s="65" t="s">
        <v>19</v>
      </c>
      <c r="AB2" s="66" t="s">
        <v>20</v>
      </c>
      <c r="AE2" s="39"/>
    </row>
    <row r="3" spans="1:31" ht="15" thickBot="1" x14ac:dyDescent="0.35">
      <c r="A3" s="10"/>
      <c r="B3" s="11"/>
      <c r="C3" s="12"/>
      <c r="D3" s="12"/>
      <c r="E3" s="12"/>
      <c r="F3" s="13"/>
      <c r="G3" s="10"/>
      <c r="H3" s="11"/>
      <c r="I3" s="12"/>
      <c r="J3" s="12"/>
      <c r="K3" s="12"/>
      <c r="L3" s="13"/>
      <c r="M3" s="10"/>
      <c r="N3" s="11"/>
      <c r="O3" s="12"/>
      <c r="P3" s="12"/>
      <c r="Q3" s="12"/>
      <c r="R3" s="13"/>
      <c r="S3" s="10"/>
      <c r="T3" s="43"/>
      <c r="U3" s="1">
        <v>794</v>
      </c>
      <c r="V3" s="2">
        <v>547</v>
      </c>
      <c r="W3" s="32">
        <v>1026</v>
      </c>
      <c r="Y3" s="67" t="s">
        <v>26</v>
      </c>
      <c r="Z3" s="70">
        <f>QUARTILE(U3:U27,4)</f>
        <v>819</v>
      </c>
      <c r="AA3" s="70">
        <f t="shared" ref="AA3:AB3" si="0">QUARTILE(V3:V27,4)</f>
        <v>555</v>
      </c>
      <c r="AB3" s="70">
        <f t="shared" si="0"/>
        <v>1065</v>
      </c>
      <c r="AC3" s="24"/>
      <c r="AE3" s="39"/>
    </row>
    <row r="4" spans="1:31" x14ac:dyDescent="0.3">
      <c r="A4" s="10"/>
      <c r="B4" s="14"/>
      <c r="C4" s="113" t="s">
        <v>0</v>
      </c>
      <c r="D4" s="114"/>
      <c r="E4" s="115"/>
      <c r="F4" s="15"/>
      <c r="G4" s="16"/>
      <c r="H4" s="17"/>
      <c r="I4" s="113" t="s">
        <v>3</v>
      </c>
      <c r="J4" s="114"/>
      <c r="K4" s="115"/>
      <c r="L4" s="15"/>
      <c r="M4" s="16"/>
      <c r="N4" s="17"/>
      <c r="O4" s="113" t="s">
        <v>6</v>
      </c>
      <c r="P4" s="114"/>
      <c r="Q4" s="115"/>
      <c r="R4" s="18"/>
      <c r="S4" s="10"/>
      <c r="T4" s="43"/>
      <c r="U4" s="4">
        <v>800</v>
      </c>
      <c r="V4" s="5">
        <v>546</v>
      </c>
      <c r="W4" s="34">
        <v>932</v>
      </c>
      <c r="Y4" s="68" t="s">
        <v>27</v>
      </c>
      <c r="Z4" s="71">
        <f>QUARTILE(U3:U27,3)</f>
        <v>800</v>
      </c>
      <c r="AA4" s="71">
        <f t="shared" ref="AA4:AB4" si="1">QUARTILE(V3:V27,3)</f>
        <v>553</v>
      </c>
      <c r="AB4" s="71">
        <f t="shared" si="1"/>
        <v>1018</v>
      </c>
      <c r="AE4" s="39"/>
    </row>
    <row r="5" spans="1:31" x14ac:dyDescent="0.3">
      <c r="A5" s="10"/>
      <c r="B5" s="14"/>
      <c r="C5" s="116"/>
      <c r="D5" s="117"/>
      <c r="E5" s="118"/>
      <c r="F5" s="15"/>
      <c r="G5" s="16"/>
      <c r="H5" s="17"/>
      <c r="I5" s="116"/>
      <c r="J5" s="117"/>
      <c r="K5" s="118"/>
      <c r="L5" s="15"/>
      <c r="M5" s="16"/>
      <c r="N5" s="17"/>
      <c r="O5" s="116"/>
      <c r="P5" s="117"/>
      <c r="Q5" s="118"/>
      <c r="R5" s="18"/>
      <c r="S5" s="10"/>
      <c r="T5" s="43"/>
      <c r="U5" s="4">
        <v>797</v>
      </c>
      <c r="V5" s="5">
        <v>544</v>
      </c>
      <c r="W5" s="34">
        <v>1037</v>
      </c>
      <c r="Y5" s="68" t="s">
        <v>28</v>
      </c>
      <c r="Z5" s="71">
        <f>QUARTILE(U3:U27,2)</f>
        <v>797</v>
      </c>
      <c r="AA5" s="71">
        <f t="shared" ref="AA5:AB5" si="2">QUARTILE(V3:V27,2)</f>
        <v>550</v>
      </c>
      <c r="AB5" s="71">
        <f t="shared" si="2"/>
        <v>1000</v>
      </c>
      <c r="AE5" s="39"/>
    </row>
    <row r="6" spans="1:31" ht="15" thickBot="1" x14ac:dyDescent="0.35">
      <c r="A6" s="10"/>
      <c r="B6" s="14"/>
      <c r="C6" s="119"/>
      <c r="D6" s="120"/>
      <c r="E6" s="121"/>
      <c r="F6" s="15"/>
      <c r="G6" s="16"/>
      <c r="H6" s="17"/>
      <c r="I6" s="119"/>
      <c r="J6" s="120"/>
      <c r="K6" s="121"/>
      <c r="L6" s="15"/>
      <c r="M6" s="16"/>
      <c r="N6" s="17"/>
      <c r="O6" s="119"/>
      <c r="P6" s="120"/>
      <c r="Q6" s="121"/>
      <c r="R6" s="18"/>
      <c r="S6" s="10"/>
      <c r="T6" s="43"/>
      <c r="U6" s="4">
        <v>797</v>
      </c>
      <c r="V6" s="5">
        <v>553</v>
      </c>
      <c r="W6" s="34">
        <v>985</v>
      </c>
      <c r="Y6" s="68" t="s">
        <v>29</v>
      </c>
      <c r="Z6" s="71">
        <f>QUARTILE(U3:U27,1)</f>
        <v>793</v>
      </c>
      <c r="AA6" s="71">
        <f t="shared" ref="AA6:AB6" si="3">QUARTILE(V3:V27,1)</f>
        <v>546</v>
      </c>
      <c r="AB6" s="71">
        <f t="shared" si="3"/>
        <v>977</v>
      </c>
      <c r="AE6" s="39"/>
    </row>
    <row r="7" spans="1:31" x14ac:dyDescent="0.3">
      <c r="A7" s="10"/>
      <c r="B7" s="14"/>
      <c r="C7" s="19"/>
      <c r="D7" s="19"/>
      <c r="E7" s="19"/>
      <c r="F7" s="20"/>
      <c r="G7" s="16"/>
      <c r="H7" s="17"/>
      <c r="I7" s="19"/>
      <c r="J7" s="19"/>
      <c r="K7" s="19"/>
      <c r="L7" s="20"/>
      <c r="M7" s="16"/>
      <c r="N7" s="17"/>
      <c r="O7" s="19"/>
      <c r="P7" s="19"/>
      <c r="Q7" s="19"/>
      <c r="R7" s="18"/>
      <c r="S7" s="10"/>
      <c r="T7" s="43"/>
      <c r="U7" s="4">
        <v>797</v>
      </c>
      <c r="V7" s="5">
        <v>551</v>
      </c>
      <c r="W7" s="34">
        <v>1000</v>
      </c>
      <c r="Y7" s="68" t="s">
        <v>30</v>
      </c>
      <c r="Z7" s="71">
        <f>QUARTILE(U3:U27,0)</f>
        <v>776</v>
      </c>
      <c r="AA7" s="71">
        <f t="shared" ref="AA7:AB7" si="4">QUARTILE(V3:V27,0)</f>
        <v>536</v>
      </c>
      <c r="AB7" s="71">
        <f t="shared" si="4"/>
        <v>932</v>
      </c>
      <c r="AE7" s="39"/>
    </row>
    <row r="8" spans="1:31" ht="15" thickBot="1" x14ac:dyDescent="0.35">
      <c r="A8" s="10"/>
      <c r="B8" s="14"/>
      <c r="C8" s="19"/>
      <c r="D8" s="19"/>
      <c r="E8" s="19"/>
      <c r="F8" s="20"/>
      <c r="G8" s="16"/>
      <c r="H8" s="17"/>
      <c r="I8" s="19"/>
      <c r="J8" s="19"/>
      <c r="K8" s="19"/>
      <c r="L8" s="20"/>
      <c r="M8" s="16"/>
      <c r="N8" s="17"/>
      <c r="O8" s="19"/>
      <c r="P8" s="19"/>
      <c r="Q8" s="19"/>
      <c r="R8" s="18"/>
      <c r="S8" s="10"/>
      <c r="T8" s="43"/>
      <c r="U8" s="4">
        <v>814</v>
      </c>
      <c r="V8" s="5">
        <v>546</v>
      </c>
      <c r="W8" s="34">
        <v>998</v>
      </c>
      <c r="Y8" s="69" t="s">
        <v>31</v>
      </c>
      <c r="Z8" s="72">
        <f>Z4-Z6</f>
        <v>7</v>
      </c>
      <c r="AA8" s="72">
        <f t="shared" ref="AA8:AB8" si="5">AA4-AA6</f>
        <v>7</v>
      </c>
      <c r="AB8" s="72">
        <f t="shared" si="5"/>
        <v>41</v>
      </c>
      <c r="AE8" s="39"/>
    </row>
    <row r="9" spans="1:31" x14ac:dyDescent="0.3">
      <c r="A9" s="10"/>
      <c r="B9" s="14"/>
      <c r="C9" s="113" t="s">
        <v>1</v>
      </c>
      <c r="D9" s="114"/>
      <c r="E9" s="115"/>
      <c r="F9" s="15"/>
      <c r="G9" s="16"/>
      <c r="H9" s="17"/>
      <c r="I9" s="113" t="s">
        <v>4</v>
      </c>
      <c r="J9" s="114"/>
      <c r="K9" s="115"/>
      <c r="L9" s="15"/>
      <c r="M9" s="16"/>
      <c r="N9" s="17"/>
      <c r="O9" s="113" t="s">
        <v>7</v>
      </c>
      <c r="P9" s="114"/>
      <c r="Q9" s="115"/>
      <c r="R9" s="18"/>
      <c r="S9" s="10"/>
      <c r="T9" s="43"/>
      <c r="U9" s="4">
        <v>776</v>
      </c>
      <c r="V9" s="5">
        <v>550</v>
      </c>
      <c r="W9" s="34">
        <v>1012</v>
      </c>
      <c r="Y9" s="110"/>
      <c r="Z9" s="111"/>
      <c r="AA9" s="111"/>
      <c r="AB9" s="111"/>
      <c r="AE9" s="39"/>
    </row>
    <row r="10" spans="1:31" x14ac:dyDescent="0.3">
      <c r="A10" s="10"/>
      <c r="B10" s="14"/>
      <c r="C10" s="116"/>
      <c r="D10" s="117"/>
      <c r="E10" s="118"/>
      <c r="F10" s="15"/>
      <c r="G10" s="16"/>
      <c r="H10" s="17"/>
      <c r="I10" s="116"/>
      <c r="J10" s="117"/>
      <c r="K10" s="118"/>
      <c r="L10" s="15"/>
      <c r="M10" s="16"/>
      <c r="N10" s="17"/>
      <c r="O10" s="116"/>
      <c r="P10" s="117"/>
      <c r="Q10" s="118"/>
      <c r="R10" s="18"/>
      <c r="S10" s="10"/>
      <c r="T10" s="43"/>
      <c r="U10" s="4">
        <v>792</v>
      </c>
      <c r="V10" s="5">
        <v>554</v>
      </c>
      <c r="W10" s="34">
        <v>1043</v>
      </c>
      <c r="AE10" s="39"/>
    </row>
    <row r="11" spans="1:31" ht="15" thickBot="1" x14ac:dyDescent="0.35">
      <c r="A11" s="10"/>
      <c r="B11" s="14"/>
      <c r="C11" s="119"/>
      <c r="D11" s="120"/>
      <c r="E11" s="121"/>
      <c r="F11" s="15"/>
      <c r="G11" s="16"/>
      <c r="H11" s="17"/>
      <c r="I11" s="119"/>
      <c r="J11" s="120"/>
      <c r="K11" s="121"/>
      <c r="L11" s="15"/>
      <c r="M11" s="16"/>
      <c r="N11" s="17"/>
      <c r="O11" s="119"/>
      <c r="P11" s="120"/>
      <c r="Q11" s="121"/>
      <c r="R11" s="18"/>
      <c r="S11" s="10"/>
      <c r="T11" s="43"/>
      <c r="U11" s="4">
        <v>807</v>
      </c>
      <c r="V11" s="5">
        <v>539</v>
      </c>
      <c r="W11" s="34">
        <v>970</v>
      </c>
      <c r="AE11" s="39"/>
    </row>
    <row r="12" spans="1:31" x14ac:dyDescent="0.3">
      <c r="A12" s="10"/>
      <c r="B12" s="14"/>
      <c r="C12" s="19"/>
      <c r="D12" s="19"/>
      <c r="E12" s="19"/>
      <c r="F12" s="20"/>
      <c r="G12" s="16"/>
      <c r="H12" s="17"/>
      <c r="I12" s="19"/>
      <c r="J12" s="19"/>
      <c r="K12" s="19"/>
      <c r="L12" s="20"/>
      <c r="M12" s="16"/>
      <c r="N12" s="17"/>
      <c r="O12" s="19"/>
      <c r="P12" s="19"/>
      <c r="Q12" s="19"/>
      <c r="R12" s="18"/>
      <c r="S12" s="10"/>
      <c r="T12" s="43"/>
      <c r="U12" s="4">
        <v>793</v>
      </c>
      <c r="V12" s="5">
        <v>543</v>
      </c>
      <c r="W12" s="34">
        <v>974</v>
      </c>
      <c r="AE12" s="39"/>
    </row>
    <row r="13" spans="1:31" ht="15" thickBot="1" x14ac:dyDescent="0.35">
      <c r="A13" s="10"/>
      <c r="B13" s="14"/>
      <c r="C13" s="19"/>
      <c r="D13" s="19"/>
      <c r="E13" s="19"/>
      <c r="F13" s="20"/>
      <c r="G13" s="16"/>
      <c r="H13" s="17"/>
      <c r="I13" s="19"/>
      <c r="J13" s="19"/>
      <c r="K13" s="19"/>
      <c r="L13" s="20"/>
      <c r="M13" s="16"/>
      <c r="N13" s="17"/>
      <c r="O13" s="19"/>
      <c r="P13" s="19"/>
      <c r="Q13" s="19"/>
      <c r="R13" s="18"/>
      <c r="S13" s="10"/>
      <c r="T13" s="43"/>
      <c r="U13" s="4">
        <v>811</v>
      </c>
      <c r="V13" s="5">
        <v>553</v>
      </c>
      <c r="W13" s="34">
        <v>1018</v>
      </c>
      <c r="AE13" s="39"/>
    </row>
    <row r="14" spans="1:31" x14ac:dyDescent="0.3">
      <c r="A14" s="10"/>
      <c r="B14" s="14"/>
      <c r="C14" s="113" t="s">
        <v>2</v>
      </c>
      <c r="D14" s="114"/>
      <c r="E14" s="115"/>
      <c r="F14" s="15"/>
      <c r="G14" s="16"/>
      <c r="H14" s="17"/>
      <c r="I14" s="113" t="s">
        <v>5</v>
      </c>
      <c r="J14" s="114"/>
      <c r="K14" s="115"/>
      <c r="L14" s="15"/>
      <c r="M14" s="16"/>
      <c r="N14" s="17"/>
      <c r="O14" s="113" t="s">
        <v>8</v>
      </c>
      <c r="P14" s="114"/>
      <c r="Q14" s="115"/>
      <c r="R14" s="18"/>
      <c r="S14" s="10"/>
      <c r="T14" s="43"/>
      <c r="U14" s="4">
        <v>785</v>
      </c>
      <c r="V14" s="5">
        <v>553</v>
      </c>
      <c r="W14" s="34">
        <v>991</v>
      </c>
      <c r="AE14" s="39"/>
    </row>
    <row r="15" spans="1:31" x14ac:dyDescent="0.3">
      <c r="A15" s="10"/>
      <c r="B15" s="14"/>
      <c r="C15" s="116"/>
      <c r="D15" s="117"/>
      <c r="E15" s="118"/>
      <c r="F15" s="15"/>
      <c r="G15" s="16"/>
      <c r="H15" s="17"/>
      <c r="I15" s="116"/>
      <c r="J15" s="117"/>
      <c r="K15" s="118"/>
      <c r="L15" s="15"/>
      <c r="M15" s="16"/>
      <c r="N15" s="17"/>
      <c r="O15" s="116"/>
      <c r="P15" s="117"/>
      <c r="Q15" s="118"/>
      <c r="R15" s="18"/>
      <c r="S15" s="10"/>
      <c r="T15" s="43"/>
      <c r="U15" s="4">
        <v>808</v>
      </c>
      <c r="V15" s="5">
        <v>548</v>
      </c>
      <c r="W15" s="34">
        <v>1029</v>
      </c>
      <c r="AE15" s="39"/>
    </row>
    <row r="16" spans="1:31" ht="15" thickBot="1" x14ac:dyDescent="0.35">
      <c r="A16" s="10"/>
      <c r="B16" s="14"/>
      <c r="C16" s="119"/>
      <c r="D16" s="120"/>
      <c r="E16" s="121"/>
      <c r="F16" s="15"/>
      <c r="G16" s="16"/>
      <c r="H16" s="17"/>
      <c r="I16" s="119"/>
      <c r="J16" s="120"/>
      <c r="K16" s="121"/>
      <c r="L16" s="15"/>
      <c r="M16" s="16"/>
      <c r="N16" s="17"/>
      <c r="O16" s="119"/>
      <c r="P16" s="120"/>
      <c r="Q16" s="121"/>
      <c r="R16" s="18"/>
      <c r="S16" s="10"/>
      <c r="T16" s="43"/>
      <c r="U16" s="4">
        <v>783</v>
      </c>
      <c r="V16" s="5">
        <v>552</v>
      </c>
      <c r="W16" s="34">
        <v>976</v>
      </c>
      <c r="AE16" s="39"/>
    </row>
    <row r="17" spans="1:31" x14ac:dyDescent="0.3">
      <c r="A17" s="10"/>
      <c r="B17" s="21"/>
      <c r="C17" s="22"/>
      <c r="D17" s="22"/>
      <c r="E17" s="22"/>
      <c r="F17" s="23"/>
      <c r="G17" s="10"/>
      <c r="H17" s="21"/>
      <c r="I17" s="22"/>
      <c r="J17" s="22"/>
      <c r="K17" s="22"/>
      <c r="L17" s="23"/>
      <c r="M17" s="10"/>
      <c r="N17" s="21"/>
      <c r="O17" s="22"/>
      <c r="P17" s="22"/>
      <c r="Q17" s="22"/>
      <c r="R17" s="23"/>
      <c r="S17" s="10"/>
      <c r="T17" s="43"/>
      <c r="U17" s="4">
        <v>793</v>
      </c>
      <c r="V17" s="5">
        <v>543</v>
      </c>
      <c r="W17" s="34">
        <v>970</v>
      </c>
      <c r="AE17" s="39"/>
    </row>
    <row r="18" spans="1:3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43"/>
      <c r="U18" s="4">
        <v>794</v>
      </c>
      <c r="V18" s="5">
        <v>555</v>
      </c>
      <c r="W18" s="34">
        <v>977</v>
      </c>
      <c r="AE18" s="39"/>
    </row>
    <row r="19" spans="1:3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43"/>
      <c r="U19" s="4">
        <v>793</v>
      </c>
      <c r="V19" s="5">
        <v>549</v>
      </c>
      <c r="W19" s="34">
        <v>1013</v>
      </c>
      <c r="AE19" s="39"/>
    </row>
    <row r="20" spans="1:31" x14ac:dyDescent="0.3">
      <c r="T20" s="43"/>
      <c r="U20" s="4">
        <v>803</v>
      </c>
      <c r="V20" s="5">
        <v>548</v>
      </c>
      <c r="W20" s="34">
        <v>991</v>
      </c>
      <c r="AE20" s="39"/>
    </row>
    <row r="21" spans="1:31" x14ac:dyDescent="0.3">
      <c r="T21" s="43"/>
      <c r="U21" s="4">
        <v>819</v>
      </c>
      <c r="V21" s="5">
        <v>546</v>
      </c>
      <c r="W21" s="34">
        <v>1065</v>
      </c>
      <c r="AE21" s="39"/>
    </row>
    <row r="22" spans="1:31" x14ac:dyDescent="0.3">
      <c r="T22" s="43"/>
      <c r="U22" s="4">
        <v>797</v>
      </c>
      <c r="V22" s="5">
        <v>553</v>
      </c>
      <c r="W22" s="34">
        <v>1018</v>
      </c>
      <c r="AE22" s="39"/>
    </row>
    <row r="23" spans="1:31" x14ac:dyDescent="0.3">
      <c r="T23" s="43"/>
      <c r="U23" s="4">
        <v>793</v>
      </c>
      <c r="V23" s="5">
        <v>553</v>
      </c>
      <c r="W23" s="34">
        <v>1000</v>
      </c>
      <c r="AE23" s="39"/>
    </row>
    <row r="24" spans="1:31" x14ac:dyDescent="0.3">
      <c r="U24" s="4">
        <v>786</v>
      </c>
      <c r="V24" s="5">
        <v>536</v>
      </c>
      <c r="W24" s="34">
        <v>1004</v>
      </c>
      <c r="AE24" s="39"/>
    </row>
    <row r="25" spans="1:31" x14ac:dyDescent="0.3">
      <c r="U25" s="4">
        <v>794</v>
      </c>
      <c r="V25" s="5">
        <v>554</v>
      </c>
      <c r="W25" s="34">
        <v>1015</v>
      </c>
      <c r="AE25" s="39"/>
    </row>
    <row r="26" spans="1:31" x14ac:dyDescent="0.3">
      <c r="U26" s="4">
        <v>800</v>
      </c>
      <c r="V26" s="5">
        <v>553</v>
      </c>
      <c r="W26" s="34">
        <v>968</v>
      </c>
      <c r="AE26" s="39"/>
    </row>
    <row r="27" spans="1:31" ht="15" thickBot="1" x14ac:dyDescent="0.35">
      <c r="U27" s="7">
        <v>797</v>
      </c>
      <c r="V27" s="8">
        <v>552</v>
      </c>
      <c r="W27" s="37">
        <v>1051</v>
      </c>
    </row>
    <row r="28" spans="1:31" x14ac:dyDescent="0.3">
      <c r="T28" s="61" t="s">
        <v>22</v>
      </c>
      <c r="U28" s="57">
        <f>MAX(U3:U27)</f>
        <v>819</v>
      </c>
      <c r="V28" s="57">
        <f t="shared" ref="V28:W28" si="6">MAX(V3:V27)</f>
        <v>555</v>
      </c>
      <c r="W28" s="57">
        <f t="shared" si="6"/>
        <v>1065</v>
      </c>
    </row>
    <row r="29" spans="1:31" x14ac:dyDescent="0.3">
      <c r="T29" s="62" t="s">
        <v>21</v>
      </c>
      <c r="U29" s="60">
        <f>MIN(U3:U27)</f>
        <v>776</v>
      </c>
      <c r="V29" s="60">
        <f t="shared" ref="V29:W29" si="7">MIN(V3:V27)</f>
        <v>536</v>
      </c>
      <c r="W29" s="60">
        <f t="shared" si="7"/>
        <v>932</v>
      </c>
    </row>
    <row r="30" spans="1:31" x14ac:dyDescent="0.3">
      <c r="T30" s="62" t="s">
        <v>24</v>
      </c>
      <c r="U30" s="60">
        <f>U28-U29</f>
        <v>43</v>
      </c>
      <c r="V30" s="60">
        <f t="shared" ref="V30:W30" si="8">V28-V29</f>
        <v>19</v>
      </c>
      <c r="W30" s="60">
        <f t="shared" si="8"/>
        <v>133</v>
      </c>
    </row>
    <row r="31" spans="1:31" x14ac:dyDescent="0.3">
      <c r="T31" s="62" t="s">
        <v>23</v>
      </c>
      <c r="U31" s="60">
        <f>MEDIAN(U3:U27)</f>
        <v>797</v>
      </c>
      <c r="V31" s="60">
        <f t="shared" ref="V31:W31" si="9">MEDIAN(V3:V27)</f>
        <v>550</v>
      </c>
      <c r="W31" s="60">
        <f t="shared" si="9"/>
        <v>1000</v>
      </c>
    </row>
    <row r="32" spans="1:31" ht="15" thickBot="1" x14ac:dyDescent="0.35">
      <c r="T32" s="63" t="s">
        <v>25</v>
      </c>
      <c r="U32" s="52">
        <f>AVERAGE(U3:U27)</f>
        <v>796.92</v>
      </c>
      <c r="V32" s="52">
        <f t="shared" ref="V32:W32" si="10">AVERAGE(V3:V27)</f>
        <v>548.84</v>
      </c>
      <c r="W32" s="52">
        <f t="shared" si="10"/>
        <v>1002.52</v>
      </c>
    </row>
  </sheetData>
  <mergeCells count="12">
    <mergeCell ref="C9:E11"/>
    <mergeCell ref="I9:K11"/>
    <mergeCell ref="O9:Q11"/>
    <mergeCell ref="C14:E16"/>
    <mergeCell ref="I14:K16"/>
    <mergeCell ref="O14:Q16"/>
    <mergeCell ref="B2:F2"/>
    <mergeCell ref="H2:L2"/>
    <mergeCell ref="N2:R2"/>
    <mergeCell ref="C4:E6"/>
    <mergeCell ref="I4:K6"/>
    <mergeCell ref="O4:Q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26C2-6BB8-451F-BFFE-E2A931C445A2}">
  <dimension ref="A1:Y32"/>
  <sheetViews>
    <sheetView showGridLines="0" topLeftCell="A18" zoomScale="115" zoomScaleNormal="115" workbookViewId="0">
      <selection activeCell="U3" sqref="U3:W27"/>
    </sheetView>
  </sheetViews>
  <sheetFormatPr defaultRowHeight="14.4" x14ac:dyDescent="0.3"/>
  <cols>
    <col min="1" max="19" width="3.33203125" customWidth="1"/>
    <col min="20" max="20" width="28.109375" style="42" customWidth="1"/>
    <col min="21" max="23" width="10" style="38" customWidth="1"/>
    <col min="24" max="24" width="3" style="38" customWidth="1"/>
    <col min="25" max="25" width="9.44140625" style="38" customWidth="1"/>
    <col min="26" max="39" width="9.44140625" customWidth="1"/>
  </cols>
  <sheetData>
    <row r="1" spans="1:23" ht="15" thickBot="1" x14ac:dyDescent="0.35">
      <c r="T1" s="43"/>
      <c r="U1" s="41"/>
      <c r="V1" s="41"/>
      <c r="W1" s="41"/>
    </row>
    <row r="2" spans="1:23" ht="15" thickBot="1" x14ac:dyDescent="0.35">
      <c r="A2" s="10"/>
      <c r="B2" s="112" t="s">
        <v>18</v>
      </c>
      <c r="C2" s="112"/>
      <c r="D2" s="112"/>
      <c r="E2" s="112"/>
      <c r="F2" s="112"/>
      <c r="G2" s="10"/>
      <c r="H2" s="112" t="s">
        <v>19</v>
      </c>
      <c r="I2" s="112"/>
      <c r="J2" s="112"/>
      <c r="K2" s="112"/>
      <c r="L2" s="112"/>
      <c r="M2" s="10"/>
      <c r="N2" s="112" t="s">
        <v>20</v>
      </c>
      <c r="O2" s="112"/>
      <c r="P2" s="112"/>
      <c r="Q2" s="112"/>
      <c r="R2" s="112"/>
      <c r="S2" s="10"/>
      <c r="T2" s="43"/>
      <c r="U2" s="44" t="s">
        <v>18</v>
      </c>
      <c r="V2" s="45" t="s">
        <v>19</v>
      </c>
      <c r="W2" s="46" t="s">
        <v>20</v>
      </c>
    </row>
    <row r="3" spans="1:23" ht="15" thickBot="1" x14ac:dyDescent="0.35">
      <c r="A3" s="10"/>
      <c r="B3" s="11"/>
      <c r="C3" s="12"/>
      <c r="D3" s="12"/>
      <c r="E3" s="12"/>
      <c r="F3" s="13"/>
      <c r="G3" s="10"/>
      <c r="H3" s="11"/>
      <c r="I3" s="12"/>
      <c r="J3" s="12"/>
      <c r="K3" s="12"/>
      <c r="L3" s="13"/>
      <c r="M3" s="10"/>
      <c r="N3" s="11"/>
      <c r="O3" s="12"/>
      <c r="P3" s="12"/>
      <c r="Q3" s="12"/>
      <c r="R3" s="13"/>
      <c r="S3" s="10"/>
      <c r="T3" s="43"/>
      <c r="U3" s="101">
        <v>794</v>
      </c>
      <c r="V3" s="102">
        <v>547</v>
      </c>
      <c r="W3" s="103">
        <v>1026</v>
      </c>
    </row>
    <row r="4" spans="1:23" x14ac:dyDescent="0.3">
      <c r="A4" s="10"/>
      <c r="B4" s="14"/>
      <c r="C4" s="113" t="s">
        <v>0</v>
      </c>
      <c r="D4" s="114"/>
      <c r="E4" s="115"/>
      <c r="F4" s="15"/>
      <c r="G4" s="16"/>
      <c r="H4" s="17"/>
      <c r="I4" s="113" t="s">
        <v>3</v>
      </c>
      <c r="J4" s="114"/>
      <c r="K4" s="115"/>
      <c r="L4" s="15"/>
      <c r="M4" s="16"/>
      <c r="N4" s="17"/>
      <c r="O4" s="113" t="s">
        <v>6</v>
      </c>
      <c r="P4" s="114"/>
      <c r="Q4" s="115"/>
      <c r="R4" s="18"/>
      <c r="S4" s="10"/>
      <c r="T4" s="43"/>
      <c r="U4" s="104">
        <v>800</v>
      </c>
      <c r="V4" s="105">
        <v>546</v>
      </c>
      <c r="W4" s="106">
        <v>932</v>
      </c>
    </row>
    <row r="5" spans="1:23" x14ac:dyDescent="0.3">
      <c r="A5" s="10"/>
      <c r="B5" s="14"/>
      <c r="C5" s="116"/>
      <c r="D5" s="117"/>
      <c r="E5" s="118"/>
      <c r="F5" s="15"/>
      <c r="G5" s="16"/>
      <c r="H5" s="17"/>
      <c r="I5" s="116"/>
      <c r="J5" s="117"/>
      <c r="K5" s="118"/>
      <c r="L5" s="15"/>
      <c r="M5" s="16"/>
      <c r="N5" s="17"/>
      <c r="O5" s="116"/>
      <c r="P5" s="117"/>
      <c r="Q5" s="118"/>
      <c r="R5" s="18"/>
      <c r="S5" s="10"/>
      <c r="T5" s="43"/>
      <c r="U5" s="104">
        <v>797</v>
      </c>
      <c r="V5" s="105">
        <v>544</v>
      </c>
      <c r="W5" s="106">
        <v>1037</v>
      </c>
    </row>
    <row r="6" spans="1:23" ht="15" thickBot="1" x14ac:dyDescent="0.35">
      <c r="A6" s="10"/>
      <c r="B6" s="14"/>
      <c r="C6" s="119"/>
      <c r="D6" s="120"/>
      <c r="E6" s="121"/>
      <c r="F6" s="15"/>
      <c r="G6" s="16"/>
      <c r="H6" s="17"/>
      <c r="I6" s="119"/>
      <c r="J6" s="120"/>
      <c r="K6" s="121"/>
      <c r="L6" s="15"/>
      <c r="M6" s="16"/>
      <c r="N6" s="17"/>
      <c r="O6" s="119"/>
      <c r="P6" s="120"/>
      <c r="Q6" s="121"/>
      <c r="R6" s="18"/>
      <c r="S6" s="10"/>
      <c r="T6" s="43"/>
      <c r="U6" s="104">
        <v>797</v>
      </c>
      <c r="V6" s="105">
        <v>553</v>
      </c>
      <c r="W6" s="106">
        <v>985</v>
      </c>
    </row>
    <row r="7" spans="1:23" x14ac:dyDescent="0.3">
      <c r="A7" s="10"/>
      <c r="B7" s="14"/>
      <c r="C7" s="19"/>
      <c r="D7" s="19"/>
      <c r="E7" s="19"/>
      <c r="F7" s="20"/>
      <c r="G7" s="16"/>
      <c r="H7" s="17"/>
      <c r="I7" s="19"/>
      <c r="J7" s="19"/>
      <c r="K7" s="19"/>
      <c r="L7" s="20"/>
      <c r="M7" s="16"/>
      <c r="N7" s="17"/>
      <c r="O7" s="19"/>
      <c r="P7" s="19"/>
      <c r="Q7" s="19"/>
      <c r="R7" s="18"/>
      <c r="S7" s="10"/>
      <c r="T7" s="43"/>
      <c r="U7" s="104">
        <v>797</v>
      </c>
      <c r="V7" s="105">
        <v>551</v>
      </c>
      <c r="W7" s="106">
        <v>1000</v>
      </c>
    </row>
    <row r="8" spans="1:23" ht="15" thickBot="1" x14ac:dyDescent="0.35">
      <c r="A8" s="10"/>
      <c r="B8" s="14"/>
      <c r="C8" s="19"/>
      <c r="D8" s="19"/>
      <c r="E8" s="19"/>
      <c r="F8" s="20"/>
      <c r="G8" s="16"/>
      <c r="H8" s="17"/>
      <c r="I8" s="19"/>
      <c r="J8" s="19"/>
      <c r="K8" s="19"/>
      <c r="L8" s="20"/>
      <c r="M8" s="16"/>
      <c r="N8" s="17"/>
      <c r="O8" s="19"/>
      <c r="P8" s="19"/>
      <c r="Q8" s="19"/>
      <c r="R8" s="18"/>
      <c r="S8" s="10"/>
      <c r="T8" s="43"/>
      <c r="U8" s="104">
        <v>814</v>
      </c>
      <c r="V8" s="105">
        <v>546</v>
      </c>
      <c r="W8" s="106">
        <v>998</v>
      </c>
    </row>
    <row r="9" spans="1:23" x14ac:dyDescent="0.3">
      <c r="A9" s="10"/>
      <c r="B9" s="14"/>
      <c r="C9" s="113" t="s">
        <v>1</v>
      </c>
      <c r="D9" s="114"/>
      <c r="E9" s="115"/>
      <c r="F9" s="15"/>
      <c r="G9" s="16"/>
      <c r="H9" s="17"/>
      <c r="I9" s="113" t="s">
        <v>4</v>
      </c>
      <c r="J9" s="114"/>
      <c r="K9" s="115"/>
      <c r="L9" s="15"/>
      <c r="M9" s="16"/>
      <c r="N9" s="17"/>
      <c r="O9" s="113" t="s">
        <v>7</v>
      </c>
      <c r="P9" s="114"/>
      <c r="Q9" s="115"/>
      <c r="R9" s="18"/>
      <c r="S9" s="10"/>
      <c r="T9" s="43"/>
      <c r="U9" s="104">
        <v>776</v>
      </c>
      <c r="V9" s="105">
        <v>550</v>
      </c>
      <c r="W9" s="106">
        <v>1012</v>
      </c>
    </row>
    <row r="10" spans="1:23" x14ac:dyDescent="0.3">
      <c r="A10" s="10"/>
      <c r="B10" s="14"/>
      <c r="C10" s="116"/>
      <c r="D10" s="117"/>
      <c r="E10" s="118"/>
      <c r="F10" s="15"/>
      <c r="G10" s="16"/>
      <c r="H10" s="17"/>
      <c r="I10" s="116"/>
      <c r="J10" s="117"/>
      <c r="K10" s="118"/>
      <c r="L10" s="15"/>
      <c r="M10" s="16"/>
      <c r="N10" s="17"/>
      <c r="O10" s="116"/>
      <c r="P10" s="117"/>
      <c r="Q10" s="118"/>
      <c r="R10" s="18"/>
      <c r="S10" s="10"/>
      <c r="T10" s="43"/>
      <c r="U10" s="104">
        <v>792</v>
      </c>
      <c r="V10" s="105">
        <v>554</v>
      </c>
      <c r="W10" s="106">
        <v>1043</v>
      </c>
    </row>
    <row r="11" spans="1:23" ht="15" thickBot="1" x14ac:dyDescent="0.35">
      <c r="A11" s="10"/>
      <c r="B11" s="14"/>
      <c r="C11" s="119"/>
      <c r="D11" s="120"/>
      <c r="E11" s="121"/>
      <c r="F11" s="15"/>
      <c r="G11" s="16"/>
      <c r="H11" s="17"/>
      <c r="I11" s="119"/>
      <c r="J11" s="120"/>
      <c r="K11" s="121"/>
      <c r="L11" s="15"/>
      <c r="M11" s="16"/>
      <c r="N11" s="17"/>
      <c r="O11" s="119"/>
      <c r="P11" s="120"/>
      <c r="Q11" s="121"/>
      <c r="R11" s="18"/>
      <c r="S11" s="10"/>
      <c r="T11" s="43"/>
      <c r="U11" s="104">
        <v>807</v>
      </c>
      <c r="V11" s="105">
        <v>539</v>
      </c>
      <c r="W11" s="106">
        <v>970</v>
      </c>
    </row>
    <row r="12" spans="1:23" x14ac:dyDescent="0.3">
      <c r="A12" s="10"/>
      <c r="B12" s="14"/>
      <c r="C12" s="19"/>
      <c r="D12" s="19"/>
      <c r="E12" s="19"/>
      <c r="F12" s="20"/>
      <c r="G12" s="16"/>
      <c r="H12" s="17"/>
      <c r="I12" s="19"/>
      <c r="J12" s="19"/>
      <c r="K12" s="19"/>
      <c r="L12" s="20"/>
      <c r="M12" s="16"/>
      <c r="N12" s="17"/>
      <c r="O12" s="19"/>
      <c r="P12" s="19"/>
      <c r="Q12" s="19"/>
      <c r="R12" s="18"/>
      <c r="S12" s="10"/>
      <c r="T12" s="43"/>
      <c r="U12" s="104">
        <v>793</v>
      </c>
      <c r="V12" s="105">
        <v>543</v>
      </c>
      <c r="W12" s="106">
        <v>974</v>
      </c>
    </row>
    <row r="13" spans="1:23" ht="15" thickBot="1" x14ac:dyDescent="0.35">
      <c r="A13" s="10"/>
      <c r="B13" s="14"/>
      <c r="C13" s="19"/>
      <c r="D13" s="19"/>
      <c r="E13" s="19"/>
      <c r="F13" s="20"/>
      <c r="G13" s="16"/>
      <c r="H13" s="17"/>
      <c r="I13" s="19"/>
      <c r="J13" s="19"/>
      <c r="K13" s="19"/>
      <c r="L13" s="20"/>
      <c r="M13" s="16"/>
      <c r="N13" s="17"/>
      <c r="O13" s="19"/>
      <c r="P13" s="19"/>
      <c r="Q13" s="19"/>
      <c r="R13" s="18"/>
      <c r="S13" s="10"/>
      <c r="T13" s="43"/>
      <c r="U13" s="104">
        <v>811</v>
      </c>
      <c r="V13" s="105">
        <v>553</v>
      </c>
      <c r="W13" s="106">
        <v>1018</v>
      </c>
    </row>
    <row r="14" spans="1:23" x14ac:dyDescent="0.3">
      <c r="A14" s="10"/>
      <c r="B14" s="14"/>
      <c r="C14" s="113" t="s">
        <v>2</v>
      </c>
      <c r="D14" s="114"/>
      <c r="E14" s="115"/>
      <c r="F14" s="15"/>
      <c r="G14" s="16"/>
      <c r="H14" s="17"/>
      <c r="I14" s="113" t="s">
        <v>5</v>
      </c>
      <c r="J14" s="114"/>
      <c r="K14" s="115"/>
      <c r="L14" s="15"/>
      <c r="M14" s="16"/>
      <c r="N14" s="17"/>
      <c r="O14" s="113" t="s">
        <v>8</v>
      </c>
      <c r="P14" s="114"/>
      <c r="Q14" s="115"/>
      <c r="R14" s="18"/>
      <c r="S14" s="10"/>
      <c r="T14" s="43"/>
      <c r="U14" s="104">
        <v>785</v>
      </c>
      <c r="V14" s="105">
        <v>553</v>
      </c>
      <c r="W14" s="106">
        <v>991</v>
      </c>
    </row>
    <row r="15" spans="1:23" x14ac:dyDescent="0.3">
      <c r="A15" s="10"/>
      <c r="B15" s="14"/>
      <c r="C15" s="116"/>
      <c r="D15" s="117"/>
      <c r="E15" s="118"/>
      <c r="F15" s="15"/>
      <c r="G15" s="16"/>
      <c r="H15" s="17"/>
      <c r="I15" s="116"/>
      <c r="J15" s="117"/>
      <c r="K15" s="118"/>
      <c r="L15" s="15"/>
      <c r="M15" s="16"/>
      <c r="N15" s="17"/>
      <c r="O15" s="116"/>
      <c r="P15" s="117"/>
      <c r="Q15" s="118"/>
      <c r="R15" s="18"/>
      <c r="S15" s="10"/>
      <c r="T15" s="43"/>
      <c r="U15" s="104">
        <v>808</v>
      </c>
      <c r="V15" s="105">
        <v>548</v>
      </c>
      <c r="W15" s="106">
        <v>1029</v>
      </c>
    </row>
    <row r="16" spans="1:23" ht="15" thickBot="1" x14ac:dyDescent="0.35">
      <c r="A16" s="10"/>
      <c r="B16" s="14"/>
      <c r="C16" s="119"/>
      <c r="D16" s="120"/>
      <c r="E16" s="121"/>
      <c r="F16" s="15"/>
      <c r="G16" s="16"/>
      <c r="H16" s="17"/>
      <c r="I16" s="119"/>
      <c r="J16" s="120"/>
      <c r="K16" s="121"/>
      <c r="L16" s="15"/>
      <c r="M16" s="16"/>
      <c r="N16" s="17"/>
      <c r="O16" s="119"/>
      <c r="P16" s="120"/>
      <c r="Q16" s="121"/>
      <c r="R16" s="18"/>
      <c r="S16" s="10"/>
      <c r="T16" s="43"/>
      <c r="U16" s="104">
        <v>783</v>
      </c>
      <c r="V16" s="105">
        <v>552</v>
      </c>
      <c r="W16" s="106">
        <v>976</v>
      </c>
    </row>
    <row r="17" spans="1:23" x14ac:dyDescent="0.3">
      <c r="A17" s="10"/>
      <c r="B17" s="21"/>
      <c r="C17" s="22"/>
      <c r="D17" s="22"/>
      <c r="E17" s="22"/>
      <c r="F17" s="23"/>
      <c r="G17" s="10"/>
      <c r="H17" s="21"/>
      <c r="I17" s="22"/>
      <c r="J17" s="22"/>
      <c r="K17" s="22"/>
      <c r="L17" s="23"/>
      <c r="M17" s="10"/>
      <c r="N17" s="21"/>
      <c r="O17" s="22"/>
      <c r="P17" s="22"/>
      <c r="Q17" s="22"/>
      <c r="R17" s="23"/>
      <c r="S17" s="10"/>
      <c r="T17" s="43"/>
      <c r="U17" s="104">
        <v>793</v>
      </c>
      <c r="V17" s="105">
        <v>543</v>
      </c>
      <c r="W17" s="106">
        <v>970</v>
      </c>
    </row>
    <row r="18" spans="1:23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43"/>
      <c r="U18" s="104">
        <v>794</v>
      </c>
      <c r="V18" s="105">
        <v>555</v>
      </c>
      <c r="W18" s="106">
        <v>977</v>
      </c>
    </row>
    <row r="19" spans="1:23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43"/>
      <c r="U19" s="104">
        <v>793</v>
      </c>
      <c r="V19" s="105">
        <v>549</v>
      </c>
      <c r="W19" s="106">
        <v>1013</v>
      </c>
    </row>
    <row r="20" spans="1:23" x14ac:dyDescent="0.3">
      <c r="T20" s="43"/>
      <c r="U20" s="104">
        <v>803</v>
      </c>
      <c r="V20" s="105">
        <v>548</v>
      </c>
      <c r="W20" s="106">
        <v>991</v>
      </c>
    </row>
    <row r="21" spans="1:23" x14ac:dyDescent="0.3">
      <c r="T21" s="43"/>
      <c r="U21" s="104">
        <v>819</v>
      </c>
      <c r="V21" s="105">
        <v>546</v>
      </c>
      <c r="W21" s="106">
        <v>1065</v>
      </c>
    </row>
    <row r="22" spans="1:23" x14ac:dyDescent="0.3">
      <c r="T22" s="43"/>
      <c r="U22" s="104">
        <v>797</v>
      </c>
      <c r="V22" s="105">
        <v>553</v>
      </c>
      <c r="W22" s="106">
        <v>1018</v>
      </c>
    </row>
    <row r="23" spans="1:23" x14ac:dyDescent="0.3">
      <c r="T23" s="43"/>
      <c r="U23" s="104">
        <v>793</v>
      </c>
      <c r="V23" s="105">
        <v>553</v>
      </c>
      <c r="W23" s="106">
        <v>1000</v>
      </c>
    </row>
    <row r="24" spans="1:23" x14ac:dyDescent="0.3">
      <c r="U24" s="104">
        <v>786</v>
      </c>
      <c r="V24" s="105">
        <v>536</v>
      </c>
      <c r="W24" s="106">
        <v>1004</v>
      </c>
    </row>
    <row r="25" spans="1:23" x14ac:dyDescent="0.3">
      <c r="U25" s="104">
        <v>794</v>
      </c>
      <c r="V25" s="105">
        <v>554</v>
      </c>
      <c r="W25" s="106">
        <v>1015</v>
      </c>
    </row>
    <row r="26" spans="1:23" x14ac:dyDescent="0.3">
      <c r="U26" s="104">
        <v>800</v>
      </c>
      <c r="V26" s="105">
        <v>553</v>
      </c>
      <c r="W26" s="106">
        <v>968</v>
      </c>
    </row>
    <row r="27" spans="1:23" ht="15" thickBot="1" x14ac:dyDescent="0.35">
      <c r="U27" s="107">
        <v>797</v>
      </c>
      <c r="V27" s="108">
        <v>552</v>
      </c>
      <c r="W27" s="109">
        <v>1051</v>
      </c>
    </row>
    <row r="28" spans="1:23" x14ac:dyDescent="0.3">
      <c r="T28" s="61" t="s">
        <v>43</v>
      </c>
      <c r="U28" s="47"/>
      <c r="V28" s="48"/>
      <c r="W28" s="49"/>
    </row>
    <row r="29" spans="1:23" x14ac:dyDescent="0.3">
      <c r="T29" s="62" t="s">
        <v>34</v>
      </c>
      <c r="U29" s="55"/>
      <c r="V29" s="27"/>
      <c r="W29" s="56"/>
    </row>
    <row r="30" spans="1:23" x14ac:dyDescent="0.3">
      <c r="T30" s="62" t="s">
        <v>35</v>
      </c>
      <c r="U30" s="50"/>
      <c r="V30" s="28"/>
      <c r="W30" s="51"/>
    </row>
    <row r="31" spans="1:23" x14ac:dyDescent="0.3">
      <c r="T31" s="62" t="s">
        <v>36</v>
      </c>
      <c r="U31" s="50"/>
      <c r="V31" s="28"/>
      <c r="W31" s="51"/>
    </row>
    <row r="32" spans="1:23" ht="15" thickBot="1" x14ac:dyDescent="0.35">
      <c r="T32" s="63" t="s">
        <v>33</v>
      </c>
      <c r="U32" s="52"/>
      <c r="V32" s="53"/>
      <c r="W32" s="54"/>
    </row>
  </sheetData>
  <mergeCells count="12">
    <mergeCell ref="C9:E11"/>
    <mergeCell ref="I9:K11"/>
    <mergeCell ref="O9:Q11"/>
    <mergeCell ref="C14:E16"/>
    <mergeCell ref="I14:K16"/>
    <mergeCell ref="O14:Q16"/>
    <mergeCell ref="B2:F2"/>
    <mergeCell ref="H2:L2"/>
    <mergeCell ref="N2:R2"/>
    <mergeCell ref="C4:E6"/>
    <mergeCell ref="I4:K6"/>
    <mergeCell ref="O4:Q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2D8F-85C3-4E68-AC13-3490C516366B}">
  <dimension ref="A1:Y32"/>
  <sheetViews>
    <sheetView showGridLines="0" topLeftCell="A14" zoomScale="115" zoomScaleNormal="115" workbookViewId="0">
      <selection activeCell="U32" sqref="U32:W32"/>
    </sheetView>
  </sheetViews>
  <sheetFormatPr defaultRowHeight="14.4" x14ac:dyDescent="0.3"/>
  <cols>
    <col min="1" max="19" width="3.33203125" customWidth="1"/>
    <col min="20" max="20" width="28.109375" style="42" customWidth="1"/>
    <col min="21" max="23" width="10" style="38" customWidth="1"/>
    <col min="24" max="24" width="3" style="38" customWidth="1"/>
    <col min="25" max="25" width="9.44140625" style="38" customWidth="1"/>
    <col min="26" max="39" width="9.44140625" customWidth="1"/>
  </cols>
  <sheetData>
    <row r="1" spans="1:23" ht="15" thickBot="1" x14ac:dyDescent="0.35">
      <c r="T1" s="43"/>
      <c r="U1" s="41"/>
      <c r="V1" s="41"/>
      <c r="W1" s="41"/>
    </row>
    <row r="2" spans="1:23" ht="15" thickBot="1" x14ac:dyDescent="0.35">
      <c r="A2" s="10"/>
      <c r="B2" s="112" t="s">
        <v>18</v>
      </c>
      <c r="C2" s="112"/>
      <c r="D2" s="112"/>
      <c r="E2" s="112"/>
      <c r="F2" s="112"/>
      <c r="G2" s="10"/>
      <c r="H2" s="112" t="s">
        <v>19</v>
      </c>
      <c r="I2" s="112"/>
      <c r="J2" s="112"/>
      <c r="K2" s="112"/>
      <c r="L2" s="112"/>
      <c r="M2" s="10"/>
      <c r="N2" s="112" t="s">
        <v>20</v>
      </c>
      <c r="O2" s="112"/>
      <c r="P2" s="112"/>
      <c r="Q2" s="112"/>
      <c r="R2" s="112"/>
      <c r="S2" s="10"/>
      <c r="T2" s="43"/>
      <c r="U2" s="44" t="s">
        <v>18</v>
      </c>
      <c r="V2" s="45" t="s">
        <v>19</v>
      </c>
      <c r="W2" s="46" t="s">
        <v>20</v>
      </c>
    </row>
    <row r="3" spans="1:23" ht="15" thickBot="1" x14ac:dyDescent="0.35">
      <c r="A3" s="10"/>
      <c r="B3" s="11"/>
      <c r="C3" s="12"/>
      <c r="D3" s="12"/>
      <c r="E3" s="12"/>
      <c r="F3" s="13"/>
      <c r="G3" s="10"/>
      <c r="H3" s="11"/>
      <c r="I3" s="12"/>
      <c r="J3" s="12"/>
      <c r="K3" s="12"/>
      <c r="L3" s="13"/>
      <c r="M3" s="10"/>
      <c r="N3" s="11"/>
      <c r="O3" s="12"/>
      <c r="P3" s="12"/>
      <c r="Q3" s="12"/>
      <c r="R3" s="13"/>
      <c r="S3" s="10"/>
      <c r="T3" s="43"/>
      <c r="U3" s="1">
        <v>794</v>
      </c>
      <c r="V3" s="2">
        <v>547</v>
      </c>
      <c r="W3" s="32">
        <v>1026</v>
      </c>
    </row>
    <row r="4" spans="1:23" x14ac:dyDescent="0.3">
      <c r="A4" s="10"/>
      <c r="B4" s="14"/>
      <c r="C4" s="113" t="s">
        <v>0</v>
      </c>
      <c r="D4" s="114"/>
      <c r="E4" s="115"/>
      <c r="F4" s="15"/>
      <c r="G4" s="16"/>
      <c r="H4" s="17"/>
      <c r="I4" s="113" t="s">
        <v>3</v>
      </c>
      <c r="J4" s="114"/>
      <c r="K4" s="115"/>
      <c r="L4" s="15"/>
      <c r="M4" s="16"/>
      <c r="N4" s="17"/>
      <c r="O4" s="113" t="s">
        <v>6</v>
      </c>
      <c r="P4" s="114"/>
      <c r="Q4" s="115"/>
      <c r="R4" s="18"/>
      <c r="S4" s="10"/>
      <c r="T4" s="43"/>
      <c r="U4" s="4">
        <v>800</v>
      </c>
      <c r="V4" s="97">
        <v>546</v>
      </c>
      <c r="W4" s="78">
        <v>932</v>
      </c>
    </row>
    <row r="5" spans="1:23" x14ac:dyDescent="0.3">
      <c r="A5" s="10"/>
      <c r="B5" s="14"/>
      <c r="C5" s="116"/>
      <c r="D5" s="117"/>
      <c r="E5" s="118"/>
      <c r="F5" s="15"/>
      <c r="G5" s="16"/>
      <c r="H5" s="17"/>
      <c r="I5" s="116"/>
      <c r="J5" s="117"/>
      <c r="K5" s="118"/>
      <c r="L5" s="15"/>
      <c r="M5" s="16"/>
      <c r="N5" s="17"/>
      <c r="O5" s="116"/>
      <c r="P5" s="117"/>
      <c r="Q5" s="118"/>
      <c r="R5" s="18"/>
      <c r="S5" s="10"/>
      <c r="T5" s="43"/>
      <c r="U5" s="4">
        <v>797</v>
      </c>
      <c r="V5" s="97">
        <v>544</v>
      </c>
      <c r="W5" s="34">
        <v>1037</v>
      </c>
    </row>
    <row r="6" spans="1:23" ht="15" thickBot="1" x14ac:dyDescent="0.35">
      <c r="A6" s="10"/>
      <c r="B6" s="14"/>
      <c r="C6" s="119"/>
      <c r="D6" s="120"/>
      <c r="E6" s="121"/>
      <c r="F6" s="15"/>
      <c r="G6" s="16"/>
      <c r="H6" s="17"/>
      <c r="I6" s="119"/>
      <c r="J6" s="120"/>
      <c r="K6" s="121"/>
      <c r="L6" s="15"/>
      <c r="M6" s="16"/>
      <c r="N6" s="17"/>
      <c r="O6" s="119"/>
      <c r="P6" s="120"/>
      <c r="Q6" s="121"/>
      <c r="R6" s="18"/>
      <c r="S6" s="10"/>
      <c r="T6" s="43"/>
      <c r="U6" s="4">
        <v>797</v>
      </c>
      <c r="V6" s="97">
        <v>553</v>
      </c>
      <c r="W6" s="34">
        <v>985</v>
      </c>
    </row>
    <row r="7" spans="1:23" x14ac:dyDescent="0.3">
      <c r="A7" s="10"/>
      <c r="B7" s="14"/>
      <c r="C7" s="19"/>
      <c r="D7" s="19"/>
      <c r="E7" s="19"/>
      <c r="F7" s="20"/>
      <c r="G7" s="16"/>
      <c r="H7" s="17"/>
      <c r="I7" s="19"/>
      <c r="J7" s="19"/>
      <c r="K7" s="19"/>
      <c r="L7" s="20"/>
      <c r="M7" s="16"/>
      <c r="N7" s="17"/>
      <c r="O7" s="19"/>
      <c r="P7" s="19"/>
      <c r="Q7" s="19"/>
      <c r="R7" s="18"/>
      <c r="S7" s="10"/>
      <c r="T7" s="43"/>
      <c r="U7" s="4">
        <v>797</v>
      </c>
      <c r="V7" s="97">
        <v>551</v>
      </c>
      <c r="W7" s="34">
        <v>1000</v>
      </c>
    </row>
    <row r="8" spans="1:23" ht="15" thickBot="1" x14ac:dyDescent="0.35">
      <c r="A8" s="10"/>
      <c r="B8" s="14"/>
      <c r="C8" s="19"/>
      <c r="D8" s="19"/>
      <c r="E8" s="19"/>
      <c r="F8" s="20"/>
      <c r="G8" s="16"/>
      <c r="H8" s="17"/>
      <c r="I8" s="19"/>
      <c r="J8" s="19"/>
      <c r="K8" s="19"/>
      <c r="L8" s="20"/>
      <c r="M8" s="16"/>
      <c r="N8" s="17"/>
      <c r="O8" s="19"/>
      <c r="P8" s="19"/>
      <c r="Q8" s="19"/>
      <c r="R8" s="18"/>
      <c r="S8" s="10"/>
      <c r="T8" s="43"/>
      <c r="U8" s="4">
        <v>814</v>
      </c>
      <c r="V8" s="97">
        <v>546</v>
      </c>
      <c r="W8" s="34">
        <v>998</v>
      </c>
    </row>
    <row r="9" spans="1:23" x14ac:dyDescent="0.3">
      <c r="A9" s="10"/>
      <c r="B9" s="14"/>
      <c r="C9" s="113" t="s">
        <v>1</v>
      </c>
      <c r="D9" s="114"/>
      <c r="E9" s="115"/>
      <c r="F9" s="15"/>
      <c r="G9" s="16"/>
      <c r="H9" s="17"/>
      <c r="I9" s="113" t="s">
        <v>4</v>
      </c>
      <c r="J9" s="114"/>
      <c r="K9" s="115"/>
      <c r="L9" s="15"/>
      <c r="M9" s="16"/>
      <c r="N9" s="17"/>
      <c r="O9" s="113" t="s">
        <v>7</v>
      </c>
      <c r="P9" s="114"/>
      <c r="Q9" s="115"/>
      <c r="R9" s="18"/>
      <c r="S9" s="10"/>
      <c r="T9" s="43"/>
      <c r="U9" s="76">
        <v>776</v>
      </c>
      <c r="V9" s="97">
        <v>550</v>
      </c>
      <c r="W9" s="34">
        <v>1012</v>
      </c>
    </row>
    <row r="10" spans="1:23" x14ac:dyDescent="0.3">
      <c r="A10" s="10"/>
      <c r="B10" s="14"/>
      <c r="C10" s="116"/>
      <c r="D10" s="117"/>
      <c r="E10" s="118"/>
      <c r="F10" s="15"/>
      <c r="G10" s="16"/>
      <c r="H10" s="17"/>
      <c r="I10" s="116"/>
      <c r="J10" s="117"/>
      <c r="K10" s="118"/>
      <c r="L10" s="15"/>
      <c r="M10" s="16"/>
      <c r="N10" s="17"/>
      <c r="O10" s="116"/>
      <c r="P10" s="117"/>
      <c r="Q10" s="118"/>
      <c r="R10" s="18"/>
      <c r="S10" s="10"/>
      <c r="T10" s="43"/>
      <c r="U10" s="4">
        <v>792</v>
      </c>
      <c r="V10" s="97">
        <v>554</v>
      </c>
      <c r="W10" s="34">
        <v>1043</v>
      </c>
    </row>
    <row r="11" spans="1:23" ht="15" thickBot="1" x14ac:dyDescent="0.35">
      <c r="A11" s="10"/>
      <c r="B11" s="14"/>
      <c r="C11" s="119"/>
      <c r="D11" s="120"/>
      <c r="E11" s="121"/>
      <c r="F11" s="15"/>
      <c r="G11" s="16"/>
      <c r="H11" s="17"/>
      <c r="I11" s="119"/>
      <c r="J11" s="120"/>
      <c r="K11" s="121"/>
      <c r="L11" s="15"/>
      <c r="M11" s="16"/>
      <c r="N11" s="17"/>
      <c r="O11" s="119"/>
      <c r="P11" s="120"/>
      <c r="Q11" s="121"/>
      <c r="R11" s="18"/>
      <c r="S11" s="10"/>
      <c r="T11" s="43"/>
      <c r="U11" s="4">
        <v>807</v>
      </c>
      <c r="V11" s="97">
        <v>539</v>
      </c>
      <c r="W11" s="34">
        <v>970</v>
      </c>
    </row>
    <row r="12" spans="1:23" x14ac:dyDescent="0.3">
      <c r="A12" s="10"/>
      <c r="B12" s="14"/>
      <c r="C12" s="19"/>
      <c r="D12" s="19"/>
      <c r="E12" s="19"/>
      <c r="F12" s="20"/>
      <c r="G12" s="16"/>
      <c r="H12" s="17"/>
      <c r="I12" s="19"/>
      <c r="J12" s="19"/>
      <c r="K12" s="19"/>
      <c r="L12" s="20"/>
      <c r="M12" s="16"/>
      <c r="N12" s="17"/>
      <c r="O12" s="19"/>
      <c r="P12" s="19"/>
      <c r="Q12" s="19"/>
      <c r="R12" s="18"/>
      <c r="S12" s="10"/>
      <c r="T12" s="43"/>
      <c r="U12" s="4">
        <v>793</v>
      </c>
      <c r="V12" s="97">
        <v>543</v>
      </c>
      <c r="W12" s="34">
        <v>974</v>
      </c>
    </row>
    <row r="13" spans="1:23" ht="15" thickBot="1" x14ac:dyDescent="0.35">
      <c r="A13" s="10"/>
      <c r="B13" s="14"/>
      <c r="C13" s="19"/>
      <c r="D13" s="19"/>
      <c r="E13" s="19"/>
      <c r="F13" s="20"/>
      <c r="G13" s="16"/>
      <c r="H13" s="17"/>
      <c r="I13" s="19"/>
      <c r="J13" s="19"/>
      <c r="K13" s="19"/>
      <c r="L13" s="20"/>
      <c r="M13" s="16"/>
      <c r="N13" s="17"/>
      <c r="O13" s="19"/>
      <c r="P13" s="19"/>
      <c r="Q13" s="19"/>
      <c r="R13" s="18"/>
      <c r="S13" s="10"/>
      <c r="T13" s="43"/>
      <c r="U13" s="4">
        <v>811</v>
      </c>
      <c r="V13" s="97">
        <v>553</v>
      </c>
      <c r="W13" s="34">
        <v>1018</v>
      </c>
    </row>
    <row r="14" spans="1:23" x14ac:dyDescent="0.3">
      <c r="A14" s="10"/>
      <c r="B14" s="14"/>
      <c r="C14" s="113" t="s">
        <v>2</v>
      </c>
      <c r="D14" s="114"/>
      <c r="E14" s="115"/>
      <c r="F14" s="15"/>
      <c r="G14" s="16"/>
      <c r="H14" s="17"/>
      <c r="I14" s="113" t="s">
        <v>5</v>
      </c>
      <c r="J14" s="114"/>
      <c r="K14" s="115"/>
      <c r="L14" s="15"/>
      <c r="M14" s="16"/>
      <c r="N14" s="17"/>
      <c r="O14" s="113" t="s">
        <v>8</v>
      </c>
      <c r="P14" s="114"/>
      <c r="Q14" s="115"/>
      <c r="R14" s="18"/>
      <c r="S14" s="10"/>
      <c r="T14" s="43"/>
      <c r="U14" s="4">
        <v>785</v>
      </c>
      <c r="V14" s="97">
        <v>553</v>
      </c>
      <c r="W14" s="34">
        <v>991</v>
      </c>
    </row>
    <row r="15" spans="1:23" x14ac:dyDescent="0.3">
      <c r="A15" s="10"/>
      <c r="B15" s="14"/>
      <c r="C15" s="116"/>
      <c r="D15" s="117"/>
      <c r="E15" s="118"/>
      <c r="F15" s="15"/>
      <c r="G15" s="16"/>
      <c r="H15" s="17"/>
      <c r="I15" s="116"/>
      <c r="J15" s="117"/>
      <c r="K15" s="118"/>
      <c r="L15" s="15"/>
      <c r="M15" s="16"/>
      <c r="N15" s="17"/>
      <c r="O15" s="116"/>
      <c r="P15" s="117"/>
      <c r="Q15" s="118"/>
      <c r="R15" s="18"/>
      <c r="S15" s="10"/>
      <c r="T15" s="43"/>
      <c r="U15" s="4">
        <v>808</v>
      </c>
      <c r="V15" s="97">
        <v>548</v>
      </c>
      <c r="W15" s="34">
        <v>1029</v>
      </c>
    </row>
    <row r="16" spans="1:23" ht="15" thickBot="1" x14ac:dyDescent="0.35">
      <c r="A16" s="10"/>
      <c r="B16" s="14"/>
      <c r="C16" s="119"/>
      <c r="D16" s="120"/>
      <c r="E16" s="121"/>
      <c r="F16" s="15"/>
      <c r="G16" s="16"/>
      <c r="H16" s="17"/>
      <c r="I16" s="119"/>
      <c r="J16" s="120"/>
      <c r="K16" s="121"/>
      <c r="L16" s="15"/>
      <c r="M16" s="16"/>
      <c r="N16" s="17"/>
      <c r="O16" s="119"/>
      <c r="P16" s="120"/>
      <c r="Q16" s="121"/>
      <c r="R16" s="18"/>
      <c r="S16" s="10"/>
      <c r="T16" s="43"/>
      <c r="U16" s="4">
        <v>783</v>
      </c>
      <c r="V16" s="97">
        <v>552</v>
      </c>
      <c r="W16" s="34">
        <v>976</v>
      </c>
    </row>
    <row r="17" spans="1:23" x14ac:dyDescent="0.3">
      <c r="A17" s="10"/>
      <c r="B17" s="21"/>
      <c r="C17" s="22"/>
      <c r="D17" s="22"/>
      <c r="E17" s="22"/>
      <c r="F17" s="23"/>
      <c r="G17" s="10"/>
      <c r="H17" s="21"/>
      <c r="I17" s="22"/>
      <c r="J17" s="22"/>
      <c r="K17" s="22"/>
      <c r="L17" s="23"/>
      <c r="M17" s="10"/>
      <c r="N17" s="21"/>
      <c r="O17" s="22"/>
      <c r="P17" s="22"/>
      <c r="Q17" s="22"/>
      <c r="R17" s="23"/>
      <c r="S17" s="10"/>
      <c r="T17" s="43"/>
      <c r="U17" s="4">
        <v>793</v>
      </c>
      <c r="V17" s="97">
        <v>543</v>
      </c>
      <c r="W17" s="34">
        <v>970</v>
      </c>
    </row>
    <row r="18" spans="1:23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43"/>
      <c r="U18" s="4">
        <v>794</v>
      </c>
      <c r="V18" s="74">
        <v>555</v>
      </c>
      <c r="W18" s="34">
        <v>977</v>
      </c>
    </row>
    <row r="19" spans="1:23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43"/>
      <c r="U19" s="4">
        <v>793</v>
      </c>
      <c r="V19" s="97">
        <v>549</v>
      </c>
      <c r="W19" s="34">
        <v>1013</v>
      </c>
    </row>
    <row r="20" spans="1:23" x14ac:dyDescent="0.3">
      <c r="T20" s="43"/>
      <c r="U20" s="4">
        <v>803</v>
      </c>
      <c r="V20" s="97">
        <v>548</v>
      </c>
      <c r="W20" s="34">
        <v>991</v>
      </c>
    </row>
    <row r="21" spans="1:23" x14ac:dyDescent="0.3">
      <c r="T21" s="43"/>
      <c r="U21" s="73">
        <v>819</v>
      </c>
      <c r="V21" s="97">
        <v>546</v>
      </c>
      <c r="W21" s="75">
        <v>1065</v>
      </c>
    </row>
    <row r="22" spans="1:23" x14ac:dyDescent="0.3">
      <c r="T22" s="43"/>
      <c r="U22" s="4">
        <v>797</v>
      </c>
      <c r="V22" s="97">
        <v>553</v>
      </c>
      <c r="W22" s="34">
        <v>1018</v>
      </c>
    </row>
    <row r="23" spans="1:23" x14ac:dyDescent="0.3">
      <c r="T23" s="43"/>
      <c r="U23" s="4">
        <v>793</v>
      </c>
      <c r="V23" s="97">
        <v>553</v>
      </c>
      <c r="W23" s="34">
        <v>1000</v>
      </c>
    </row>
    <row r="24" spans="1:23" x14ac:dyDescent="0.3">
      <c r="U24" s="4">
        <v>786</v>
      </c>
      <c r="V24" s="77">
        <v>536</v>
      </c>
      <c r="W24" s="34">
        <v>1004</v>
      </c>
    </row>
    <row r="25" spans="1:23" x14ac:dyDescent="0.3">
      <c r="U25" s="4">
        <v>794</v>
      </c>
      <c r="V25" s="97">
        <v>554</v>
      </c>
      <c r="W25" s="34">
        <v>1015</v>
      </c>
    </row>
    <row r="26" spans="1:23" x14ac:dyDescent="0.3">
      <c r="U26" s="4">
        <v>800</v>
      </c>
      <c r="V26" s="97">
        <v>553</v>
      </c>
      <c r="W26" s="34">
        <v>968</v>
      </c>
    </row>
    <row r="27" spans="1:23" ht="15" thickBot="1" x14ac:dyDescent="0.35">
      <c r="U27" s="7">
        <v>797</v>
      </c>
      <c r="V27" s="8">
        <v>552</v>
      </c>
      <c r="W27" s="37">
        <v>1051</v>
      </c>
    </row>
    <row r="28" spans="1:23" x14ac:dyDescent="0.3">
      <c r="T28" s="61" t="s">
        <v>43</v>
      </c>
      <c r="U28" s="47">
        <f>AVERAGE(U3:U27)</f>
        <v>796.92</v>
      </c>
      <c r="V28" s="47">
        <f t="shared" ref="V28:W28" si="0">AVERAGE(V3:V27)</f>
        <v>548.84</v>
      </c>
      <c r="W28" s="47">
        <f t="shared" si="0"/>
        <v>1002.52</v>
      </c>
    </row>
    <row r="29" spans="1:23" x14ac:dyDescent="0.3">
      <c r="T29" s="62" t="s">
        <v>34</v>
      </c>
      <c r="U29" s="55">
        <f>_xlfn.STDEV.S(U3:U27)</f>
        <v>9.7079005626002033</v>
      </c>
      <c r="V29" s="55">
        <f t="shared" ref="V29:W29" si="1">_xlfn.STDEV.S(V3:V27)</f>
        <v>5.0139804546886699</v>
      </c>
      <c r="W29" s="55">
        <f t="shared" si="1"/>
        <v>30.430412419157253</v>
      </c>
    </row>
    <row r="30" spans="1:23" x14ac:dyDescent="0.3">
      <c r="T30" s="62" t="s">
        <v>35</v>
      </c>
      <c r="U30" s="50">
        <f>U28+(3*U29)</f>
        <v>826.04370168780054</v>
      </c>
      <c r="V30" s="50">
        <f t="shared" ref="V30:W30" si="2">V28+(3*V29)</f>
        <v>563.88194136406605</v>
      </c>
      <c r="W30" s="50">
        <f t="shared" si="2"/>
        <v>1093.8112372574717</v>
      </c>
    </row>
    <row r="31" spans="1:23" x14ac:dyDescent="0.3">
      <c r="T31" s="62" t="s">
        <v>36</v>
      </c>
      <c r="U31" s="50">
        <f>U28-(3*U29)</f>
        <v>767.79629831219938</v>
      </c>
      <c r="V31" s="50">
        <f t="shared" ref="V31:W31" si="3">V28-(3*V29)</f>
        <v>533.79805863593401</v>
      </c>
      <c r="W31" s="50">
        <f t="shared" si="3"/>
        <v>911.22876274252826</v>
      </c>
    </row>
    <row r="32" spans="1:23" ht="15" thickBot="1" x14ac:dyDescent="0.35">
      <c r="T32" s="63" t="s">
        <v>33</v>
      </c>
      <c r="U32" s="52">
        <f>U30-U31</f>
        <v>58.247403375601152</v>
      </c>
      <c r="V32" s="52">
        <f t="shared" ref="V32:W32" si="4">V30-V31</f>
        <v>30.083882728132039</v>
      </c>
      <c r="W32" s="52">
        <f t="shared" si="4"/>
        <v>182.58247451494344</v>
      </c>
    </row>
  </sheetData>
  <mergeCells count="12">
    <mergeCell ref="B2:F2"/>
    <mergeCell ref="H2:L2"/>
    <mergeCell ref="N2:R2"/>
    <mergeCell ref="C4:E6"/>
    <mergeCell ref="I4:K6"/>
    <mergeCell ref="O4:Q6"/>
    <mergeCell ref="C9:E11"/>
    <mergeCell ref="I9:K11"/>
    <mergeCell ref="O9:Q11"/>
    <mergeCell ref="C14:E16"/>
    <mergeCell ref="I14:K16"/>
    <mergeCell ref="O14:Q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B69E-9767-4F8B-B2DF-F3BE66C01B02}">
  <dimension ref="A1:AC32"/>
  <sheetViews>
    <sheetView showGridLines="0" topLeftCell="O1" zoomScale="110" zoomScaleNormal="110" workbookViewId="0">
      <selection activeCell="AA2" sqref="AA2:AC7"/>
    </sheetView>
  </sheetViews>
  <sheetFormatPr defaultRowHeight="14.4" x14ac:dyDescent="0.3"/>
  <cols>
    <col min="1" max="19" width="3.33203125" customWidth="1"/>
    <col min="20" max="20" width="28.109375" style="42" customWidth="1"/>
    <col min="21" max="23" width="10" style="38" customWidth="1"/>
    <col min="24" max="24" width="3" style="38" customWidth="1"/>
    <col min="25" max="26" width="14.6640625" customWidth="1"/>
    <col min="27" max="39" width="9.44140625" customWidth="1"/>
  </cols>
  <sheetData>
    <row r="1" spans="1:29" ht="21.6" thickBot="1" x14ac:dyDescent="0.45">
      <c r="T1" s="43"/>
      <c r="U1" s="41"/>
      <c r="V1" s="41"/>
      <c r="W1" s="41"/>
      <c r="Y1" s="92" t="s">
        <v>40</v>
      </c>
    </row>
    <row r="2" spans="1:29" ht="15" thickBot="1" x14ac:dyDescent="0.35">
      <c r="A2" s="10"/>
      <c r="B2" s="112" t="s">
        <v>18</v>
      </c>
      <c r="C2" s="112"/>
      <c r="D2" s="112"/>
      <c r="E2" s="112"/>
      <c r="F2" s="112"/>
      <c r="G2" s="10"/>
      <c r="H2" s="112" t="s">
        <v>19</v>
      </c>
      <c r="I2" s="112"/>
      <c r="J2" s="112"/>
      <c r="K2" s="112"/>
      <c r="L2" s="112"/>
      <c r="M2" s="10"/>
      <c r="N2" s="112" t="s">
        <v>20</v>
      </c>
      <c r="O2" s="112"/>
      <c r="P2" s="112"/>
      <c r="Q2" s="112"/>
      <c r="R2" s="112"/>
      <c r="S2" s="10"/>
      <c r="T2" s="43"/>
      <c r="U2" s="44" t="s">
        <v>18</v>
      </c>
      <c r="V2" s="45" t="s">
        <v>19</v>
      </c>
      <c r="W2" s="46" t="s">
        <v>20</v>
      </c>
      <c r="Y2" s="124" t="s">
        <v>25</v>
      </c>
      <c r="Z2" s="125"/>
      <c r="AA2" s="57"/>
      <c r="AB2" s="58"/>
      <c r="AC2" s="59"/>
    </row>
    <row r="3" spans="1:29" ht="15" thickBot="1" x14ac:dyDescent="0.35">
      <c r="A3" s="10"/>
      <c r="B3" s="11"/>
      <c r="C3" s="12"/>
      <c r="D3" s="12"/>
      <c r="E3" s="12"/>
      <c r="F3" s="13"/>
      <c r="G3" s="10"/>
      <c r="H3" s="11"/>
      <c r="I3" s="12"/>
      <c r="J3" s="12"/>
      <c r="K3" s="12"/>
      <c r="L3" s="13"/>
      <c r="M3" s="10"/>
      <c r="N3" s="11"/>
      <c r="O3" s="12"/>
      <c r="P3" s="12"/>
      <c r="Q3" s="12"/>
      <c r="R3" s="13"/>
      <c r="S3" s="10"/>
      <c r="T3" s="43"/>
      <c r="U3" s="1">
        <v>794</v>
      </c>
      <c r="V3" s="2">
        <v>547</v>
      </c>
      <c r="W3" s="32">
        <v>1026</v>
      </c>
      <c r="Y3" s="122" t="s">
        <v>34</v>
      </c>
      <c r="Z3" s="123"/>
      <c r="AA3" s="55"/>
      <c r="AB3" s="27"/>
      <c r="AC3" s="56"/>
    </row>
    <row r="4" spans="1:29" x14ac:dyDescent="0.3">
      <c r="A4" s="10"/>
      <c r="B4" s="14"/>
      <c r="C4" s="113" t="s">
        <v>0</v>
      </c>
      <c r="D4" s="114"/>
      <c r="E4" s="115"/>
      <c r="F4" s="15"/>
      <c r="G4" s="16"/>
      <c r="H4" s="17"/>
      <c r="I4" s="113" t="s">
        <v>3</v>
      </c>
      <c r="J4" s="114"/>
      <c r="K4" s="115"/>
      <c r="L4" s="15"/>
      <c r="M4" s="16"/>
      <c r="N4" s="17"/>
      <c r="O4" s="113" t="s">
        <v>6</v>
      </c>
      <c r="P4" s="114"/>
      <c r="Q4" s="115"/>
      <c r="R4" s="18"/>
      <c r="S4" s="10"/>
      <c r="T4" s="43"/>
      <c r="U4" s="4">
        <v>800</v>
      </c>
      <c r="V4" s="5">
        <v>546</v>
      </c>
      <c r="W4" s="78">
        <v>932</v>
      </c>
      <c r="Y4" s="122" t="s">
        <v>37</v>
      </c>
      <c r="Z4" s="123"/>
      <c r="AA4" s="50"/>
      <c r="AB4" s="28"/>
      <c r="AC4" s="51"/>
    </row>
    <row r="5" spans="1:29" x14ac:dyDescent="0.3">
      <c r="A5" s="10"/>
      <c r="B5" s="14"/>
      <c r="C5" s="116"/>
      <c r="D5" s="117"/>
      <c r="E5" s="118"/>
      <c r="F5" s="15"/>
      <c r="G5" s="16"/>
      <c r="H5" s="17"/>
      <c r="I5" s="116"/>
      <c r="J5" s="117"/>
      <c r="K5" s="118"/>
      <c r="L5" s="15"/>
      <c r="M5" s="16"/>
      <c r="N5" s="17"/>
      <c r="O5" s="116"/>
      <c r="P5" s="117"/>
      <c r="Q5" s="118"/>
      <c r="R5" s="18"/>
      <c r="S5" s="10"/>
      <c r="T5" s="43"/>
      <c r="U5" s="4">
        <v>797</v>
      </c>
      <c r="V5" s="5">
        <v>544</v>
      </c>
      <c r="W5" s="34">
        <v>1037</v>
      </c>
      <c r="Y5" s="122" t="s">
        <v>38</v>
      </c>
      <c r="Z5" s="123"/>
      <c r="AA5" s="50"/>
      <c r="AB5" s="28"/>
      <c r="AC5" s="51"/>
    </row>
    <row r="6" spans="1:29" ht="15" thickBot="1" x14ac:dyDescent="0.35">
      <c r="A6" s="10"/>
      <c r="B6" s="14"/>
      <c r="C6" s="119"/>
      <c r="D6" s="120"/>
      <c r="E6" s="121"/>
      <c r="F6" s="15"/>
      <c r="G6" s="16"/>
      <c r="H6" s="17"/>
      <c r="I6" s="119"/>
      <c r="J6" s="120"/>
      <c r="K6" s="121"/>
      <c r="L6" s="15"/>
      <c r="M6" s="16"/>
      <c r="N6" s="17"/>
      <c r="O6" s="119"/>
      <c r="P6" s="120"/>
      <c r="Q6" s="121"/>
      <c r="R6" s="18"/>
      <c r="S6" s="10"/>
      <c r="T6" s="43"/>
      <c r="U6" s="4">
        <v>797</v>
      </c>
      <c r="V6" s="5">
        <v>553</v>
      </c>
      <c r="W6" s="34">
        <v>985</v>
      </c>
      <c r="Y6" s="122" t="s">
        <v>39</v>
      </c>
      <c r="Z6" s="123"/>
      <c r="AA6" s="50"/>
      <c r="AB6" s="28"/>
      <c r="AC6" s="51"/>
    </row>
    <row r="7" spans="1:29" ht="15" thickBot="1" x14ac:dyDescent="0.35">
      <c r="A7" s="10"/>
      <c r="B7" s="14"/>
      <c r="C7" s="19"/>
      <c r="D7" s="19"/>
      <c r="E7" s="19"/>
      <c r="F7" s="20"/>
      <c r="G7" s="16"/>
      <c r="H7" s="17"/>
      <c r="I7" s="19"/>
      <c r="J7" s="19"/>
      <c r="K7" s="19"/>
      <c r="L7" s="20"/>
      <c r="M7" s="16"/>
      <c r="N7" s="17"/>
      <c r="O7" s="19"/>
      <c r="P7" s="19"/>
      <c r="Q7" s="19"/>
      <c r="R7" s="18"/>
      <c r="S7" s="10"/>
      <c r="T7" s="43"/>
      <c r="U7" s="4">
        <v>797</v>
      </c>
      <c r="V7" s="5">
        <v>551</v>
      </c>
      <c r="W7" s="34">
        <v>1000</v>
      </c>
      <c r="Y7" s="79" t="s">
        <v>41</v>
      </c>
      <c r="Z7" s="80">
        <v>0.5</v>
      </c>
      <c r="AA7" s="52"/>
      <c r="AB7" s="53"/>
      <c r="AC7" s="54"/>
    </row>
    <row r="8" spans="1:29" ht="15" thickBot="1" x14ac:dyDescent="0.35">
      <c r="A8" s="10"/>
      <c r="B8" s="14"/>
      <c r="C8" s="19"/>
      <c r="D8" s="19"/>
      <c r="E8" s="19"/>
      <c r="F8" s="20"/>
      <c r="G8" s="16"/>
      <c r="H8" s="17"/>
      <c r="I8" s="19"/>
      <c r="J8" s="19"/>
      <c r="K8" s="19"/>
      <c r="L8" s="20"/>
      <c r="M8" s="16"/>
      <c r="N8" s="17"/>
      <c r="O8" s="19"/>
      <c r="P8" s="19"/>
      <c r="Q8" s="19"/>
      <c r="R8" s="18"/>
      <c r="S8" s="10"/>
      <c r="T8" s="43"/>
      <c r="U8" s="4">
        <v>814</v>
      </c>
      <c r="V8" s="5">
        <v>546</v>
      </c>
      <c r="W8" s="34">
        <v>998</v>
      </c>
    </row>
    <row r="9" spans="1:29" x14ac:dyDescent="0.3">
      <c r="A9" s="10"/>
      <c r="B9" s="14"/>
      <c r="C9" s="113" t="s">
        <v>1</v>
      </c>
      <c r="D9" s="114"/>
      <c r="E9" s="115"/>
      <c r="F9" s="15"/>
      <c r="G9" s="16"/>
      <c r="H9" s="17"/>
      <c r="I9" s="113" t="s">
        <v>4</v>
      </c>
      <c r="J9" s="114"/>
      <c r="K9" s="115"/>
      <c r="L9" s="15"/>
      <c r="M9" s="16"/>
      <c r="N9" s="17"/>
      <c r="O9" s="113" t="s">
        <v>7</v>
      </c>
      <c r="P9" s="114"/>
      <c r="Q9" s="115"/>
      <c r="R9" s="18"/>
      <c r="S9" s="10"/>
      <c r="T9" s="43"/>
      <c r="U9" s="76">
        <v>776</v>
      </c>
      <c r="V9" s="5">
        <v>550</v>
      </c>
      <c r="W9" s="34">
        <v>1012</v>
      </c>
    </row>
    <row r="10" spans="1:29" x14ac:dyDescent="0.3">
      <c r="A10" s="10"/>
      <c r="B10" s="14"/>
      <c r="C10" s="116"/>
      <c r="D10" s="117"/>
      <c r="E10" s="118"/>
      <c r="F10" s="15"/>
      <c r="G10" s="16"/>
      <c r="H10" s="17"/>
      <c r="I10" s="116"/>
      <c r="J10" s="117"/>
      <c r="K10" s="118"/>
      <c r="L10" s="15"/>
      <c r="M10" s="16"/>
      <c r="N10" s="17"/>
      <c r="O10" s="116"/>
      <c r="P10" s="117"/>
      <c r="Q10" s="118"/>
      <c r="R10" s="18"/>
      <c r="S10" s="10"/>
      <c r="T10" s="43"/>
      <c r="U10" s="4">
        <v>792</v>
      </c>
      <c r="V10" s="5">
        <v>554</v>
      </c>
      <c r="W10" s="34">
        <v>1043</v>
      </c>
    </row>
    <row r="11" spans="1:29" ht="15" thickBot="1" x14ac:dyDescent="0.35">
      <c r="A11" s="10"/>
      <c r="B11" s="14"/>
      <c r="C11" s="119"/>
      <c r="D11" s="120"/>
      <c r="E11" s="121"/>
      <c r="F11" s="15"/>
      <c r="G11" s="16"/>
      <c r="H11" s="17"/>
      <c r="I11" s="119"/>
      <c r="J11" s="120"/>
      <c r="K11" s="121"/>
      <c r="L11" s="15"/>
      <c r="M11" s="16"/>
      <c r="N11" s="17"/>
      <c r="O11" s="119"/>
      <c r="P11" s="120"/>
      <c r="Q11" s="121"/>
      <c r="R11" s="18"/>
      <c r="S11" s="10"/>
      <c r="T11" s="43"/>
      <c r="U11" s="4">
        <v>807</v>
      </c>
      <c r="V11" s="5">
        <v>539</v>
      </c>
      <c r="W11" s="34">
        <v>970</v>
      </c>
    </row>
    <row r="12" spans="1:29" x14ac:dyDescent="0.3">
      <c r="A12" s="10"/>
      <c r="B12" s="14"/>
      <c r="C12" s="19"/>
      <c r="D12" s="19"/>
      <c r="E12" s="19"/>
      <c r="F12" s="20"/>
      <c r="G12" s="16"/>
      <c r="H12" s="17"/>
      <c r="I12" s="19"/>
      <c r="J12" s="19"/>
      <c r="K12" s="19"/>
      <c r="L12" s="20"/>
      <c r="M12" s="16"/>
      <c r="N12" s="17"/>
      <c r="O12" s="19"/>
      <c r="P12" s="19"/>
      <c r="Q12" s="19"/>
      <c r="R12" s="18"/>
      <c r="S12" s="10"/>
      <c r="T12" s="43"/>
      <c r="U12" s="4">
        <v>793</v>
      </c>
      <c r="V12" s="5">
        <v>543</v>
      </c>
      <c r="W12" s="34">
        <v>974</v>
      </c>
    </row>
    <row r="13" spans="1:29" ht="15" thickBot="1" x14ac:dyDescent="0.35">
      <c r="A13" s="10"/>
      <c r="B13" s="14"/>
      <c r="C13" s="19"/>
      <c r="D13" s="19"/>
      <c r="E13" s="19"/>
      <c r="F13" s="20"/>
      <c r="G13" s="16"/>
      <c r="H13" s="17"/>
      <c r="I13" s="19"/>
      <c r="J13" s="19"/>
      <c r="K13" s="19"/>
      <c r="L13" s="20"/>
      <c r="M13" s="16"/>
      <c r="N13" s="17"/>
      <c r="O13" s="19"/>
      <c r="P13" s="19"/>
      <c r="Q13" s="19"/>
      <c r="R13" s="18"/>
      <c r="S13" s="10"/>
      <c r="T13" s="43"/>
      <c r="U13" s="4">
        <v>811</v>
      </c>
      <c r="V13" s="5">
        <v>553</v>
      </c>
      <c r="W13" s="34">
        <v>1018</v>
      </c>
    </row>
    <row r="14" spans="1:29" x14ac:dyDescent="0.3">
      <c r="A14" s="10"/>
      <c r="B14" s="14"/>
      <c r="C14" s="113" t="s">
        <v>2</v>
      </c>
      <c r="D14" s="114"/>
      <c r="E14" s="115"/>
      <c r="F14" s="15"/>
      <c r="G14" s="16"/>
      <c r="H14" s="17"/>
      <c r="I14" s="113" t="s">
        <v>5</v>
      </c>
      <c r="J14" s="114"/>
      <c r="K14" s="115"/>
      <c r="L14" s="15"/>
      <c r="M14" s="16"/>
      <c r="N14" s="17"/>
      <c r="O14" s="113" t="s">
        <v>8</v>
      </c>
      <c r="P14" s="114"/>
      <c r="Q14" s="115"/>
      <c r="R14" s="18"/>
      <c r="S14" s="10"/>
      <c r="T14" s="43"/>
      <c r="U14" s="4">
        <v>785</v>
      </c>
      <c r="V14" s="5">
        <v>553</v>
      </c>
      <c r="W14" s="34">
        <v>991</v>
      </c>
    </row>
    <row r="15" spans="1:29" x14ac:dyDescent="0.3">
      <c r="A15" s="10"/>
      <c r="B15" s="14"/>
      <c r="C15" s="116"/>
      <c r="D15" s="117"/>
      <c r="E15" s="118"/>
      <c r="F15" s="15"/>
      <c r="G15" s="16"/>
      <c r="H15" s="17"/>
      <c r="I15" s="116"/>
      <c r="J15" s="117"/>
      <c r="K15" s="118"/>
      <c r="L15" s="15"/>
      <c r="M15" s="16"/>
      <c r="N15" s="17"/>
      <c r="O15" s="116"/>
      <c r="P15" s="117"/>
      <c r="Q15" s="118"/>
      <c r="R15" s="18"/>
      <c r="S15" s="10"/>
      <c r="T15" s="43"/>
      <c r="U15" s="4">
        <v>808</v>
      </c>
      <c r="V15" s="5">
        <v>548</v>
      </c>
      <c r="W15" s="34">
        <v>1029</v>
      </c>
    </row>
    <row r="16" spans="1:29" ht="15" thickBot="1" x14ac:dyDescent="0.35">
      <c r="A16" s="10"/>
      <c r="B16" s="14"/>
      <c r="C16" s="119"/>
      <c r="D16" s="120"/>
      <c r="E16" s="121"/>
      <c r="F16" s="15"/>
      <c r="G16" s="16"/>
      <c r="H16" s="17"/>
      <c r="I16" s="119"/>
      <c r="J16" s="120"/>
      <c r="K16" s="121"/>
      <c r="L16" s="15"/>
      <c r="M16" s="16"/>
      <c r="N16" s="17"/>
      <c r="O16" s="119"/>
      <c r="P16" s="120"/>
      <c r="Q16" s="121"/>
      <c r="R16" s="18"/>
      <c r="S16" s="10"/>
      <c r="T16" s="43"/>
      <c r="U16" s="4">
        <v>783</v>
      </c>
      <c r="V16" s="5">
        <v>552</v>
      </c>
      <c r="W16" s="34">
        <v>976</v>
      </c>
    </row>
    <row r="17" spans="1:23" x14ac:dyDescent="0.3">
      <c r="A17" s="10"/>
      <c r="B17" s="21"/>
      <c r="C17" s="22"/>
      <c r="D17" s="22"/>
      <c r="E17" s="22"/>
      <c r="F17" s="23"/>
      <c r="G17" s="10"/>
      <c r="H17" s="21"/>
      <c r="I17" s="22"/>
      <c r="J17" s="22"/>
      <c r="K17" s="22"/>
      <c r="L17" s="23"/>
      <c r="M17" s="10"/>
      <c r="N17" s="21"/>
      <c r="O17" s="22"/>
      <c r="P17" s="22"/>
      <c r="Q17" s="22"/>
      <c r="R17" s="23"/>
      <c r="S17" s="10"/>
      <c r="T17" s="43"/>
      <c r="U17" s="4">
        <v>793</v>
      </c>
      <c r="V17" s="5">
        <v>543</v>
      </c>
      <c r="W17" s="34">
        <v>970</v>
      </c>
    </row>
    <row r="18" spans="1:23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43"/>
      <c r="U18" s="4">
        <v>794</v>
      </c>
      <c r="V18" s="74">
        <v>555</v>
      </c>
      <c r="W18" s="34">
        <v>977</v>
      </c>
    </row>
    <row r="19" spans="1:23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43"/>
      <c r="U19" s="4">
        <v>793</v>
      </c>
      <c r="V19" s="5">
        <v>549</v>
      </c>
      <c r="W19" s="34">
        <v>1013</v>
      </c>
    </row>
    <row r="20" spans="1:23" x14ac:dyDescent="0.3">
      <c r="T20" s="43"/>
      <c r="U20" s="4">
        <v>803</v>
      </c>
      <c r="V20" s="5">
        <v>548</v>
      </c>
      <c r="W20" s="34">
        <v>991</v>
      </c>
    </row>
    <row r="21" spans="1:23" x14ac:dyDescent="0.3">
      <c r="T21" s="43"/>
      <c r="U21" s="73">
        <v>819</v>
      </c>
      <c r="V21" s="5">
        <v>546</v>
      </c>
      <c r="W21" s="75">
        <v>1065</v>
      </c>
    </row>
    <row r="22" spans="1:23" x14ac:dyDescent="0.3">
      <c r="T22" s="43"/>
      <c r="U22" s="4">
        <v>797</v>
      </c>
      <c r="V22" s="5">
        <v>553</v>
      </c>
      <c r="W22" s="34">
        <v>1018</v>
      </c>
    </row>
    <row r="23" spans="1:23" x14ac:dyDescent="0.3">
      <c r="T23" s="43"/>
      <c r="U23" s="4">
        <v>793</v>
      </c>
      <c r="V23" s="5">
        <v>553</v>
      </c>
      <c r="W23" s="34">
        <v>1000</v>
      </c>
    </row>
    <row r="24" spans="1:23" x14ac:dyDescent="0.3">
      <c r="U24" s="4">
        <v>786</v>
      </c>
      <c r="V24" s="77">
        <v>536</v>
      </c>
      <c r="W24" s="34">
        <v>1004</v>
      </c>
    </row>
    <row r="25" spans="1:23" x14ac:dyDescent="0.3">
      <c r="U25" s="4">
        <v>794</v>
      </c>
      <c r="V25" s="5">
        <v>554</v>
      </c>
      <c r="W25" s="34">
        <v>1015</v>
      </c>
    </row>
    <row r="26" spans="1:23" x14ac:dyDescent="0.3">
      <c r="U26" s="4">
        <v>800</v>
      </c>
      <c r="V26" s="5">
        <v>553</v>
      </c>
      <c r="W26" s="34">
        <v>968</v>
      </c>
    </row>
    <row r="27" spans="1:23" ht="15" thickBot="1" x14ac:dyDescent="0.35">
      <c r="U27" s="7">
        <v>797</v>
      </c>
      <c r="V27" s="8">
        <v>552</v>
      </c>
      <c r="W27" s="37">
        <v>1051</v>
      </c>
    </row>
    <row r="28" spans="1:23" x14ac:dyDescent="0.3">
      <c r="T28" s="61" t="s">
        <v>25</v>
      </c>
      <c r="U28" s="47">
        <f>AVERAGE(U3:U27)</f>
        <v>796.92</v>
      </c>
      <c r="V28" s="48">
        <f>AVERAGE(V3:V27)</f>
        <v>548.84</v>
      </c>
      <c r="W28" s="49">
        <f>AVERAGE(W3:W27)</f>
        <v>1002.52</v>
      </c>
    </row>
    <row r="29" spans="1:23" x14ac:dyDescent="0.3">
      <c r="T29" s="62" t="s">
        <v>34</v>
      </c>
      <c r="U29" s="55">
        <f>_xlfn.STDEV.S(U3:U27)</f>
        <v>9.7079005626002033</v>
      </c>
      <c r="V29" s="27">
        <f>_xlfn.STDEV.S(V3:V27)</f>
        <v>5.0139804546886699</v>
      </c>
      <c r="W29" s="56">
        <f>_xlfn.STDEV.S(W3:W27)</f>
        <v>30.430412419157253</v>
      </c>
    </row>
    <row r="30" spans="1:23" x14ac:dyDescent="0.3">
      <c r="T30" s="62" t="s">
        <v>35</v>
      </c>
      <c r="U30" s="50">
        <f>U28+(3*U29)</f>
        <v>826.04370168780054</v>
      </c>
      <c r="V30" s="28">
        <f>V28+(3*V29)</f>
        <v>563.88194136406605</v>
      </c>
      <c r="W30" s="51">
        <f>W28+(3*W29)</f>
        <v>1093.8112372574717</v>
      </c>
    </row>
    <row r="31" spans="1:23" x14ac:dyDescent="0.3">
      <c r="T31" s="62" t="s">
        <v>36</v>
      </c>
      <c r="U31" s="50">
        <f>U28-(3*U29)</f>
        <v>767.79629831219938</v>
      </c>
      <c r="V31" s="28">
        <f>V28-(3*V29)</f>
        <v>533.79805863593401</v>
      </c>
      <c r="W31" s="51">
        <f>W28-(3*W29)</f>
        <v>911.22876274252826</v>
      </c>
    </row>
    <row r="32" spans="1:23" ht="15" thickBot="1" x14ac:dyDescent="0.35">
      <c r="T32" s="63" t="s">
        <v>33</v>
      </c>
      <c r="U32" s="52">
        <f>U30-U31</f>
        <v>58.247403375601152</v>
      </c>
      <c r="V32" s="53">
        <f>V30-V31</f>
        <v>30.083882728132039</v>
      </c>
      <c r="W32" s="54">
        <f>W30-W31</f>
        <v>182.58247451494344</v>
      </c>
    </row>
  </sheetData>
  <mergeCells count="17">
    <mergeCell ref="Y6:Z6"/>
    <mergeCell ref="Y5:Z5"/>
    <mergeCell ref="Y4:Z4"/>
    <mergeCell ref="Y3:Z3"/>
    <mergeCell ref="Y2:Z2"/>
    <mergeCell ref="C9:E11"/>
    <mergeCell ref="I9:K11"/>
    <mergeCell ref="O9:Q11"/>
    <mergeCell ref="C14:E16"/>
    <mergeCell ref="I14:K16"/>
    <mergeCell ref="O14:Q16"/>
    <mergeCell ref="B2:F2"/>
    <mergeCell ref="H2:L2"/>
    <mergeCell ref="N2:R2"/>
    <mergeCell ref="C4:E6"/>
    <mergeCell ref="I4:K6"/>
    <mergeCell ref="O4:Q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F247-1312-41C5-9818-E84BF7B8C7BC}">
  <dimension ref="A1:AC32"/>
  <sheetViews>
    <sheetView showGridLines="0" topLeftCell="O1" zoomScale="110" zoomScaleNormal="110" workbookViewId="0">
      <selection activeCell="Z8" sqref="Z8"/>
    </sheetView>
  </sheetViews>
  <sheetFormatPr defaultRowHeight="14.4" x14ac:dyDescent="0.3"/>
  <cols>
    <col min="1" max="19" width="3.33203125" customWidth="1"/>
    <col min="20" max="20" width="28.109375" style="42" customWidth="1"/>
    <col min="21" max="23" width="10" style="38" customWidth="1"/>
    <col min="24" max="24" width="3" style="38" customWidth="1"/>
    <col min="25" max="26" width="14.6640625" customWidth="1"/>
    <col min="27" max="39" width="9.44140625" customWidth="1"/>
  </cols>
  <sheetData>
    <row r="1" spans="1:29" ht="21.6" thickBot="1" x14ac:dyDescent="0.45">
      <c r="T1" s="43"/>
      <c r="U1" s="41"/>
      <c r="V1" s="41"/>
      <c r="W1" s="41"/>
      <c r="Y1" s="92" t="s">
        <v>40</v>
      </c>
    </row>
    <row r="2" spans="1:29" ht="15" thickBot="1" x14ac:dyDescent="0.35">
      <c r="A2" s="10"/>
      <c r="B2" s="112" t="s">
        <v>18</v>
      </c>
      <c r="C2" s="112"/>
      <c r="D2" s="112"/>
      <c r="E2" s="112"/>
      <c r="F2" s="112"/>
      <c r="G2" s="10"/>
      <c r="H2" s="112" t="s">
        <v>19</v>
      </c>
      <c r="I2" s="112"/>
      <c r="J2" s="112"/>
      <c r="K2" s="112"/>
      <c r="L2" s="112"/>
      <c r="M2" s="10"/>
      <c r="N2" s="112" t="s">
        <v>20</v>
      </c>
      <c r="O2" s="112"/>
      <c r="P2" s="112"/>
      <c r="Q2" s="112"/>
      <c r="R2" s="112"/>
      <c r="S2" s="10"/>
      <c r="T2" s="43"/>
      <c r="U2" s="44" t="s">
        <v>18</v>
      </c>
      <c r="V2" s="45" t="s">
        <v>19</v>
      </c>
      <c r="W2" s="46" t="s">
        <v>20</v>
      </c>
      <c r="Y2" s="124" t="s">
        <v>25</v>
      </c>
      <c r="Z2" s="125"/>
      <c r="AA2" s="57">
        <f>AVERAGE(U3:U27)</f>
        <v>796.92</v>
      </c>
      <c r="AB2" s="57">
        <f t="shared" ref="AB2:AC2" si="0">AVERAGE(V3:V27)</f>
        <v>548.84</v>
      </c>
      <c r="AC2" s="57">
        <f t="shared" si="0"/>
        <v>1002.52</v>
      </c>
    </row>
    <row r="3" spans="1:29" ht="15" thickBot="1" x14ac:dyDescent="0.35">
      <c r="A3" s="10"/>
      <c r="B3" s="11"/>
      <c r="C3" s="12"/>
      <c r="D3" s="12"/>
      <c r="E3" s="12"/>
      <c r="F3" s="13"/>
      <c r="G3" s="10"/>
      <c r="H3" s="11"/>
      <c r="I3" s="12"/>
      <c r="J3" s="12"/>
      <c r="K3" s="12"/>
      <c r="L3" s="13"/>
      <c r="M3" s="10"/>
      <c r="N3" s="11"/>
      <c r="O3" s="12"/>
      <c r="P3" s="12"/>
      <c r="Q3" s="12"/>
      <c r="R3" s="13"/>
      <c r="S3" s="10"/>
      <c r="T3" s="43"/>
      <c r="U3" s="1">
        <v>794</v>
      </c>
      <c r="V3" s="2">
        <v>547</v>
      </c>
      <c r="W3" s="32">
        <v>1026</v>
      </c>
      <c r="Y3" s="122" t="s">
        <v>34</v>
      </c>
      <c r="Z3" s="123"/>
      <c r="AA3" s="55">
        <f>_xlfn.STDEV.S(U3:U27)</f>
        <v>9.7079005626002033</v>
      </c>
      <c r="AB3" s="55">
        <f t="shared" ref="AB3:AC3" si="1">_xlfn.STDEV.S(V3:V27)</f>
        <v>5.0139804546886699</v>
      </c>
      <c r="AC3" s="55">
        <f t="shared" si="1"/>
        <v>30.430412419157253</v>
      </c>
    </row>
    <row r="4" spans="1:29" x14ac:dyDescent="0.3">
      <c r="A4" s="10"/>
      <c r="B4" s="14"/>
      <c r="C4" s="113" t="s">
        <v>0</v>
      </c>
      <c r="D4" s="114"/>
      <c r="E4" s="115"/>
      <c r="F4" s="15"/>
      <c r="G4" s="16"/>
      <c r="H4" s="17"/>
      <c r="I4" s="113" t="s">
        <v>3</v>
      </c>
      <c r="J4" s="114"/>
      <c r="K4" s="115"/>
      <c r="L4" s="15"/>
      <c r="M4" s="16"/>
      <c r="N4" s="17"/>
      <c r="O4" s="113" t="s">
        <v>6</v>
      </c>
      <c r="P4" s="114"/>
      <c r="Q4" s="115"/>
      <c r="R4" s="18"/>
      <c r="S4" s="10"/>
      <c r="T4" s="43"/>
      <c r="U4" s="4">
        <v>800</v>
      </c>
      <c r="V4" s="97">
        <v>546</v>
      </c>
      <c r="W4" s="78">
        <v>932</v>
      </c>
      <c r="Y4" s="122" t="s">
        <v>37</v>
      </c>
      <c r="Z4" s="123"/>
      <c r="AA4" s="50">
        <f>_xlfn.NORM.INV(0.667,AA2,AA3)</f>
        <v>801.11035935435859</v>
      </c>
      <c r="AB4" s="50">
        <f t="shared" ref="AB4:AC4" si="2">_xlfn.NORM.INV(0.667,AB2,AB3)</f>
        <v>551.00425577965018</v>
      </c>
      <c r="AC4" s="50">
        <f t="shared" si="2"/>
        <v>1015.6551122228072</v>
      </c>
    </row>
    <row r="5" spans="1:29" x14ac:dyDescent="0.3">
      <c r="A5" s="10"/>
      <c r="B5" s="14"/>
      <c r="C5" s="116"/>
      <c r="D5" s="117"/>
      <c r="E5" s="118"/>
      <c r="F5" s="15"/>
      <c r="G5" s="16"/>
      <c r="H5" s="17"/>
      <c r="I5" s="116"/>
      <c r="J5" s="117"/>
      <c r="K5" s="118"/>
      <c r="L5" s="15"/>
      <c r="M5" s="16"/>
      <c r="N5" s="17"/>
      <c r="O5" s="116"/>
      <c r="P5" s="117"/>
      <c r="Q5" s="118"/>
      <c r="R5" s="18"/>
      <c r="S5" s="10"/>
      <c r="T5" s="43"/>
      <c r="U5" s="4">
        <v>797</v>
      </c>
      <c r="V5" s="97">
        <v>544</v>
      </c>
      <c r="W5" s="34">
        <v>1037</v>
      </c>
      <c r="Y5" s="122" t="s">
        <v>38</v>
      </c>
      <c r="Z5" s="123"/>
      <c r="AA5" s="50">
        <f>_xlfn.NORM.INV(0.333,AA2,AA3)</f>
        <v>792.72964064564133</v>
      </c>
      <c r="AB5" s="50">
        <f t="shared" ref="AB5:AC5" si="3">_xlfn.NORM.INV(0.333,AB2,AB3)</f>
        <v>546.67574422034988</v>
      </c>
      <c r="AC5" s="50">
        <f t="shared" si="3"/>
        <v>989.38488777719272</v>
      </c>
    </row>
    <row r="6" spans="1:29" ht="15" thickBot="1" x14ac:dyDescent="0.35">
      <c r="A6" s="10"/>
      <c r="B6" s="14"/>
      <c r="C6" s="119"/>
      <c r="D6" s="120"/>
      <c r="E6" s="121"/>
      <c r="F6" s="15"/>
      <c r="G6" s="16"/>
      <c r="H6" s="17"/>
      <c r="I6" s="119"/>
      <c r="J6" s="120"/>
      <c r="K6" s="121"/>
      <c r="L6" s="15"/>
      <c r="M6" s="16"/>
      <c r="N6" s="17"/>
      <c r="O6" s="119"/>
      <c r="P6" s="120"/>
      <c r="Q6" s="121"/>
      <c r="R6" s="18"/>
      <c r="S6" s="10"/>
      <c r="T6" s="43"/>
      <c r="U6" s="4">
        <v>797</v>
      </c>
      <c r="V6" s="97">
        <v>553</v>
      </c>
      <c r="W6" s="34">
        <v>985</v>
      </c>
      <c r="Y6" s="122" t="s">
        <v>39</v>
      </c>
      <c r="Z6" s="123"/>
      <c r="AA6" s="50">
        <f>AA4-AA5</f>
        <v>8.3807187087172679</v>
      </c>
      <c r="AB6" s="50">
        <f t="shared" ref="AB6:AC6" si="4">AB4-AB5</f>
        <v>4.3285115593002956</v>
      </c>
      <c r="AC6" s="50">
        <f t="shared" si="4"/>
        <v>26.270224445614531</v>
      </c>
    </row>
    <row r="7" spans="1:29" ht="15" thickBot="1" x14ac:dyDescent="0.35">
      <c r="A7" s="10"/>
      <c r="B7" s="14"/>
      <c r="C7" s="19"/>
      <c r="D7" s="19"/>
      <c r="E7" s="19"/>
      <c r="F7" s="20"/>
      <c r="G7" s="16"/>
      <c r="H7" s="17"/>
      <c r="I7" s="19"/>
      <c r="J7" s="19"/>
      <c r="K7" s="19"/>
      <c r="L7" s="20"/>
      <c r="M7" s="16"/>
      <c r="N7" s="17"/>
      <c r="O7" s="19"/>
      <c r="P7" s="19"/>
      <c r="Q7" s="19"/>
      <c r="R7" s="18"/>
      <c r="S7" s="10"/>
      <c r="T7" s="43"/>
      <c r="U7" s="4">
        <v>797</v>
      </c>
      <c r="V7" s="97">
        <v>551</v>
      </c>
      <c r="W7" s="34">
        <v>1000</v>
      </c>
      <c r="Y7" s="79" t="s">
        <v>41</v>
      </c>
      <c r="Z7" s="80">
        <v>0.5</v>
      </c>
      <c r="AA7" s="52">
        <f>_xlfn.NORM.INV($Z$7,AA2,AA3)</f>
        <v>796.92</v>
      </c>
      <c r="AB7" s="52">
        <f t="shared" ref="AB7:AC7" si="5">_xlfn.NORM.INV($Z$7,AB2,AB3)</f>
        <v>548.84</v>
      </c>
      <c r="AC7" s="52">
        <f t="shared" si="5"/>
        <v>1002.52</v>
      </c>
    </row>
    <row r="8" spans="1:29" ht="15" thickBot="1" x14ac:dyDescent="0.35">
      <c r="A8" s="10"/>
      <c r="B8" s="14"/>
      <c r="C8" s="19"/>
      <c r="D8" s="19"/>
      <c r="E8" s="19"/>
      <c r="F8" s="20"/>
      <c r="G8" s="16"/>
      <c r="H8" s="17"/>
      <c r="I8" s="19"/>
      <c r="J8" s="19"/>
      <c r="K8" s="19"/>
      <c r="L8" s="20"/>
      <c r="M8" s="16"/>
      <c r="N8" s="17"/>
      <c r="O8" s="19"/>
      <c r="P8" s="19"/>
      <c r="Q8" s="19"/>
      <c r="R8" s="18"/>
      <c r="S8" s="10"/>
      <c r="T8" s="43"/>
      <c r="U8" s="4">
        <v>814</v>
      </c>
      <c r="V8" s="97">
        <v>546</v>
      </c>
      <c r="W8" s="34">
        <v>998</v>
      </c>
    </row>
    <row r="9" spans="1:29" x14ac:dyDescent="0.3">
      <c r="A9" s="10"/>
      <c r="B9" s="14"/>
      <c r="C9" s="113" t="s">
        <v>1</v>
      </c>
      <c r="D9" s="114"/>
      <c r="E9" s="115"/>
      <c r="F9" s="15"/>
      <c r="G9" s="16"/>
      <c r="H9" s="17"/>
      <c r="I9" s="113" t="s">
        <v>4</v>
      </c>
      <c r="J9" s="114"/>
      <c r="K9" s="115"/>
      <c r="L9" s="15"/>
      <c r="M9" s="16"/>
      <c r="N9" s="17"/>
      <c r="O9" s="113" t="s">
        <v>7</v>
      </c>
      <c r="P9" s="114"/>
      <c r="Q9" s="115"/>
      <c r="R9" s="18"/>
      <c r="S9" s="10"/>
      <c r="T9" s="43"/>
      <c r="U9" s="76">
        <v>776</v>
      </c>
      <c r="V9" s="97">
        <v>550</v>
      </c>
      <c r="W9" s="34">
        <v>1012</v>
      </c>
    </row>
    <row r="10" spans="1:29" x14ac:dyDescent="0.3">
      <c r="A10" s="10"/>
      <c r="B10" s="14"/>
      <c r="C10" s="116"/>
      <c r="D10" s="117"/>
      <c r="E10" s="118"/>
      <c r="F10" s="15"/>
      <c r="G10" s="16"/>
      <c r="H10" s="17"/>
      <c r="I10" s="116"/>
      <c r="J10" s="117"/>
      <c r="K10" s="118"/>
      <c r="L10" s="15"/>
      <c r="M10" s="16"/>
      <c r="N10" s="17"/>
      <c r="O10" s="116"/>
      <c r="P10" s="117"/>
      <c r="Q10" s="118"/>
      <c r="R10" s="18"/>
      <c r="S10" s="10"/>
      <c r="T10" s="43"/>
      <c r="U10" s="4">
        <v>792</v>
      </c>
      <c r="V10" s="97">
        <v>554</v>
      </c>
      <c r="W10" s="34">
        <v>1043</v>
      </c>
    </row>
    <row r="11" spans="1:29" ht="15" thickBot="1" x14ac:dyDescent="0.35">
      <c r="A11" s="10"/>
      <c r="B11" s="14"/>
      <c r="C11" s="119"/>
      <c r="D11" s="120"/>
      <c r="E11" s="121"/>
      <c r="F11" s="15"/>
      <c r="G11" s="16"/>
      <c r="H11" s="17"/>
      <c r="I11" s="119"/>
      <c r="J11" s="120"/>
      <c r="K11" s="121"/>
      <c r="L11" s="15"/>
      <c r="M11" s="16"/>
      <c r="N11" s="17"/>
      <c r="O11" s="119"/>
      <c r="P11" s="120"/>
      <c r="Q11" s="121"/>
      <c r="R11" s="18"/>
      <c r="S11" s="10"/>
      <c r="T11" s="43"/>
      <c r="U11" s="4">
        <v>807</v>
      </c>
      <c r="V11" s="97">
        <v>539</v>
      </c>
      <c r="W11" s="34">
        <v>970</v>
      </c>
    </row>
    <row r="12" spans="1:29" x14ac:dyDescent="0.3">
      <c r="A12" s="10"/>
      <c r="B12" s="14"/>
      <c r="C12" s="19"/>
      <c r="D12" s="19"/>
      <c r="E12" s="19"/>
      <c r="F12" s="20"/>
      <c r="G12" s="16"/>
      <c r="H12" s="17"/>
      <c r="I12" s="19"/>
      <c r="J12" s="19"/>
      <c r="K12" s="19"/>
      <c r="L12" s="20"/>
      <c r="M12" s="16"/>
      <c r="N12" s="17"/>
      <c r="O12" s="19"/>
      <c r="P12" s="19"/>
      <c r="Q12" s="19"/>
      <c r="R12" s="18"/>
      <c r="S12" s="10"/>
      <c r="T12" s="43"/>
      <c r="U12" s="4">
        <v>793</v>
      </c>
      <c r="V12" s="97">
        <v>543</v>
      </c>
      <c r="W12" s="34">
        <v>974</v>
      </c>
    </row>
    <row r="13" spans="1:29" ht="15" thickBot="1" x14ac:dyDescent="0.35">
      <c r="A13" s="10"/>
      <c r="B13" s="14"/>
      <c r="C13" s="19"/>
      <c r="D13" s="19"/>
      <c r="E13" s="19"/>
      <c r="F13" s="20"/>
      <c r="G13" s="16"/>
      <c r="H13" s="17"/>
      <c r="I13" s="19"/>
      <c r="J13" s="19"/>
      <c r="K13" s="19"/>
      <c r="L13" s="20"/>
      <c r="M13" s="16"/>
      <c r="N13" s="17"/>
      <c r="O13" s="19"/>
      <c r="P13" s="19"/>
      <c r="Q13" s="19"/>
      <c r="R13" s="18"/>
      <c r="S13" s="10"/>
      <c r="T13" s="43"/>
      <c r="U13" s="4">
        <v>811</v>
      </c>
      <c r="V13" s="97">
        <v>553</v>
      </c>
      <c r="W13" s="34">
        <v>1018</v>
      </c>
    </row>
    <row r="14" spans="1:29" x14ac:dyDescent="0.3">
      <c r="A14" s="10"/>
      <c r="B14" s="14"/>
      <c r="C14" s="113" t="s">
        <v>2</v>
      </c>
      <c r="D14" s="114"/>
      <c r="E14" s="115"/>
      <c r="F14" s="15"/>
      <c r="G14" s="16"/>
      <c r="H14" s="17"/>
      <c r="I14" s="113" t="s">
        <v>5</v>
      </c>
      <c r="J14" s="114"/>
      <c r="K14" s="115"/>
      <c r="L14" s="15"/>
      <c r="M14" s="16"/>
      <c r="N14" s="17"/>
      <c r="O14" s="113" t="s">
        <v>8</v>
      </c>
      <c r="P14" s="114"/>
      <c r="Q14" s="115"/>
      <c r="R14" s="18"/>
      <c r="S14" s="10"/>
      <c r="T14" s="43"/>
      <c r="U14" s="4">
        <v>785</v>
      </c>
      <c r="V14" s="97">
        <v>553</v>
      </c>
      <c r="W14" s="34">
        <v>991</v>
      </c>
    </row>
    <row r="15" spans="1:29" x14ac:dyDescent="0.3">
      <c r="A15" s="10"/>
      <c r="B15" s="14"/>
      <c r="C15" s="116"/>
      <c r="D15" s="117"/>
      <c r="E15" s="118"/>
      <c r="F15" s="15"/>
      <c r="G15" s="16"/>
      <c r="H15" s="17"/>
      <c r="I15" s="116"/>
      <c r="J15" s="117"/>
      <c r="K15" s="118"/>
      <c r="L15" s="15"/>
      <c r="M15" s="16"/>
      <c r="N15" s="17"/>
      <c r="O15" s="116"/>
      <c r="P15" s="117"/>
      <c r="Q15" s="118"/>
      <c r="R15" s="18"/>
      <c r="S15" s="10"/>
      <c r="T15" s="43"/>
      <c r="U15" s="4">
        <v>808</v>
      </c>
      <c r="V15" s="97">
        <v>548</v>
      </c>
      <c r="W15" s="34">
        <v>1029</v>
      </c>
    </row>
    <row r="16" spans="1:29" ht="15" thickBot="1" x14ac:dyDescent="0.35">
      <c r="A16" s="10"/>
      <c r="B16" s="14"/>
      <c r="C16" s="119"/>
      <c r="D16" s="120"/>
      <c r="E16" s="121"/>
      <c r="F16" s="15"/>
      <c r="G16" s="16"/>
      <c r="H16" s="17"/>
      <c r="I16" s="119"/>
      <c r="J16" s="120"/>
      <c r="K16" s="121"/>
      <c r="L16" s="15"/>
      <c r="M16" s="16"/>
      <c r="N16" s="17"/>
      <c r="O16" s="119"/>
      <c r="P16" s="120"/>
      <c r="Q16" s="121"/>
      <c r="R16" s="18"/>
      <c r="S16" s="10"/>
      <c r="T16" s="43"/>
      <c r="U16" s="4">
        <v>783</v>
      </c>
      <c r="V16" s="97">
        <v>552</v>
      </c>
      <c r="W16" s="34">
        <v>976</v>
      </c>
    </row>
    <row r="17" spans="1:23" x14ac:dyDescent="0.3">
      <c r="A17" s="10"/>
      <c r="B17" s="21"/>
      <c r="C17" s="22"/>
      <c r="D17" s="22"/>
      <c r="E17" s="22"/>
      <c r="F17" s="23"/>
      <c r="G17" s="10"/>
      <c r="H17" s="21"/>
      <c r="I17" s="22"/>
      <c r="J17" s="22"/>
      <c r="K17" s="22"/>
      <c r="L17" s="23"/>
      <c r="M17" s="10"/>
      <c r="N17" s="21"/>
      <c r="O17" s="22"/>
      <c r="P17" s="22"/>
      <c r="Q17" s="22"/>
      <c r="R17" s="23"/>
      <c r="S17" s="10"/>
      <c r="T17" s="43"/>
      <c r="U17" s="4">
        <v>793</v>
      </c>
      <c r="V17" s="97">
        <v>543</v>
      </c>
      <c r="W17" s="34">
        <v>970</v>
      </c>
    </row>
    <row r="18" spans="1:23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43"/>
      <c r="U18" s="4">
        <v>794</v>
      </c>
      <c r="V18" s="74">
        <v>555</v>
      </c>
      <c r="W18" s="34">
        <v>977</v>
      </c>
    </row>
    <row r="19" spans="1:23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43"/>
      <c r="U19" s="4">
        <v>793</v>
      </c>
      <c r="V19" s="97">
        <v>549</v>
      </c>
      <c r="W19" s="34">
        <v>1013</v>
      </c>
    </row>
    <row r="20" spans="1:23" x14ac:dyDescent="0.3">
      <c r="T20" s="43"/>
      <c r="U20" s="4">
        <v>803</v>
      </c>
      <c r="V20" s="97">
        <v>548</v>
      </c>
      <c r="W20" s="34">
        <v>991</v>
      </c>
    </row>
    <row r="21" spans="1:23" x14ac:dyDescent="0.3">
      <c r="T21" s="43"/>
      <c r="U21" s="73">
        <v>819</v>
      </c>
      <c r="V21" s="97">
        <v>546</v>
      </c>
      <c r="W21" s="75">
        <v>1065</v>
      </c>
    </row>
    <row r="22" spans="1:23" x14ac:dyDescent="0.3">
      <c r="T22" s="43"/>
      <c r="U22" s="4">
        <v>797</v>
      </c>
      <c r="V22" s="97">
        <v>553</v>
      </c>
      <c r="W22" s="34">
        <v>1018</v>
      </c>
    </row>
    <row r="23" spans="1:23" x14ac:dyDescent="0.3">
      <c r="T23" s="43"/>
      <c r="U23" s="4">
        <v>793</v>
      </c>
      <c r="V23" s="97">
        <v>553</v>
      </c>
      <c r="W23" s="34">
        <v>1000</v>
      </c>
    </row>
    <row r="24" spans="1:23" x14ac:dyDescent="0.3">
      <c r="U24" s="4">
        <v>786</v>
      </c>
      <c r="V24" s="77">
        <v>536</v>
      </c>
      <c r="W24" s="34">
        <v>1004</v>
      </c>
    </row>
    <row r="25" spans="1:23" x14ac:dyDescent="0.3">
      <c r="U25" s="4">
        <v>794</v>
      </c>
      <c r="V25" s="97">
        <v>554</v>
      </c>
      <c r="W25" s="34">
        <v>1015</v>
      </c>
    </row>
    <row r="26" spans="1:23" x14ac:dyDescent="0.3">
      <c r="U26" s="4">
        <v>800</v>
      </c>
      <c r="V26" s="97">
        <v>553</v>
      </c>
      <c r="W26" s="34">
        <v>968</v>
      </c>
    </row>
    <row r="27" spans="1:23" ht="15" thickBot="1" x14ac:dyDescent="0.35">
      <c r="U27" s="7">
        <v>797</v>
      </c>
      <c r="V27" s="8">
        <v>552</v>
      </c>
      <c r="W27" s="37">
        <v>1051</v>
      </c>
    </row>
    <row r="28" spans="1:23" x14ac:dyDescent="0.3">
      <c r="T28" s="61" t="s">
        <v>25</v>
      </c>
      <c r="U28" s="47">
        <f>AVERAGE(U3:U27)</f>
        <v>796.92</v>
      </c>
      <c r="V28" s="48">
        <f>AVERAGE(V3:V27)</f>
        <v>548.84</v>
      </c>
      <c r="W28" s="49">
        <f>AVERAGE(W3:W27)</f>
        <v>1002.52</v>
      </c>
    </row>
    <row r="29" spans="1:23" x14ac:dyDescent="0.3">
      <c r="T29" s="62" t="s">
        <v>34</v>
      </c>
      <c r="U29" s="55">
        <f>_xlfn.STDEV.S(U3:U27)</f>
        <v>9.7079005626002033</v>
      </c>
      <c r="V29" s="96">
        <f>_xlfn.STDEV.S(V3:V27)</f>
        <v>5.0139804546886699</v>
      </c>
      <c r="W29" s="56">
        <f>_xlfn.STDEV.S(W3:W27)</f>
        <v>30.430412419157253</v>
      </c>
    </row>
    <row r="30" spans="1:23" x14ac:dyDescent="0.3">
      <c r="T30" s="62" t="s">
        <v>35</v>
      </c>
      <c r="U30" s="50">
        <f>U28+(3*U29)</f>
        <v>826.04370168780054</v>
      </c>
      <c r="V30" s="95">
        <f>V28+(3*V29)</f>
        <v>563.88194136406605</v>
      </c>
      <c r="W30" s="51">
        <f>W28+(3*W29)</f>
        <v>1093.8112372574717</v>
      </c>
    </row>
    <row r="31" spans="1:23" x14ac:dyDescent="0.3">
      <c r="T31" s="62" t="s">
        <v>36</v>
      </c>
      <c r="U31" s="50">
        <f>U28-(3*U29)</f>
        <v>767.79629831219938</v>
      </c>
      <c r="V31" s="95">
        <f>V28-(3*V29)</f>
        <v>533.79805863593401</v>
      </c>
      <c r="W31" s="51">
        <f>W28-(3*W29)</f>
        <v>911.22876274252826</v>
      </c>
    </row>
    <row r="32" spans="1:23" ht="15" thickBot="1" x14ac:dyDescent="0.35">
      <c r="T32" s="63" t="s">
        <v>33</v>
      </c>
      <c r="U32" s="52">
        <f>U30-U31</f>
        <v>58.247403375601152</v>
      </c>
      <c r="V32" s="53">
        <f>V30-V31</f>
        <v>30.083882728132039</v>
      </c>
      <c r="W32" s="54">
        <f>W30-W31</f>
        <v>182.58247451494344</v>
      </c>
    </row>
  </sheetData>
  <mergeCells count="17">
    <mergeCell ref="B2:F2"/>
    <mergeCell ref="H2:L2"/>
    <mergeCell ref="N2:R2"/>
    <mergeCell ref="Y2:Z2"/>
    <mergeCell ref="Y3:Z3"/>
    <mergeCell ref="Y6:Z6"/>
    <mergeCell ref="C9:E11"/>
    <mergeCell ref="I9:K11"/>
    <mergeCell ref="O9:Q11"/>
    <mergeCell ref="C14:E16"/>
    <mergeCell ref="I14:K16"/>
    <mergeCell ref="O14:Q16"/>
    <mergeCell ref="C4:E6"/>
    <mergeCell ref="I4:K6"/>
    <mergeCell ref="O4:Q6"/>
    <mergeCell ref="Y4:Z4"/>
    <mergeCell ref="Y5:Z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C3EE-94F4-4F2B-B679-A4B10CEE0A2B}">
  <dimension ref="I1:AL24"/>
  <sheetViews>
    <sheetView showGridLines="0" topLeftCell="H3" zoomScale="145" zoomScaleNormal="145" workbookViewId="0">
      <selection activeCell="AE21" sqref="AE21:AI24"/>
    </sheetView>
  </sheetViews>
  <sheetFormatPr defaultRowHeight="14.4" x14ac:dyDescent="0.3"/>
  <cols>
    <col min="1" max="9" width="3.33203125" customWidth="1"/>
    <col min="10" max="10" width="11.6640625" style="26" customWidth="1"/>
    <col min="11" max="19" width="3.33203125" customWidth="1"/>
    <col min="20" max="20" width="11.6640625" style="26" customWidth="1"/>
    <col min="21" max="29" width="3.33203125" customWidth="1"/>
    <col min="30" max="30" width="11.6640625" style="26" customWidth="1"/>
    <col min="31" max="36" width="3.33203125" customWidth="1"/>
    <col min="37" max="37" width="14.88671875" style="26" customWidth="1"/>
    <col min="38" max="38" width="14.88671875" customWidth="1"/>
    <col min="39" max="39" width="10.6640625" customWidth="1"/>
    <col min="40" max="77" width="3.33203125" customWidth="1"/>
  </cols>
  <sheetData>
    <row r="1" spans="9:38" ht="15" thickBot="1" x14ac:dyDescent="0.35"/>
    <row r="2" spans="9:38" x14ac:dyDescent="0.3">
      <c r="AK2" s="130" t="s">
        <v>56</v>
      </c>
      <c r="AL2" s="131"/>
    </row>
    <row r="3" spans="9:38" ht="15" thickBot="1" x14ac:dyDescent="0.35">
      <c r="AK3" s="132"/>
      <c r="AL3" s="133"/>
    </row>
    <row r="4" spans="9:38" x14ac:dyDescent="0.3">
      <c r="I4" s="10"/>
      <c r="J4" s="61" t="s">
        <v>48</v>
      </c>
      <c r="K4" s="112" t="s">
        <v>42</v>
      </c>
      <c r="L4" s="112"/>
      <c r="M4" s="112"/>
      <c r="N4" s="112"/>
      <c r="O4" s="112"/>
      <c r="P4" s="82"/>
      <c r="Q4" s="82"/>
      <c r="R4" s="82"/>
      <c r="S4" s="82"/>
      <c r="T4" s="61" t="s">
        <v>49</v>
      </c>
      <c r="U4" s="112" t="s">
        <v>19</v>
      </c>
      <c r="V4" s="112"/>
      <c r="W4" s="112"/>
      <c r="X4" s="112"/>
      <c r="Y4" s="112"/>
      <c r="Z4" s="82"/>
      <c r="AA4" s="82"/>
      <c r="AB4" s="82"/>
      <c r="AC4" s="82"/>
      <c r="AD4" s="61" t="s">
        <v>52</v>
      </c>
      <c r="AE4" s="112" t="s">
        <v>20</v>
      </c>
      <c r="AF4" s="112"/>
      <c r="AG4" s="112"/>
      <c r="AH4" s="112"/>
      <c r="AI4" s="112"/>
      <c r="AJ4" s="10"/>
      <c r="AK4" s="40" t="s">
        <v>25</v>
      </c>
    </row>
    <row r="5" spans="9:38" ht="15" thickBot="1" x14ac:dyDescent="0.35">
      <c r="I5" s="10"/>
      <c r="J5" s="87">
        <f>J10/(1-L6)</f>
        <v>0</v>
      </c>
      <c r="K5" s="12"/>
      <c r="L5" s="90" t="s">
        <v>0</v>
      </c>
      <c r="M5" s="12"/>
      <c r="N5" s="12"/>
      <c r="O5" s="13"/>
      <c r="P5" s="41"/>
      <c r="Q5" s="41"/>
      <c r="R5" s="41"/>
      <c r="S5" s="41"/>
      <c r="T5" s="87">
        <f>T10/(1-V6)</f>
        <v>0</v>
      </c>
      <c r="U5" s="11"/>
      <c r="V5" s="90" t="s">
        <v>3</v>
      </c>
      <c r="W5" s="12"/>
      <c r="X5" s="12"/>
      <c r="Y5" s="13"/>
      <c r="Z5" s="41"/>
      <c r="AA5" s="41"/>
      <c r="AB5" s="41"/>
      <c r="AC5" s="41"/>
      <c r="AD5" s="87">
        <f>AD10/(1-AF6)</f>
        <v>0</v>
      </c>
      <c r="AE5" s="11"/>
      <c r="AF5" s="90" t="s">
        <v>6</v>
      </c>
      <c r="AG5" s="12"/>
      <c r="AH5" s="12"/>
      <c r="AI5" s="13"/>
      <c r="AJ5" s="10"/>
      <c r="AK5" s="29">
        <f>J5+T5+AD5</f>
        <v>0</v>
      </c>
    </row>
    <row r="6" spans="9:38" x14ac:dyDescent="0.3">
      <c r="I6" s="10"/>
      <c r="J6" s="40"/>
      <c r="K6" s="14"/>
      <c r="L6" s="126">
        <v>7.2999999999999995E-2</v>
      </c>
      <c r="M6" s="114"/>
      <c r="N6" s="115"/>
      <c r="O6" s="15"/>
      <c r="P6" s="98"/>
      <c r="Q6" s="98"/>
      <c r="R6" s="98"/>
      <c r="S6" s="98"/>
      <c r="T6" s="40"/>
      <c r="U6" s="17"/>
      <c r="V6" s="126">
        <v>4.3999999999999997E-2</v>
      </c>
      <c r="W6" s="114"/>
      <c r="X6" s="115"/>
      <c r="Y6" s="15"/>
      <c r="Z6" s="98"/>
      <c r="AA6" s="98"/>
      <c r="AB6" s="98"/>
      <c r="AC6" s="98"/>
      <c r="AD6" s="40"/>
      <c r="AE6" s="17"/>
      <c r="AF6" s="126">
        <v>6.0999999999999999E-2</v>
      </c>
      <c r="AG6" s="114"/>
      <c r="AH6" s="115"/>
      <c r="AI6" s="18"/>
      <c r="AJ6" s="10"/>
      <c r="AK6" s="93" t="e">
        <f>AK21/AK5</f>
        <v>#DIV/0!</v>
      </c>
    </row>
    <row r="7" spans="9:38" x14ac:dyDescent="0.3">
      <c r="I7" s="10"/>
      <c r="J7" s="40"/>
      <c r="K7" s="14"/>
      <c r="L7" s="116"/>
      <c r="M7" s="117"/>
      <c r="N7" s="118"/>
      <c r="O7" s="15"/>
      <c r="P7" s="98"/>
      <c r="Q7" s="98"/>
      <c r="R7" s="98"/>
      <c r="S7" s="98"/>
      <c r="T7" s="40"/>
      <c r="U7" s="17"/>
      <c r="V7" s="116"/>
      <c r="W7" s="117"/>
      <c r="X7" s="118"/>
      <c r="Y7" s="15"/>
      <c r="Z7" s="98"/>
      <c r="AA7" s="98"/>
      <c r="AB7" s="98"/>
      <c r="AC7" s="98"/>
      <c r="AD7" s="40"/>
      <c r="AE7" s="17"/>
      <c r="AF7" s="116"/>
      <c r="AG7" s="117"/>
      <c r="AH7" s="118"/>
      <c r="AI7" s="18"/>
      <c r="AJ7" s="10"/>
      <c r="AK7" s="40"/>
    </row>
    <row r="8" spans="9:38" ht="15" thickBot="1" x14ac:dyDescent="0.35">
      <c r="I8" s="10"/>
      <c r="J8" s="40"/>
      <c r="K8" s="14"/>
      <c r="L8" s="119"/>
      <c r="M8" s="120"/>
      <c r="N8" s="121"/>
      <c r="O8" s="15"/>
      <c r="P8" s="98"/>
      <c r="Q8" s="98"/>
      <c r="R8" s="98"/>
      <c r="S8" s="98"/>
      <c r="T8" s="40"/>
      <c r="U8" s="17"/>
      <c r="V8" s="119"/>
      <c r="W8" s="120"/>
      <c r="X8" s="121"/>
      <c r="Y8" s="15"/>
      <c r="Z8" s="98"/>
      <c r="AA8" s="98"/>
      <c r="AB8" s="98"/>
      <c r="AC8" s="98"/>
      <c r="AD8" s="40"/>
      <c r="AE8" s="17"/>
      <c r="AF8" s="119"/>
      <c r="AG8" s="120"/>
      <c r="AH8" s="121"/>
      <c r="AI8" s="18"/>
      <c r="AJ8" s="10"/>
      <c r="AK8" s="40"/>
    </row>
    <row r="9" spans="9:38" x14ac:dyDescent="0.3">
      <c r="I9" s="10"/>
      <c r="J9" s="61" t="s">
        <v>47</v>
      </c>
      <c r="K9" s="41"/>
      <c r="L9" s="19"/>
      <c r="M9" s="19"/>
      <c r="N9" s="19"/>
      <c r="O9" s="20"/>
      <c r="P9" s="19"/>
      <c r="Q9" s="19"/>
      <c r="R9" s="19"/>
      <c r="S9" s="19"/>
      <c r="T9" s="61" t="s">
        <v>50</v>
      </c>
      <c r="U9" s="17"/>
      <c r="V9" s="19"/>
      <c r="W9" s="19"/>
      <c r="X9" s="19"/>
      <c r="Y9" s="20"/>
      <c r="Z9" s="19"/>
      <c r="AA9" s="19"/>
      <c r="AB9" s="19"/>
      <c r="AC9" s="19"/>
      <c r="AD9" s="61" t="s">
        <v>53</v>
      </c>
      <c r="AE9" s="17"/>
      <c r="AF9" s="19"/>
      <c r="AG9" s="19"/>
      <c r="AH9" s="19"/>
      <c r="AI9" s="18"/>
      <c r="AJ9" s="10"/>
      <c r="AK9" s="40"/>
    </row>
    <row r="10" spans="9:38" ht="15" thickBot="1" x14ac:dyDescent="0.35">
      <c r="I10" s="10"/>
      <c r="J10" s="87">
        <f>J15/(1-L11)</f>
        <v>0</v>
      </c>
      <c r="K10" s="41"/>
      <c r="L10" s="91" t="s">
        <v>1</v>
      </c>
      <c r="M10" s="19"/>
      <c r="N10" s="19"/>
      <c r="O10" s="20"/>
      <c r="P10" s="19"/>
      <c r="Q10" s="19"/>
      <c r="R10" s="19"/>
      <c r="S10" s="19"/>
      <c r="T10" s="87">
        <f>T15/(1-V11)</f>
        <v>0</v>
      </c>
      <c r="U10" s="17"/>
      <c r="V10" s="91" t="s">
        <v>4</v>
      </c>
      <c r="W10" s="19"/>
      <c r="X10" s="19"/>
      <c r="Y10" s="20"/>
      <c r="Z10" s="19"/>
      <c r="AA10" s="19"/>
      <c r="AB10" s="19"/>
      <c r="AC10" s="19"/>
      <c r="AD10" s="87">
        <f>AD15/(1-AF11)</f>
        <v>0</v>
      </c>
      <c r="AE10" s="17"/>
      <c r="AF10" s="91" t="s">
        <v>7</v>
      </c>
      <c r="AG10" s="19"/>
      <c r="AH10" s="19"/>
      <c r="AI10" s="18"/>
      <c r="AJ10" s="10"/>
      <c r="AK10" s="40"/>
    </row>
    <row r="11" spans="9:38" x14ac:dyDescent="0.3">
      <c r="I11" s="10"/>
      <c r="J11" s="40"/>
      <c r="K11" s="14"/>
      <c r="L11" s="126">
        <v>2.1999999999999999E-2</v>
      </c>
      <c r="M11" s="114"/>
      <c r="N11" s="115"/>
      <c r="O11" s="15"/>
      <c r="P11" s="98"/>
      <c r="Q11" s="98"/>
      <c r="R11" s="98"/>
      <c r="S11" s="98"/>
      <c r="T11" s="40"/>
      <c r="U11" s="17"/>
      <c r="V11" s="126">
        <v>8.9999999999999993E-3</v>
      </c>
      <c r="W11" s="114"/>
      <c r="X11" s="115"/>
      <c r="Y11" s="15"/>
      <c r="Z11" s="98"/>
      <c r="AA11" s="98"/>
      <c r="AB11" s="98"/>
      <c r="AC11" s="98"/>
      <c r="AD11" s="40"/>
      <c r="AE11" s="17"/>
      <c r="AF11" s="135">
        <v>1.7999999999999999E-2</v>
      </c>
      <c r="AG11" s="136"/>
      <c r="AH11" s="137"/>
      <c r="AI11" s="18"/>
      <c r="AJ11" s="10"/>
      <c r="AK11" s="40"/>
    </row>
    <row r="12" spans="9:38" x14ac:dyDescent="0.3">
      <c r="I12" s="10"/>
      <c r="J12" s="40"/>
      <c r="K12" s="14"/>
      <c r="L12" s="116"/>
      <c r="M12" s="117"/>
      <c r="N12" s="118"/>
      <c r="O12" s="15"/>
      <c r="P12" s="98"/>
      <c r="Q12" s="98"/>
      <c r="R12" s="98"/>
      <c r="S12" s="98"/>
      <c r="T12" s="40"/>
      <c r="U12" s="17"/>
      <c r="V12" s="116"/>
      <c r="W12" s="117"/>
      <c r="X12" s="118"/>
      <c r="Y12" s="15"/>
      <c r="Z12" s="98"/>
      <c r="AA12" s="98"/>
      <c r="AB12" s="98"/>
      <c r="AC12" s="98"/>
      <c r="AD12" s="40"/>
      <c r="AE12" s="17"/>
      <c r="AF12" s="138"/>
      <c r="AG12" s="139"/>
      <c r="AH12" s="140"/>
      <c r="AI12" s="18"/>
      <c r="AJ12" s="10"/>
      <c r="AK12" s="40"/>
    </row>
    <row r="13" spans="9:38" ht="15" thickBot="1" x14ac:dyDescent="0.35">
      <c r="I13" s="10"/>
      <c r="J13" s="40"/>
      <c r="K13" s="14"/>
      <c r="L13" s="119"/>
      <c r="M13" s="120"/>
      <c r="N13" s="121"/>
      <c r="O13" s="15"/>
      <c r="P13" s="98"/>
      <c r="Q13" s="98"/>
      <c r="R13" s="98"/>
      <c r="S13" s="98"/>
      <c r="T13" s="40"/>
      <c r="U13" s="17"/>
      <c r="V13" s="119"/>
      <c r="W13" s="120"/>
      <c r="X13" s="121"/>
      <c r="Y13" s="15"/>
      <c r="Z13" s="98"/>
      <c r="AA13" s="98"/>
      <c r="AB13" s="98"/>
      <c r="AC13" s="98"/>
      <c r="AD13" s="40"/>
      <c r="AE13" s="17"/>
      <c r="AF13" s="141"/>
      <c r="AG13" s="142"/>
      <c r="AH13" s="143"/>
      <c r="AI13" s="18"/>
      <c r="AJ13" s="10"/>
      <c r="AK13" s="40"/>
    </row>
    <row r="14" spans="9:38" x14ac:dyDescent="0.3">
      <c r="I14" s="10"/>
      <c r="J14" s="61" t="s">
        <v>46</v>
      </c>
      <c r="K14" s="41"/>
      <c r="L14" s="19"/>
      <c r="M14" s="19"/>
      <c r="N14" s="19"/>
      <c r="O14" s="20"/>
      <c r="P14" s="19"/>
      <c r="Q14" s="19"/>
      <c r="R14" s="19"/>
      <c r="S14" s="19"/>
      <c r="T14" s="61" t="s">
        <v>51</v>
      </c>
      <c r="U14" s="17"/>
      <c r="V14" s="19"/>
      <c r="W14" s="19"/>
      <c r="X14" s="19"/>
      <c r="Y14" s="20"/>
      <c r="Z14" s="19"/>
      <c r="AA14" s="19"/>
      <c r="AB14" s="19"/>
      <c r="AC14" s="19"/>
      <c r="AD14" s="61" t="s">
        <v>54</v>
      </c>
      <c r="AE14" s="17"/>
      <c r="AF14" s="19"/>
      <c r="AG14" s="19"/>
      <c r="AH14" s="19"/>
      <c r="AI14" s="18"/>
      <c r="AJ14" s="10"/>
      <c r="AK14" s="40"/>
    </row>
    <row r="15" spans="9:38" ht="15" thickBot="1" x14ac:dyDescent="0.35">
      <c r="I15" s="10"/>
      <c r="J15" s="87">
        <f>K21/(1-L16)</f>
        <v>0</v>
      </c>
      <c r="K15" s="41"/>
      <c r="L15" s="91" t="s">
        <v>2</v>
      </c>
      <c r="M15" s="19"/>
      <c r="N15" s="19"/>
      <c r="O15" s="20"/>
      <c r="P15" s="19"/>
      <c r="Q15" s="19"/>
      <c r="R15" s="19"/>
      <c r="S15" s="19"/>
      <c r="T15" s="87">
        <f>U21/(1-V16)</f>
        <v>0</v>
      </c>
      <c r="U15" s="17"/>
      <c r="V15" s="91" t="s">
        <v>5</v>
      </c>
      <c r="W15" s="19"/>
      <c r="X15" s="19"/>
      <c r="Y15" s="20"/>
      <c r="Z15" s="19"/>
      <c r="AA15" s="19"/>
      <c r="AB15" s="19"/>
      <c r="AC15" s="19"/>
      <c r="AD15" s="87">
        <f>AE21/(1-AF16)</f>
        <v>0</v>
      </c>
      <c r="AE15" s="17"/>
      <c r="AF15" s="91" t="s">
        <v>8</v>
      </c>
      <c r="AG15" s="19"/>
      <c r="AH15" s="19"/>
      <c r="AI15" s="18"/>
      <c r="AJ15" s="10"/>
      <c r="AK15" s="40"/>
    </row>
    <row r="16" spans="9:38" x14ac:dyDescent="0.3">
      <c r="I16" s="88"/>
      <c r="J16" s="89"/>
      <c r="K16" s="14"/>
      <c r="L16" s="126">
        <v>3.3000000000000002E-2</v>
      </c>
      <c r="M16" s="114"/>
      <c r="N16" s="115"/>
      <c r="O16" s="15"/>
      <c r="P16" s="98"/>
      <c r="Q16" s="98"/>
      <c r="R16" s="98"/>
      <c r="S16" s="98"/>
      <c r="T16" s="40"/>
      <c r="U16" s="17"/>
      <c r="V16" s="126">
        <v>1.0999999999999999E-2</v>
      </c>
      <c r="W16" s="114"/>
      <c r="X16" s="115"/>
      <c r="Y16" s="15"/>
      <c r="Z16" s="98"/>
      <c r="AA16" s="98"/>
      <c r="AB16" s="98"/>
      <c r="AC16" s="98"/>
      <c r="AD16" s="40"/>
      <c r="AE16" s="17"/>
      <c r="AF16" s="126">
        <v>2.5999999999999999E-2</v>
      </c>
      <c r="AG16" s="114"/>
      <c r="AH16" s="115"/>
      <c r="AI16" s="18"/>
      <c r="AJ16" s="10"/>
      <c r="AK16" s="40"/>
    </row>
    <row r="17" spans="9:38" ht="15" thickBot="1" x14ac:dyDescent="0.35">
      <c r="I17" s="10"/>
      <c r="J17" s="89"/>
      <c r="K17" s="14"/>
      <c r="L17" s="116"/>
      <c r="M17" s="117"/>
      <c r="N17" s="118"/>
      <c r="O17" s="15"/>
      <c r="P17" s="98"/>
      <c r="Q17" s="98"/>
      <c r="R17" s="98"/>
      <c r="S17" s="98"/>
      <c r="T17" s="40"/>
      <c r="U17" s="17"/>
      <c r="V17" s="116"/>
      <c r="W17" s="117"/>
      <c r="X17" s="118"/>
      <c r="Y17" s="15"/>
      <c r="Z17" s="98"/>
      <c r="AA17" s="98"/>
      <c r="AB17" s="98"/>
      <c r="AC17" s="98"/>
      <c r="AD17" s="40"/>
      <c r="AE17" s="17"/>
      <c r="AF17" s="116"/>
      <c r="AG17" s="117"/>
      <c r="AH17" s="118"/>
      <c r="AI17" s="18"/>
      <c r="AJ17" s="10"/>
      <c r="AK17" s="86"/>
      <c r="AL17" s="86"/>
    </row>
    <row r="18" spans="9:38" ht="15" thickBot="1" x14ac:dyDescent="0.35">
      <c r="I18" s="10"/>
      <c r="J18" s="40"/>
      <c r="K18" s="14"/>
      <c r="L18" s="119"/>
      <c r="M18" s="120"/>
      <c r="N18" s="121"/>
      <c r="O18" s="15"/>
      <c r="P18" s="98"/>
      <c r="Q18" s="98"/>
      <c r="R18" s="98"/>
      <c r="S18" s="98"/>
      <c r="T18" s="40"/>
      <c r="U18" s="17"/>
      <c r="V18" s="119"/>
      <c r="W18" s="120"/>
      <c r="X18" s="121"/>
      <c r="Y18" s="15"/>
      <c r="Z18" s="98"/>
      <c r="AA18" s="98"/>
      <c r="AB18" s="98"/>
      <c r="AC18" s="98"/>
      <c r="AD18" s="40"/>
      <c r="AE18" s="17"/>
      <c r="AF18" s="119"/>
      <c r="AG18" s="120"/>
      <c r="AH18" s="121"/>
      <c r="AI18" s="18"/>
      <c r="AJ18" s="10"/>
      <c r="AK18" s="130" t="s">
        <v>45</v>
      </c>
      <c r="AL18" s="131"/>
    </row>
    <row r="19" spans="9:38" ht="15" thickBot="1" x14ac:dyDescent="0.35">
      <c r="I19" s="10"/>
      <c r="J19" s="40"/>
      <c r="K19" s="21"/>
      <c r="L19" s="22"/>
      <c r="M19" s="22"/>
      <c r="N19" s="22"/>
      <c r="O19" s="23"/>
      <c r="P19" s="41"/>
      <c r="Q19" s="41"/>
      <c r="R19" s="41"/>
      <c r="S19" s="41"/>
      <c r="T19" s="40"/>
      <c r="U19" s="21"/>
      <c r="V19" s="22"/>
      <c r="W19" s="22"/>
      <c r="X19" s="22"/>
      <c r="Y19" s="23"/>
      <c r="Z19" s="41"/>
      <c r="AA19" s="41"/>
      <c r="AB19" s="41"/>
      <c r="AC19" s="41"/>
      <c r="AD19" s="40"/>
      <c r="AE19" s="21"/>
      <c r="AF19" s="22"/>
      <c r="AG19" s="22"/>
      <c r="AH19" s="22"/>
      <c r="AI19" s="23"/>
      <c r="AJ19" s="10"/>
      <c r="AK19" s="132"/>
      <c r="AL19" s="133"/>
    </row>
    <row r="20" spans="9:38" x14ac:dyDescent="0.3">
      <c r="I20" s="10"/>
      <c r="J20" s="40"/>
      <c r="K20" s="10"/>
      <c r="L20" s="10"/>
      <c r="M20" s="10"/>
      <c r="N20" s="10"/>
      <c r="O20" s="10"/>
      <c r="P20" s="10"/>
      <c r="Q20" s="10"/>
      <c r="R20" s="10"/>
      <c r="S20" s="10"/>
      <c r="T20" s="40"/>
      <c r="U20" s="10"/>
      <c r="V20" s="10"/>
      <c r="W20" s="10"/>
      <c r="X20" s="10"/>
      <c r="Y20" s="10"/>
      <c r="Z20" s="10"/>
      <c r="AA20" s="10"/>
      <c r="AB20" s="10"/>
      <c r="AC20" s="10"/>
      <c r="AD20" s="40"/>
      <c r="AE20" s="10"/>
      <c r="AF20" s="10"/>
      <c r="AG20" s="10"/>
      <c r="AH20" s="10"/>
      <c r="AI20" s="10"/>
      <c r="AJ20" s="10"/>
      <c r="AK20" s="40" t="s">
        <v>25</v>
      </c>
      <c r="AL20" s="26" t="s">
        <v>32</v>
      </c>
    </row>
    <row r="21" spans="9:38" s="81" customFormat="1" x14ac:dyDescent="0.3">
      <c r="J21" s="26" t="s">
        <v>25</v>
      </c>
      <c r="K21" s="128"/>
      <c r="L21" s="128"/>
      <c r="M21" s="128"/>
      <c r="N21" s="128"/>
      <c r="O21" s="128"/>
      <c r="P21" s="84"/>
      <c r="Q21" s="84"/>
      <c r="R21" s="84"/>
      <c r="S21" s="84"/>
      <c r="T21" s="26" t="s">
        <v>25</v>
      </c>
      <c r="U21" s="128"/>
      <c r="V21" s="128"/>
      <c r="W21" s="128"/>
      <c r="X21" s="128"/>
      <c r="Y21" s="128"/>
      <c r="Z21" s="84"/>
      <c r="AA21" s="84"/>
      <c r="AB21" s="84"/>
      <c r="AC21" s="84"/>
      <c r="AD21" s="26" t="s">
        <v>25</v>
      </c>
      <c r="AE21" s="128"/>
      <c r="AF21" s="128"/>
      <c r="AG21" s="128"/>
      <c r="AH21" s="128"/>
      <c r="AI21" s="128"/>
      <c r="AK21" s="100">
        <f>SUM(K21,U21,AE21)</f>
        <v>0</v>
      </c>
      <c r="AL21" s="99">
        <f>SQRT(AK23)</f>
        <v>0</v>
      </c>
    </row>
    <row r="22" spans="9:38" s="81" customFormat="1" x14ac:dyDescent="0.3">
      <c r="J22" s="26" t="s">
        <v>32</v>
      </c>
      <c r="K22" s="129"/>
      <c r="L22" s="129"/>
      <c r="M22" s="129"/>
      <c r="N22" s="129"/>
      <c r="O22" s="129"/>
      <c r="P22" s="85"/>
      <c r="Q22" s="85"/>
      <c r="R22" s="85"/>
      <c r="S22" s="85"/>
      <c r="T22" s="26" t="s">
        <v>32</v>
      </c>
      <c r="U22" s="129"/>
      <c r="V22" s="129"/>
      <c r="W22" s="129"/>
      <c r="X22" s="129"/>
      <c r="Y22" s="129"/>
      <c r="Z22" s="85"/>
      <c r="AA22" s="85"/>
      <c r="AB22" s="85"/>
      <c r="AC22" s="85"/>
      <c r="AD22" s="26" t="s">
        <v>32</v>
      </c>
      <c r="AE22" s="129"/>
      <c r="AF22" s="129"/>
      <c r="AG22" s="129"/>
      <c r="AH22" s="129"/>
      <c r="AI22" s="129"/>
      <c r="AK22" s="26"/>
    </row>
    <row r="23" spans="9:38" s="81" customFormat="1" x14ac:dyDescent="0.3">
      <c r="J23" s="26" t="s">
        <v>44</v>
      </c>
      <c r="K23" s="129"/>
      <c r="L23" s="134"/>
      <c r="M23" s="134"/>
      <c r="N23" s="134"/>
      <c r="O23" s="134"/>
      <c r="P23" s="39"/>
      <c r="Q23" s="39"/>
      <c r="R23" s="39"/>
      <c r="S23" s="39"/>
      <c r="T23" s="26" t="s">
        <v>44</v>
      </c>
      <c r="U23" s="129"/>
      <c r="V23" s="134"/>
      <c r="W23" s="134"/>
      <c r="X23" s="134"/>
      <c r="Y23" s="134"/>
      <c r="Z23" s="39"/>
      <c r="AA23" s="39"/>
      <c r="AB23" s="39"/>
      <c r="AC23" s="39"/>
      <c r="AD23" s="26" t="s">
        <v>44</v>
      </c>
      <c r="AE23" s="129"/>
      <c r="AF23" s="134"/>
      <c r="AG23" s="134"/>
      <c r="AH23" s="134"/>
      <c r="AI23" s="134"/>
      <c r="AK23" s="99">
        <f>SUM(K23,U23,AE23)</f>
        <v>0</v>
      </c>
    </row>
    <row r="24" spans="9:38" s="81" customFormat="1" x14ac:dyDescent="0.3">
      <c r="J24" s="26" t="s">
        <v>55</v>
      </c>
      <c r="K24" s="127"/>
      <c r="L24" s="127"/>
      <c r="M24" s="127"/>
      <c r="N24" s="127"/>
      <c r="O24" s="127"/>
      <c r="T24" s="26" t="s">
        <v>55</v>
      </c>
      <c r="U24" s="127"/>
      <c r="V24" s="127"/>
      <c r="W24" s="127"/>
      <c r="X24" s="127"/>
      <c r="Y24" s="127"/>
      <c r="AD24" s="26" t="s">
        <v>55</v>
      </c>
      <c r="AE24" s="127"/>
      <c r="AF24" s="127"/>
      <c r="AG24" s="127"/>
      <c r="AH24" s="127"/>
      <c r="AI24" s="127"/>
      <c r="AK24" s="26"/>
    </row>
  </sheetData>
  <mergeCells count="26">
    <mergeCell ref="K23:O23"/>
    <mergeCell ref="U23:Y23"/>
    <mergeCell ref="AE23:AI23"/>
    <mergeCell ref="K24:O24"/>
    <mergeCell ref="U24:Y24"/>
    <mergeCell ref="AE24:AI24"/>
    <mergeCell ref="AK18:AL19"/>
    <mergeCell ref="K21:O21"/>
    <mergeCell ref="U21:Y21"/>
    <mergeCell ref="AE21:AI21"/>
    <mergeCell ref="K22:O22"/>
    <mergeCell ref="U22:Y22"/>
    <mergeCell ref="AE22:AI22"/>
    <mergeCell ref="L11:N13"/>
    <mergeCell ref="V11:X13"/>
    <mergeCell ref="AF11:AH13"/>
    <mergeCell ref="L16:N18"/>
    <mergeCell ref="V16:X18"/>
    <mergeCell ref="AF16:AH18"/>
    <mergeCell ref="AK2:AL3"/>
    <mergeCell ref="K4:O4"/>
    <mergeCell ref="U4:Y4"/>
    <mergeCell ref="AE4:AI4"/>
    <mergeCell ref="L6:N8"/>
    <mergeCell ref="V6:X8"/>
    <mergeCell ref="AF6:A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Department Layout</vt:lpstr>
      <vt:lpstr>Reject Rates</vt:lpstr>
      <vt:lpstr>Nonparametric Stats_Question</vt:lpstr>
      <vt:lpstr>Nonparametric Stats Soln</vt:lpstr>
      <vt:lpstr>Normal Stats_Question</vt:lpstr>
      <vt:lpstr>Normal Stats Soln</vt:lpstr>
      <vt:lpstr>Norminv Question</vt:lpstr>
      <vt:lpstr>Norminv Soln</vt:lpstr>
      <vt:lpstr>Department Summary Question</vt:lpstr>
      <vt:lpstr>Department Summary Soln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rhark</dc:creator>
  <cp:lastModifiedBy>Apaar Jain</cp:lastModifiedBy>
  <dcterms:created xsi:type="dcterms:W3CDTF">2021-05-09T19:47:03Z</dcterms:created>
  <dcterms:modified xsi:type="dcterms:W3CDTF">2025-02-04T13:51:35Z</dcterms:modified>
</cp:coreProperties>
</file>