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al\MBA\College\Analytics\SCM Analytics Using Excel\"/>
    </mc:Choice>
  </mc:AlternateContent>
  <xr:revisionPtr revIDLastSave="0" documentId="13_ncr:1_{47888498-AF91-4FCA-B129-A9BA6473A69A}" xr6:coauthVersionLast="36" xr6:coauthVersionMax="47" xr10:uidLastSave="{00000000-0000-0000-0000-000000000000}"/>
  <bookViews>
    <workbookView xWindow="0" yWindow="0" windowWidth="19008" windowHeight="9060" tabRatio="868" firstSheet="3" activeTab="8" xr2:uid="{DDC8EE57-6D24-4EE9-9ADD-E2B82CB0BF92}"/>
  </bookViews>
  <sheets>
    <sheet name="Raw Data" sheetId="1" r:id="rId1"/>
    <sheet name="Baseline" sheetId="2" r:id="rId2"/>
    <sheet name="Baseline (2)" sheetId="6" r:id="rId3"/>
    <sheet name="Baseline plus Seasonality" sheetId="3" r:id="rId4"/>
    <sheet name="Baseline plus Seasonality (2)" sheetId="7" r:id="rId5"/>
    <sheet name="Baseline plus Trend (2)" sheetId="8" r:id="rId6"/>
    <sheet name="Baseline plus Trend" sheetId="4" r:id="rId7"/>
    <sheet name="Baseline, Trend and Seasona (2)" sheetId="9" r:id="rId8"/>
    <sheet name="Baseline, Trend and Seasonality" sheetId="5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5" l="1"/>
  <c r="E40" i="5"/>
  <c r="F40" i="5"/>
  <c r="C40" i="5"/>
  <c r="J42" i="5" l="1"/>
  <c r="J43" i="5"/>
  <c r="J44" i="5"/>
  <c r="J41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25" i="5"/>
  <c r="C26" i="5"/>
  <c r="D26" i="5"/>
  <c r="E26" i="5"/>
  <c r="F26" i="5"/>
  <c r="C27" i="5"/>
  <c r="D27" i="5"/>
  <c r="E27" i="5"/>
  <c r="F27" i="5"/>
  <c r="C28" i="5"/>
  <c r="D28" i="5"/>
  <c r="E28" i="5"/>
  <c r="F28" i="5"/>
  <c r="D25" i="5"/>
  <c r="E25" i="5"/>
  <c r="F25" i="5"/>
  <c r="C25" i="5"/>
  <c r="C16" i="5"/>
  <c r="D16" i="5"/>
  <c r="E16" i="5"/>
  <c r="F16" i="5"/>
  <c r="C17" i="5"/>
  <c r="D17" i="5"/>
  <c r="E17" i="5"/>
  <c r="F17" i="5"/>
  <c r="C18" i="5"/>
  <c r="D18" i="5"/>
  <c r="E18" i="5"/>
  <c r="F18" i="5"/>
  <c r="D15" i="5"/>
  <c r="D19" i="5" s="1"/>
  <c r="E15" i="5"/>
  <c r="E19" i="5" s="1"/>
  <c r="F15" i="5"/>
  <c r="C15" i="5"/>
  <c r="F19" i="5"/>
  <c r="C19" i="5"/>
  <c r="G7" i="5"/>
  <c r="G8" i="5"/>
  <c r="G9" i="5"/>
  <c r="G6" i="5"/>
  <c r="I23" i="4" l="1"/>
  <c r="I24" i="4"/>
  <c r="I25" i="4"/>
  <c r="I22" i="4"/>
  <c r="D39" i="7" l="1"/>
  <c r="E39" i="7"/>
  <c r="F39" i="7"/>
  <c r="C39" i="7"/>
  <c r="D38" i="7"/>
  <c r="E38" i="7"/>
  <c r="F38" i="7"/>
  <c r="C38" i="7"/>
  <c r="D37" i="7"/>
  <c r="E37" i="7"/>
  <c r="F37" i="7"/>
  <c r="C37" i="7"/>
  <c r="D33" i="7"/>
  <c r="E33" i="7"/>
  <c r="F33" i="7"/>
  <c r="C33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M25" i="7"/>
  <c r="L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25" i="7"/>
  <c r="J42" i="7"/>
  <c r="J41" i="7"/>
  <c r="C26" i="7"/>
  <c r="D26" i="7"/>
  <c r="E26" i="7"/>
  <c r="F26" i="7"/>
  <c r="C27" i="7"/>
  <c r="D27" i="7"/>
  <c r="E27" i="7"/>
  <c r="F27" i="7"/>
  <c r="C28" i="7"/>
  <c r="D28" i="7"/>
  <c r="E28" i="7"/>
  <c r="F28" i="7"/>
  <c r="D25" i="7"/>
  <c r="E25" i="7"/>
  <c r="F25" i="7"/>
  <c r="C25" i="7"/>
  <c r="C16" i="7"/>
  <c r="D16" i="7"/>
  <c r="E16" i="7"/>
  <c r="F16" i="7"/>
  <c r="C17" i="7"/>
  <c r="D17" i="7"/>
  <c r="E17" i="7"/>
  <c r="F17" i="7"/>
  <c r="C18" i="7"/>
  <c r="D18" i="7"/>
  <c r="E18" i="7"/>
  <c r="F18" i="7"/>
  <c r="D15" i="7"/>
  <c r="E15" i="7"/>
  <c r="F15" i="7"/>
  <c r="C15" i="7"/>
  <c r="G7" i="7"/>
  <c r="G8" i="7"/>
  <c r="G9" i="7"/>
  <c r="G6" i="7"/>
  <c r="L6" i="6" l="1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5" i="6"/>
  <c r="I22" i="6"/>
  <c r="I21" i="6"/>
  <c r="E19" i="7" l="1"/>
  <c r="F19" i="7"/>
  <c r="D19" i="7"/>
  <c r="C19" i="7" l="1"/>
  <c r="D19" i="3"/>
  <c r="F19" i="3" l="1"/>
  <c r="C19" i="3"/>
  <c r="E19" i="3"/>
</calcChain>
</file>

<file path=xl/sharedStrings.xml><?xml version="1.0" encoding="utf-8"?>
<sst xmlns="http://schemas.openxmlformats.org/spreadsheetml/2006/main" count="425" uniqueCount="96">
  <si>
    <t>Appliance Sales Problem</t>
  </si>
  <si>
    <t>Q1</t>
  </si>
  <si>
    <t>Q2</t>
  </si>
  <si>
    <t>Q3</t>
  </si>
  <si>
    <t>Q4</t>
  </si>
  <si>
    <t>Smart Refrigerators - Units Sold</t>
  </si>
  <si>
    <t>Entry Level Clothes Dryers - Units Sold</t>
  </si>
  <si>
    <t>Baseline Only</t>
  </si>
  <si>
    <t>Baseline plus Trend</t>
  </si>
  <si>
    <t>Baseline plus Seasonality</t>
  </si>
  <si>
    <t>Baseline, Trend and Seasonality</t>
  </si>
  <si>
    <t>Signature Stove</t>
  </si>
  <si>
    <t>Commerical Icemaker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</si>
  <si>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</si>
  <si>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</si>
  <si>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</si>
  <si>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</si>
  <si>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</si>
  <si>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</si>
  <si>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</si>
  <si>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</si>
  <si>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</si>
  <si>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</si>
  <si>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</si>
  <si>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</si>
  <si>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</si>
  <si>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</si>
  <si>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</si>
  <si>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</si>
  <si>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</si>
  <si>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</si>
  <si>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</si>
  <si>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</si>
  <si>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</si>
  <si>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</si>
  <si>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</si>
  <si>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</si>
  <si>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</si>
  <si>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</si>
  <si>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</si>
  <si>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</si>
  <si>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</si>
  <si>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Quarter</t>
  </si>
  <si>
    <t>Units Sold</t>
  </si>
  <si>
    <t>Exp. Upper Limit</t>
  </si>
  <si>
    <t>Exp. Lower Limit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</si>
  <si>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</si>
  <si>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</si>
  <si>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</si>
  <si>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</si>
  <si>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</si>
  <si>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</si>
  <si>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</si>
  <si>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</si>
  <si>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</si>
  <si>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</si>
  <si>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</si>
  <si>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</si>
  <si>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</si>
  <si>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</si>
  <si>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</si>
  <si>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</si>
  <si>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</si>
  <si>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</si>
  <si>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</si>
  <si>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</si>
  <si>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</si>
  <si>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</si>
  <si>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</si>
  <si>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</si>
  <si>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Annual Avg</t>
  </si>
  <si>
    <t>Seasonality Indices</t>
  </si>
  <si>
    <t>Deseasonalized Values</t>
  </si>
  <si>
    <t>Units Sold, Raw Data</t>
  </si>
  <si>
    <t>Units Sold, Deseasonalized Data</t>
  </si>
  <si>
    <t>Stdev</t>
  </si>
  <si>
    <t>Average Seasonality Index</t>
  </si>
  <si>
    <t>No</t>
  </si>
  <si>
    <t>Deseaonalized Forecast</t>
  </si>
  <si>
    <t>QTR No</t>
  </si>
  <si>
    <t>Seasonalized Forecast</t>
  </si>
  <si>
    <t>"Elemental" Clothes Dryer</t>
  </si>
  <si>
    <t>"Absolute Zero" Commerical Icemaker</t>
  </si>
  <si>
    <t>IntelliSenseSmart Refrigerators</t>
  </si>
  <si>
    <t>Standard Dev.</t>
  </si>
  <si>
    <t>Entry Level Clothes Dryers</t>
  </si>
  <si>
    <t>Forecast - Deseasonalized</t>
  </si>
  <si>
    <t>Forecast - Seasonalized</t>
  </si>
  <si>
    <t>High</t>
  </si>
  <si>
    <t>Low</t>
  </si>
  <si>
    <t>Below 0.05 explains that Model is reliable. Meaning what are the odds of it actually being something completely different.</t>
  </si>
  <si>
    <t xml:space="preserve"> </t>
  </si>
  <si>
    <t>23Q1</t>
  </si>
  <si>
    <t>23Q2</t>
  </si>
  <si>
    <t>23Q3</t>
  </si>
  <si>
    <t>23Q4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</si>
</sst>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 vertical="center"/>
    </xf>
    <xf numFmtId="0" fontId="0" fillId="2" borderId="3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1" fillId="3" borderId="2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(2)'!$I$4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'Baseline (2)'!$H$5:$H$20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(2)'!$I$5:$I$20</c:f>
              <c:numCache>
                <c:formatCode>General</c:formatCode>
                <c:ptCount val="16"/>
                <c:pt idx="0">
                  <c:v>793</c:v>
                </c:pt>
                <c:pt idx="1">
                  <c:v>781</c:v>
                </c:pt>
                <c:pt idx="2">
                  <c:v>816</c:v>
                </c:pt>
                <c:pt idx="3">
                  <c:v>790</c:v>
                </c:pt>
                <c:pt idx="4">
                  <c:v>836</c:v>
                </c:pt>
                <c:pt idx="5">
                  <c:v>852</c:v>
                </c:pt>
                <c:pt idx="6">
                  <c:v>783</c:v>
                </c:pt>
                <c:pt idx="7">
                  <c:v>877</c:v>
                </c:pt>
                <c:pt idx="8">
                  <c:v>834</c:v>
                </c:pt>
                <c:pt idx="9">
                  <c:v>804</c:v>
                </c:pt>
                <c:pt idx="10">
                  <c:v>824</c:v>
                </c:pt>
                <c:pt idx="11">
                  <c:v>751</c:v>
                </c:pt>
                <c:pt idx="12">
                  <c:v>807</c:v>
                </c:pt>
                <c:pt idx="13">
                  <c:v>823</c:v>
                </c:pt>
                <c:pt idx="14">
                  <c:v>789</c:v>
                </c:pt>
                <c:pt idx="15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4-4F3A-BE05-D6190AA434C6}"/>
            </c:ext>
          </c:extLst>
        </c:ser>
        <c:ser>
          <c:idx val="1"/>
          <c:order val="1"/>
          <c:tx>
            <c:strRef>
              <c:f>'Baseline (2)'!$J$4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'Baseline (2)'!$H$5:$H$20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(2)'!$J$5:$J$20</c:f>
              <c:numCache>
                <c:formatCode>0.0</c:formatCode>
                <c:ptCount val="16"/>
                <c:pt idx="0">
                  <c:v>810.3125</c:v>
                </c:pt>
                <c:pt idx="1">
                  <c:v>810.3125</c:v>
                </c:pt>
                <c:pt idx="2">
                  <c:v>810.3125</c:v>
                </c:pt>
                <c:pt idx="3">
                  <c:v>810.3125</c:v>
                </c:pt>
                <c:pt idx="4">
                  <c:v>810.3125</c:v>
                </c:pt>
                <c:pt idx="5">
                  <c:v>810.3125</c:v>
                </c:pt>
                <c:pt idx="6">
                  <c:v>810.3125</c:v>
                </c:pt>
                <c:pt idx="7">
                  <c:v>810.3125</c:v>
                </c:pt>
                <c:pt idx="8">
                  <c:v>810.3125</c:v>
                </c:pt>
                <c:pt idx="9">
                  <c:v>810.3125</c:v>
                </c:pt>
                <c:pt idx="10">
                  <c:v>810.3125</c:v>
                </c:pt>
                <c:pt idx="11">
                  <c:v>810.3125</c:v>
                </c:pt>
                <c:pt idx="12">
                  <c:v>810.3125</c:v>
                </c:pt>
                <c:pt idx="13">
                  <c:v>810.3125</c:v>
                </c:pt>
                <c:pt idx="14">
                  <c:v>810.3125</c:v>
                </c:pt>
                <c:pt idx="15">
                  <c:v>810.3125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4-4F3A-BE05-D6190AA434C6}"/>
            </c:ext>
          </c:extLst>
        </c:ser>
        <c:ser>
          <c:idx val="2"/>
          <c:order val="2"/>
          <c:tx>
            <c:strRef>
              <c:f>'Baseline (2)'!$K$4</c:f>
              <c:strCache>
                <c:ptCount val="1"/>
                <c:pt idx="0">
                  <c:v>Exp. Upper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'Baseline (2)'!$H$5:$H$20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(2)'!$K$5:$K$20</c:f>
              <c:numCache>
                <c:formatCode>0.0</c:formatCode>
                <c:ptCount val="16"/>
                <c:pt idx="0">
                  <c:v>902.47139810539193</c:v>
                </c:pt>
                <c:pt idx="1">
                  <c:v>902.47139810539193</c:v>
                </c:pt>
                <c:pt idx="2">
                  <c:v>902.47139810539193</c:v>
                </c:pt>
                <c:pt idx="3">
                  <c:v>902.47139810539193</c:v>
                </c:pt>
                <c:pt idx="4">
                  <c:v>902.47139810539193</c:v>
                </c:pt>
                <c:pt idx="5">
                  <c:v>902.47139810539193</c:v>
                </c:pt>
                <c:pt idx="6">
                  <c:v>902.47139810539193</c:v>
                </c:pt>
                <c:pt idx="7">
                  <c:v>902.47139810539193</c:v>
                </c:pt>
                <c:pt idx="8">
                  <c:v>902.47139810539193</c:v>
                </c:pt>
                <c:pt idx="9">
                  <c:v>902.47139810539193</c:v>
                </c:pt>
                <c:pt idx="10">
                  <c:v>902.47139810539193</c:v>
                </c:pt>
                <c:pt idx="11">
                  <c:v>902.47139810539193</c:v>
                </c:pt>
                <c:pt idx="12">
                  <c:v>902.47139810539193</c:v>
                </c:pt>
                <c:pt idx="13">
                  <c:v>902.47139810539193</c:v>
                </c:pt>
                <c:pt idx="14">
                  <c:v>902.47139810539193</c:v>
                </c:pt>
                <c:pt idx="15">
                  <c:v>902.47139810539193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4-4F3A-BE05-D6190AA434C6}"/>
            </c:ext>
          </c:extLst>
        </c:ser>
        <c:ser>
          <c:idx val="3"/>
          <c:order val="3"/>
          <c:tx>
            <c:strRef>
              <c:f>'Baseline (2)'!$L$4</c:f>
              <c:strCache>
                <c:ptCount val="1"/>
                <c:pt idx="0">
                  <c:v>Exp. Lower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'Baseline (2)'!$H$5:$H$20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(2)'!$L$5:$L$20</c:f>
              <c:numCache>
                <c:formatCode>0.0</c:formatCode>
                <c:ptCount val="16"/>
                <c:pt idx="0">
                  <c:v>718.15360189460807</c:v>
                </c:pt>
                <c:pt idx="1">
                  <c:v>718.15360189460807</c:v>
                </c:pt>
                <c:pt idx="2">
                  <c:v>718.15360189460807</c:v>
                </c:pt>
                <c:pt idx="3">
                  <c:v>718.15360189460807</c:v>
                </c:pt>
                <c:pt idx="4">
                  <c:v>718.15360189460807</c:v>
                </c:pt>
                <c:pt idx="5">
                  <c:v>718.15360189460807</c:v>
                </c:pt>
                <c:pt idx="6">
                  <c:v>718.15360189460807</c:v>
                </c:pt>
                <c:pt idx="7">
                  <c:v>718.15360189460807</c:v>
                </c:pt>
                <c:pt idx="8">
                  <c:v>718.15360189460807</c:v>
                </c:pt>
                <c:pt idx="9">
                  <c:v>718.15360189460807</c:v>
                </c:pt>
                <c:pt idx="10">
                  <c:v>718.15360189460807</c:v>
                </c:pt>
                <c:pt idx="11">
                  <c:v>718.15360189460807</c:v>
                </c:pt>
                <c:pt idx="12">
                  <c:v>718.15360189460807</c:v>
                </c:pt>
                <c:pt idx="13">
                  <c:v>718.15360189460807</c:v>
                </c:pt>
                <c:pt idx="14">
                  <c:v>718.15360189460807</c:v>
                </c:pt>
                <c:pt idx="15">
                  <c:v>718.15360189460807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4-4F3A-BE05-D6190AA4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15631"/>
        <c:axId val="468828207"/>
      </c:lineChart>
      <c:catAx>
        <c:axId val="4698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28207"/>
        <c:crosses val="autoZero"/>
        <c:auto val="1"/>
        <c:lblAlgn val="ctr"/>
        <c:lblOffset val="100"/>
        <c:noMultiLvlLbl val="0"/>
      </c:catAx>
      <c:valAx>
        <c:axId val="468828207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plus Seasonality'!$J$5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'Baseline plus Seasonality'!$I$6:$I$21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Seasonality'!$J$6:$J$21</c:f>
              <c:numCache>
                <c:formatCode>General</c:formatCode>
                <c:ptCount val="16"/>
                <c:pt idx="0">
                  <c:v>155</c:v>
                </c:pt>
                <c:pt idx="1">
                  <c:v>310</c:v>
                </c:pt>
                <c:pt idx="2">
                  <c:v>418</c:v>
                </c:pt>
                <c:pt idx="3">
                  <c:v>69</c:v>
                </c:pt>
                <c:pt idx="4">
                  <c:v>153</c:v>
                </c:pt>
                <c:pt idx="5">
                  <c:v>325</c:v>
                </c:pt>
                <c:pt idx="6">
                  <c:v>421</c:v>
                </c:pt>
                <c:pt idx="7">
                  <c:v>83</c:v>
                </c:pt>
                <c:pt idx="8">
                  <c:v>149</c:v>
                </c:pt>
                <c:pt idx="9">
                  <c:v>279</c:v>
                </c:pt>
                <c:pt idx="10">
                  <c:v>443</c:v>
                </c:pt>
                <c:pt idx="11">
                  <c:v>76</c:v>
                </c:pt>
                <c:pt idx="12">
                  <c:v>131</c:v>
                </c:pt>
                <c:pt idx="13">
                  <c:v>259</c:v>
                </c:pt>
                <c:pt idx="14">
                  <c:v>397</c:v>
                </c:pt>
                <c:pt idx="1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B-4C7A-8DAB-FCCB002F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991008"/>
        <c:axId val="1949992256"/>
      </c:lineChart>
      <c:catAx>
        <c:axId val="19499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92256"/>
        <c:crosses val="autoZero"/>
        <c:auto val="1"/>
        <c:lblAlgn val="ctr"/>
        <c:lblOffset val="100"/>
        <c:noMultiLvlLbl val="0"/>
      </c:catAx>
      <c:valAx>
        <c:axId val="19499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plus Seasonality'!$J$24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'Baseline plus Seasonality'!$I$25:$I$40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Seasonality'!$J$25:$J$40</c:f>
              <c:numCache>
                <c:formatCode>0.0</c:formatCode>
                <c:ptCount val="16"/>
                <c:pt idx="0">
                  <c:v>247.25616214112921</c:v>
                </c:pt>
                <c:pt idx="1">
                  <c:v>248.08153917211195</c:v>
                </c:pt>
                <c:pt idx="2">
                  <c:v>233.13418655484901</c:v>
                </c:pt>
                <c:pt idx="3">
                  <c:v>208.72925039203994</c:v>
                </c:pt>
                <c:pt idx="4">
                  <c:v>244.06576004898562</c:v>
                </c:pt>
                <c:pt idx="5">
                  <c:v>260.0854846159238</c:v>
                </c:pt>
                <c:pt idx="6">
                  <c:v>234.8073984200752</c:v>
                </c:pt>
                <c:pt idx="7">
                  <c:v>251.08011279042486</c:v>
                </c:pt>
                <c:pt idx="8">
                  <c:v>237.6849558646984</c:v>
                </c:pt>
                <c:pt idx="9">
                  <c:v>223.27338525490075</c:v>
                </c:pt>
                <c:pt idx="10">
                  <c:v>247.07761876506726</c:v>
                </c:pt>
                <c:pt idx="11">
                  <c:v>229.90468159123242</c:v>
                </c:pt>
                <c:pt idx="12">
                  <c:v>208.97133703540598</c:v>
                </c:pt>
                <c:pt idx="13">
                  <c:v>207.26812466315158</c:v>
                </c:pt>
                <c:pt idx="14">
                  <c:v>221.42170349826569</c:v>
                </c:pt>
                <c:pt idx="15">
                  <c:v>245.02998959065559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3-44B5-9034-7A81B4D8A485}"/>
            </c:ext>
          </c:extLst>
        </c:ser>
        <c:ser>
          <c:idx val="1"/>
          <c:order val="1"/>
          <c:tx>
            <c:strRef>
              <c:f>'Baseline plus Seasonality'!$K$24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'Baseline plus Seasonality'!$I$25:$I$40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Seasonality'!$K$25:$K$40</c:f>
              <c:numCache>
                <c:formatCode>0.0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3-44B5-9034-7A81B4D8A485}"/>
            </c:ext>
          </c:extLst>
        </c:ser>
        <c:ser>
          <c:idx val="2"/>
          <c:order val="2"/>
          <c:tx>
            <c:strRef>
              <c:f>'Baseline plus Seasonality'!$L$24</c:f>
              <c:strCache>
                <c:ptCount val="1"/>
                <c:pt idx="0">
                  <c:v>Exp. Upper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'Baseline plus Seasonality'!$I$25:$I$40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Seasonality'!$L$25:$L$40</c:f>
              <c:numCache>
                <c:formatCode>0.0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3-44B5-9034-7A81B4D8A485}"/>
            </c:ext>
          </c:extLst>
        </c:ser>
        <c:ser>
          <c:idx val="3"/>
          <c:order val="3"/>
          <c:tx>
            <c:strRef>
              <c:f>'Baseline plus Seasonality'!$M$24</c:f>
              <c:strCache>
                <c:ptCount val="1"/>
                <c:pt idx="0">
                  <c:v>Exp. Lower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'Baseline plus Seasonality'!$I$25:$I$40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Seasonality'!$M$25:$M$40</c:f>
              <c:numCache>
                <c:formatCode>0.0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3-44B5-9034-7A81B4D8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91535"/>
        <c:axId val="1591404431"/>
      </c:lineChart>
      <c:catAx>
        <c:axId val="15913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04431"/>
        <c:crosses val="autoZero"/>
        <c:auto val="1"/>
        <c:lblAlgn val="ctr"/>
        <c:lblOffset val="100"/>
        <c:noMultiLvlLbl val="0"/>
      </c:catAx>
      <c:valAx>
        <c:axId val="1591404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9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plus Seasonality (2)'!$J$5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'Baseline plus Seasonality (2)'!$I$6:$I$21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 (2)'!$J$6:$J$21</c:f>
              <c:numCache>
                <c:formatCode>General</c:formatCode>
                <c:ptCount val="16"/>
                <c:pt idx="0">
                  <c:v>155</c:v>
                </c:pt>
                <c:pt idx="1">
                  <c:v>310</c:v>
                </c:pt>
                <c:pt idx="2">
                  <c:v>418</c:v>
                </c:pt>
                <c:pt idx="3">
                  <c:v>69</c:v>
                </c:pt>
                <c:pt idx="4">
                  <c:v>153</c:v>
                </c:pt>
                <c:pt idx="5">
                  <c:v>325</c:v>
                </c:pt>
                <c:pt idx="6">
                  <c:v>421</c:v>
                </c:pt>
                <c:pt idx="7">
                  <c:v>83</c:v>
                </c:pt>
                <c:pt idx="8">
                  <c:v>149</c:v>
                </c:pt>
                <c:pt idx="9">
                  <c:v>279</c:v>
                </c:pt>
                <c:pt idx="10">
                  <c:v>443</c:v>
                </c:pt>
                <c:pt idx="11">
                  <c:v>76</c:v>
                </c:pt>
                <c:pt idx="12">
                  <c:v>131</c:v>
                </c:pt>
                <c:pt idx="13">
                  <c:v>259</c:v>
                </c:pt>
                <c:pt idx="14">
                  <c:v>397</c:v>
                </c:pt>
                <c:pt idx="1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1-4F6D-98E0-7E6B9377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991008"/>
        <c:axId val="1949992256"/>
      </c:lineChart>
      <c:catAx>
        <c:axId val="19499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92256"/>
        <c:crosses val="autoZero"/>
        <c:auto val="1"/>
        <c:lblAlgn val="ctr"/>
        <c:lblOffset val="100"/>
        <c:noMultiLvlLbl val="0"/>
      </c:catAx>
      <c:valAx>
        <c:axId val="19499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plus Seasonality (2)'!$J$24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'Baseline plus Seasonality (2)'!$I$25:$I$40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 (2)'!$J$25:$J$40</c:f>
              <c:numCache>
                <c:formatCode>0.0</c:formatCode>
                <c:ptCount val="16"/>
                <c:pt idx="0">
                  <c:v>247.25616214112921</c:v>
                </c:pt>
                <c:pt idx="1">
                  <c:v>248.08153917211195</c:v>
                </c:pt>
                <c:pt idx="2">
                  <c:v>233.13418655484901</c:v>
                </c:pt>
                <c:pt idx="3">
                  <c:v>208.72925039203994</c:v>
                </c:pt>
                <c:pt idx="4">
                  <c:v>244.06576004898562</c:v>
                </c:pt>
                <c:pt idx="5">
                  <c:v>260.0854846159238</c:v>
                </c:pt>
                <c:pt idx="6">
                  <c:v>234.8073984200752</c:v>
                </c:pt>
                <c:pt idx="7">
                  <c:v>251.08011279042486</c:v>
                </c:pt>
                <c:pt idx="8">
                  <c:v>237.6849558646984</c:v>
                </c:pt>
                <c:pt idx="9">
                  <c:v>223.27338525490075</c:v>
                </c:pt>
                <c:pt idx="10">
                  <c:v>247.07761876506726</c:v>
                </c:pt>
                <c:pt idx="11">
                  <c:v>229.90468159123242</c:v>
                </c:pt>
                <c:pt idx="12">
                  <c:v>208.97133703540598</c:v>
                </c:pt>
                <c:pt idx="13">
                  <c:v>207.26812466315158</c:v>
                </c:pt>
                <c:pt idx="14">
                  <c:v>221.42170349826569</c:v>
                </c:pt>
                <c:pt idx="15">
                  <c:v>245.02998959065559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3-48A1-9C63-1A5E25AE46DF}"/>
            </c:ext>
          </c:extLst>
        </c:ser>
        <c:ser>
          <c:idx val="1"/>
          <c:order val="1"/>
          <c:tx>
            <c:strRef>
              <c:f>'Baseline plus Seasonality (2)'!$K$24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'Baseline plus Seasonality (2)'!$I$25:$I$40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 (2)'!$K$25:$K$40</c:f>
              <c:numCache>
                <c:formatCode>0.0</c:formatCode>
                <c:ptCount val="16"/>
                <c:pt idx="0">
                  <c:v>234.24198064993234</c:v>
                </c:pt>
                <c:pt idx="1">
                  <c:v>234.24198064993234</c:v>
                </c:pt>
                <c:pt idx="2">
                  <c:v>234.24198064993234</c:v>
                </c:pt>
                <c:pt idx="3">
                  <c:v>234.24198064993234</c:v>
                </c:pt>
                <c:pt idx="4">
                  <c:v>234.24198064993234</c:v>
                </c:pt>
                <c:pt idx="5">
                  <c:v>234.24198064993234</c:v>
                </c:pt>
                <c:pt idx="6">
                  <c:v>234.24198064993234</c:v>
                </c:pt>
                <c:pt idx="7">
                  <c:v>234.24198064993234</c:v>
                </c:pt>
                <c:pt idx="8">
                  <c:v>234.24198064993234</c:v>
                </c:pt>
                <c:pt idx="9">
                  <c:v>234.24198064993234</c:v>
                </c:pt>
                <c:pt idx="10">
                  <c:v>234.24198064993234</c:v>
                </c:pt>
                <c:pt idx="11">
                  <c:v>234.24198064993234</c:v>
                </c:pt>
                <c:pt idx="12">
                  <c:v>234.24198064993234</c:v>
                </c:pt>
                <c:pt idx="13">
                  <c:v>234.24198064993234</c:v>
                </c:pt>
                <c:pt idx="14">
                  <c:v>234.24198064993234</c:v>
                </c:pt>
                <c:pt idx="15">
                  <c:v>234.24198064993234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3-48A1-9C63-1A5E25AE46DF}"/>
            </c:ext>
          </c:extLst>
        </c:ser>
        <c:ser>
          <c:idx val="2"/>
          <c:order val="2"/>
          <c:tx>
            <c:strRef>
              <c:f>'Baseline plus Seasonality (2)'!$L$24</c:f>
              <c:strCache>
                <c:ptCount val="1"/>
                <c:pt idx="0">
                  <c:v>Exp. Upper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'Baseline plus Seasonality (2)'!$I$25:$I$40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 (2)'!$L$25:$L$40</c:f>
              <c:numCache>
                <c:formatCode>0.0</c:formatCode>
                <c:ptCount val="16"/>
                <c:pt idx="0">
                  <c:v>283.37809498932256</c:v>
                </c:pt>
                <c:pt idx="1">
                  <c:v>283.37809498932256</c:v>
                </c:pt>
                <c:pt idx="2">
                  <c:v>283.37809498932256</c:v>
                </c:pt>
                <c:pt idx="3">
                  <c:v>283.37809498932256</c:v>
                </c:pt>
                <c:pt idx="4">
                  <c:v>283.37809498932256</c:v>
                </c:pt>
                <c:pt idx="5">
                  <c:v>283.37809498932256</c:v>
                </c:pt>
                <c:pt idx="6">
                  <c:v>283.37809498932256</c:v>
                </c:pt>
                <c:pt idx="7">
                  <c:v>283.37809498932256</c:v>
                </c:pt>
                <c:pt idx="8">
                  <c:v>283.37809498932256</c:v>
                </c:pt>
                <c:pt idx="9">
                  <c:v>283.37809498932256</c:v>
                </c:pt>
                <c:pt idx="10">
                  <c:v>283.37809498932256</c:v>
                </c:pt>
                <c:pt idx="11">
                  <c:v>283.37809498932256</c:v>
                </c:pt>
                <c:pt idx="12">
                  <c:v>283.37809498932256</c:v>
                </c:pt>
                <c:pt idx="13">
                  <c:v>283.37809498932256</c:v>
                </c:pt>
                <c:pt idx="14">
                  <c:v>283.37809498932256</c:v>
                </c:pt>
                <c:pt idx="15">
                  <c:v>283.37809498932256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3-48A1-9C63-1A5E25AE46DF}"/>
            </c:ext>
          </c:extLst>
        </c:ser>
        <c:ser>
          <c:idx val="3"/>
          <c:order val="3"/>
          <c:tx>
            <c:strRef>
              <c:f>'Baseline plus Seasonality (2)'!$M$24</c:f>
              <c:strCache>
                <c:ptCount val="1"/>
                <c:pt idx="0">
                  <c:v>Exp. Lower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'Baseline plus Seasonality (2)'!$I$25:$I$40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 (2)'!$M$25:$M$40</c:f>
              <c:numCache>
                <c:formatCode>0.0</c:formatCode>
                <c:ptCount val="16"/>
                <c:pt idx="0">
                  <c:v>185.1058663105421</c:v>
                </c:pt>
                <c:pt idx="1">
                  <c:v>185.1058663105421</c:v>
                </c:pt>
                <c:pt idx="2">
                  <c:v>185.1058663105421</c:v>
                </c:pt>
                <c:pt idx="3">
                  <c:v>185.1058663105421</c:v>
                </c:pt>
                <c:pt idx="4">
                  <c:v>185.1058663105421</c:v>
                </c:pt>
                <c:pt idx="5">
                  <c:v>185.1058663105421</c:v>
                </c:pt>
                <c:pt idx="6">
                  <c:v>185.1058663105421</c:v>
                </c:pt>
                <c:pt idx="7">
                  <c:v>185.1058663105421</c:v>
                </c:pt>
                <c:pt idx="8">
                  <c:v>185.1058663105421</c:v>
                </c:pt>
                <c:pt idx="9">
                  <c:v>185.1058663105421</c:v>
                </c:pt>
                <c:pt idx="10">
                  <c:v>185.1058663105421</c:v>
                </c:pt>
                <c:pt idx="11">
                  <c:v>185.1058663105421</c:v>
                </c:pt>
                <c:pt idx="12">
                  <c:v>185.1058663105421</c:v>
                </c:pt>
                <c:pt idx="13">
                  <c:v>185.1058663105421</c:v>
                </c:pt>
                <c:pt idx="14">
                  <c:v>185.1058663105421</c:v>
                </c:pt>
                <c:pt idx="15">
                  <c:v>185.1058663105421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3-48A1-9C63-1A5E25AE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91535"/>
        <c:axId val="1591404431"/>
      </c:lineChart>
      <c:catAx>
        <c:axId val="15913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04431"/>
        <c:crosses val="autoZero"/>
        <c:auto val="1"/>
        <c:lblAlgn val="ctr"/>
        <c:lblOffset val="100"/>
        <c:noMultiLvlLbl val="0"/>
      </c:catAx>
      <c:valAx>
        <c:axId val="1591404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9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plus Trend'!$H$5</c:f>
              <c:strCache>
                <c:ptCount val="1"/>
                <c:pt idx="0">
                  <c:v>Quarter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'Baseline plus Trend'!$H$6:$H$21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5-4E39-810D-ACEED0435116}"/>
            </c:ext>
          </c:extLst>
        </c:ser>
        <c:ser>
          <c:idx val="1"/>
          <c:order val="1"/>
          <c:tx>
            <c:strRef>
              <c:f>'Baseline plus Trend'!$I$5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401184407174617E-2"/>
                  <c:y val="-0.192301423715589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119.41x + 505.13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0.9338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'Baseline plus Trend'!$I$6:$I$21</c:f>
              <c:numCache>
                <c:formatCode>General</c:formatCode>
                <c:ptCount val="16"/>
                <c:pt idx="0">
                  <c:v>539</c:v>
                </c:pt>
                <c:pt idx="1">
                  <c:v>670</c:v>
                </c:pt>
                <c:pt idx="2">
                  <c:v>903</c:v>
                </c:pt>
                <c:pt idx="3">
                  <c:v>745</c:v>
                </c:pt>
                <c:pt idx="4">
                  <c:v>1134</c:v>
                </c:pt>
                <c:pt idx="5">
                  <c:v>1411</c:v>
                </c:pt>
                <c:pt idx="6">
                  <c:v>1332</c:v>
                </c:pt>
                <c:pt idx="7">
                  <c:v>1646</c:v>
                </c:pt>
                <c:pt idx="8">
                  <c:v>1820</c:v>
                </c:pt>
                <c:pt idx="9">
                  <c:v>1497</c:v>
                </c:pt>
                <c:pt idx="10">
                  <c:v>1945</c:v>
                </c:pt>
                <c:pt idx="11">
                  <c:v>1888</c:v>
                </c:pt>
                <c:pt idx="12">
                  <c:v>2153</c:v>
                </c:pt>
                <c:pt idx="13">
                  <c:v>2223</c:v>
                </c:pt>
                <c:pt idx="14">
                  <c:v>2027</c:v>
                </c:pt>
                <c:pt idx="15">
                  <c:v>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5-4E39-810D-ACEED043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5648"/>
        <c:axId val="2087559792"/>
      </c:lineChart>
      <c:catAx>
        <c:axId val="1244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9792"/>
        <c:crosses val="autoZero"/>
        <c:auto val="1"/>
        <c:lblAlgn val="ctr"/>
        <c:lblOffset val="100"/>
        <c:noMultiLvlLbl val="0"/>
      </c:catAx>
      <c:valAx>
        <c:axId val="20875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'Baseline, Trend and Seasonality'!$J$5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'Baseline, Trend and Seasonality'!$I$6:$I$21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'Baseline, Trend and Seasonality'!$J$6:$J$21</c:f>
              <c:numCache>
                <c:formatCode>General</c:formatCode>
                <c:ptCount val="16"/>
                <c:pt idx="0">
                  <c:v>448</c:v>
                </c:pt>
                <c:pt idx="1">
                  <c:v>1654</c:v>
                </c:pt>
                <c:pt idx="2">
                  <c:v>928</c:v>
                </c:pt>
                <c:pt idx="3">
                  <c:v>2177</c:v>
                </c:pt>
                <c:pt idx="4">
                  <c:v>756</c:v>
                </c:pt>
                <c:pt idx="5">
                  <c:v>1801</c:v>
                </c:pt>
                <c:pt idx="6">
                  <c:v>1273</c:v>
                </c:pt>
                <c:pt idx="7">
                  <c:v>2710</c:v>
                </c:pt>
                <c:pt idx="8">
                  <c:v>925</c:v>
                </c:pt>
                <c:pt idx="9">
                  <c:v>2492</c:v>
                </c:pt>
                <c:pt idx="10">
                  <c:v>1477</c:v>
                </c:pt>
                <c:pt idx="11">
                  <c:v>3381</c:v>
                </c:pt>
                <c:pt idx="12">
                  <c:v>1017</c:v>
                </c:pt>
                <c:pt idx="13">
                  <c:v>3058</c:v>
                </c:pt>
                <c:pt idx="14">
                  <c:v>2120</c:v>
                </c:pt>
                <c:pt idx="15">
                  <c:v>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8-4AC8-887E-997C574C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9648"/>
        <c:axId val="2087550224"/>
      </c:lineChart>
      <c:catAx>
        <c:axId val="1244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0224"/>
        <c:crosses val="autoZero"/>
        <c:auto val="1"/>
        <c:lblAlgn val="ctr"/>
        <c:lblOffset val="100"/>
        <c:noMultiLvlLbl val="0"/>
      </c:catAx>
      <c:valAx>
        <c:axId val="20875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'Baseline, Trend and Seasonality'!$I$24:$I$40</c:f>
              <c:strCache>
                <c:ptCount val="17"/>
                <c:pt idx="0">
                  <c:v>Quarter</c:v>
                </c:pt>
                <c:pt idx="1">
                  <c:v>19Q1</c:v>
                </c:pt>
                <c:pt idx="2">
                  <c:v>19Q2</c:v>
                </c:pt>
                <c:pt idx="3">
                  <c:v>19Q3</c:v>
                </c:pt>
                <c:pt idx="4">
                  <c:v>19Q4</c:v>
                </c:pt>
                <c:pt idx="5">
                  <c:v>20Q1</c:v>
                </c:pt>
                <c:pt idx="6">
                  <c:v>20Q2</c:v>
                </c:pt>
                <c:pt idx="7">
                  <c:v>20Q3</c:v>
                </c:pt>
                <c:pt idx="8">
                  <c:v>20Q4</c:v>
                </c:pt>
                <c:pt idx="9">
                  <c:v>21Q1</c:v>
                </c:pt>
                <c:pt idx="10">
                  <c:v>21Q2</c:v>
                </c:pt>
                <c:pt idx="11">
                  <c:v>21Q3</c:v>
                </c:pt>
                <c:pt idx="12">
                  <c:v>21Q4</c:v>
                </c:pt>
                <c:pt idx="13">
                  <c:v>22Q1</c:v>
                </c:pt>
                <c:pt idx="14">
                  <c:v>22Q2</c:v>
                </c:pt>
                <c:pt idx="15">
                  <c:v>22Q3</c:v>
                </c:pt>
                <c:pt idx="16">
                  <c:v>22Q4</c:v>
                </c:pt>
              </c:strCache>
            </c:strRef>
          </c:cat>
          <c:val>
            <c:numRef>
              <c:f>'Baseline, Trend and Seasonality'!$J$24:$J$40</c:f>
              <c:numCache>
                <c:formatCode>0.0</c:formatCode>
                <c:ptCount val="17"/>
                <c:pt idx="0" formatCode="General">
                  <c:v>0</c:v>
                </c:pt>
                <c:pt idx="1">
                  <c:v>1095.9801089199714</c:v>
                </c:pt>
                <c:pt idx="2">
                  <c:v>1400.6443885607914</c:v>
                </c:pt>
                <c:pt idx="3">
                  <c:v>1237.1324371914673</c:v>
                </c:pt>
                <c:pt idx="4">
                  <c:v>1311.2667641634907</c:v>
                </c:pt>
                <c:pt idx="5">
                  <c:v>1849.4664338024518</c:v>
                </c:pt>
                <c:pt idx="6">
                  <c:v>1525.1272937109948</c:v>
                </c:pt>
                <c:pt idx="7">
                  <c:v>1697.0577505870021</c:v>
                </c:pt>
                <c:pt idx="8">
                  <c:v>1632.3072718801377</c:v>
                </c:pt>
                <c:pt idx="9">
                  <c:v>2262.9053588191373</c:v>
                </c:pt>
                <c:pt idx="10">
                  <c:v>2110.281630165352</c:v>
                </c:pt>
                <c:pt idx="11">
                  <c:v>1969.0135880730575</c:v>
                </c:pt>
                <c:pt idx="12">
                  <c:v>2036.4689617072863</c:v>
                </c:pt>
                <c:pt idx="13">
                  <c:v>2487.9727026152032</c:v>
                </c:pt>
                <c:pt idx="14">
                  <c:v>2589.5831561178356</c:v>
                </c:pt>
                <c:pt idx="15">
                  <c:v>2826.2077228943003</c:v>
                </c:pt>
                <c:pt idx="16">
                  <c:v>2693.0058348989282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9-4B21-A7C0-D2E7098BA6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'Baseline, Trend and Seasonality'!$I$24:$I$40</c:f>
              <c:strCache>
                <c:ptCount val="17"/>
                <c:pt idx="0">
                  <c:v>Quarter</c:v>
                </c:pt>
                <c:pt idx="1">
                  <c:v>19Q1</c:v>
                </c:pt>
                <c:pt idx="2">
                  <c:v>19Q2</c:v>
                </c:pt>
                <c:pt idx="3">
                  <c:v>19Q3</c:v>
                </c:pt>
                <c:pt idx="4">
                  <c:v>19Q4</c:v>
                </c:pt>
                <c:pt idx="5">
                  <c:v>20Q1</c:v>
                </c:pt>
                <c:pt idx="6">
                  <c:v>20Q2</c:v>
                </c:pt>
                <c:pt idx="7">
                  <c:v>20Q3</c:v>
                </c:pt>
                <c:pt idx="8">
                  <c:v>20Q4</c:v>
                </c:pt>
                <c:pt idx="9">
                  <c:v>21Q1</c:v>
                </c:pt>
                <c:pt idx="10">
                  <c:v>21Q2</c:v>
                </c:pt>
                <c:pt idx="11">
                  <c:v>21Q3</c:v>
                </c:pt>
                <c:pt idx="12">
                  <c:v>21Q4</c:v>
                </c:pt>
                <c:pt idx="13">
                  <c:v>22Q1</c:v>
                </c:pt>
                <c:pt idx="14">
                  <c:v>22Q2</c:v>
                </c:pt>
                <c:pt idx="15">
                  <c:v>22Q3</c:v>
                </c:pt>
                <c:pt idx="16">
                  <c:v>22Q4</c:v>
                </c:pt>
              </c:strCache>
            </c:strRef>
          </c:cat>
          <c:val>
            <c:numRef>
              <c:f>'Baseline, Trend and Seasonality'!$K$24:$K$40</c:f>
              <c:numCache>
                <c:formatCode>0.0</c:formatCode>
                <c:ptCount val="17"/>
                <c:pt idx="1">
                  <c:v>1920.3</c:v>
                </c:pt>
                <c:pt idx="2">
                  <c:v>1920.3</c:v>
                </c:pt>
                <c:pt idx="3">
                  <c:v>1920.3</c:v>
                </c:pt>
                <c:pt idx="4">
                  <c:v>1920.3</c:v>
                </c:pt>
                <c:pt idx="5">
                  <c:v>1920.3</c:v>
                </c:pt>
                <c:pt idx="6">
                  <c:v>1920.3</c:v>
                </c:pt>
                <c:pt idx="7">
                  <c:v>1920.3</c:v>
                </c:pt>
                <c:pt idx="8">
                  <c:v>1920.3</c:v>
                </c:pt>
                <c:pt idx="9">
                  <c:v>1920.3</c:v>
                </c:pt>
                <c:pt idx="10">
                  <c:v>1920.3</c:v>
                </c:pt>
                <c:pt idx="11">
                  <c:v>1920.3</c:v>
                </c:pt>
                <c:pt idx="12">
                  <c:v>1920.3</c:v>
                </c:pt>
                <c:pt idx="13">
                  <c:v>1920.3</c:v>
                </c:pt>
                <c:pt idx="14">
                  <c:v>1920.3</c:v>
                </c:pt>
                <c:pt idx="15">
                  <c:v>1920.3</c:v>
                </c:pt>
                <c:pt idx="16">
                  <c:v>1920.3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9-4B21-A7C0-D2E7098BA6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'Baseline, Trend and Seasonality'!$I$24:$I$40</c:f>
              <c:strCache>
                <c:ptCount val="17"/>
                <c:pt idx="0">
                  <c:v>Quarter</c:v>
                </c:pt>
                <c:pt idx="1">
                  <c:v>19Q1</c:v>
                </c:pt>
                <c:pt idx="2">
                  <c:v>19Q2</c:v>
                </c:pt>
                <c:pt idx="3">
                  <c:v>19Q3</c:v>
                </c:pt>
                <c:pt idx="4">
                  <c:v>19Q4</c:v>
                </c:pt>
                <c:pt idx="5">
                  <c:v>20Q1</c:v>
                </c:pt>
                <c:pt idx="6">
                  <c:v>20Q2</c:v>
                </c:pt>
                <c:pt idx="7">
                  <c:v>20Q3</c:v>
                </c:pt>
                <c:pt idx="8">
                  <c:v>20Q4</c:v>
                </c:pt>
                <c:pt idx="9">
                  <c:v>21Q1</c:v>
                </c:pt>
                <c:pt idx="10">
                  <c:v>21Q2</c:v>
                </c:pt>
                <c:pt idx="11">
                  <c:v>21Q3</c:v>
                </c:pt>
                <c:pt idx="12">
                  <c:v>21Q4</c:v>
                </c:pt>
                <c:pt idx="13">
                  <c:v>22Q1</c:v>
                </c:pt>
                <c:pt idx="14">
                  <c:v>22Q2</c:v>
                </c:pt>
                <c:pt idx="15">
                  <c:v>22Q3</c:v>
                </c:pt>
                <c:pt idx="16">
                  <c:v>22Q4</c:v>
                </c:pt>
              </c:strCache>
            </c:strRef>
          </c:cat>
          <c:val>
            <c:numRef>
              <c:f>'Baseline, Trend and Seasonality'!$L$24:$L$40</c:f>
              <c:numCache>
                <c:formatCode>General</c:formatCode>
                <c:ptCount val="17"/>
                <c:pt idx="1">
                  <c:v>3552.1851885958858</c:v>
                </c:pt>
                <c:pt idx="2">
                  <c:v>3552.1851885958858</c:v>
                </c:pt>
                <c:pt idx="3">
                  <c:v>3552.1851885958858</c:v>
                </c:pt>
                <c:pt idx="4">
                  <c:v>3552.1851885958858</c:v>
                </c:pt>
                <c:pt idx="5">
                  <c:v>3552.1851885958858</c:v>
                </c:pt>
                <c:pt idx="6">
                  <c:v>3552.1851885958858</c:v>
                </c:pt>
                <c:pt idx="7">
                  <c:v>3552.1851885958858</c:v>
                </c:pt>
                <c:pt idx="8">
                  <c:v>3552.1851885958858</c:v>
                </c:pt>
                <c:pt idx="9">
                  <c:v>3552.1851885958858</c:v>
                </c:pt>
                <c:pt idx="10">
                  <c:v>3552.1851885958858</c:v>
                </c:pt>
                <c:pt idx="11">
                  <c:v>3552.1851885958858</c:v>
                </c:pt>
                <c:pt idx="12">
                  <c:v>3552.1851885958858</c:v>
                </c:pt>
                <c:pt idx="13">
                  <c:v>3552.1851885958858</c:v>
                </c:pt>
                <c:pt idx="14">
                  <c:v>3552.1851885958858</c:v>
                </c:pt>
                <c:pt idx="15">
                  <c:v>3552.1851885958858</c:v>
                </c:pt>
                <c:pt idx="16">
                  <c:v>3552.1851885958858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9-4B21-A7C0-D2E7098BA6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'Baseline, Trend and Seasonality'!$I$24:$I$40</c:f>
              <c:strCache>
                <c:ptCount val="17"/>
                <c:pt idx="0">
                  <c:v>Quarter</c:v>
                </c:pt>
                <c:pt idx="1">
                  <c:v>19Q1</c:v>
                </c:pt>
                <c:pt idx="2">
                  <c:v>19Q2</c:v>
                </c:pt>
                <c:pt idx="3">
                  <c:v>19Q3</c:v>
                </c:pt>
                <c:pt idx="4">
                  <c:v>19Q4</c:v>
                </c:pt>
                <c:pt idx="5">
                  <c:v>20Q1</c:v>
                </c:pt>
                <c:pt idx="6">
                  <c:v>20Q2</c:v>
                </c:pt>
                <c:pt idx="7">
                  <c:v>20Q3</c:v>
                </c:pt>
                <c:pt idx="8">
                  <c:v>20Q4</c:v>
                </c:pt>
                <c:pt idx="9">
                  <c:v>21Q1</c:v>
                </c:pt>
                <c:pt idx="10">
                  <c:v>21Q2</c:v>
                </c:pt>
                <c:pt idx="11">
                  <c:v>21Q3</c:v>
                </c:pt>
                <c:pt idx="12">
                  <c:v>21Q4</c:v>
                </c:pt>
                <c:pt idx="13">
                  <c:v>22Q1</c:v>
                </c:pt>
                <c:pt idx="14">
                  <c:v>22Q2</c:v>
                </c:pt>
                <c:pt idx="15">
                  <c:v>22Q3</c:v>
                </c:pt>
                <c:pt idx="16">
                  <c:v>22Q4</c:v>
                </c:pt>
              </c:strCache>
            </c:strRef>
          </c:cat>
          <c:val>
            <c:numRef>
              <c:f>'Baseline, Trend and Seasonality'!$M$24:$M$40</c:f>
              <c:numCache>
                <c:formatCode>General</c:formatCode>
                <c:ptCount val="17"/>
                <c:pt idx="1">
                  <c:v>288.41481140411383</c:v>
                </c:pt>
                <c:pt idx="2">
                  <c:v>288.41481140411383</c:v>
                </c:pt>
                <c:pt idx="3">
                  <c:v>288.41481140411383</c:v>
                </c:pt>
                <c:pt idx="4">
                  <c:v>288.41481140411383</c:v>
                </c:pt>
                <c:pt idx="5">
                  <c:v>288.41481140411383</c:v>
                </c:pt>
                <c:pt idx="6">
                  <c:v>288.41481140411383</c:v>
                </c:pt>
                <c:pt idx="7">
                  <c:v>288.41481140411383</c:v>
                </c:pt>
                <c:pt idx="8">
                  <c:v>288.41481140411383</c:v>
                </c:pt>
                <c:pt idx="9">
                  <c:v>288.41481140411383</c:v>
                </c:pt>
                <c:pt idx="10">
                  <c:v>288.41481140411383</c:v>
                </c:pt>
                <c:pt idx="11">
                  <c:v>288.41481140411383</c:v>
                </c:pt>
                <c:pt idx="12">
                  <c:v>288.41481140411383</c:v>
                </c:pt>
                <c:pt idx="13">
                  <c:v>288.41481140411383</c:v>
                </c:pt>
                <c:pt idx="14">
                  <c:v>288.41481140411383</c:v>
                </c:pt>
                <c:pt idx="15">
                  <c:v>288.41481140411383</c:v>
                </c:pt>
                <c:pt idx="16">
                  <c:v>288.41481140411383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9-4B21-A7C0-D2E7098B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19200"/>
        <c:axId val="2080699280"/>
      </c:lineChart>
      <c:catAx>
        <c:axId val="1749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99280"/>
        <c:crosses val="autoZero"/>
        <c:auto val="1"/>
        <c:lblAlgn val="ctr"/>
        <c:lblOffset val="100"/>
        <c:noMultiLvlLbl val="0"/>
      </c:catAx>
      <c:valAx>
        <c:axId val="20806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'Baseline, Trend and Seasonality'!$J$24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03744745558303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'Baseline, Trend and Seasonality'!$I$25:$I$40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'Baseline, Trend and Seasonality'!$J$25:$J$40</c:f>
              <c:numCache>
                <c:formatCode>0.0</c:formatCode>
                <c:ptCount val="16"/>
                <c:pt idx="0">
                  <c:v>1095.9801089199714</c:v>
                </c:pt>
                <c:pt idx="1">
                  <c:v>1400.6443885607914</c:v>
                </c:pt>
                <c:pt idx="2">
                  <c:v>1237.1324371914673</c:v>
                </c:pt>
                <c:pt idx="3">
                  <c:v>1311.2667641634907</c:v>
                </c:pt>
                <c:pt idx="4">
                  <c:v>1849.4664338024518</c:v>
                </c:pt>
                <c:pt idx="5">
                  <c:v>1525.1272937109948</c:v>
                </c:pt>
                <c:pt idx="6">
                  <c:v>1697.0577505870021</c:v>
                </c:pt>
                <c:pt idx="7">
                  <c:v>1632.3072718801377</c:v>
                </c:pt>
                <c:pt idx="8">
                  <c:v>2262.9053588191373</c:v>
                </c:pt>
                <c:pt idx="9">
                  <c:v>2110.281630165352</c:v>
                </c:pt>
                <c:pt idx="10">
                  <c:v>1969.0135880730575</c:v>
                </c:pt>
                <c:pt idx="11">
                  <c:v>2036.4689617072863</c:v>
                </c:pt>
                <c:pt idx="12">
                  <c:v>2487.9727026152032</c:v>
                </c:pt>
                <c:pt idx="13">
                  <c:v>2589.5831561178356</c:v>
                </c:pt>
                <c:pt idx="14">
                  <c:v>2826.2077228943003</c:v>
                </c:pt>
                <c:pt idx="15">
                  <c:v>2693.0058348989282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8-4D51-AE1A-16571BB5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82816"/>
        <c:axId val="174942080"/>
      </c:lineChart>
      <c:catAx>
        <c:axId val="1748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2080"/>
        <c:crosses val="autoZero"/>
        <c:auto val="1"/>
        <c:lblAlgn val="ctr"/>
        <c:lblOffset val="100"/>
        <c:noMultiLvlLbl val="0"/>
      </c:catAx>
      <c:valAx>
        <c:axId val="1749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10</xdr:row>
      <xdr:rowOff>152400</xdr:rowOff>
    </xdr:from>
    <xdr:to>
      <xdr:col>5</xdr:col>
      <xdr:colOff>352484</xdr:colOff>
      <xdr:row>27</xdr:row>
      <xdr:rowOff>21648</xdr:rowOff>
    </xdr:to>
    <xdr:pic>
      <xdr:nvPicPr>
        <xdr:cNvPr id="3" name="Picture 2" descr="A picture containing white, clothes dryer, white goods, appliance&#10;&#10;Description automatically generated">
          <a:extLst>
            <a:ext uri="{FF2B5EF4-FFF2-40B4-BE49-F238E27FC236}">
              <a16:creationId xmlns:a16="http://schemas.microsoft.com/office/drawing/2014/main" id="{6D81A0B3-535F-4D1E-9A60-48D34EDBA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2057400"/>
          <a:ext cx="2495609" cy="3117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10</xdr:row>
      <xdr:rowOff>152400</xdr:rowOff>
    </xdr:from>
    <xdr:to>
      <xdr:col>5</xdr:col>
      <xdr:colOff>352484</xdr:colOff>
      <xdr:row>26</xdr:row>
      <xdr:rowOff>181668</xdr:rowOff>
    </xdr:to>
    <xdr:pic>
      <xdr:nvPicPr>
        <xdr:cNvPr id="3" name="Picture 2" descr="A picture containing white, clothes dryer, white goods, appliance&#10;&#10;Description automatically generated">
          <a:extLst>
            <a:ext uri="{FF2B5EF4-FFF2-40B4-BE49-F238E27FC236}">
              <a16:creationId xmlns:a16="http://schemas.microsoft.com/office/drawing/2014/main" id="{40695FD4-7667-43A8-B917-ECE00FD89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" y="1981200"/>
          <a:ext cx="2495609" cy="2985828"/>
        </a:xfrm>
        <a:prstGeom prst="rect">
          <a:avLst/>
        </a:prstGeom>
      </xdr:spPr>
    </xdr:pic>
    <xdr:clientData/>
  </xdr:twoCellAnchor>
  <xdr:twoCellAnchor>
    <xdr:from>
      <xdr:col>12</xdr:col>
      <xdr:colOff>91440</xdr:colOff>
      <xdr:row>2</xdr:row>
      <xdr:rowOff>137160</xdr:rowOff>
    </xdr:from>
    <xdr:to>
      <xdr:col>23</xdr:col>
      <xdr:colOff>586740</xdr:colOff>
      <xdr:row>20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8A4D0-4297-4796-9762-301CF8D0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</xdr:row>
      <xdr:rowOff>33336</xdr:rowOff>
    </xdr:from>
    <xdr:to>
      <xdr:col>24</xdr:col>
      <xdr:colOff>581024</xdr:colOff>
      <xdr:row>19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90E14-9FE3-482E-8B9A-CED8C0A24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19050</xdr:rowOff>
    </xdr:from>
    <xdr:to>
      <xdr:col>24</xdr:col>
      <xdr:colOff>590550</xdr:colOff>
      <xdr:row>1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7A966C2-5D16-4D57-81D8-9C265EC27F38}"/>
            </a:ext>
          </a:extLst>
        </xdr:cNvPr>
        <xdr:cNvCxnSpPr/>
      </xdr:nvCxnSpPr>
      <xdr:spPr>
        <a:xfrm>
          <a:off x="6524625" y="209550"/>
          <a:ext cx="850582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4081</xdr:colOff>
      <xdr:row>24</xdr:row>
      <xdr:rowOff>12926</xdr:rowOff>
    </xdr:from>
    <xdr:to>
      <xdr:col>29</xdr:col>
      <xdr:colOff>595992</xdr:colOff>
      <xdr:row>39</xdr:row>
      <xdr:rowOff>20411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B47E8-2125-4E1C-91EF-162401AE6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</xdr:row>
      <xdr:rowOff>33336</xdr:rowOff>
    </xdr:from>
    <xdr:to>
      <xdr:col>24</xdr:col>
      <xdr:colOff>581024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3157-1185-432E-82F9-DC6B74764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19050</xdr:rowOff>
    </xdr:from>
    <xdr:to>
      <xdr:col>24</xdr:col>
      <xdr:colOff>590550</xdr:colOff>
      <xdr:row>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48245C-392F-444F-AD32-B6BF5725BAEA}"/>
            </a:ext>
          </a:extLst>
        </xdr:cNvPr>
        <xdr:cNvCxnSpPr/>
      </xdr:nvCxnSpPr>
      <xdr:spPr>
        <a:xfrm>
          <a:off x="9176385" y="201930"/>
          <a:ext cx="935926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4081</xdr:colOff>
      <xdr:row>24</xdr:row>
      <xdr:rowOff>12926</xdr:rowOff>
    </xdr:from>
    <xdr:to>
      <xdr:col>29</xdr:col>
      <xdr:colOff>595992</xdr:colOff>
      <xdr:row>39</xdr:row>
      <xdr:rowOff>20411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48A4D-3DF0-46FA-88B5-F778BA9A5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18813</xdr:colOff>
      <xdr:row>3</xdr:row>
      <xdr:rowOff>161808</xdr:rowOff>
    </xdr:from>
    <xdr:to>
      <xdr:col>20</xdr:col>
      <xdr:colOff>9407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E4488B-DDFA-44AD-BB40-B26227A48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921544</xdr:colOff>
      <xdr:row>1</xdr:row>
      <xdr:rowOff>21432</xdr:rowOff>
    </xdr:from>
    <xdr:to>
      <xdr:col>26</xdr:col>
      <xdr:colOff>507206</xdr:colOff>
      <xdr:row>1</xdr:row>
      <xdr:rowOff>30957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B83E639-6577-4464-BCBD-CC14A075BF32}"/>
            </a:ext>
          </a:extLst>
        </xdr:cNvPr>
        <xdr:cNvCxnSpPr/>
      </xdr:nvCxnSpPr>
      <xdr:spPr>
        <a:xfrm>
          <a:off x="8617744" y="204312"/>
          <a:ext cx="10634662" cy="9525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921544</xdr:colOff>
      <xdr:row>1</xdr:row>
      <xdr:rowOff>21432</xdr:rowOff>
    </xdr:from>
    <xdr:to>
      <xdr:col>26</xdr:col>
      <xdr:colOff>507206</xdr:colOff>
      <xdr:row>1</xdr:row>
      <xdr:rowOff>30957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4F635D1-1BB7-42C5-980F-C9F1F68A439E}"/>
            </a:ext>
          </a:extLst>
        </xdr:cNvPr>
        <xdr:cNvCxnSpPr/>
      </xdr:nvCxnSpPr>
      <xdr:spPr>
        <a:xfrm>
          <a:off x="8446294" y="211932"/>
          <a:ext cx="10515600" cy="9525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47624</xdr:colOff>
      <xdr:row>3</xdr:row>
      <xdr:rowOff>142874</xdr:rowOff>
    </xdr:from>
    <xdr:to>
      <xdr:col>26</xdr:col>
      <xdr:colOff>9524</xdr:colOff>
      <xdr:row>20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124C61-70B2-42BC-B4F6-179DA124B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85724</xdr:colOff>
      <xdr:row>21</xdr:row>
      <xdr:rowOff>47624</xdr:rowOff>
    </xdr:from>
    <xdr:to>
      <xdr:col>26</xdr:col>
      <xdr:colOff>457199</xdr:colOff>
      <xdr:row>40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43B462-1F32-4DFF-897D-CB6C7F7D8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276224</xdr:colOff>
      <xdr:row>40</xdr:row>
      <xdr:rowOff>161925</xdr:rowOff>
    </xdr:from>
    <xdr:to>
      <xdr:col>22</xdr:col>
      <xdr:colOff>238124</xdr:colOff>
      <xdr:row>56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851C73-C486-43DB-9431-4DC1543E4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2E89-B5AB-41BF-81F8-E7094774407E}">
  <dimension ref="A1:F33"/>
  <sheetViews>
    <sheetView topLeftCell="A8" zoomScaleNormal="100" workbookViewId="0">
      <selection activeCell="B29" sqref="B29"/>
    </sheetView>
  </sheetViews>
  <sheetFormatPr defaultRowHeight="14.4" x14ac:dyDescent="0.3"/>
  <cols>
    <col min="1" max="1" width="3.6640625" customWidth="1"/>
    <col min="7" max="7" width="3.6640625" customWidth="1"/>
  </cols>
  <sheetData>
    <row r="1" spans="1:6" x14ac:dyDescent="0.3">
      <c r="A1" t="s">
        <v>0</v>
      </c>
    </row>
    <row r="3" spans="1:6" s="2" customFormat="1" x14ac:dyDescent="0.3">
      <c r="B3" s="3" t="s">
        <v>7</v>
      </c>
    </row>
    <row r="4" spans="1:6" s="2" customFormat="1" x14ac:dyDescent="0.3">
      <c r="B4" s="3" t="s">
        <v>81</v>
      </c>
    </row>
    <row r="5" spans="1:6" s="2" customFormat="1" x14ac:dyDescent="0.3">
      <c r="C5" s="2" t="s">
        <v>1</v>
      </c>
      <c r="D5" s="2" t="s">
        <v>2</v>
      </c>
      <c r="E5" s="2" t="s">
        <v>3</v>
      </c>
      <c r="F5" s="2" t="s">
        <v>4</v>
      </c>
    </row>
    <row r="6" spans="1:6" s="2" customFormat="1" x14ac:dyDescent="0.3">
      <c r="B6" s="2">
        <v>2019</v>
      </c>
      <c r="C6" s="2">
        <v>793</v>
      </c>
      <c r="D6" s="2">
        <v>781</v>
      </c>
      <c r="E6" s="2">
        <v>816</v>
      </c>
      <c r="F6" s="2">
        <v>790</v>
      </c>
    </row>
    <row r="7" spans="1:6" s="2" customFormat="1" x14ac:dyDescent="0.3">
      <c r="B7" s="2">
        <v>2020</v>
      </c>
      <c r="C7" s="2">
        <v>836</v>
      </c>
      <c r="D7" s="2">
        <v>852</v>
      </c>
      <c r="E7" s="2">
        <v>877</v>
      </c>
      <c r="F7" s="2">
        <v>783</v>
      </c>
    </row>
    <row r="8" spans="1:6" s="2" customFormat="1" x14ac:dyDescent="0.3">
      <c r="B8" s="2">
        <v>2021</v>
      </c>
      <c r="C8" s="2">
        <v>804</v>
      </c>
      <c r="D8" s="2">
        <v>834</v>
      </c>
      <c r="E8" s="2">
        <v>824</v>
      </c>
      <c r="F8" s="2">
        <v>751</v>
      </c>
    </row>
    <row r="9" spans="1:6" s="2" customFormat="1" x14ac:dyDescent="0.3">
      <c r="B9" s="2">
        <v>2022</v>
      </c>
      <c r="C9" s="2">
        <v>807</v>
      </c>
      <c r="D9" s="2">
        <v>823</v>
      </c>
      <c r="E9" s="2">
        <v>789</v>
      </c>
      <c r="F9" s="2">
        <v>805</v>
      </c>
    </row>
    <row r="10" spans="1:6" s="2" customFormat="1" x14ac:dyDescent="0.3"/>
    <row r="11" spans="1:6" s="2" customFormat="1" x14ac:dyDescent="0.3">
      <c r="B11" s="3" t="s">
        <v>9</v>
      </c>
    </row>
    <row r="12" spans="1:6" s="2" customFormat="1" x14ac:dyDescent="0.3">
      <c r="B12" s="3" t="s">
        <v>82</v>
      </c>
    </row>
    <row r="13" spans="1:6" s="2" customFormat="1" x14ac:dyDescent="0.3">
      <c r="C13" s="2" t="s">
        <v>1</v>
      </c>
      <c r="D13" s="2" t="s">
        <v>2</v>
      </c>
      <c r="E13" s="2" t="s">
        <v>3</v>
      </c>
      <c r="F13" s="2" t="s">
        <v>4</v>
      </c>
    </row>
    <row r="14" spans="1:6" s="2" customFormat="1" x14ac:dyDescent="0.3">
      <c r="B14" s="2">
        <v>2019</v>
      </c>
      <c r="C14" s="2">
        <v>155</v>
      </c>
      <c r="D14" s="2">
        <v>310</v>
      </c>
      <c r="E14" s="2">
        <v>418</v>
      </c>
      <c r="F14" s="2">
        <v>69</v>
      </c>
    </row>
    <row r="15" spans="1:6" s="2" customFormat="1" x14ac:dyDescent="0.3">
      <c r="B15" s="2">
        <v>2020</v>
      </c>
      <c r="C15" s="2">
        <v>153</v>
      </c>
      <c r="D15" s="2">
        <v>325</v>
      </c>
      <c r="E15" s="2">
        <v>421</v>
      </c>
      <c r="F15" s="2">
        <v>83</v>
      </c>
    </row>
    <row r="16" spans="1:6" s="2" customFormat="1" x14ac:dyDescent="0.3">
      <c r="B16" s="2">
        <v>2021</v>
      </c>
      <c r="C16" s="2">
        <v>149</v>
      </c>
      <c r="D16" s="2">
        <v>279</v>
      </c>
      <c r="E16" s="2">
        <v>443</v>
      </c>
      <c r="F16" s="2">
        <v>76</v>
      </c>
    </row>
    <row r="17" spans="2:6" s="2" customFormat="1" x14ac:dyDescent="0.3">
      <c r="B17" s="2">
        <v>2022</v>
      </c>
      <c r="C17" s="2">
        <v>131</v>
      </c>
      <c r="D17" s="2">
        <v>259</v>
      </c>
      <c r="E17" s="2">
        <v>397</v>
      </c>
      <c r="F17" s="2">
        <v>81</v>
      </c>
    </row>
    <row r="18" spans="2:6" s="2" customFormat="1" x14ac:dyDescent="0.3"/>
    <row r="19" spans="2:6" s="2" customFormat="1" x14ac:dyDescent="0.3">
      <c r="B19" s="3" t="s">
        <v>8</v>
      </c>
    </row>
    <row r="20" spans="2:6" x14ac:dyDescent="0.3">
      <c r="B20" s="3" t="s">
        <v>11</v>
      </c>
      <c r="C20" s="2"/>
      <c r="D20" s="2"/>
      <c r="E20" s="2"/>
      <c r="F20" s="2"/>
    </row>
    <row r="21" spans="2:6" x14ac:dyDescent="0.3">
      <c r="B21" s="2"/>
      <c r="C21" s="2" t="s">
        <v>1</v>
      </c>
      <c r="D21" s="2" t="s">
        <v>2</v>
      </c>
      <c r="E21" s="2" t="s">
        <v>3</v>
      </c>
      <c r="F21" s="2" t="s">
        <v>4</v>
      </c>
    </row>
    <row r="22" spans="2:6" x14ac:dyDescent="0.3">
      <c r="B22" s="2">
        <v>2019</v>
      </c>
      <c r="C22" s="2">
        <v>539</v>
      </c>
      <c r="D22" s="2">
        <v>670</v>
      </c>
      <c r="E22" s="2">
        <v>903</v>
      </c>
      <c r="F22" s="2">
        <v>745</v>
      </c>
    </row>
    <row r="23" spans="2:6" x14ac:dyDescent="0.3">
      <c r="B23" s="2">
        <v>2020</v>
      </c>
      <c r="C23" s="2">
        <v>1134</v>
      </c>
      <c r="D23" s="2">
        <v>1411</v>
      </c>
      <c r="E23" s="2">
        <v>1332</v>
      </c>
      <c r="F23" s="2">
        <v>1646</v>
      </c>
    </row>
    <row r="24" spans="2:6" x14ac:dyDescent="0.3">
      <c r="B24" s="2">
        <v>2021</v>
      </c>
      <c r="C24" s="2">
        <v>1820</v>
      </c>
      <c r="D24" s="2">
        <v>1497</v>
      </c>
      <c r="E24" s="2">
        <v>1945</v>
      </c>
      <c r="F24" s="2">
        <v>1888</v>
      </c>
    </row>
    <row r="25" spans="2:6" x14ac:dyDescent="0.3">
      <c r="B25" s="2">
        <v>2022</v>
      </c>
      <c r="C25" s="2">
        <v>2153</v>
      </c>
      <c r="D25" s="2">
        <v>2223</v>
      </c>
      <c r="E25" s="2">
        <v>2027</v>
      </c>
      <c r="F25" s="2">
        <v>2389</v>
      </c>
    </row>
    <row r="27" spans="2:6" x14ac:dyDescent="0.3">
      <c r="B27" s="3" t="s">
        <v>10</v>
      </c>
      <c r="C27" s="2"/>
      <c r="D27" s="2"/>
      <c r="E27" s="2"/>
      <c r="F27" s="2"/>
    </row>
    <row r="28" spans="2:6" x14ac:dyDescent="0.3">
      <c r="B28" s="3" t="s">
        <v>83</v>
      </c>
      <c r="C28" s="2"/>
      <c r="D28" s="2"/>
      <c r="E28" s="2"/>
      <c r="F28" s="2"/>
    </row>
    <row r="29" spans="2:6" x14ac:dyDescent="0.3">
      <c r="B29" s="2"/>
      <c r="C29" s="2" t="s">
        <v>1</v>
      </c>
      <c r="D29" s="2" t="s">
        <v>2</v>
      </c>
      <c r="E29" s="2" t="s">
        <v>3</v>
      </c>
      <c r="F29" s="2" t="s">
        <v>4</v>
      </c>
    </row>
    <row r="30" spans="2:6" x14ac:dyDescent="0.3">
      <c r="B30" s="2">
        <v>2019</v>
      </c>
      <c r="C30" s="2">
        <v>448</v>
      </c>
      <c r="D30" s="2">
        <v>1654</v>
      </c>
      <c r="E30" s="2">
        <v>928</v>
      </c>
      <c r="F30" s="2">
        <v>2177</v>
      </c>
    </row>
    <row r="31" spans="2:6" x14ac:dyDescent="0.3">
      <c r="B31" s="2">
        <v>2020</v>
      </c>
      <c r="C31" s="2">
        <v>756</v>
      </c>
      <c r="D31" s="2">
        <v>1801</v>
      </c>
      <c r="E31" s="2">
        <v>1273</v>
      </c>
      <c r="F31" s="2">
        <v>2710</v>
      </c>
    </row>
    <row r="32" spans="2:6" x14ac:dyDescent="0.3">
      <c r="B32" s="2">
        <v>2021</v>
      </c>
      <c r="C32" s="2">
        <v>925</v>
      </c>
      <c r="D32" s="2">
        <v>2492</v>
      </c>
      <c r="E32" s="2">
        <v>1477</v>
      </c>
      <c r="F32" s="2">
        <v>3381</v>
      </c>
    </row>
    <row r="33" spans="2:6" x14ac:dyDescent="0.3">
      <c r="B33" s="2">
        <v>2022</v>
      </c>
      <c r="C33" s="2">
        <v>1017</v>
      </c>
      <c r="D33" s="2">
        <v>3058</v>
      </c>
      <c r="E33" s="2">
        <v>2120</v>
      </c>
      <c r="F33" s="2">
        <v>4471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88FB-B87F-4AAB-9772-67EB72C56914}">
  <dimension ref="A1:L36"/>
  <sheetViews>
    <sheetView zoomScaleNormal="100" workbookViewId="0">
      <selection activeCell="G22" sqref="G22:J37"/>
    </sheetView>
  </sheetViews>
  <sheetFormatPr defaultRowHeight="14.4" x14ac:dyDescent="0.3"/>
  <cols>
    <col min="1" max="1" width="3.6640625" customWidth="1"/>
    <col min="7" max="7" width="3.6640625" customWidth="1"/>
    <col min="8" max="9" width="17.6640625" style="2" customWidth="1"/>
    <col min="10" max="12" width="17.6640625" customWidth="1"/>
  </cols>
  <sheetData>
    <row r="1" spans="1:12" x14ac:dyDescent="0.3">
      <c r="A1" t="s">
        <v>0</v>
      </c>
    </row>
    <row r="3" spans="1:12" s="2" customFormat="1" x14ac:dyDescent="0.3">
      <c r="B3" s="3" t="s">
        <v>7</v>
      </c>
    </row>
    <row r="4" spans="1:12" s="2" customFormat="1" x14ac:dyDescent="0.3">
      <c r="B4" s="3" t="s">
        <v>6</v>
      </c>
      <c r="H4" s="2" t="s">
        <v>42</v>
      </c>
      <c r="I4" s="2" t="s">
        <v>43</v>
      </c>
      <c r="J4" s="2" t="s">
        <v>29</v>
      </c>
      <c r="K4" s="2" t="s">
        <v>44</v>
      </c>
      <c r="L4" s="2" t="s">
        <v>45</v>
      </c>
    </row>
    <row r="5" spans="1:12" s="2" customFormat="1" x14ac:dyDescent="0.3">
      <c r="C5" s="2" t="s">
        <v>1</v>
      </c>
      <c r="D5" s="2" t="s">
        <v>2</v>
      </c>
      <c r="E5" s="2" t="s">
        <v>3</v>
      </c>
      <c r="F5" s="2" t="s">
        <v>4</v>
      </c>
      <c r="H5" s="2" t="s">
        <v>13</v>
      </c>
      <c r="I5" s="2">
        <v>793</v>
      </c>
      <c r="J5" s="7"/>
      <c r="K5" s="7"/>
      <c r="L5" s="7"/>
    </row>
    <row r="6" spans="1:12" s="2" customFormat="1" x14ac:dyDescent="0.3">
      <c r="B6" s="2">
        <v>2019</v>
      </c>
      <c r="C6" s="2">
        <v>793</v>
      </c>
      <c r="D6" s="2">
        <v>781</v>
      </c>
      <c r="E6" s="2">
        <v>816</v>
      </c>
      <c r="F6" s="2">
        <v>790</v>
      </c>
      <c r="H6" s="2" t="s">
        <v>14</v>
      </c>
      <c r="I6" s="2">
        <v>781</v>
      </c>
      <c r="J6" s="7"/>
      <c r="K6" s="7"/>
      <c r="L6" s="7"/>
    </row>
    <row r="7" spans="1:12" s="2" customFormat="1" x14ac:dyDescent="0.3">
      <c r="B7" s="2">
        <v>2020</v>
      </c>
      <c r="C7" s="2">
        <v>836</v>
      </c>
      <c r="D7" s="2">
        <v>852</v>
      </c>
      <c r="E7" s="2">
        <v>783</v>
      </c>
      <c r="F7" s="2">
        <v>877</v>
      </c>
      <c r="H7" s="2" t="s">
        <v>15</v>
      </c>
      <c r="I7" s="2">
        <v>816</v>
      </c>
      <c r="J7" s="7"/>
      <c r="K7" s="7"/>
      <c r="L7" s="7"/>
    </row>
    <row r="8" spans="1:12" s="2" customFormat="1" x14ac:dyDescent="0.3">
      <c r="B8" s="2">
        <v>2021</v>
      </c>
      <c r="C8" s="2">
        <v>834</v>
      </c>
      <c r="D8" s="2">
        <v>804</v>
      </c>
      <c r="E8" s="2">
        <v>824</v>
      </c>
      <c r="F8" s="2">
        <v>751</v>
      </c>
      <c r="H8" s="2" t="s">
        <v>16</v>
      </c>
      <c r="I8" s="2">
        <v>790</v>
      </c>
      <c r="J8" s="7"/>
      <c r="K8" s="7"/>
      <c r="L8" s="7"/>
    </row>
    <row r="9" spans="1:12" s="2" customFormat="1" x14ac:dyDescent="0.3">
      <c r="B9" s="2">
        <v>2022</v>
      </c>
      <c r="C9" s="2">
        <v>807</v>
      </c>
      <c r="D9" s="2">
        <v>823</v>
      </c>
      <c r="E9" s="2">
        <v>789</v>
      </c>
      <c r="F9" s="2">
        <v>805</v>
      </c>
      <c r="H9" s="2" t="s">
        <v>17</v>
      </c>
      <c r="I9" s="2">
        <v>836</v>
      </c>
      <c r="J9" s="7"/>
      <c r="K9" s="7"/>
      <c r="L9" s="7"/>
    </row>
    <row r="10" spans="1:12" s="2" customFormat="1" x14ac:dyDescent="0.3">
      <c r="H10" s="2" t="s">
        <v>18</v>
      </c>
      <c r="I10" s="2">
        <v>852</v>
      </c>
      <c r="J10" s="7"/>
      <c r="K10" s="7"/>
      <c r="L10" s="7"/>
    </row>
    <row r="11" spans="1:12" x14ac:dyDescent="0.3">
      <c r="H11" s="2" t="s">
        <v>19</v>
      </c>
      <c r="I11" s="2">
        <v>783</v>
      </c>
      <c r="J11" s="8"/>
      <c r="K11" s="8"/>
      <c r="L11" s="8"/>
    </row>
    <row r="12" spans="1:12" x14ac:dyDescent="0.3">
      <c r="H12" s="2" t="s">
        <v>20</v>
      </c>
      <c r="I12" s="2">
        <v>877</v>
      </c>
      <c r="J12" s="8"/>
      <c r="K12" s="8"/>
      <c r="L12" s="8"/>
    </row>
    <row r="13" spans="1:12" x14ac:dyDescent="0.3">
      <c r="H13" s="2" t="s">
        <v>21</v>
      </c>
      <c r="I13" s="2">
        <v>834</v>
      </c>
      <c r="J13" s="8"/>
      <c r="K13" s="8"/>
      <c r="L13" s="8"/>
    </row>
    <row r="14" spans="1:12" x14ac:dyDescent="0.3">
      <c r="H14" s="2" t="s">
        <v>22</v>
      </c>
      <c r="I14" s="2">
        <v>804</v>
      </c>
      <c r="J14" s="8"/>
      <c r="K14" s="8"/>
      <c r="L14" s="8"/>
    </row>
    <row r="15" spans="1:12" x14ac:dyDescent="0.3">
      <c r="H15" s="2" t="s">
        <v>23</v>
      </c>
      <c r="I15" s="2">
        <v>824</v>
      </c>
      <c r="J15" s="8"/>
      <c r="K15" s="8"/>
      <c r="L15" s="8"/>
    </row>
    <row r="16" spans="1:12" x14ac:dyDescent="0.3">
      <c r="H16" s="2" t="s">
        <v>24</v>
      </c>
      <c r="I16" s="2">
        <v>751</v>
      </c>
      <c r="J16" s="8"/>
      <c r="K16" s="8"/>
      <c r="L16" s="8"/>
    </row>
    <row r="17" spans="8:12" x14ac:dyDescent="0.3">
      <c r="H17" s="2" t="s">
        <v>25</v>
      </c>
      <c r="I17" s="2">
        <v>807</v>
      </c>
      <c r="J17" s="8"/>
      <c r="K17" s="8"/>
      <c r="L17" s="8"/>
    </row>
    <row r="18" spans="8:12" x14ac:dyDescent="0.3">
      <c r="H18" s="2" t="s">
        <v>26</v>
      </c>
      <c r="I18" s="2">
        <v>823</v>
      </c>
      <c r="J18" s="8"/>
      <c r="K18" s="8"/>
      <c r="L18" s="8"/>
    </row>
    <row r="19" spans="8:12" x14ac:dyDescent="0.3">
      <c r="H19" s="2" t="s">
        <v>27</v>
      </c>
      <c r="I19" s="2">
        <v>789</v>
      </c>
      <c r="J19" s="8"/>
      <c r="K19" s="8"/>
      <c r="L19" s="8"/>
    </row>
    <row r="20" spans="8:12" x14ac:dyDescent="0.3">
      <c r="H20" s="2" t="s">
        <v>28</v>
      </c>
      <c r="I20" s="2">
        <v>805</v>
      </c>
      <c r="J20" s="8"/>
      <c r="K20" s="8"/>
      <c r="L20" s="8"/>
    </row>
    <row r="21" spans="8:12" ht="15" thickBot="1" x14ac:dyDescent="0.35"/>
    <row r="22" spans="8:12" x14ac:dyDescent="0.3">
      <c r="H22" s="4"/>
      <c r="I22" s="4"/>
    </row>
    <row r="23" spans="8:12" x14ac:dyDescent="0.3">
      <c r="H23" s="5"/>
      <c r="I23" s="5"/>
    </row>
    <row r="24" spans="8:12" x14ac:dyDescent="0.3">
      <c r="H24" s="5"/>
      <c r="I24" s="5"/>
    </row>
    <row r="25" spans="8:12" x14ac:dyDescent="0.3">
      <c r="H25" s="5"/>
      <c r="I25" s="5"/>
    </row>
    <row r="26" spans="8:12" x14ac:dyDescent="0.3">
      <c r="H26" s="5"/>
      <c r="I26" s="5"/>
    </row>
    <row r="27" spans="8:12" x14ac:dyDescent="0.3">
      <c r="H27" s="5"/>
      <c r="I27" s="5"/>
    </row>
    <row r="28" spans="8:12" x14ac:dyDescent="0.3">
      <c r="H28" s="5"/>
      <c r="I28" s="5"/>
    </row>
    <row r="29" spans="8:12" x14ac:dyDescent="0.3">
      <c r="H29" s="5"/>
      <c r="I29" s="5"/>
    </row>
    <row r="30" spans="8:12" x14ac:dyDescent="0.3">
      <c r="H30" s="5"/>
      <c r="I30" s="5"/>
    </row>
    <row r="31" spans="8:12" x14ac:dyDescent="0.3">
      <c r="H31" s="5"/>
      <c r="I31" s="5"/>
    </row>
    <row r="32" spans="8:12" x14ac:dyDescent="0.3">
      <c r="H32" s="5"/>
      <c r="I32" s="5"/>
    </row>
    <row r="33" spans="8:9" x14ac:dyDescent="0.3">
      <c r="H33" s="5"/>
      <c r="I33" s="5"/>
    </row>
    <row r="34" spans="8:9" x14ac:dyDescent="0.3">
      <c r="H34" s="5"/>
      <c r="I34" s="5"/>
    </row>
    <row r="35" spans="8:9" x14ac:dyDescent="0.3">
      <c r="H35" s="5"/>
      <c r="I35" s="5"/>
    </row>
    <row r="36" spans="8:9" ht="15" thickBot="1" x14ac:dyDescent="0.35">
      <c r="H36" s="6"/>
      <c r="I3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D9A8-DC2A-45E1-BF4B-3DA2084E6193}">
  <dimension ref="A1:L41"/>
  <sheetViews>
    <sheetView topLeftCell="F1" zoomScaleNormal="100" workbookViewId="0">
      <selection activeCell="J25" sqref="J25"/>
    </sheetView>
  </sheetViews>
  <sheetFormatPr defaultRowHeight="14.4" x14ac:dyDescent="0.3"/>
  <cols>
    <col min="1" max="1" width="3.6640625" customWidth="1"/>
    <col min="7" max="7" width="3.6640625" customWidth="1"/>
    <col min="8" max="9" width="17.6640625" style="2" customWidth="1"/>
    <col min="10" max="12" width="17.6640625" customWidth="1"/>
  </cols>
  <sheetData>
    <row r="1" spans="1:12" x14ac:dyDescent="0.3">
      <c r="A1" t="s">
        <v>0</v>
      </c>
    </row>
    <row r="3" spans="1:12" s="2" customFormat="1" x14ac:dyDescent="0.3">
      <c r="B3" s="3" t="s">
        <v>7</v>
      </c>
    </row>
    <row r="4" spans="1:12" s="2" customFormat="1" x14ac:dyDescent="0.3">
      <c r="B4" s="3" t="s">
        <v>6</v>
      </c>
      <c r="H4" s="28" t="s">
        <v>42</v>
      </c>
      <c r="I4" s="28" t="s">
        <v>43</v>
      </c>
      <c r="J4" s="28" t="s">
        <v>29</v>
      </c>
      <c r="K4" s="28" t="s">
        <v>44</v>
      </c>
      <c r="L4" s="28" t="s">
        <v>45</v>
      </c>
    </row>
    <row r="5" spans="1:12" s="2" customFormat="1" x14ac:dyDescent="0.3">
      <c r="C5" s="2" t="s">
        <v>1</v>
      </c>
      <c r="D5" s="2" t="s">
        <v>2</v>
      </c>
      <c r="E5" s="2" t="s">
        <v>3</v>
      </c>
      <c r="F5" s="2" t="s">
        <v>4</v>
      </c>
      <c r="H5" s="2" t="s">
        <v>13</v>
      </c>
      <c r="I5" s="2">
        <v>793</v>
      </c>
      <c r="J5" s="7">
        <f>$I$21</f>
        <v>810.3125</v>
      </c>
      <c r="K5" s="7">
        <f>$J$5+3*$I$22</f>
        <v>902.47139810539193</v>
      </c>
      <c r="L5" s="7">
        <f>$J$5-3*$I$22</f>
        <v>718.15360189460807</v>
      </c>
    </row>
    <row r="6" spans="1:12" s="2" customFormat="1" x14ac:dyDescent="0.3">
      <c r="B6" s="2">
        <v>2019</v>
      </c>
      <c r="C6" s="2">
        <v>793</v>
      </c>
      <c r="D6" s="2">
        <v>781</v>
      </c>
      <c r="E6" s="2">
        <v>816</v>
      </c>
      <c r="F6" s="2">
        <v>790</v>
      </c>
      <c r="H6" s="2" t="s">
        <v>14</v>
      </c>
      <c r="I6" s="2">
        <v>781</v>
      </c>
      <c r="J6" s="7">
        <f t="shared" ref="J6:J20" si="0">$I$21</f>
        <v>810.3125</v>
      </c>
      <c r="K6" s="7">
        <f t="shared" ref="K6:K20" si="1">$J$5+3*$I$22</f>
        <v>902.47139810539193</v>
      </c>
      <c r="L6" s="7">
        <f t="shared" ref="L6:L20" si="2">$J$5-3*$I$22</f>
        <v>718.15360189460807</v>
      </c>
    </row>
    <row r="7" spans="1:12" s="2" customFormat="1" x14ac:dyDescent="0.3">
      <c r="B7" s="2">
        <v>2020</v>
      </c>
      <c r="C7" s="2">
        <v>836</v>
      </c>
      <c r="D7" s="2">
        <v>852</v>
      </c>
      <c r="E7" s="2">
        <v>783</v>
      </c>
      <c r="F7" s="2">
        <v>877</v>
      </c>
      <c r="H7" s="2" t="s">
        <v>15</v>
      </c>
      <c r="I7" s="2">
        <v>816</v>
      </c>
      <c r="J7" s="7">
        <f t="shared" si="0"/>
        <v>810.3125</v>
      </c>
      <c r="K7" s="7">
        <f t="shared" si="1"/>
        <v>902.47139810539193</v>
      </c>
      <c r="L7" s="7">
        <f t="shared" si="2"/>
        <v>718.15360189460807</v>
      </c>
    </row>
    <row r="8" spans="1:12" s="2" customFormat="1" x14ac:dyDescent="0.3">
      <c r="B8" s="2">
        <v>2021</v>
      </c>
      <c r="C8" s="2">
        <v>834</v>
      </c>
      <c r="D8" s="2">
        <v>804</v>
      </c>
      <c r="E8" s="2">
        <v>824</v>
      </c>
      <c r="F8" s="2">
        <v>751</v>
      </c>
      <c r="H8" s="2" t="s">
        <v>16</v>
      </c>
      <c r="I8" s="2">
        <v>790</v>
      </c>
      <c r="J8" s="7">
        <f t="shared" si="0"/>
        <v>810.3125</v>
      </c>
      <c r="K8" s="7">
        <f t="shared" si="1"/>
        <v>902.47139810539193</v>
      </c>
      <c r="L8" s="7">
        <f t="shared" si="2"/>
        <v>718.15360189460807</v>
      </c>
    </row>
    <row r="9" spans="1:12" s="2" customFormat="1" x14ac:dyDescent="0.3">
      <c r="B9" s="2">
        <v>2022</v>
      </c>
      <c r="C9" s="2">
        <v>807</v>
      </c>
      <c r="D9" s="2">
        <v>823</v>
      </c>
      <c r="E9" s="2">
        <v>789</v>
      </c>
      <c r="F9" s="2">
        <v>805</v>
      </c>
      <c r="H9" s="2" t="s">
        <v>17</v>
      </c>
      <c r="I9" s="2">
        <v>836</v>
      </c>
      <c r="J9" s="7">
        <f t="shared" si="0"/>
        <v>810.3125</v>
      </c>
      <c r="K9" s="7">
        <f t="shared" si="1"/>
        <v>902.47139810539193</v>
      </c>
      <c r="L9" s="7">
        <f t="shared" si="2"/>
        <v>718.15360189460807</v>
      </c>
    </row>
    <row r="10" spans="1:12" s="2" customFormat="1" x14ac:dyDescent="0.3">
      <c r="H10" s="2" t="s">
        <v>18</v>
      </c>
      <c r="I10" s="2">
        <v>852</v>
      </c>
      <c r="J10" s="7">
        <f t="shared" si="0"/>
        <v>810.3125</v>
      </c>
      <c r="K10" s="7">
        <f t="shared" si="1"/>
        <v>902.47139810539193</v>
      </c>
      <c r="L10" s="7">
        <f t="shared" si="2"/>
        <v>718.15360189460807</v>
      </c>
    </row>
    <row r="11" spans="1:12" x14ac:dyDescent="0.3">
      <c r="H11" s="2" t="s">
        <v>19</v>
      </c>
      <c r="I11" s="2">
        <v>783</v>
      </c>
      <c r="J11" s="7">
        <f t="shared" si="0"/>
        <v>810.3125</v>
      </c>
      <c r="K11" s="7">
        <f t="shared" si="1"/>
        <v>902.47139810539193</v>
      </c>
      <c r="L11" s="7">
        <f t="shared" si="2"/>
        <v>718.15360189460807</v>
      </c>
    </row>
    <row r="12" spans="1:12" x14ac:dyDescent="0.3">
      <c r="H12" s="2" t="s">
        <v>20</v>
      </c>
      <c r="I12" s="2">
        <v>877</v>
      </c>
      <c r="J12" s="7">
        <f t="shared" si="0"/>
        <v>810.3125</v>
      </c>
      <c r="K12" s="7">
        <f t="shared" si="1"/>
        <v>902.47139810539193</v>
      </c>
      <c r="L12" s="7">
        <f t="shared" si="2"/>
        <v>718.15360189460807</v>
      </c>
    </row>
    <row r="13" spans="1:12" x14ac:dyDescent="0.3">
      <c r="H13" s="2" t="s">
        <v>21</v>
      </c>
      <c r="I13" s="2">
        <v>834</v>
      </c>
      <c r="J13" s="7">
        <f t="shared" si="0"/>
        <v>810.3125</v>
      </c>
      <c r="K13" s="7">
        <f t="shared" si="1"/>
        <v>902.47139810539193</v>
      </c>
      <c r="L13" s="7">
        <f t="shared" si="2"/>
        <v>718.15360189460807</v>
      </c>
    </row>
    <row r="14" spans="1:12" x14ac:dyDescent="0.3">
      <c r="H14" s="2" t="s">
        <v>22</v>
      </c>
      <c r="I14" s="2">
        <v>804</v>
      </c>
      <c r="J14" s="7">
        <f t="shared" si="0"/>
        <v>810.3125</v>
      </c>
      <c r="K14" s="7">
        <f t="shared" si="1"/>
        <v>902.47139810539193</v>
      </c>
      <c r="L14" s="7">
        <f t="shared" si="2"/>
        <v>718.15360189460807</v>
      </c>
    </row>
    <row r="15" spans="1:12" x14ac:dyDescent="0.3">
      <c r="H15" s="2" t="s">
        <v>23</v>
      </c>
      <c r="I15" s="2">
        <v>824</v>
      </c>
      <c r="J15" s="7">
        <f t="shared" si="0"/>
        <v>810.3125</v>
      </c>
      <c r="K15" s="7">
        <f t="shared" si="1"/>
        <v>902.47139810539193</v>
      </c>
      <c r="L15" s="7">
        <f t="shared" si="2"/>
        <v>718.15360189460807</v>
      </c>
    </row>
    <row r="16" spans="1:12" x14ac:dyDescent="0.3">
      <c r="H16" s="2" t="s">
        <v>24</v>
      </c>
      <c r="I16" s="2">
        <v>751</v>
      </c>
      <c r="J16" s="7">
        <f t="shared" si="0"/>
        <v>810.3125</v>
      </c>
      <c r="K16" s="7">
        <f t="shared" si="1"/>
        <v>902.47139810539193</v>
      </c>
      <c r="L16" s="7">
        <f t="shared" si="2"/>
        <v>718.15360189460807</v>
      </c>
    </row>
    <row r="17" spans="8:12" x14ac:dyDescent="0.3">
      <c r="H17" s="2" t="s">
        <v>25</v>
      </c>
      <c r="I17" s="2">
        <v>807</v>
      </c>
      <c r="J17" s="7">
        <f t="shared" si="0"/>
        <v>810.3125</v>
      </c>
      <c r="K17" s="7">
        <f t="shared" si="1"/>
        <v>902.47139810539193</v>
      </c>
      <c r="L17" s="7">
        <f t="shared" si="2"/>
        <v>718.15360189460807</v>
      </c>
    </row>
    <row r="18" spans="8:12" x14ac:dyDescent="0.3">
      <c r="H18" s="2" t="s">
        <v>26</v>
      </c>
      <c r="I18" s="2">
        <v>823</v>
      </c>
      <c r="J18" s="7">
        <f t="shared" si="0"/>
        <v>810.3125</v>
      </c>
      <c r="K18" s="7">
        <f t="shared" si="1"/>
        <v>902.47139810539193</v>
      </c>
      <c r="L18" s="7">
        <f t="shared" si="2"/>
        <v>718.15360189460807</v>
      </c>
    </row>
    <row r="19" spans="8:12" x14ac:dyDescent="0.3">
      <c r="H19" s="2" t="s">
        <v>27</v>
      </c>
      <c r="I19" s="2">
        <v>789</v>
      </c>
      <c r="J19" s="7">
        <f t="shared" si="0"/>
        <v>810.3125</v>
      </c>
      <c r="K19" s="7">
        <f t="shared" si="1"/>
        <v>902.47139810539193</v>
      </c>
      <c r="L19" s="7">
        <f t="shared" si="2"/>
        <v>718.15360189460807</v>
      </c>
    </row>
    <row r="20" spans="8:12" ht="15" thickBot="1" x14ac:dyDescent="0.35">
      <c r="H20" s="2" t="s">
        <v>28</v>
      </c>
      <c r="I20" s="2">
        <v>805</v>
      </c>
      <c r="J20" s="7">
        <f t="shared" si="0"/>
        <v>810.3125</v>
      </c>
      <c r="K20" s="7">
        <f t="shared" si="1"/>
        <v>902.47139810539193</v>
      </c>
      <c r="L20" s="7">
        <f t="shared" si="2"/>
        <v>718.15360189460807</v>
      </c>
    </row>
    <row r="21" spans="8:12" ht="15" thickBot="1" x14ac:dyDescent="0.35">
      <c r="H21" s="24" t="s">
        <v>29</v>
      </c>
      <c r="I21" s="25">
        <f>AVERAGE(I5:I20)</f>
        <v>810.3125</v>
      </c>
      <c r="K21" s="7"/>
      <c r="L21" s="7"/>
    </row>
    <row r="22" spans="8:12" ht="15" thickBot="1" x14ac:dyDescent="0.35">
      <c r="H22" s="26" t="s">
        <v>84</v>
      </c>
      <c r="I22" s="27">
        <f>_xlfn.STDEV.S(I5:I20)</f>
        <v>30.719632701797288</v>
      </c>
      <c r="K22" s="7"/>
    </row>
    <row r="23" spans="8:12" x14ac:dyDescent="0.3">
      <c r="H23" s="5"/>
      <c r="I23" s="5"/>
    </row>
    <row r="24" spans="8:12" x14ac:dyDescent="0.3">
      <c r="H24" s="5"/>
      <c r="I24" s="5"/>
    </row>
    <row r="25" spans="8:12" ht="15" thickBot="1" x14ac:dyDescent="0.35">
      <c r="H25" s="5"/>
      <c r="I25" s="5"/>
    </row>
    <row r="26" spans="8:12" x14ac:dyDescent="0.3">
      <c r="H26" s="46" t="s">
        <v>85</v>
      </c>
      <c r="I26" s="46"/>
    </row>
    <row r="27" spans="8:12" x14ac:dyDescent="0.3">
      <c r="H27" s="9"/>
      <c r="I27" s="9"/>
    </row>
    <row r="28" spans="8:12" x14ac:dyDescent="0.3">
      <c r="H28" s="9" t="s">
        <v>29</v>
      </c>
      <c r="I28" s="9">
        <v>810.3125</v>
      </c>
    </row>
    <row r="29" spans="8:12" x14ac:dyDescent="0.3">
      <c r="H29" s="9" t="s">
        <v>30</v>
      </c>
      <c r="I29" s="9">
        <v>7.6799081754493219</v>
      </c>
    </row>
    <row r="30" spans="8:12" x14ac:dyDescent="0.3">
      <c r="H30" s="9" t="s">
        <v>31</v>
      </c>
      <c r="I30" s="9">
        <v>806</v>
      </c>
    </row>
    <row r="31" spans="8:12" x14ac:dyDescent="0.3">
      <c r="H31" s="9" t="s">
        <v>32</v>
      </c>
      <c r="I31" s="9" t="e">
        <v>#N/A</v>
      </c>
    </row>
    <row r="32" spans="8:12" x14ac:dyDescent="0.3">
      <c r="H32" s="9" t="s">
        <v>33</v>
      </c>
      <c r="I32" s="9">
        <v>30.719632701797288</v>
      </c>
    </row>
    <row r="33" spans="8:9" x14ac:dyDescent="0.3">
      <c r="H33" s="9" t="s">
        <v>34</v>
      </c>
      <c r="I33" s="9">
        <v>943.69583333333333</v>
      </c>
    </row>
    <row r="34" spans="8:9" x14ac:dyDescent="0.3">
      <c r="H34" s="9" t="s">
        <v>35</v>
      </c>
      <c r="I34" s="9">
        <v>0.51457381703217475</v>
      </c>
    </row>
    <row r="35" spans="8:9" x14ac:dyDescent="0.3">
      <c r="H35" s="9" t="s">
        <v>36</v>
      </c>
      <c r="I35" s="9">
        <v>0.33152669462647544</v>
      </c>
    </row>
    <row r="36" spans="8:9" x14ac:dyDescent="0.3">
      <c r="H36" s="9" t="s">
        <v>37</v>
      </c>
      <c r="I36" s="9">
        <v>126</v>
      </c>
    </row>
    <row r="37" spans="8:9" x14ac:dyDescent="0.3">
      <c r="H37" s="9" t="s">
        <v>38</v>
      </c>
      <c r="I37" s="9">
        <v>751</v>
      </c>
    </row>
    <row r="38" spans="8:9" x14ac:dyDescent="0.3">
      <c r="H38" s="9" t="s">
        <v>39</v>
      </c>
      <c r="I38" s="9">
        <v>877</v>
      </c>
    </row>
    <row r="39" spans="8:9" x14ac:dyDescent="0.3">
      <c r="H39" s="9" t="s">
        <v>40</v>
      </c>
      <c r="I39" s="9">
        <v>12965</v>
      </c>
    </row>
    <row r="40" spans="8:9" ht="15" thickBot="1" x14ac:dyDescent="0.35">
      <c r="H40" s="10" t="s">
        <v>41</v>
      </c>
      <c r="I40" s="10">
        <v>16</v>
      </c>
    </row>
    <row r="41" spans="8:9" x14ac:dyDescent="0.3">
      <c r="I41" s="2">
        <v>0</v>
      </c>
    </row>
  </sheetData>
  <mergeCells count="1">
    <mergeCell ref="H26:I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D984-AC92-4D9E-8844-702B491B18CA}">
  <dimension ref="A1:M42"/>
  <sheetViews>
    <sheetView topLeftCell="C9" zoomScale="85" zoomScaleNormal="85" workbookViewId="0">
      <selection activeCell="P29" sqref="P29"/>
    </sheetView>
  </sheetViews>
  <sheetFormatPr defaultRowHeight="14.4" x14ac:dyDescent="0.3"/>
  <cols>
    <col min="1" max="1" width="3.6640625" customWidth="1"/>
    <col min="2" max="7" width="12.44140625" customWidth="1"/>
    <col min="8" max="8" width="4.88671875" style="1" customWidth="1"/>
    <col min="9" max="10" width="17.6640625" customWidth="1"/>
    <col min="11" max="13" width="15.109375" style="2" customWidth="1"/>
  </cols>
  <sheetData>
    <row r="1" spans="1:10" x14ac:dyDescent="0.3">
      <c r="A1" t="s">
        <v>0</v>
      </c>
    </row>
    <row r="3" spans="1:10" s="2" customFormat="1" x14ac:dyDescent="0.3">
      <c r="B3" s="3" t="s">
        <v>9</v>
      </c>
    </row>
    <row r="4" spans="1:10" s="2" customFormat="1" x14ac:dyDescent="0.3">
      <c r="B4" s="3" t="s">
        <v>12</v>
      </c>
      <c r="I4" s="15" t="s">
        <v>73</v>
      </c>
      <c r="J4" s="13"/>
    </row>
    <row r="5" spans="1:10" s="2" customFormat="1" x14ac:dyDescent="0.3">
      <c r="C5" s="2" t="s">
        <v>1</v>
      </c>
      <c r="D5" s="2" t="s">
        <v>2</v>
      </c>
      <c r="E5" s="2" t="s">
        <v>3</v>
      </c>
      <c r="F5" s="2" t="s">
        <v>4</v>
      </c>
      <c r="G5" s="2" t="s">
        <v>70</v>
      </c>
      <c r="I5" s="2" t="s">
        <v>42</v>
      </c>
      <c r="J5" s="2" t="s">
        <v>43</v>
      </c>
    </row>
    <row r="6" spans="1:10" s="2" customFormat="1" x14ac:dyDescent="0.3">
      <c r="B6" s="2">
        <v>2019</v>
      </c>
      <c r="C6" s="2">
        <v>155</v>
      </c>
      <c r="D6" s="2">
        <v>310</v>
      </c>
      <c r="E6" s="2">
        <v>418</v>
      </c>
      <c r="F6" s="2">
        <v>69</v>
      </c>
      <c r="G6" s="7"/>
      <c r="I6" s="2" t="s">
        <v>13</v>
      </c>
      <c r="J6" s="2">
        <v>155</v>
      </c>
    </row>
    <row r="7" spans="1:10" s="2" customFormat="1" x14ac:dyDescent="0.3">
      <c r="B7" s="2">
        <v>2020</v>
      </c>
      <c r="C7" s="2">
        <v>153</v>
      </c>
      <c r="D7" s="2">
        <v>325</v>
      </c>
      <c r="E7" s="2">
        <v>421</v>
      </c>
      <c r="F7" s="2">
        <v>83</v>
      </c>
      <c r="G7" s="7"/>
      <c r="I7" s="2" t="s">
        <v>14</v>
      </c>
      <c r="J7" s="2">
        <v>310</v>
      </c>
    </row>
    <row r="8" spans="1:10" s="2" customFormat="1" x14ac:dyDescent="0.3">
      <c r="B8" s="2">
        <v>2021</v>
      </c>
      <c r="C8" s="2">
        <v>149</v>
      </c>
      <c r="D8" s="2">
        <v>279</v>
      </c>
      <c r="E8" s="2">
        <v>443</v>
      </c>
      <c r="F8" s="2">
        <v>76</v>
      </c>
      <c r="G8" s="7"/>
      <c r="I8" s="2" t="s">
        <v>15</v>
      </c>
      <c r="J8" s="2">
        <v>418</v>
      </c>
    </row>
    <row r="9" spans="1:10" s="2" customFormat="1" x14ac:dyDescent="0.3">
      <c r="B9" s="2">
        <v>2022</v>
      </c>
      <c r="C9" s="2">
        <v>131</v>
      </c>
      <c r="D9" s="2">
        <v>259</v>
      </c>
      <c r="E9" s="2">
        <v>397</v>
      </c>
      <c r="F9" s="2">
        <v>81</v>
      </c>
      <c r="G9" s="7"/>
      <c r="I9" s="2" t="s">
        <v>16</v>
      </c>
      <c r="J9" s="2">
        <v>69</v>
      </c>
    </row>
    <row r="10" spans="1:10" s="2" customFormat="1" x14ac:dyDescent="0.3">
      <c r="I10" s="2" t="s">
        <v>17</v>
      </c>
      <c r="J10" s="2">
        <v>153</v>
      </c>
    </row>
    <row r="11" spans="1:10" s="2" customFormat="1" x14ac:dyDescent="0.3">
      <c r="I11" s="2" t="s">
        <v>18</v>
      </c>
      <c r="J11" s="2">
        <v>325</v>
      </c>
    </row>
    <row r="12" spans="1:10" s="2" customFormat="1" x14ac:dyDescent="0.3">
      <c r="I12" s="2" t="s">
        <v>19</v>
      </c>
      <c r="J12" s="2">
        <v>421</v>
      </c>
    </row>
    <row r="13" spans="1:10" s="2" customFormat="1" x14ac:dyDescent="0.3">
      <c r="B13" s="3" t="s">
        <v>71</v>
      </c>
      <c r="I13" s="2" t="s">
        <v>20</v>
      </c>
      <c r="J13" s="2">
        <v>83</v>
      </c>
    </row>
    <row r="14" spans="1:10" s="2" customFormat="1" x14ac:dyDescent="0.3">
      <c r="C14" s="2" t="s">
        <v>1</v>
      </c>
      <c r="D14" s="2" t="s">
        <v>2</v>
      </c>
      <c r="E14" s="2" t="s">
        <v>3</v>
      </c>
      <c r="F14" s="2" t="s">
        <v>4</v>
      </c>
      <c r="I14" s="2" t="s">
        <v>21</v>
      </c>
      <c r="J14" s="2">
        <v>149</v>
      </c>
    </row>
    <row r="15" spans="1:10" s="2" customFormat="1" x14ac:dyDescent="0.3">
      <c r="B15" s="2">
        <v>2019</v>
      </c>
      <c r="C15" s="12"/>
      <c r="D15" s="12"/>
      <c r="E15" s="12"/>
      <c r="F15" s="12"/>
      <c r="I15" s="2" t="s">
        <v>22</v>
      </c>
      <c r="J15" s="2">
        <v>279</v>
      </c>
    </row>
    <row r="16" spans="1:10" s="2" customFormat="1" x14ac:dyDescent="0.3">
      <c r="B16" s="2">
        <v>2020</v>
      </c>
      <c r="C16" s="12"/>
      <c r="D16" s="12"/>
      <c r="E16" s="12"/>
      <c r="F16" s="12"/>
      <c r="I16" s="2" t="s">
        <v>23</v>
      </c>
      <c r="J16" s="2">
        <v>443</v>
      </c>
    </row>
    <row r="17" spans="1:13" s="2" customFormat="1" x14ac:dyDescent="0.3">
      <c r="B17" s="2">
        <v>2021</v>
      </c>
      <c r="C17" s="12"/>
      <c r="D17" s="12"/>
      <c r="E17" s="12"/>
      <c r="F17" s="12"/>
      <c r="I17" s="2" t="s">
        <v>24</v>
      </c>
      <c r="J17" s="2">
        <v>76</v>
      </c>
    </row>
    <row r="18" spans="1:13" s="2" customFormat="1" x14ac:dyDescent="0.3">
      <c r="B18" s="2">
        <v>2022</v>
      </c>
      <c r="C18" s="12"/>
      <c r="D18" s="12"/>
      <c r="E18" s="12"/>
      <c r="F18" s="12"/>
      <c r="I18" s="2" t="s">
        <v>25</v>
      </c>
      <c r="J18" s="2">
        <v>131</v>
      </c>
    </row>
    <row r="19" spans="1:13" s="2" customFormat="1" x14ac:dyDescent="0.3">
      <c r="B19" s="47" t="s">
        <v>76</v>
      </c>
      <c r="C19" s="48" t="e">
        <f>AVERAGE(C15:C18)</f>
        <v>#DIV/0!</v>
      </c>
      <c r="D19" s="48" t="e">
        <f t="shared" ref="D19:F19" si="0">AVERAGE(D15:D18)</f>
        <v>#DIV/0!</v>
      </c>
      <c r="E19" s="48" t="e">
        <f t="shared" si="0"/>
        <v>#DIV/0!</v>
      </c>
      <c r="F19" s="48" t="e">
        <f t="shared" si="0"/>
        <v>#DIV/0!</v>
      </c>
      <c r="I19" s="2" t="s">
        <v>26</v>
      </c>
      <c r="J19" s="2">
        <v>259</v>
      </c>
    </row>
    <row r="20" spans="1:13" x14ac:dyDescent="0.3">
      <c r="A20" s="2"/>
      <c r="B20" s="47"/>
      <c r="C20" s="48"/>
      <c r="D20" s="48"/>
      <c r="E20" s="48"/>
      <c r="F20" s="48"/>
      <c r="G20" s="2"/>
      <c r="I20" s="2" t="s">
        <v>27</v>
      </c>
      <c r="J20" s="1">
        <v>397</v>
      </c>
    </row>
    <row r="21" spans="1:13" x14ac:dyDescent="0.3">
      <c r="A21" s="2"/>
      <c r="B21" s="47"/>
      <c r="C21" s="48"/>
      <c r="D21" s="48"/>
      <c r="E21" s="48"/>
      <c r="F21" s="48"/>
      <c r="G21" s="2"/>
      <c r="I21" s="2" t="s">
        <v>28</v>
      </c>
      <c r="J21" s="1">
        <v>81</v>
      </c>
    </row>
    <row r="22" spans="1:13" x14ac:dyDescent="0.3">
      <c r="A22" s="2"/>
      <c r="B22" s="2"/>
      <c r="C22" s="2"/>
      <c r="D22" s="2"/>
      <c r="E22" s="2"/>
      <c r="F22" s="2"/>
      <c r="G22" s="2"/>
    </row>
    <row r="23" spans="1:13" x14ac:dyDescent="0.3">
      <c r="A23" s="2"/>
      <c r="B23" s="3" t="s">
        <v>72</v>
      </c>
      <c r="C23" s="2"/>
      <c r="D23" s="2"/>
      <c r="E23" s="2"/>
      <c r="F23" s="2"/>
      <c r="G23" s="2"/>
      <c r="I23" s="15" t="s">
        <v>74</v>
      </c>
      <c r="J23" s="14"/>
    </row>
    <row r="24" spans="1:13" x14ac:dyDescent="0.3">
      <c r="C24" s="2" t="s">
        <v>1</v>
      </c>
      <c r="D24" s="2" t="s">
        <v>2</v>
      </c>
      <c r="E24" s="2" t="s">
        <v>3</v>
      </c>
      <c r="F24" s="2" t="s">
        <v>4</v>
      </c>
      <c r="H24" s="2" t="s">
        <v>77</v>
      </c>
      <c r="I24" s="2" t="s">
        <v>42</v>
      </c>
      <c r="J24" s="2" t="s">
        <v>43</v>
      </c>
      <c r="K24" s="19" t="s">
        <v>29</v>
      </c>
      <c r="L24" s="19" t="s">
        <v>44</v>
      </c>
      <c r="M24" s="19" t="s">
        <v>45</v>
      </c>
    </row>
    <row r="25" spans="1:13" x14ac:dyDescent="0.3">
      <c r="B25" s="2">
        <v>2019</v>
      </c>
      <c r="C25" s="7"/>
      <c r="D25" s="7"/>
      <c r="E25" s="7"/>
      <c r="F25" s="7"/>
      <c r="H25" s="1">
        <v>1</v>
      </c>
      <c r="I25" s="2" t="s">
        <v>13</v>
      </c>
      <c r="J25" s="7">
        <v>247.25616214112921</v>
      </c>
      <c r="K25" s="7"/>
      <c r="L25" s="7"/>
      <c r="M25" s="7"/>
    </row>
    <row r="26" spans="1:13" x14ac:dyDescent="0.3">
      <c r="B26" s="2">
        <v>2020</v>
      </c>
      <c r="C26" s="7"/>
      <c r="D26" s="7"/>
      <c r="E26" s="7"/>
      <c r="F26" s="7"/>
      <c r="H26" s="1">
        <v>2</v>
      </c>
      <c r="I26" s="2" t="s">
        <v>14</v>
      </c>
      <c r="J26" s="7">
        <v>248.08153917211195</v>
      </c>
      <c r="K26" s="7"/>
      <c r="L26" s="7"/>
      <c r="M26" s="7"/>
    </row>
    <row r="27" spans="1:13" x14ac:dyDescent="0.3">
      <c r="B27" s="2">
        <v>2021</v>
      </c>
      <c r="C27" s="7"/>
      <c r="D27" s="7"/>
      <c r="E27" s="7"/>
      <c r="F27" s="7"/>
      <c r="H27" s="1">
        <v>3</v>
      </c>
      <c r="I27" s="2" t="s">
        <v>15</v>
      </c>
      <c r="J27" s="7">
        <v>233.13418655484901</v>
      </c>
      <c r="K27" s="7"/>
      <c r="L27" s="7"/>
      <c r="M27" s="7"/>
    </row>
    <row r="28" spans="1:13" x14ac:dyDescent="0.3">
      <c r="B28" s="2">
        <v>2022</v>
      </c>
      <c r="C28" s="7"/>
      <c r="D28" s="7"/>
      <c r="E28" s="7"/>
      <c r="F28" s="7"/>
      <c r="H28" s="1">
        <v>4</v>
      </c>
      <c r="I28" s="2" t="s">
        <v>16</v>
      </c>
      <c r="J28" s="7">
        <v>208.72925039203994</v>
      </c>
      <c r="K28" s="7"/>
      <c r="L28" s="7"/>
      <c r="M28" s="7"/>
    </row>
    <row r="29" spans="1:13" x14ac:dyDescent="0.3">
      <c r="H29" s="1">
        <v>5</v>
      </c>
      <c r="I29" s="2" t="s">
        <v>17</v>
      </c>
      <c r="J29" s="7">
        <v>244.06576004898562</v>
      </c>
      <c r="K29" s="7"/>
      <c r="L29" s="7"/>
      <c r="M29" s="7"/>
    </row>
    <row r="30" spans="1:13" x14ac:dyDescent="0.3">
      <c r="H30" s="1">
        <v>6</v>
      </c>
      <c r="I30" s="2" t="s">
        <v>18</v>
      </c>
      <c r="J30" s="7">
        <v>260.0854846159238</v>
      </c>
      <c r="K30" s="7"/>
      <c r="L30" s="7"/>
      <c r="M30" s="7"/>
    </row>
    <row r="31" spans="1:13" x14ac:dyDescent="0.3">
      <c r="H31" s="1">
        <v>7</v>
      </c>
      <c r="I31" s="2" t="s">
        <v>19</v>
      </c>
      <c r="J31" s="7">
        <v>234.8073984200752</v>
      </c>
      <c r="K31" s="7"/>
      <c r="L31" s="7"/>
      <c r="M31" s="7"/>
    </row>
    <row r="32" spans="1:13" x14ac:dyDescent="0.3">
      <c r="H32" s="1">
        <v>8</v>
      </c>
      <c r="I32" s="2" t="s">
        <v>20</v>
      </c>
      <c r="J32" s="7">
        <v>251.08011279042486</v>
      </c>
      <c r="K32" s="7"/>
      <c r="L32" s="7"/>
      <c r="M32" s="7"/>
    </row>
    <row r="33" spans="8:13" x14ac:dyDescent="0.3">
      <c r="H33" s="1">
        <v>9</v>
      </c>
      <c r="I33" s="2" t="s">
        <v>21</v>
      </c>
      <c r="J33" s="7">
        <v>237.6849558646984</v>
      </c>
      <c r="K33" s="7"/>
      <c r="L33" s="7"/>
      <c r="M33" s="7"/>
    </row>
    <row r="34" spans="8:13" x14ac:dyDescent="0.3">
      <c r="H34" s="1">
        <v>10</v>
      </c>
      <c r="I34" s="2" t="s">
        <v>22</v>
      </c>
      <c r="J34" s="7">
        <v>223.27338525490075</v>
      </c>
      <c r="K34" s="7"/>
      <c r="L34" s="7"/>
      <c r="M34" s="7"/>
    </row>
    <row r="35" spans="8:13" x14ac:dyDescent="0.3">
      <c r="H35" s="1">
        <v>11</v>
      </c>
      <c r="I35" s="2" t="s">
        <v>23</v>
      </c>
      <c r="J35" s="7">
        <v>247.07761876506726</v>
      </c>
      <c r="K35" s="7"/>
      <c r="L35" s="7"/>
      <c r="M35" s="7"/>
    </row>
    <row r="36" spans="8:13" x14ac:dyDescent="0.3">
      <c r="H36" s="1">
        <v>12</v>
      </c>
      <c r="I36" s="2" t="s">
        <v>24</v>
      </c>
      <c r="J36" s="7">
        <v>229.90468159123242</v>
      </c>
      <c r="K36" s="7"/>
      <c r="L36" s="7"/>
      <c r="M36" s="7"/>
    </row>
    <row r="37" spans="8:13" x14ac:dyDescent="0.3">
      <c r="H37" s="1">
        <v>13</v>
      </c>
      <c r="I37" s="2" t="s">
        <v>25</v>
      </c>
      <c r="J37" s="7">
        <v>208.97133703540598</v>
      </c>
      <c r="K37" s="7"/>
      <c r="L37" s="7"/>
      <c r="M37" s="7"/>
    </row>
    <row r="38" spans="8:13" x14ac:dyDescent="0.3">
      <c r="H38" s="1">
        <v>14</v>
      </c>
      <c r="I38" s="2" t="s">
        <v>26</v>
      </c>
      <c r="J38" s="7">
        <v>207.26812466315158</v>
      </c>
      <c r="K38" s="7"/>
      <c r="L38" s="7"/>
      <c r="M38" s="7"/>
    </row>
    <row r="39" spans="8:13" x14ac:dyDescent="0.3">
      <c r="H39" s="1">
        <v>15</v>
      </c>
      <c r="I39" s="2" t="s">
        <v>27</v>
      </c>
      <c r="J39" s="7">
        <v>221.42170349826569</v>
      </c>
      <c r="K39" s="7"/>
      <c r="L39" s="7"/>
      <c r="M39" s="7"/>
    </row>
    <row r="40" spans="8:13" x14ac:dyDescent="0.3">
      <c r="H40" s="1">
        <v>16</v>
      </c>
      <c r="I40" s="2" t="s">
        <v>28</v>
      </c>
      <c r="J40" s="7">
        <v>245.02998959065559</v>
      </c>
      <c r="K40" s="7"/>
      <c r="L40" s="7"/>
      <c r="M40" s="7"/>
    </row>
    <row r="41" spans="8:13" x14ac:dyDescent="0.3">
      <c r="I41" s="16" t="s">
        <v>29</v>
      </c>
      <c r="J41" s="17"/>
    </row>
    <row r="42" spans="8:13" x14ac:dyDescent="0.3">
      <c r="I42" s="16" t="s">
        <v>75</v>
      </c>
      <c r="J42" s="18"/>
    </row>
  </sheetData>
  <mergeCells count="5">
    <mergeCell ref="B19:B21"/>
    <mergeCell ref="F19:F21"/>
    <mergeCell ref="E19:E21"/>
    <mergeCell ref="D19:D21"/>
    <mergeCell ref="C19:C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C045-387E-40C2-955E-D066626269C0}">
  <dimension ref="A1:M42"/>
  <sheetViews>
    <sheetView topLeftCell="A11" zoomScale="85" zoomScaleNormal="85" workbookViewId="0">
      <selection activeCell="G31" sqref="G31"/>
    </sheetView>
  </sheetViews>
  <sheetFormatPr defaultRowHeight="14.4" x14ac:dyDescent="0.3"/>
  <cols>
    <col min="1" max="1" width="3.6640625" customWidth="1"/>
    <col min="2" max="7" width="12.44140625" customWidth="1"/>
    <col min="8" max="8" width="4.88671875" style="1" customWidth="1"/>
    <col min="9" max="10" width="17.6640625" customWidth="1"/>
    <col min="11" max="13" width="15.109375" style="2" customWidth="1"/>
  </cols>
  <sheetData>
    <row r="1" spans="1:10" x14ac:dyDescent="0.3">
      <c r="A1" s="33" t="s">
        <v>0</v>
      </c>
      <c r="B1" s="33"/>
      <c r="C1" s="33"/>
    </row>
    <row r="2" spans="1:10" x14ac:dyDescent="0.3">
      <c r="A2" s="33"/>
      <c r="B2" s="33"/>
      <c r="C2" s="33"/>
    </row>
    <row r="3" spans="1:10" s="2" customFormat="1" x14ac:dyDescent="0.3">
      <c r="A3" s="32"/>
      <c r="B3" s="31" t="s">
        <v>9</v>
      </c>
      <c r="C3" s="32"/>
    </row>
    <row r="4" spans="1:10" s="2" customFormat="1" x14ac:dyDescent="0.3">
      <c r="A4" s="32"/>
      <c r="B4" s="31" t="s">
        <v>12</v>
      </c>
      <c r="C4" s="32"/>
      <c r="I4" s="15" t="s">
        <v>73</v>
      </c>
      <c r="J4" s="13"/>
    </row>
    <row r="5" spans="1:10" s="2" customFormat="1" x14ac:dyDescent="0.3">
      <c r="C5" s="2" t="s">
        <v>1</v>
      </c>
      <c r="D5" s="2" t="s">
        <v>2</v>
      </c>
      <c r="E5" s="2" t="s">
        <v>3</v>
      </c>
      <c r="F5" s="2" t="s">
        <v>4</v>
      </c>
      <c r="G5" s="2" t="s">
        <v>70</v>
      </c>
      <c r="I5" s="2" t="s">
        <v>42</v>
      </c>
      <c r="J5" s="2" t="s">
        <v>43</v>
      </c>
    </row>
    <row r="6" spans="1:10" s="2" customFormat="1" x14ac:dyDescent="0.3">
      <c r="B6" s="2">
        <v>2019</v>
      </c>
      <c r="C6" s="2">
        <v>155</v>
      </c>
      <c r="D6" s="2">
        <v>310</v>
      </c>
      <c r="E6" s="2">
        <v>418</v>
      </c>
      <c r="F6" s="2">
        <v>69</v>
      </c>
      <c r="G6" s="7">
        <f>AVERAGE(C6:F6)</f>
        <v>238</v>
      </c>
      <c r="I6" s="2" t="s">
        <v>13</v>
      </c>
      <c r="J6" s="2">
        <v>155</v>
      </c>
    </row>
    <row r="7" spans="1:10" s="2" customFormat="1" x14ac:dyDescent="0.3">
      <c r="B7" s="2">
        <v>2020</v>
      </c>
      <c r="C7" s="2">
        <v>153</v>
      </c>
      <c r="D7" s="2">
        <v>325</v>
      </c>
      <c r="E7" s="2">
        <v>421</v>
      </c>
      <c r="F7" s="2">
        <v>83</v>
      </c>
      <c r="G7" s="7">
        <f t="shared" ref="G7:G9" si="0">AVERAGE(C7:F7)</f>
        <v>245.5</v>
      </c>
      <c r="I7" s="2" t="s">
        <v>14</v>
      </c>
      <c r="J7" s="2">
        <v>310</v>
      </c>
    </row>
    <row r="8" spans="1:10" s="2" customFormat="1" x14ac:dyDescent="0.3">
      <c r="B8" s="2">
        <v>2021</v>
      </c>
      <c r="C8" s="2">
        <v>149</v>
      </c>
      <c r="D8" s="2">
        <v>279</v>
      </c>
      <c r="E8" s="2">
        <v>443</v>
      </c>
      <c r="F8" s="2">
        <v>76</v>
      </c>
      <c r="G8" s="7">
        <f t="shared" si="0"/>
        <v>236.75</v>
      </c>
      <c r="I8" s="2" t="s">
        <v>15</v>
      </c>
      <c r="J8" s="2">
        <v>418</v>
      </c>
    </row>
    <row r="9" spans="1:10" s="2" customFormat="1" x14ac:dyDescent="0.3">
      <c r="B9" s="2">
        <v>2022</v>
      </c>
      <c r="C9" s="2">
        <v>131</v>
      </c>
      <c r="D9" s="2">
        <v>259</v>
      </c>
      <c r="E9" s="2">
        <v>397</v>
      </c>
      <c r="F9" s="2">
        <v>81</v>
      </c>
      <c r="G9" s="7">
        <f t="shared" si="0"/>
        <v>217</v>
      </c>
      <c r="I9" s="2" t="s">
        <v>16</v>
      </c>
      <c r="J9" s="2">
        <v>69</v>
      </c>
    </row>
    <row r="10" spans="1:10" s="2" customFormat="1" x14ac:dyDescent="0.3">
      <c r="I10" s="2" t="s">
        <v>17</v>
      </c>
      <c r="J10" s="2">
        <v>153</v>
      </c>
    </row>
    <row r="11" spans="1:10" s="2" customFormat="1" x14ac:dyDescent="0.3">
      <c r="I11" s="2" t="s">
        <v>18</v>
      </c>
      <c r="J11" s="2">
        <v>325</v>
      </c>
    </row>
    <row r="12" spans="1:10" s="2" customFormat="1" x14ac:dyDescent="0.3">
      <c r="I12" s="2" t="s">
        <v>19</v>
      </c>
      <c r="J12" s="2">
        <v>421</v>
      </c>
    </row>
    <row r="13" spans="1:10" s="2" customFormat="1" x14ac:dyDescent="0.3">
      <c r="B13" s="31" t="s">
        <v>71</v>
      </c>
      <c r="C13" s="32"/>
      <c r="I13" s="2" t="s">
        <v>20</v>
      </c>
      <c r="J13" s="2">
        <v>83</v>
      </c>
    </row>
    <row r="14" spans="1:10" s="2" customFormat="1" x14ac:dyDescent="0.3">
      <c r="C14" s="2" t="s">
        <v>1</v>
      </c>
      <c r="D14" s="2" t="s">
        <v>2</v>
      </c>
      <c r="E14" s="2" t="s">
        <v>3</v>
      </c>
      <c r="F14" s="2" t="s">
        <v>4</v>
      </c>
      <c r="I14" s="2" t="s">
        <v>21</v>
      </c>
      <c r="J14" s="2">
        <v>149</v>
      </c>
    </row>
    <row r="15" spans="1:10" s="2" customFormat="1" x14ac:dyDescent="0.3">
      <c r="B15" s="2">
        <v>2019</v>
      </c>
      <c r="C15" s="22">
        <f>C6/$G6</f>
        <v>0.65126050420168069</v>
      </c>
      <c r="D15" s="23">
        <f t="shared" ref="D15:F15" si="1">D6/$G6</f>
        <v>1.3025210084033614</v>
      </c>
      <c r="E15" s="23">
        <f t="shared" si="1"/>
        <v>1.7563025210084033</v>
      </c>
      <c r="F15" s="23">
        <f t="shared" si="1"/>
        <v>0.28991596638655465</v>
      </c>
      <c r="I15" s="2" t="s">
        <v>22</v>
      </c>
      <c r="J15" s="2">
        <v>279</v>
      </c>
    </row>
    <row r="16" spans="1:10" s="2" customFormat="1" x14ac:dyDescent="0.3">
      <c r="B16" s="2">
        <v>2020</v>
      </c>
      <c r="C16" s="23">
        <f t="shared" ref="C16:F16" si="2">C7/$G7</f>
        <v>0.62321792260692466</v>
      </c>
      <c r="D16" s="23">
        <f t="shared" si="2"/>
        <v>1.3238289205702647</v>
      </c>
      <c r="E16" s="23">
        <f t="shared" si="2"/>
        <v>1.7148676171079429</v>
      </c>
      <c r="F16" s="23">
        <f t="shared" si="2"/>
        <v>0.3380855397148676</v>
      </c>
      <c r="I16" s="2" t="s">
        <v>23</v>
      </c>
      <c r="J16" s="2">
        <v>443</v>
      </c>
    </row>
    <row r="17" spans="1:13" s="2" customFormat="1" x14ac:dyDescent="0.3">
      <c r="B17" s="2">
        <v>2021</v>
      </c>
      <c r="C17" s="23">
        <f t="shared" ref="C17:F17" si="3">C8/$G8</f>
        <v>0.6293558606124604</v>
      </c>
      <c r="D17" s="23">
        <f t="shared" si="3"/>
        <v>1.1784582893347413</v>
      </c>
      <c r="E17" s="23">
        <f t="shared" si="3"/>
        <v>1.8711721224920803</v>
      </c>
      <c r="F17" s="23">
        <f t="shared" si="3"/>
        <v>0.32101372756071805</v>
      </c>
      <c r="I17" s="2" t="s">
        <v>24</v>
      </c>
      <c r="J17" s="2">
        <v>76</v>
      </c>
    </row>
    <row r="18" spans="1:13" s="2" customFormat="1" x14ac:dyDescent="0.3">
      <c r="B18" s="2">
        <v>2022</v>
      </c>
      <c r="C18" s="23">
        <f t="shared" ref="C18:F18" si="4">C9/$G9</f>
        <v>0.60368663594470051</v>
      </c>
      <c r="D18" s="23">
        <f t="shared" si="4"/>
        <v>1.1935483870967742</v>
      </c>
      <c r="E18" s="23">
        <f t="shared" si="4"/>
        <v>1.8294930875576036</v>
      </c>
      <c r="F18" s="23">
        <f t="shared" si="4"/>
        <v>0.37327188940092165</v>
      </c>
      <c r="I18" s="2" t="s">
        <v>25</v>
      </c>
      <c r="J18" s="2">
        <v>131</v>
      </c>
    </row>
    <row r="19" spans="1:13" s="2" customFormat="1" x14ac:dyDescent="0.3">
      <c r="B19" s="47" t="s">
        <v>76</v>
      </c>
      <c r="C19" s="48">
        <f>AVERAGE(C15:C18)</f>
        <v>0.62688023084144162</v>
      </c>
      <c r="D19" s="48">
        <f t="shared" ref="D19:F19" si="5">AVERAGE(D15:D18)</f>
        <v>1.2495891513512853</v>
      </c>
      <c r="E19" s="48">
        <f t="shared" si="5"/>
        <v>1.7929588370415077</v>
      </c>
      <c r="F19" s="48">
        <f t="shared" si="5"/>
        <v>0.33057178076576549</v>
      </c>
      <c r="I19" s="2" t="s">
        <v>26</v>
      </c>
      <c r="J19" s="2">
        <v>259</v>
      </c>
    </row>
    <row r="20" spans="1:13" x14ac:dyDescent="0.3">
      <c r="A20" s="2"/>
      <c r="B20" s="47"/>
      <c r="C20" s="48"/>
      <c r="D20" s="48"/>
      <c r="E20" s="48"/>
      <c r="F20" s="48"/>
      <c r="G20" s="2"/>
      <c r="I20" s="2" t="s">
        <v>27</v>
      </c>
      <c r="J20" s="1">
        <v>397</v>
      </c>
    </row>
    <row r="21" spans="1:13" x14ac:dyDescent="0.3">
      <c r="A21" s="2"/>
      <c r="B21" s="47"/>
      <c r="C21" s="48"/>
      <c r="D21" s="48"/>
      <c r="E21" s="48"/>
      <c r="F21" s="48"/>
      <c r="G21" s="2"/>
      <c r="I21" s="2" t="s">
        <v>28</v>
      </c>
      <c r="J21" s="1">
        <v>81</v>
      </c>
    </row>
    <row r="22" spans="1:13" x14ac:dyDescent="0.3">
      <c r="A22" s="2"/>
      <c r="B22" s="2"/>
      <c r="C22" s="2"/>
      <c r="D22" s="2"/>
      <c r="E22" s="2"/>
      <c r="F22" s="2"/>
      <c r="G22" s="2"/>
    </row>
    <row r="23" spans="1:13" x14ac:dyDescent="0.3">
      <c r="A23" s="2"/>
      <c r="B23" s="31" t="s">
        <v>72</v>
      </c>
      <c r="C23" s="32"/>
      <c r="D23" s="2"/>
      <c r="E23" s="2"/>
      <c r="F23" s="2"/>
      <c r="G23" s="2"/>
      <c r="I23" s="15" t="s">
        <v>74</v>
      </c>
      <c r="J23" s="14"/>
    </row>
    <row r="24" spans="1:13" x14ac:dyDescent="0.3">
      <c r="C24" s="2" t="s">
        <v>1</v>
      </c>
      <c r="D24" s="2" t="s">
        <v>2</v>
      </c>
      <c r="E24" s="2" t="s">
        <v>3</v>
      </c>
      <c r="F24" s="2" t="s">
        <v>4</v>
      </c>
      <c r="H24" s="2" t="s">
        <v>77</v>
      </c>
      <c r="I24" s="2" t="s">
        <v>42</v>
      </c>
      <c r="J24" s="2" t="s">
        <v>43</v>
      </c>
      <c r="K24" s="19" t="s">
        <v>29</v>
      </c>
      <c r="L24" s="19" t="s">
        <v>44</v>
      </c>
      <c r="M24" s="19" t="s">
        <v>45</v>
      </c>
    </row>
    <row r="25" spans="1:13" x14ac:dyDescent="0.3">
      <c r="B25" s="2">
        <v>2019</v>
      </c>
      <c r="C25" s="7">
        <f>C6/C$19</f>
        <v>247.25616214112921</v>
      </c>
      <c r="D25" s="7">
        <f t="shared" ref="D25:F25" si="6">D6/D$19</f>
        <v>248.08153917211195</v>
      </c>
      <c r="E25" s="7">
        <f t="shared" si="6"/>
        <v>233.13418655484901</v>
      </c>
      <c r="F25" s="7">
        <f t="shared" si="6"/>
        <v>208.72925039203994</v>
      </c>
      <c r="H25" s="1">
        <v>1</v>
      </c>
      <c r="I25" s="2" t="s">
        <v>13</v>
      </c>
      <c r="J25" s="7">
        <v>247.25616214112921</v>
      </c>
      <c r="K25" s="7">
        <f>$J$41</f>
        <v>234.24198064993234</v>
      </c>
      <c r="L25" s="7">
        <f>K25+3*$J$42</f>
        <v>283.37809498932256</v>
      </c>
      <c r="M25" s="7">
        <f>K25-3*$J$42</f>
        <v>185.1058663105421</v>
      </c>
    </row>
    <row r="26" spans="1:13" x14ac:dyDescent="0.3">
      <c r="B26" s="2">
        <v>2020</v>
      </c>
      <c r="C26" s="7">
        <f t="shared" ref="C26:F26" si="7">C7/C$19</f>
        <v>244.06576004898562</v>
      </c>
      <c r="D26" s="7">
        <f t="shared" si="7"/>
        <v>260.0854846159238</v>
      </c>
      <c r="E26" s="7">
        <f t="shared" si="7"/>
        <v>234.8073984200752</v>
      </c>
      <c r="F26" s="7">
        <f t="shared" si="7"/>
        <v>251.08011279042486</v>
      </c>
      <c r="H26" s="1">
        <v>2</v>
      </c>
      <c r="I26" s="2" t="s">
        <v>14</v>
      </c>
      <c r="J26" s="7">
        <v>248.08153917211195</v>
      </c>
      <c r="K26" s="7">
        <f t="shared" ref="K26:K40" si="8">$J$41</f>
        <v>234.24198064993234</v>
      </c>
      <c r="L26" s="7">
        <f t="shared" ref="L26:L40" si="9">K26+3*$J$42</f>
        <v>283.37809498932256</v>
      </c>
      <c r="M26" s="7">
        <f t="shared" ref="M26:M40" si="10">K26-3*$J$42</f>
        <v>185.1058663105421</v>
      </c>
    </row>
    <row r="27" spans="1:13" x14ac:dyDescent="0.3">
      <c r="B27" s="2">
        <v>2021</v>
      </c>
      <c r="C27" s="7">
        <f t="shared" ref="C27:F27" si="11">C8/C$19</f>
        <v>237.6849558646984</v>
      </c>
      <c r="D27" s="7">
        <f t="shared" si="11"/>
        <v>223.27338525490075</v>
      </c>
      <c r="E27" s="7">
        <f t="shared" si="11"/>
        <v>247.07761876506726</v>
      </c>
      <c r="F27" s="7">
        <f t="shared" si="11"/>
        <v>229.90468159123242</v>
      </c>
      <c r="H27" s="1">
        <v>3</v>
      </c>
      <c r="I27" s="2" t="s">
        <v>15</v>
      </c>
      <c r="J27" s="7">
        <v>233.13418655484901</v>
      </c>
      <c r="K27" s="7">
        <f t="shared" si="8"/>
        <v>234.24198064993234</v>
      </c>
      <c r="L27" s="7">
        <f t="shared" si="9"/>
        <v>283.37809498932256</v>
      </c>
      <c r="M27" s="7">
        <f t="shared" si="10"/>
        <v>185.1058663105421</v>
      </c>
    </row>
    <row r="28" spans="1:13" x14ac:dyDescent="0.3">
      <c r="B28" s="2">
        <v>2022</v>
      </c>
      <c r="C28" s="7">
        <f t="shared" ref="C28:F28" si="12">C9/C$19</f>
        <v>208.97133703540598</v>
      </c>
      <c r="D28" s="7">
        <f t="shared" si="12"/>
        <v>207.26812466315158</v>
      </c>
      <c r="E28" s="7">
        <f t="shared" si="12"/>
        <v>221.42170349826569</v>
      </c>
      <c r="F28" s="7">
        <f t="shared" si="12"/>
        <v>245.02998959065559</v>
      </c>
      <c r="H28" s="1">
        <v>4</v>
      </c>
      <c r="I28" s="2" t="s">
        <v>16</v>
      </c>
      <c r="J28" s="7">
        <v>208.72925039203994</v>
      </c>
      <c r="K28" s="7">
        <f t="shared" si="8"/>
        <v>234.24198064993234</v>
      </c>
      <c r="L28" s="7">
        <f t="shared" si="9"/>
        <v>283.37809498932256</v>
      </c>
      <c r="M28" s="7">
        <f t="shared" si="10"/>
        <v>185.1058663105421</v>
      </c>
    </row>
    <row r="29" spans="1:13" x14ac:dyDescent="0.3">
      <c r="C29" s="7"/>
      <c r="D29" s="7"/>
      <c r="E29" s="7"/>
      <c r="F29" s="7"/>
      <c r="H29" s="1">
        <v>5</v>
      </c>
      <c r="I29" s="2" t="s">
        <v>17</v>
      </c>
      <c r="J29" s="7">
        <v>244.06576004898562</v>
      </c>
      <c r="K29" s="7">
        <f t="shared" si="8"/>
        <v>234.24198064993234</v>
      </c>
      <c r="L29" s="7">
        <f t="shared" si="9"/>
        <v>283.37809498932256</v>
      </c>
      <c r="M29" s="7">
        <f t="shared" si="10"/>
        <v>185.1058663105421</v>
      </c>
    </row>
    <row r="30" spans="1:13" x14ac:dyDescent="0.3">
      <c r="H30" s="1">
        <v>6</v>
      </c>
      <c r="I30" s="2" t="s">
        <v>18</v>
      </c>
      <c r="J30" s="7">
        <v>260.0854846159238</v>
      </c>
      <c r="K30" s="7">
        <f t="shared" si="8"/>
        <v>234.24198064993234</v>
      </c>
      <c r="L30" s="7">
        <f t="shared" si="9"/>
        <v>283.37809498932256</v>
      </c>
      <c r="M30" s="7">
        <f t="shared" si="10"/>
        <v>185.1058663105421</v>
      </c>
    </row>
    <row r="31" spans="1:13" x14ac:dyDescent="0.3">
      <c r="B31" s="33" t="s">
        <v>86</v>
      </c>
      <c r="C31" s="33"/>
      <c r="H31" s="1">
        <v>7</v>
      </c>
      <c r="I31" s="2" t="s">
        <v>19</v>
      </c>
      <c r="J31" s="7">
        <v>234.8073984200752</v>
      </c>
      <c r="K31" s="7">
        <f t="shared" si="8"/>
        <v>234.24198064993234</v>
      </c>
      <c r="L31" s="7">
        <f t="shared" si="9"/>
        <v>283.37809498932256</v>
      </c>
      <c r="M31" s="7">
        <f t="shared" si="10"/>
        <v>185.1058663105421</v>
      </c>
    </row>
    <row r="32" spans="1:13" x14ac:dyDescent="0.3">
      <c r="C32" s="2" t="s">
        <v>1</v>
      </c>
      <c r="D32" s="2" t="s">
        <v>2</v>
      </c>
      <c r="E32" s="2" t="s">
        <v>3</v>
      </c>
      <c r="F32" s="2" t="s">
        <v>4</v>
      </c>
      <c r="H32" s="1">
        <v>8</v>
      </c>
      <c r="I32" s="2" t="s">
        <v>20</v>
      </c>
      <c r="J32" s="7">
        <v>251.08011279042486</v>
      </c>
      <c r="K32" s="7">
        <f t="shared" si="8"/>
        <v>234.24198064993234</v>
      </c>
      <c r="L32" s="7">
        <f t="shared" si="9"/>
        <v>283.37809498932256</v>
      </c>
      <c r="M32" s="7">
        <f t="shared" si="10"/>
        <v>185.1058663105421</v>
      </c>
    </row>
    <row r="33" spans="2:13" x14ac:dyDescent="0.3">
      <c r="B33">
        <v>2023</v>
      </c>
      <c r="C33" s="34">
        <f>$J$41</f>
        <v>234.24198064993234</v>
      </c>
      <c r="D33" s="34">
        <f t="shared" ref="D33:F33" si="13">$J$41</f>
        <v>234.24198064993234</v>
      </c>
      <c r="E33" s="34">
        <f t="shared" si="13"/>
        <v>234.24198064993234</v>
      </c>
      <c r="F33" s="34">
        <f t="shared" si="13"/>
        <v>234.24198064993234</v>
      </c>
      <c r="H33" s="1">
        <v>9</v>
      </c>
      <c r="I33" s="2" t="s">
        <v>21</v>
      </c>
      <c r="J33" s="7">
        <v>237.6849558646984</v>
      </c>
      <c r="K33" s="7">
        <f t="shared" si="8"/>
        <v>234.24198064993234</v>
      </c>
      <c r="L33" s="7">
        <f t="shared" si="9"/>
        <v>283.37809498932256</v>
      </c>
      <c r="M33" s="7">
        <f t="shared" si="10"/>
        <v>185.1058663105421</v>
      </c>
    </row>
    <row r="34" spans="2:13" x14ac:dyDescent="0.3">
      <c r="H34" s="1">
        <v>10</v>
      </c>
      <c r="I34" s="2" t="s">
        <v>22</v>
      </c>
      <c r="J34" s="7">
        <v>223.27338525490075</v>
      </c>
      <c r="K34" s="7">
        <f t="shared" si="8"/>
        <v>234.24198064993234</v>
      </c>
      <c r="L34" s="7">
        <f t="shared" si="9"/>
        <v>283.37809498932256</v>
      </c>
      <c r="M34" s="7">
        <f t="shared" si="10"/>
        <v>185.1058663105421</v>
      </c>
    </row>
    <row r="35" spans="2:13" x14ac:dyDescent="0.3">
      <c r="B35" s="33" t="s">
        <v>87</v>
      </c>
      <c r="C35" s="33"/>
      <c r="H35" s="1">
        <v>11</v>
      </c>
      <c r="I35" s="2" t="s">
        <v>23</v>
      </c>
      <c r="J35" s="7">
        <v>247.07761876506726</v>
      </c>
      <c r="K35" s="7">
        <f t="shared" si="8"/>
        <v>234.24198064993234</v>
      </c>
      <c r="L35" s="7">
        <f t="shared" si="9"/>
        <v>283.37809498932256</v>
      </c>
      <c r="M35" s="7">
        <f t="shared" si="10"/>
        <v>185.1058663105421</v>
      </c>
    </row>
    <row r="36" spans="2:13" x14ac:dyDescent="0.3">
      <c r="C36" s="2" t="s">
        <v>1</v>
      </c>
      <c r="D36" s="2" t="s">
        <v>2</v>
      </c>
      <c r="E36" s="2" t="s">
        <v>3</v>
      </c>
      <c r="F36" s="2" t="s">
        <v>4</v>
      </c>
      <c r="H36" s="1">
        <v>12</v>
      </c>
      <c r="I36" s="2" t="s">
        <v>24</v>
      </c>
      <c r="J36" s="7">
        <v>229.90468159123242</v>
      </c>
      <c r="K36" s="7">
        <f t="shared" si="8"/>
        <v>234.24198064993234</v>
      </c>
      <c r="L36" s="7">
        <f t="shared" si="9"/>
        <v>283.37809498932256</v>
      </c>
      <c r="M36" s="7">
        <f t="shared" si="10"/>
        <v>185.1058663105421</v>
      </c>
    </row>
    <row r="37" spans="2:13" x14ac:dyDescent="0.3">
      <c r="B37">
        <v>2023</v>
      </c>
      <c r="C37" s="35">
        <f>C33*C19</f>
        <v>146.8416669025861</v>
      </c>
      <c r="D37" s="35">
        <f t="shared" ref="D37:F37" si="14">D33*D19</f>
        <v>292.70623781119315</v>
      </c>
      <c r="E37" s="35">
        <f t="shared" si="14"/>
        <v>419.98622921240207</v>
      </c>
      <c r="F37" s="35">
        <f t="shared" si="14"/>
        <v>77.433788673548122</v>
      </c>
      <c r="H37" s="1">
        <v>13</v>
      </c>
      <c r="I37" s="2" t="s">
        <v>25</v>
      </c>
      <c r="J37" s="7">
        <v>208.97133703540598</v>
      </c>
      <c r="K37" s="7">
        <f t="shared" si="8"/>
        <v>234.24198064993234</v>
      </c>
      <c r="L37" s="7">
        <f t="shared" si="9"/>
        <v>283.37809498932256</v>
      </c>
      <c r="M37" s="7">
        <f t="shared" si="10"/>
        <v>185.1058663105421</v>
      </c>
    </row>
    <row r="38" spans="2:13" x14ac:dyDescent="0.3">
      <c r="B38" t="s">
        <v>88</v>
      </c>
      <c r="C38" s="35">
        <f>$L$25*C19</f>
        <v>177.64412560231449</v>
      </c>
      <c r="D38" s="35">
        <f t="shared" ref="D38:F38" si="15">$L$25*D19</f>
        <v>354.10619322925152</v>
      </c>
      <c r="E38" s="35">
        <f t="shared" si="15"/>
        <v>508.08525963509368</v>
      </c>
      <c r="F38" s="35">
        <f t="shared" si="15"/>
        <v>93.676801490630609</v>
      </c>
      <c r="H38" s="1">
        <v>14</v>
      </c>
      <c r="I38" s="2" t="s">
        <v>26</v>
      </c>
      <c r="J38" s="7">
        <v>207.26812466315158</v>
      </c>
      <c r="K38" s="7">
        <f t="shared" si="8"/>
        <v>234.24198064993234</v>
      </c>
      <c r="L38" s="7">
        <f t="shared" si="9"/>
        <v>283.37809498932256</v>
      </c>
      <c r="M38" s="7">
        <f t="shared" si="10"/>
        <v>185.1058663105421</v>
      </c>
    </row>
    <row r="39" spans="2:13" x14ac:dyDescent="0.3">
      <c r="B39" t="s">
        <v>89</v>
      </c>
      <c r="C39" s="35">
        <f>$M$25*C19</f>
        <v>116.03920820285767</v>
      </c>
      <c r="D39" s="35">
        <f t="shared" ref="D39:F39" si="16">$M$25*D19</f>
        <v>231.30628239313478</v>
      </c>
      <c r="E39" s="35">
        <f t="shared" si="16"/>
        <v>331.88719878971034</v>
      </c>
      <c r="F39" s="35">
        <f t="shared" si="16"/>
        <v>61.190775856465621</v>
      </c>
      <c r="H39" s="1">
        <v>15</v>
      </c>
      <c r="I39" s="2" t="s">
        <v>27</v>
      </c>
      <c r="J39" s="7">
        <v>221.42170349826569</v>
      </c>
      <c r="K39" s="7">
        <f t="shared" si="8"/>
        <v>234.24198064993234</v>
      </c>
      <c r="L39" s="7">
        <f t="shared" si="9"/>
        <v>283.37809498932256</v>
      </c>
      <c r="M39" s="7">
        <f t="shared" si="10"/>
        <v>185.1058663105421</v>
      </c>
    </row>
    <row r="40" spans="2:13" x14ac:dyDescent="0.3">
      <c r="H40" s="1">
        <v>16</v>
      </c>
      <c r="I40" s="2" t="s">
        <v>28</v>
      </c>
      <c r="J40" s="7">
        <v>245.02998959065559</v>
      </c>
      <c r="K40" s="7">
        <f t="shared" si="8"/>
        <v>234.24198064993234</v>
      </c>
      <c r="L40" s="7">
        <f t="shared" si="9"/>
        <v>283.37809498932256</v>
      </c>
      <c r="M40" s="7">
        <f t="shared" si="10"/>
        <v>185.1058663105421</v>
      </c>
    </row>
    <row r="41" spans="2:13" x14ac:dyDescent="0.3">
      <c r="I41" s="16" t="s">
        <v>29</v>
      </c>
      <c r="J41" s="17">
        <f>AVERAGE(J25:J40)</f>
        <v>234.24198064993234</v>
      </c>
    </row>
    <row r="42" spans="2:13" x14ac:dyDescent="0.3">
      <c r="I42" s="16" t="s">
        <v>75</v>
      </c>
      <c r="J42" s="18">
        <f>_xlfn.STDEV.S(J25:J40)</f>
        <v>16.378704779796749</v>
      </c>
    </row>
  </sheetData>
  <mergeCells count="5">
    <mergeCell ref="B19:B21"/>
    <mergeCell ref="C19:C21"/>
    <mergeCell ref="D19:D21"/>
    <mergeCell ref="E19:E21"/>
    <mergeCell ref="F19:F2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D2B2-049A-4BED-BD20-4B6A1B5526A2}">
  <dimension ref="A1:T69"/>
  <sheetViews>
    <sheetView topLeftCell="C1" zoomScale="80" zoomScaleNormal="80" workbookViewId="0">
      <selection activeCell="M20" sqref="M20"/>
    </sheetView>
  </sheetViews>
  <sheetFormatPr defaultRowHeight="14.4" x14ac:dyDescent="0.3"/>
  <cols>
    <col min="1" max="1" width="3.6640625" customWidth="1"/>
    <col min="7" max="7" width="3.6640625" customWidth="1"/>
    <col min="8" max="9" width="17.6640625" style="2" customWidth="1"/>
    <col min="10" max="10" width="3.109375" customWidth="1"/>
    <col min="12" max="20" width="15.6640625" customWidth="1"/>
  </cols>
  <sheetData>
    <row r="1" spans="1:9" x14ac:dyDescent="0.3">
      <c r="A1" t="s">
        <v>0</v>
      </c>
    </row>
    <row r="3" spans="1:9" s="2" customFormat="1" x14ac:dyDescent="0.3">
      <c r="B3" s="3" t="s">
        <v>8</v>
      </c>
    </row>
    <row r="4" spans="1:9" s="2" customFormat="1" x14ac:dyDescent="0.3">
      <c r="B4" s="3" t="s">
        <v>11</v>
      </c>
    </row>
    <row r="5" spans="1:9" s="2" customFormat="1" x14ac:dyDescent="0.3">
      <c r="C5" s="2" t="s">
        <v>1</v>
      </c>
      <c r="D5" s="2" t="s">
        <v>2</v>
      </c>
      <c r="E5" s="2" t="s">
        <v>3</v>
      </c>
      <c r="F5" s="2" t="s">
        <v>4</v>
      </c>
      <c r="H5" s="2" t="s">
        <v>42</v>
      </c>
      <c r="I5" s="2" t="s">
        <v>43</v>
      </c>
    </row>
    <row r="6" spans="1:9" s="2" customFormat="1" x14ac:dyDescent="0.3">
      <c r="B6" s="2">
        <v>2019</v>
      </c>
      <c r="C6" s="2">
        <v>539</v>
      </c>
      <c r="D6" s="2">
        <v>670</v>
      </c>
      <c r="E6" s="2">
        <v>903</v>
      </c>
      <c r="F6" s="2">
        <v>745</v>
      </c>
      <c r="H6" s="2">
        <v>1</v>
      </c>
      <c r="I6" s="2">
        <v>539</v>
      </c>
    </row>
    <row r="7" spans="1:9" s="2" customFormat="1" x14ac:dyDescent="0.3">
      <c r="B7" s="2">
        <v>2020</v>
      </c>
      <c r="C7" s="2">
        <v>1134</v>
      </c>
      <c r="D7" s="2">
        <v>1411</v>
      </c>
      <c r="E7" s="2">
        <v>1332</v>
      </c>
      <c r="F7" s="2">
        <v>1646</v>
      </c>
      <c r="H7" s="2">
        <v>2</v>
      </c>
      <c r="I7" s="2">
        <v>670</v>
      </c>
    </row>
    <row r="8" spans="1:9" s="2" customFormat="1" x14ac:dyDescent="0.3">
      <c r="B8" s="2">
        <v>2021</v>
      </c>
      <c r="C8" s="2">
        <v>1820</v>
      </c>
      <c r="D8" s="2">
        <v>1497</v>
      </c>
      <c r="E8" s="2">
        <v>1945</v>
      </c>
      <c r="F8" s="2">
        <v>1888</v>
      </c>
      <c r="H8" s="2">
        <v>3</v>
      </c>
      <c r="I8" s="2">
        <v>903</v>
      </c>
    </row>
    <row r="9" spans="1:9" s="2" customFormat="1" x14ac:dyDescent="0.3">
      <c r="B9" s="2">
        <v>2022</v>
      </c>
      <c r="C9" s="2">
        <v>2153</v>
      </c>
      <c r="D9" s="2">
        <v>2223</v>
      </c>
      <c r="E9" s="2">
        <v>2027</v>
      </c>
      <c r="F9" s="2">
        <v>2389</v>
      </c>
      <c r="H9" s="2">
        <v>4</v>
      </c>
      <c r="I9" s="2">
        <v>745</v>
      </c>
    </row>
    <row r="10" spans="1:9" s="2" customFormat="1" x14ac:dyDescent="0.3">
      <c r="B10"/>
      <c r="C10"/>
      <c r="D10"/>
      <c r="E10"/>
      <c r="F10"/>
      <c r="H10" s="2">
        <v>5</v>
      </c>
      <c r="I10" s="2">
        <v>1134</v>
      </c>
    </row>
    <row r="11" spans="1:9" s="2" customFormat="1" x14ac:dyDescent="0.3">
      <c r="H11" s="2">
        <v>6</v>
      </c>
      <c r="I11" s="2">
        <v>1411</v>
      </c>
    </row>
    <row r="12" spans="1:9" s="2" customFormat="1" x14ac:dyDescent="0.3">
      <c r="H12" s="2">
        <v>7</v>
      </c>
      <c r="I12" s="2">
        <v>1332</v>
      </c>
    </row>
    <row r="13" spans="1:9" s="2" customFormat="1" x14ac:dyDescent="0.3">
      <c r="H13" s="2">
        <v>8</v>
      </c>
      <c r="I13" s="2">
        <v>1646</v>
      </c>
    </row>
    <row r="14" spans="1:9" s="2" customFormat="1" x14ac:dyDescent="0.3">
      <c r="H14" s="2">
        <v>9</v>
      </c>
      <c r="I14" s="2">
        <v>1820</v>
      </c>
    </row>
    <row r="15" spans="1:9" s="2" customFormat="1" x14ac:dyDescent="0.3">
      <c r="H15" s="2">
        <v>10</v>
      </c>
      <c r="I15" s="2">
        <v>1497</v>
      </c>
    </row>
    <row r="16" spans="1:9" s="2" customFormat="1" x14ac:dyDescent="0.3">
      <c r="H16" s="2">
        <v>11</v>
      </c>
      <c r="I16" s="2">
        <v>1945</v>
      </c>
    </row>
    <row r="17" spans="8:20" s="2" customFormat="1" x14ac:dyDescent="0.3">
      <c r="H17" s="2">
        <v>12</v>
      </c>
      <c r="I17" s="2">
        <v>1888</v>
      </c>
    </row>
    <row r="18" spans="8:20" s="2" customFormat="1" x14ac:dyDescent="0.3">
      <c r="H18" s="2">
        <v>13</v>
      </c>
      <c r="I18" s="2">
        <v>2153</v>
      </c>
    </row>
    <row r="19" spans="8:20" s="2" customFormat="1" x14ac:dyDescent="0.3">
      <c r="H19" s="2">
        <v>14</v>
      </c>
      <c r="I19" s="2">
        <v>2223</v>
      </c>
    </row>
    <row r="20" spans="8:20" x14ac:dyDescent="0.3">
      <c r="H20" s="2">
        <v>15</v>
      </c>
      <c r="I20" s="2">
        <v>2027</v>
      </c>
    </row>
    <row r="21" spans="8:20" x14ac:dyDescent="0.3">
      <c r="H21" s="2">
        <v>16</v>
      </c>
      <c r="I21" s="2">
        <v>2389</v>
      </c>
    </row>
    <row r="24" spans="8:20" x14ac:dyDescent="0.3"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8:20" x14ac:dyDescent="0.3"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8:20" x14ac:dyDescent="0.3">
      <c r="K26" s="36"/>
      <c r="L26" s="37"/>
      <c r="M26" s="37"/>
      <c r="N26" s="36"/>
      <c r="O26" s="36"/>
      <c r="P26" s="36"/>
      <c r="Q26" s="36"/>
      <c r="R26" s="36"/>
      <c r="S26" s="36"/>
      <c r="T26" s="36"/>
    </row>
    <row r="27" spans="8:20" x14ac:dyDescent="0.3">
      <c r="K27" s="36"/>
      <c r="L27" s="9"/>
      <c r="M27" s="9"/>
      <c r="N27" s="36"/>
      <c r="O27" s="36"/>
      <c r="P27" s="36"/>
      <c r="Q27" s="36"/>
      <c r="R27" s="36"/>
      <c r="S27" s="36"/>
      <c r="T27" s="36"/>
    </row>
    <row r="28" spans="8:20" x14ac:dyDescent="0.3">
      <c r="K28" s="36"/>
      <c r="L28" s="9"/>
      <c r="M28" s="9"/>
      <c r="N28" s="36"/>
      <c r="O28" s="36"/>
      <c r="P28" s="36"/>
      <c r="Q28" s="36"/>
      <c r="R28" s="36"/>
      <c r="S28" s="36"/>
      <c r="T28" s="36"/>
    </row>
    <row r="29" spans="8:20" x14ac:dyDescent="0.3">
      <c r="K29" s="36"/>
      <c r="L29" s="9"/>
      <c r="M29" s="9"/>
      <c r="N29" s="36"/>
      <c r="O29" s="36"/>
      <c r="P29" s="36"/>
      <c r="Q29" s="36"/>
      <c r="R29" s="36"/>
      <c r="S29" s="36"/>
      <c r="T29" s="36"/>
    </row>
    <row r="30" spans="8:20" x14ac:dyDescent="0.3">
      <c r="K30" s="36"/>
      <c r="L30" s="9"/>
      <c r="M30" s="9"/>
      <c r="N30" s="36"/>
      <c r="O30" s="36"/>
      <c r="P30" s="36"/>
      <c r="Q30" s="36"/>
      <c r="R30" s="36"/>
      <c r="S30" s="36"/>
      <c r="T30" s="36"/>
    </row>
    <row r="31" spans="8:20" x14ac:dyDescent="0.3">
      <c r="K31" s="36"/>
      <c r="L31" s="9"/>
      <c r="M31" s="9"/>
      <c r="N31" s="36"/>
      <c r="O31" s="36"/>
      <c r="P31" s="36"/>
      <c r="Q31" s="36"/>
      <c r="R31" s="36"/>
      <c r="S31" s="36"/>
      <c r="T31" s="36"/>
    </row>
    <row r="32" spans="8:20" x14ac:dyDescent="0.3"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1:20" x14ac:dyDescent="0.3"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1:20" x14ac:dyDescent="0.3">
      <c r="K34" s="36"/>
      <c r="L34" s="38"/>
      <c r="M34" s="38"/>
      <c r="N34" s="38"/>
      <c r="O34" s="38"/>
      <c r="P34" s="38"/>
      <c r="Q34" s="38"/>
      <c r="R34" s="36"/>
      <c r="S34" s="36"/>
      <c r="T34" s="36"/>
    </row>
    <row r="35" spans="11:20" x14ac:dyDescent="0.3">
      <c r="K35" s="36"/>
      <c r="L35" s="9"/>
      <c r="M35" s="9"/>
      <c r="N35" s="9"/>
      <c r="O35" s="9"/>
      <c r="P35" s="9"/>
      <c r="Q35" s="9"/>
      <c r="R35" s="36"/>
      <c r="S35" s="36"/>
      <c r="T35" s="36"/>
    </row>
    <row r="36" spans="11:20" x14ac:dyDescent="0.3">
      <c r="K36" s="36"/>
      <c r="L36" s="9"/>
      <c r="M36" s="9"/>
      <c r="N36" s="9"/>
      <c r="O36" s="9"/>
      <c r="P36" s="9"/>
      <c r="Q36" s="9"/>
      <c r="R36" s="36"/>
      <c r="S36" s="36"/>
      <c r="T36" s="36"/>
    </row>
    <row r="37" spans="11:20" x14ac:dyDescent="0.3">
      <c r="K37" s="36"/>
      <c r="L37" s="9"/>
      <c r="M37" s="9"/>
      <c r="N37" s="9"/>
      <c r="O37" s="9"/>
      <c r="P37" s="9"/>
      <c r="Q37" s="9"/>
      <c r="R37" s="36"/>
      <c r="S37" s="36"/>
      <c r="T37" s="36"/>
    </row>
    <row r="38" spans="11:20" x14ac:dyDescent="0.3"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1:20" x14ac:dyDescent="0.3">
      <c r="K39" s="36"/>
      <c r="L39" s="38"/>
      <c r="M39" s="38"/>
      <c r="N39" s="38"/>
      <c r="O39" s="38"/>
      <c r="P39" s="38"/>
      <c r="Q39" s="38"/>
      <c r="R39" s="38"/>
      <c r="S39" s="38"/>
      <c r="T39" s="38"/>
    </row>
    <row r="40" spans="11:20" x14ac:dyDescent="0.3">
      <c r="K40" s="36"/>
      <c r="L40" s="9"/>
      <c r="M40" s="9"/>
      <c r="N40" s="9"/>
      <c r="O40" s="9"/>
      <c r="P40" s="9"/>
      <c r="Q40" s="9"/>
      <c r="R40" s="9"/>
      <c r="S40" s="9"/>
      <c r="T40" s="9"/>
    </row>
    <row r="41" spans="11:20" x14ac:dyDescent="0.3">
      <c r="K41" s="36"/>
      <c r="L41" s="9"/>
      <c r="M41" s="9"/>
      <c r="N41" s="9"/>
      <c r="O41" s="9"/>
      <c r="P41" s="9"/>
      <c r="Q41" s="9"/>
      <c r="R41" s="9"/>
      <c r="S41" s="9"/>
      <c r="T41" s="9"/>
    </row>
    <row r="42" spans="11:20" x14ac:dyDescent="0.3"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1:20" x14ac:dyDescent="0.3"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1:20" x14ac:dyDescent="0.3"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1:20" x14ac:dyDescent="0.3"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1:20" x14ac:dyDescent="0.3"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1:20" x14ac:dyDescent="0.3">
      <c r="K47" s="36"/>
      <c r="L47" s="38"/>
      <c r="M47" s="38"/>
      <c r="N47" s="38"/>
      <c r="O47" s="36"/>
      <c r="P47" s="36"/>
      <c r="Q47" s="36"/>
      <c r="R47" s="36"/>
      <c r="S47" s="36"/>
      <c r="T47" s="36"/>
    </row>
    <row r="48" spans="11:20" x14ac:dyDescent="0.3">
      <c r="K48" s="36"/>
      <c r="L48" s="9"/>
      <c r="M48" s="9"/>
      <c r="N48" s="9"/>
      <c r="O48" s="36"/>
      <c r="P48" s="36"/>
      <c r="Q48" s="36"/>
      <c r="R48" s="36"/>
      <c r="S48" s="36"/>
      <c r="T48" s="36"/>
    </row>
    <row r="49" spans="11:20" x14ac:dyDescent="0.3">
      <c r="K49" s="36"/>
      <c r="L49" s="9"/>
      <c r="M49" s="9"/>
      <c r="N49" s="9"/>
      <c r="O49" s="36"/>
      <c r="P49" s="36"/>
      <c r="Q49" s="36"/>
      <c r="R49" s="36"/>
      <c r="S49" s="36"/>
      <c r="T49" s="36"/>
    </row>
    <row r="50" spans="11:20" x14ac:dyDescent="0.3">
      <c r="K50" s="36"/>
      <c r="L50" s="9"/>
      <c r="M50" s="9"/>
      <c r="N50" s="9"/>
      <c r="O50" s="36"/>
      <c r="P50" s="36"/>
      <c r="Q50" s="36"/>
      <c r="R50" s="36"/>
      <c r="S50" s="36"/>
      <c r="T50" s="36"/>
    </row>
    <row r="51" spans="11:20" x14ac:dyDescent="0.3">
      <c r="K51" s="36"/>
      <c r="L51" s="9"/>
      <c r="M51" s="9"/>
      <c r="N51" s="9"/>
      <c r="O51" s="36"/>
      <c r="P51" s="36"/>
      <c r="Q51" s="36"/>
      <c r="R51" s="36"/>
      <c r="S51" s="36"/>
      <c r="T51" s="36"/>
    </row>
    <row r="52" spans="11:20" x14ac:dyDescent="0.3">
      <c r="K52" s="36"/>
      <c r="L52" s="9"/>
      <c r="M52" s="9"/>
      <c r="N52" s="9"/>
      <c r="O52" s="36"/>
      <c r="P52" s="36"/>
      <c r="Q52" s="36"/>
      <c r="R52" s="36"/>
      <c r="S52" s="36"/>
      <c r="T52" s="36"/>
    </row>
    <row r="53" spans="11:20" x14ac:dyDescent="0.3">
      <c r="K53" s="36"/>
      <c r="L53" s="9"/>
      <c r="M53" s="9"/>
      <c r="N53" s="9"/>
      <c r="O53" s="36"/>
      <c r="P53" s="36"/>
      <c r="Q53" s="36"/>
      <c r="R53" s="36"/>
      <c r="S53" s="36"/>
      <c r="T53" s="36"/>
    </row>
    <row r="54" spans="11:20" x14ac:dyDescent="0.3">
      <c r="K54" s="36"/>
      <c r="L54" s="9"/>
      <c r="M54" s="9"/>
      <c r="N54" s="9"/>
      <c r="O54" s="36"/>
      <c r="P54" s="36"/>
      <c r="Q54" s="36"/>
      <c r="R54" s="36"/>
      <c r="S54" s="36"/>
      <c r="T54" s="36"/>
    </row>
    <row r="55" spans="11:20" x14ac:dyDescent="0.3">
      <c r="K55" s="36"/>
      <c r="L55" s="9"/>
      <c r="M55" s="9"/>
      <c r="N55" s="9"/>
      <c r="O55" s="36"/>
      <c r="P55" s="36"/>
      <c r="Q55" s="36"/>
      <c r="R55" s="36"/>
      <c r="S55" s="36"/>
      <c r="T55" s="36"/>
    </row>
    <row r="56" spans="11:20" x14ac:dyDescent="0.3">
      <c r="K56" s="36"/>
      <c r="L56" s="9"/>
      <c r="M56" s="9"/>
      <c r="N56" s="9"/>
      <c r="O56" s="36"/>
      <c r="P56" s="36"/>
      <c r="Q56" s="36"/>
      <c r="R56" s="36"/>
      <c r="S56" s="36"/>
      <c r="T56" s="36"/>
    </row>
    <row r="57" spans="11:20" x14ac:dyDescent="0.3">
      <c r="K57" s="36"/>
      <c r="L57" s="9"/>
      <c r="M57" s="9"/>
      <c r="N57" s="9"/>
      <c r="O57" s="36"/>
      <c r="P57" s="36"/>
      <c r="Q57" s="36"/>
      <c r="R57" s="36"/>
      <c r="S57" s="36"/>
      <c r="T57" s="36"/>
    </row>
    <row r="58" spans="11:20" x14ac:dyDescent="0.3">
      <c r="K58" s="36"/>
      <c r="L58" s="9"/>
      <c r="M58" s="9"/>
      <c r="N58" s="9"/>
      <c r="O58" s="36"/>
      <c r="P58" s="36"/>
      <c r="Q58" s="36"/>
      <c r="R58" s="36"/>
      <c r="S58" s="36"/>
      <c r="T58" s="36"/>
    </row>
    <row r="59" spans="11:20" x14ac:dyDescent="0.3">
      <c r="K59" s="36"/>
      <c r="L59" s="9"/>
      <c r="M59" s="9"/>
      <c r="N59" s="9"/>
      <c r="O59" s="36"/>
      <c r="P59" s="36"/>
      <c r="Q59" s="36"/>
      <c r="R59" s="36"/>
      <c r="S59" s="36"/>
      <c r="T59" s="36"/>
    </row>
    <row r="60" spans="11:20" x14ac:dyDescent="0.3">
      <c r="K60" s="36"/>
      <c r="L60" s="9"/>
      <c r="M60" s="9"/>
      <c r="N60" s="9"/>
      <c r="O60" s="36"/>
      <c r="P60" s="36"/>
      <c r="Q60" s="36"/>
      <c r="R60" s="36"/>
      <c r="S60" s="36"/>
      <c r="T60" s="36"/>
    </row>
    <row r="61" spans="11:20" x14ac:dyDescent="0.3">
      <c r="K61" s="36"/>
      <c r="L61" s="9"/>
      <c r="M61" s="9"/>
      <c r="N61" s="9"/>
      <c r="O61" s="36"/>
      <c r="P61" s="36"/>
      <c r="Q61" s="36"/>
      <c r="R61" s="36"/>
      <c r="S61" s="36"/>
      <c r="T61" s="36"/>
    </row>
    <row r="62" spans="11:20" x14ac:dyDescent="0.3">
      <c r="K62" s="36"/>
      <c r="L62" s="9"/>
      <c r="M62" s="9"/>
      <c r="N62" s="9"/>
      <c r="O62" s="36"/>
      <c r="P62" s="36"/>
      <c r="Q62" s="36"/>
      <c r="R62" s="36"/>
      <c r="S62" s="36"/>
      <c r="T62" s="36"/>
    </row>
    <row r="63" spans="11:20" x14ac:dyDescent="0.3">
      <c r="K63" s="36"/>
      <c r="L63" s="9"/>
      <c r="M63" s="9"/>
      <c r="N63" s="9"/>
      <c r="O63" s="36"/>
      <c r="P63" s="36"/>
      <c r="Q63" s="36"/>
      <c r="R63" s="36"/>
      <c r="S63" s="36"/>
      <c r="T63" s="36"/>
    </row>
    <row r="64" spans="11:20" x14ac:dyDescent="0.3"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1:20" x14ac:dyDescent="0.3"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1:20" x14ac:dyDescent="0.3"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1:20" x14ac:dyDescent="0.3"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1:20" x14ac:dyDescent="0.3"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1:20" x14ac:dyDescent="0.3">
      <c r="K69" s="36"/>
      <c r="L69" s="36"/>
      <c r="M69" s="36"/>
      <c r="N69" s="36"/>
      <c r="O69" s="36"/>
      <c r="P69" s="36"/>
      <c r="Q69" s="36"/>
      <c r="R69" s="36"/>
      <c r="S69" s="36"/>
      <c r="T69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9FB3-9A9F-42F7-B225-BF5DE0F7D2FD}">
  <dimension ref="A1:T77"/>
  <sheetViews>
    <sheetView zoomScale="81" zoomScaleNormal="80" workbookViewId="0">
      <selection activeCell="N46" sqref="N46"/>
    </sheetView>
  </sheetViews>
  <sheetFormatPr defaultRowHeight="14.4" x14ac:dyDescent="0.3"/>
  <cols>
    <col min="1" max="1" width="3.6640625" customWidth="1"/>
    <col min="7" max="7" width="3.6640625" customWidth="1"/>
    <col min="8" max="9" width="17.6640625" style="2" customWidth="1"/>
    <col min="10" max="10" width="3.109375" customWidth="1"/>
    <col min="12" max="20" width="15.6640625" customWidth="1"/>
  </cols>
  <sheetData>
    <row r="1" spans="1:9" x14ac:dyDescent="0.3">
      <c r="A1" t="s">
        <v>0</v>
      </c>
    </row>
    <row r="3" spans="1:9" s="2" customFormat="1" x14ac:dyDescent="0.3">
      <c r="B3" s="3" t="s">
        <v>8</v>
      </c>
    </row>
    <row r="4" spans="1:9" s="2" customFormat="1" x14ac:dyDescent="0.3">
      <c r="B4" s="3" t="s">
        <v>11</v>
      </c>
    </row>
    <row r="5" spans="1:9" s="2" customFormat="1" x14ac:dyDescent="0.3">
      <c r="C5" s="2" t="s">
        <v>1</v>
      </c>
      <c r="D5" s="2" t="s">
        <v>2</v>
      </c>
      <c r="E5" s="2" t="s">
        <v>3</v>
      </c>
      <c r="F5" s="2" t="s">
        <v>4</v>
      </c>
      <c r="H5" s="2" t="s">
        <v>42</v>
      </c>
      <c r="I5" s="2" t="s">
        <v>43</v>
      </c>
    </row>
    <row r="6" spans="1:9" s="2" customFormat="1" x14ac:dyDescent="0.3">
      <c r="B6" s="2">
        <v>2019</v>
      </c>
      <c r="C6" s="2">
        <v>539</v>
      </c>
      <c r="D6" s="2">
        <v>670</v>
      </c>
      <c r="E6" s="2">
        <v>903</v>
      </c>
      <c r="F6" s="2">
        <v>745</v>
      </c>
      <c r="H6" s="2">
        <v>1</v>
      </c>
      <c r="I6" s="2">
        <v>539</v>
      </c>
    </row>
    <row r="7" spans="1:9" s="2" customFormat="1" x14ac:dyDescent="0.3">
      <c r="B7" s="2">
        <v>2020</v>
      </c>
      <c r="C7" s="2">
        <v>1134</v>
      </c>
      <c r="D7" s="2">
        <v>1411</v>
      </c>
      <c r="E7" s="2">
        <v>1332</v>
      </c>
      <c r="F7" s="2">
        <v>1646</v>
      </c>
      <c r="H7" s="2">
        <v>2</v>
      </c>
      <c r="I7" s="2">
        <v>670</v>
      </c>
    </row>
    <row r="8" spans="1:9" s="2" customFormat="1" x14ac:dyDescent="0.3">
      <c r="B8" s="2">
        <v>2021</v>
      </c>
      <c r="C8" s="2">
        <v>1820</v>
      </c>
      <c r="D8" s="2">
        <v>1497</v>
      </c>
      <c r="E8" s="2">
        <v>1945</v>
      </c>
      <c r="F8" s="2">
        <v>1888</v>
      </c>
      <c r="H8" s="2">
        <v>3</v>
      </c>
      <c r="I8" s="2">
        <v>903</v>
      </c>
    </row>
    <row r="9" spans="1:9" s="2" customFormat="1" x14ac:dyDescent="0.3">
      <c r="B9" s="2">
        <v>2022</v>
      </c>
      <c r="C9" s="2">
        <v>2153</v>
      </c>
      <c r="D9" s="2">
        <v>2223</v>
      </c>
      <c r="E9" s="2">
        <v>2027</v>
      </c>
      <c r="F9" s="2">
        <v>2389</v>
      </c>
      <c r="H9" s="2">
        <v>4</v>
      </c>
      <c r="I9" s="2">
        <v>745</v>
      </c>
    </row>
    <row r="10" spans="1:9" s="2" customFormat="1" x14ac:dyDescent="0.3">
      <c r="B10"/>
      <c r="C10"/>
      <c r="D10"/>
      <c r="E10"/>
      <c r="F10"/>
      <c r="H10" s="2">
        <v>5</v>
      </c>
      <c r="I10" s="2">
        <v>1134</v>
      </c>
    </row>
    <row r="11" spans="1:9" s="2" customFormat="1" x14ac:dyDescent="0.3">
      <c r="H11" s="2">
        <v>6</v>
      </c>
      <c r="I11" s="2">
        <v>1411</v>
      </c>
    </row>
    <row r="12" spans="1:9" s="2" customFormat="1" x14ac:dyDescent="0.3">
      <c r="H12" s="2">
        <v>7</v>
      </c>
      <c r="I12" s="2">
        <v>1332</v>
      </c>
    </row>
    <row r="13" spans="1:9" s="2" customFormat="1" x14ac:dyDescent="0.3">
      <c r="H13" s="2">
        <v>8</v>
      </c>
      <c r="I13" s="2">
        <v>1646</v>
      </c>
    </row>
    <row r="14" spans="1:9" s="2" customFormat="1" x14ac:dyDescent="0.3">
      <c r="H14" s="2">
        <v>9</v>
      </c>
      <c r="I14" s="2">
        <v>1820</v>
      </c>
    </row>
    <row r="15" spans="1:9" s="2" customFormat="1" x14ac:dyDescent="0.3">
      <c r="H15" s="2">
        <v>10</v>
      </c>
      <c r="I15" s="2">
        <v>1497</v>
      </c>
    </row>
    <row r="16" spans="1:9" s="2" customFormat="1" x14ac:dyDescent="0.3">
      <c r="H16" s="2">
        <v>11</v>
      </c>
      <c r="I16" s="2">
        <v>1945</v>
      </c>
    </row>
    <row r="17" spans="8:20" s="2" customFormat="1" x14ac:dyDescent="0.3">
      <c r="H17" s="2">
        <v>12</v>
      </c>
      <c r="I17" s="2">
        <v>1888</v>
      </c>
    </row>
    <row r="18" spans="8:20" s="2" customFormat="1" x14ac:dyDescent="0.3">
      <c r="H18" s="2">
        <v>13</v>
      </c>
      <c r="I18" s="2">
        <v>2153</v>
      </c>
    </row>
    <row r="19" spans="8:20" s="2" customFormat="1" x14ac:dyDescent="0.3">
      <c r="H19" s="2">
        <v>14</v>
      </c>
      <c r="I19" s="2">
        <v>2223</v>
      </c>
    </row>
    <row r="20" spans="8:20" x14ac:dyDescent="0.3">
      <c r="H20" s="2">
        <v>15</v>
      </c>
      <c r="I20" s="2">
        <v>2027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8:20" x14ac:dyDescent="0.3">
      <c r="H21" s="2">
        <v>16</v>
      </c>
      <c r="I21" s="2">
        <v>2389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8:20" x14ac:dyDescent="0.3">
      <c r="H22" s="2">
        <v>17</v>
      </c>
      <c r="I22" s="39">
        <f>119.41*H22+505.13</f>
        <v>2535.1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8:20" x14ac:dyDescent="0.3">
      <c r="H23" s="2">
        <v>18</v>
      </c>
      <c r="I23" s="39">
        <f t="shared" ref="I23:I25" si="0">119.41*H23+505.13</f>
        <v>2654.51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8:20" x14ac:dyDescent="0.3">
      <c r="H24" s="2">
        <v>19</v>
      </c>
      <c r="I24" s="39">
        <f t="shared" si="0"/>
        <v>2773.92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8:20" x14ac:dyDescent="0.3">
      <c r="H25" s="2">
        <v>20</v>
      </c>
      <c r="I25" s="39">
        <f t="shared" si="0"/>
        <v>2893.33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8:20" x14ac:dyDescent="0.3">
      <c r="K26" s="36"/>
      <c r="L26" s="37"/>
      <c r="M26" s="37"/>
      <c r="N26" s="36"/>
      <c r="O26" s="36"/>
      <c r="P26" s="36"/>
      <c r="Q26" s="36"/>
      <c r="R26" s="36"/>
      <c r="S26" s="36"/>
      <c r="T26" s="36"/>
    </row>
    <row r="27" spans="8:20" x14ac:dyDescent="0.3">
      <c r="K27" s="36"/>
      <c r="L27" t="s">
        <v>46</v>
      </c>
    </row>
    <row r="28" spans="8:20" ht="15" thickBot="1" x14ac:dyDescent="0.35">
      <c r="K28" s="36"/>
    </row>
    <row r="29" spans="8:20" x14ac:dyDescent="0.3">
      <c r="K29" s="36"/>
      <c r="L29" s="11" t="s">
        <v>47</v>
      </c>
      <c r="M29" s="11"/>
    </row>
    <row r="30" spans="8:20" x14ac:dyDescent="0.3">
      <c r="K30" s="36"/>
      <c r="L30" s="9" t="s">
        <v>48</v>
      </c>
      <c r="M30" s="9">
        <v>0.96632007108538931</v>
      </c>
    </row>
    <row r="31" spans="8:20" x14ac:dyDescent="0.3">
      <c r="K31" s="36"/>
      <c r="L31" s="40" t="s">
        <v>49</v>
      </c>
      <c r="M31" s="40">
        <v>0.93377447978247186</v>
      </c>
    </row>
    <row r="32" spans="8:20" x14ac:dyDescent="0.3">
      <c r="K32" s="36"/>
      <c r="L32" s="9" t="s">
        <v>50</v>
      </c>
      <c r="M32" s="9">
        <v>0.92904408548121986</v>
      </c>
    </row>
    <row r="33" spans="11:20" x14ac:dyDescent="0.3">
      <c r="K33" s="36"/>
      <c r="L33" s="9" t="s">
        <v>30</v>
      </c>
      <c r="M33" s="9">
        <v>156.71632765267688</v>
      </c>
    </row>
    <row r="34" spans="11:20" ht="15" thickBot="1" x14ac:dyDescent="0.35">
      <c r="K34" s="36"/>
      <c r="L34" s="10" t="s">
        <v>51</v>
      </c>
      <c r="M34" s="10">
        <v>16</v>
      </c>
    </row>
    <row r="35" spans="11:20" x14ac:dyDescent="0.3">
      <c r="K35" s="36"/>
    </row>
    <row r="36" spans="11:20" ht="15" thickBot="1" x14ac:dyDescent="0.35">
      <c r="K36" s="36"/>
      <c r="L36" t="s">
        <v>52</v>
      </c>
    </row>
    <row r="37" spans="11:20" x14ac:dyDescent="0.3">
      <c r="K37" s="36"/>
      <c r="L37" s="29"/>
      <c r="M37" s="29" t="s">
        <v>57</v>
      </c>
      <c r="N37" s="29" t="s">
        <v>58</v>
      </c>
      <c r="O37" s="29" t="s">
        <v>59</v>
      </c>
      <c r="P37" s="29" t="s">
        <v>60</v>
      </c>
      <c r="Q37" s="29" t="s">
        <v>61</v>
      </c>
    </row>
    <row r="38" spans="11:20" x14ac:dyDescent="0.3">
      <c r="K38" s="36"/>
      <c r="L38" s="9" t="s">
        <v>53</v>
      </c>
      <c r="M38" s="9">
        <v>1</v>
      </c>
      <c r="N38" s="9">
        <v>4848117.6470588231</v>
      </c>
      <c r="O38" s="9">
        <v>4848117.6470588231</v>
      </c>
      <c r="P38" s="9">
        <v>197.39886789888268</v>
      </c>
      <c r="Q38" s="9">
        <v>1.2058050379154205E-9</v>
      </c>
    </row>
    <row r="39" spans="11:20" x14ac:dyDescent="0.3">
      <c r="K39" s="36"/>
      <c r="L39" s="9" t="s">
        <v>54</v>
      </c>
      <c r="M39" s="9">
        <v>14</v>
      </c>
      <c r="N39" s="9">
        <v>343840.1029411765</v>
      </c>
      <c r="O39" s="9">
        <v>24560.007352941178</v>
      </c>
      <c r="P39" s="9"/>
      <c r="Q39" s="9"/>
    </row>
    <row r="40" spans="11:20" ht="15" thickBot="1" x14ac:dyDescent="0.35">
      <c r="K40" s="36"/>
      <c r="L40" s="10" t="s">
        <v>55</v>
      </c>
      <c r="M40" s="10">
        <v>15</v>
      </c>
      <c r="N40" s="10">
        <v>5191957.75</v>
      </c>
      <c r="O40" s="10"/>
      <c r="P40" s="10"/>
      <c r="Q40" s="10"/>
    </row>
    <row r="41" spans="11:20" ht="15" thickBot="1" x14ac:dyDescent="0.35">
      <c r="K41" s="36"/>
    </row>
    <row r="42" spans="11:20" x14ac:dyDescent="0.3">
      <c r="K42" s="36"/>
      <c r="L42" s="29"/>
      <c r="M42" s="29" t="s">
        <v>62</v>
      </c>
      <c r="N42" s="29" t="s">
        <v>30</v>
      </c>
      <c r="O42" s="29" t="s">
        <v>63</v>
      </c>
      <c r="P42" s="42" t="s">
        <v>64</v>
      </c>
      <c r="Q42" s="29" t="s">
        <v>65</v>
      </c>
      <c r="R42" s="29" t="s">
        <v>66</v>
      </c>
      <c r="S42" s="29" t="s">
        <v>67</v>
      </c>
      <c r="T42" s="29" t="s">
        <v>68</v>
      </c>
    </row>
    <row r="43" spans="11:20" x14ac:dyDescent="0.3">
      <c r="K43" s="36"/>
      <c r="L43" s="40" t="s">
        <v>56</v>
      </c>
      <c r="M43" s="40">
        <v>505.125</v>
      </c>
      <c r="N43" s="9">
        <v>82.182735547430056</v>
      </c>
      <c r="O43" s="9">
        <v>6.1463639125090648</v>
      </c>
      <c r="P43" s="40">
        <v>2.534416655471933E-5</v>
      </c>
      <c r="Q43" s="9">
        <v>328.86056282120268</v>
      </c>
      <c r="R43" s="9">
        <v>681.38943717879738</v>
      </c>
      <c r="S43" s="9">
        <v>328.86056282120268</v>
      </c>
      <c r="T43" s="9">
        <v>681.38943717879738</v>
      </c>
    </row>
    <row r="44" spans="11:20" ht="15" thickBot="1" x14ac:dyDescent="0.35">
      <c r="K44" s="36"/>
      <c r="L44" s="41" t="s">
        <v>69</v>
      </c>
      <c r="M44" s="41">
        <v>119.41176470588235</v>
      </c>
      <c r="N44" s="10">
        <v>8.4991361763384301</v>
      </c>
      <c r="O44" s="10">
        <v>14.049870743137914</v>
      </c>
      <c r="P44" s="41">
        <v>1.2058050379154205E-9</v>
      </c>
      <c r="Q44" s="10">
        <v>101.18293057607106</v>
      </c>
      <c r="R44" s="10">
        <v>137.64059883569365</v>
      </c>
      <c r="S44" s="10">
        <v>101.18293057607106</v>
      </c>
      <c r="T44" s="10">
        <v>137.64059883569365</v>
      </c>
    </row>
    <row r="45" spans="11:20" x14ac:dyDescent="0.3">
      <c r="K45" s="36"/>
    </row>
    <row r="46" spans="11:20" ht="129.6" x14ac:dyDescent="0.3">
      <c r="K46" s="36"/>
      <c r="N46" t="s">
        <v>91</v>
      </c>
      <c r="P46" s="43" t="s">
        <v>90</v>
      </c>
    </row>
    <row r="47" spans="11:20" x14ac:dyDescent="0.3">
      <c r="K47" s="36"/>
    </row>
    <row r="48" spans="11:20" x14ac:dyDescent="0.3">
      <c r="K48" s="36"/>
      <c r="L48" s="9"/>
      <c r="M48" s="9"/>
      <c r="N48" s="9"/>
      <c r="O48" s="36"/>
      <c r="P48" s="36"/>
      <c r="Q48" s="36"/>
      <c r="R48" s="36"/>
      <c r="S48" s="36"/>
      <c r="T48" s="36"/>
    </row>
    <row r="49" spans="11:20" x14ac:dyDescent="0.3">
      <c r="K49" s="36"/>
      <c r="L49" s="9"/>
      <c r="M49" s="9"/>
      <c r="N49" s="9"/>
      <c r="O49" s="36"/>
      <c r="P49" s="36"/>
      <c r="Q49" s="36"/>
      <c r="R49" s="36"/>
      <c r="S49" s="36"/>
      <c r="T49" s="36"/>
    </row>
    <row r="50" spans="11:20" x14ac:dyDescent="0.3">
      <c r="K50" s="36"/>
      <c r="L50" s="9"/>
      <c r="M50" s="9"/>
      <c r="N50" s="9"/>
      <c r="O50" s="36"/>
      <c r="P50" s="36"/>
      <c r="Q50" s="36"/>
      <c r="R50" s="36"/>
      <c r="S50" s="36"/>
      <c r="T50" s="36"/>
    </row>
    <row r="51" spans="11:20" x14ac:dyDescent="0.3">
      <c r="K51" s="36"/>
      <c r="L51" s="9"/>
      <c r="M51" s="9"/>
      <c r="N51" s="9"/>
      <c r="O51" s="36"/>
      <c r="P51" s="36"/>
      <c r="Q51" s="36"/>
      <c r="R51" s="36"/>
      <c r="S51" s="36"/>
      <c r="T51" s="36"/>
    </row>
    <row r="52" spans="11:20" x14ac:dyDescent="0.3">
      <c r="K52" s="36"/>
      <c r="L52" s="9"/>
      <c r="M52" s="9"/>
      <c r="N52" s="9"/>
      <c r="O52" s="36"/>
      <c r="P52" s="36"/>
      <c r="Q52" s="36"/>
      <c r="R52" s="36"/>
      <c r="S52" s="36"/>
      <c r="T52" s="36"/>
    </row>
    <row r="53" spans="11:20" x14ac:dyDescent="0.3">
      <c r="K53" s="36"/>
      <c r="L53" s="9"/>
      <c r="M53" s="9"/>
      <c r="N53" s="9"/>
      <c r="O53" s="36"/>
      <c r="P53" s="36"/>
      <c r="Q53" s="36"/>
      <c r="R53" s="36"/>
      <c r="S53" s="36"/>
      <c r="T53" s="36"/>
    </row>
    <row r="54" spans="11:20" x14ac:dyDescent="0.3">
      <c r="K54" s="36"/>
      <c r="L54" s="9"/>
      <c r="M54" s="9"/>
      <c r="N54" s="9"/>
      <c r="O54" s="36"/>
      <c r="P54" s="36"/>
      <c r="Q54" s="36"/>
      <c r="R54" s="36"/>
      <c r="S54" s="36"/>
      <c r="T54" s="36"/>
    </row>
    <row r="55" spans="11:20" x14ac:dyDescent="0.3">
      <c r="K55" s="36"/>
      <c r="L55" s="9"/>
      <c r="M55" s="9"/>
      <c r="N55" s="9"/>
      <c r="O55" s="36"/>
      <c r="P55" s="36"/>
      <c r="Q55" s="36"/>
      <c r="R55" s="36"/>
      <c r="S55" s="36"/>
      <c r="T55" s="36"/>
    </row>
    <row r="56" spans="11:20" x14ac:dyDescent="0.3">
      <c r="K56" s="36"/>
      <c r="L56" s="9"/>
      <c r="M56" s="9"/>
      <c r="N56" s="9"/>
      <c r="O56" s="36"/>
      <c r="P56" s="36"/>
      <c r="Q56" s="36"/>
      <c r="R56" s="36"/>
      <c r="S56" s="36"/>
      <c r="T56" s="36"/>
    </row>
    <row r="57" spans="11:20" x14ac:dyDescent="0.3">
      <c r="K57" s="36"/>
      <c r="L57" s="9"/>
      <c r="M57" s="9"/>
      <c r="N57" s="9"/>
      <c r="O57" s="36"/>
      <c r="P57" s="36"/>
      <c r="Q57" s="36"/>
      <c r="R57" s="36"/>
      <c r="S57" s="36"/>
      <c r="T57" s="36"/>
    </row>
    <row r="58" spans="11:20" x14ac:dyDescent="0.3">
      <c r="K58" s="36"/>
      <c r="L58" s="9"/>
      <c r="M58" s="9"/>
      <c r="N58" s="9"/>
      <c r="O58" s="36"/>
      <c r="P58" s="36"/>
      <c r="Q58" s="36"/>
      <c r="R58" s="36"/>
      <c r="S58" s="36"/>
      <c r="T58" s="36"/>
    </row>
    <row r="59" spans="11:20" x14ac:dyDescent="0.3">
      <c r="K59" s="36"/>
      <c r="L59" s="9"/>
      <c r="M59" s="9"/>
      <c r="N59" s="9"/>
      <c r="O59" s="36"/>
      <c r="P59" s="36"/>
      <c r="Q59" s="36"/>
      <c r="R59" s="36"/>
      <c r="S59" s="36"/>
      <c r="T59" s="36"/>
    </row>
    <row r="60" spans="11:20" x14ac:dyDescent="0.3">
      <c r="K60" s="36"/>
      <c r="L60" s="9"/>
      <c r="M60" s="9"/>
      <c r="N60" s="9"/>
      <c r="O60" s="36"/>
      <c r="P60" s="36"/>
      <c r="Q60" s="36"/>
      <c r="R60" s="36"/>
      <c r="S60" s="36"/>
      <c r="T60" s="36"/>
    </row>
    <row r="61" spans="11:20" x14ac:dyDescent="0.3">
      <c r="K61" s="36"/>
      <c r="L61" s="9"/>
      <c r="M61" s="9"/>
      <c r="N61" s="9"/>
      <c r="O61" s="36"/>
      <c r="P61" s="36"/>
      <c r="Q61" s="36"/>
      <c r="R61" s="36"/>
      <c r="S61" s="36"/>
      <c r="T61" s="36"/>
    </row>
    <row r="62" spans="11:20" x14ac:dyDescent="0.3">
      <c r="K62" s="36"/>
      <c r="L62" s="9"/>
      <c r="M62" s="9"/>
      <c r="N62" s="9"/>
      <c r="O62" s="36"/>
      <c r="P62" s="36"/>
      <c r="Q62" s="36"/>
      <c r="R62" s="36"/>
      <c r="S62" s="36"/>
      <c r="T62" s="36"/>
    </row>
    <row r="63" spans="11:20" x14ac:dyDescent="0.3">
      <c r="K63" s="36"/>
      <c r="L63" s="9"/>
      <c r="M63" s="9"/>
      <c r="N63" s="9"/>
      <c r="O63" s="36"/>
      <c r="P63" s="36"/>
      <c r="Q63" s="36"/>
      <c r="R63" s="36"/>
      <c r="S63" s="36"/>
      <c r="T63" s="36"/>
    </row>
    <row r="64" spans="11:20" x14ac:dyDescent="0.3"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1:20" x14ac:dyDescent="0.3"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1:20" x14ac:dyDescent="0.3"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1:20" x14ac:dyDescent="0.3"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1:20" x14ac:dyDescent="0.3"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1:20" x14ac:dyDescent="0.3"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1:20" x14ac:dyDescent="0.3"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1:20" x14ac:dyDescent="0.3"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1:20" x14ac:dyDescent="0.3"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1:20" x14ac:dyDescent="0.3"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1:20" x14ac:dyDescent="0.3"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1:20" x14ac:dyDescent="0.3"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1:20" x14ac:dyDescent="0.3"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1:20" x14ac:dyDescent="0.3">
      <c r="K77" s="36"/>
      <c r="L77" s="36"/>
      <c r="M77" s="36"/>
      <c r="N77" s="36"/>
      <c r="O77" s="36"/>
      <c r="P77" s="36"/>
      <c r="Q77" s="36"/>
      <c r="R77" s="36"/>
      <c r="S77" s="36"/>
      <c r="T77" s="3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F0F3-DC61-47BE-83BA-F6AEAF3D0BB9}">
  <dimension ref="A1:N41"/>
  <sheetViews>
    <sheetView topLeftCell="A11" zoomScale="80" zoomScaleNormal="80" workbookViewId="0">
      <selection activeCell="L17" sqref="L17"/>
    </sheetView>
  </sheetViews>
  <sheetFormatPr defaultRowHeight="14.4" x14ac:dyDescent="0.3"/>
  <cols>
    <col min="1" max="1" width="3.6640625" customWidth="1"/>
    <col min="2" max="7" width="12.44140625" customWidth="1"/>
    <col min="8" max="8" width="3.6640625" customWidth="1"/>
    <col min="9" max="13" width="15.109375" style="1" customWidth="1"/>
    <col min="14" max="14" width="8.88671875" style="1"/>
  </cols>
  <sheetData>
    <row r="1" spans="1:10" x14ac:dyDescent="0.3">
      <c r="A1" t="s">
        <v>0</v>
      </c>
    </row>
    <row r="3" spans="1:10" s="2" customFormat="1" x14ac:dyDescent="0.3">
      <c r="B3" s="3" t="s">
        <v>10</v>
      </c>
    </row>
    <row r="4" spans="1:10" s="2" customFormat="1" x14ac:dyDescent="0.3">
      <c r="B4" s="3" t="s">
        <v>5</v>
      </c>
      <c r="I4" s="15" t="s">
        <v>73</v>
      </c>
      <c r="J4" s="13"/>
    </row>
    <row r="5" spans="1:10" s="2" customFormat="1" x14ac:dyDescent="0.3">
      <c r="C5" s="2" t="s">
        <v>1</v>
      </c>
      <c r="D5" s="2" t="s">
        <v>2</v>
      </c>
      <c r="E5" s="2" t="s">
        <v>3</v>
      </c>
      <c r="F5" s="2" t="s">
        <v>4</v>
      </c>
      <c r="G5" s="2" t="s">
        <v>70</v>
      </c>
      <c r="I5" s="2" t="s">
        <v>42</v>
      </c>
      <c r="J5" s="2" t="s">
        <v>43</v>
      </c>
    </row>
    <row r="6" spans="1:10" s="2" customFormat="1" x14ac:dyDescent="0.3">
      <c r="B6" s="2">
        <v>2019</v>
      </c>
      <c r="C6" s="2">
        <v>448</v>
      </c>
      <c r="D6" s="2">
        <v>1654</v>
      </c>
      <c r="E6" s="2">
        <v>928</v>
      </c>
      <c r="F6" s="2">
        <v>2177</v>
      </c>
      <c r="G6" s="7"/>
      <c r="I6" s="2" t="s">
        <v>13</v>
      </c>
      <c r="J6" s="2">
        <v>448</v>
      </c>
    </row>
    <row r="7" spans="1:10" s="2" customFormat="1" x14ac:dyDescent="0.3">
      <c r="B7" s="2">
        <v>2020</v>
      </c>
      <c r="C7" s="2">
        <v>756</v>
      </c>
      <c r="D7" s="2">
        <v>1801</v>
      </c>
      <c r="E7" s="2">
        <v>1273</v>
      </c>
      <c r="F7" s="2">
        <v>2710</v>
      </c>
      <c r="G7" s="7"/>
      <c r="I7" s="2" t="s">
        <v>14</v>
      </c>
      <c r="J7" s="2">
        <v>1654</v>
      </c>
    </row>
    <row r="8" spans="1:10" s="2" customFormat="1" x14ac:dyDescent="0.3">
      <c r="B8" s="2">
        <v>2021</v>
      </c>
      <c r="C8" s="2">
        <v>925</v>
      </c>
      <c r="D8" s="2">
        <v>2492</v>
      </c>
      <c r="E8" s="2">
        <v>1477</v>
      </c>
      <c r="F8" s="2">
        <v>3381</v>
      </c>
      <c r="G8" s="7"/>
      <c r="I8" s="2" t="s">
        <v>15</v>
      </c>
      <c r="J8" s="2">
        <v>928</v>
      </c>
    </row>
    <row r="9" spans="1:10" s="2" customFormat="1" x14ac:dyDescent="0.3">
      <c r="B9" s="2">
        <v>2022</v>
      </c>
      <c r="C9" s="2">
        <v>1017</v>
      </c>
      <c r="D9" s="2">
        <v>3058</v>
      </c>
      <c r="E9" s="2">
        <v>2120</v>
      </c>
      <c r="F9" s="2">
        <v>4471</v>
      </c>
      <c r="G9" s="7"/>
      <c r="I9" s="2" t="s">
        <v>16</v>
      </c>
      <c r="J9" s="2">
        <v>2177</v>
      </c>
    </row>
    <row r="10" spans="1:10" s="2" customFormat="1" x14ac:dyDescent="0.3">
      <c r="B10"/>
      <c r="C10"/>
      <c r="D10"/>
      <c r="E10"/>
      <c r="F10"/>
      <c r="G10"/>
      <c r="I10" s="2" t="s">
        <v>17</v>
      </c>
      <c r="J10" s="2">
        <v>756</v>
      </c>
    </row>
    <row r="11" spans="1:10" s="2" customFormat="1" x14ac:dyDescent="0.3">
      <c r="B11"/>
      <c r="C11"/>
      <c r="D11"/>
      <c r="E11"/>
      <c r="F11"/>
      <c r="G11"/>
      <c r="I11" s="2" t="s">
        <v>18</v>
      </c>
      <c r="J11" s="2">
        <v>1801</v>
      </c>
    </row>
    <row r="12" spans="1:10" s="2" customFormat="1" x14ac:dyDescent="0.3">
      <c r="B12"/>
      <c r="C12"/>
      <c r="D12"/>
      <c r="E12"/>
      <c r="F12"/>
      <c r="G12"/>
      <c r="I12" s="2" t="s">
        <v>19</v>
      </c>
      <c r="J12" s="2">
        <v>1273</v>
      </c>
    </row>
    <row r="13" spans="1:10" s="2" customFormat="1" x14ac:dyDescent="0.3">
      <c r="B13" s="3" t="s">
        <v>71</v>
      </c>
      <c r="G13"/>
      <c r="I13" s="2" t="s">
        <v>20</v>
      </c>
      <c r="J13" s="2">
        <v>2710</v>
      </c>
    </row>
    <row r="14" spans="1:10" s="2" customFormat="1" x14ac:dyDescent="0.3">
      <c r="C14" s="2" t="s">
        <v>1</v>
      </c>
      <c r="D14" s="2" t="s">
        <v>2</v>
      </c>
      <c r="E14" s="2" t="s">
        <v>3</v>
      </c>
      <c r="F14" s="2" t="s">
        <v>4</v>
      </c>
      <c r="G14"/>
      <c r="I14" s="2" t="s">
        <v>21</v>
      </c>
      <c r="J14" s="2">
        <v>925</v>
      </c>
    </row>
    <row r="15" spans="1:10" s="2" customFormat="1" x14ac:dyDescent="0.3">
      <c r="B15" s="2">
        <v>2019</v>
      </c>
      <c r="C15" s="22"/>
      <c r="D15" s="22"/>
      <c r="E15" s="22"/>
      <c r="F15" s="22"/>
      <c r="G15"/>
      <c r="I15" s="2" t="s">
        <v>22</v>
      </c>
      <c r="J15" s="2">
        <v>2492</v>
      </c>
    </row>
    <row r="16" spans="1:10" s="2" customFormat="1" x14ac:dyDescent="0.3">
      <c r="B16" s="2">
        <v>2020</v>
      </c>
      <c r="C16" s="22"/>
      <c r="D16" s="22"/>
      <c r="E16" s="22"/>
      <c r="F16" s="22"/>
      <c r="G16"/>
      <c r="I16" s="2" t="s">
        <v>23</v>
      </c>
      <c r="J16" s="2">
        <v>1477</v>
      </c>
    </row>
    <row r="17" spans="2:13" s="2" customFormat="1" x14ac:dyDescent="0.3">
      <c r="B17" s="2">
        <v>2021</v>
      </c>
      <c r="C17" s="22"/>
      <c r="D17" s="22"/>
      <c r="E17" s="22"/>
      <c r="F17" s="22"/>
      <c r="G17"/>
      <c r="I17" s="2" t="s">
        <v>24</v>
      </c>
      <c r="J17" s="2">
        <v>3381</v>
      </c>
    </row>
    <row r="18" spans="2:13" s="2" customFormat="1" x14ac:dyDescent="0.3">
      <c r="B18" s="2">
        <v>2022</v>
      </c>
      <c r="C18" s="22"/>
      <c r="D18" s="22"/>
      <c r="E18" s="22"/>
      <c r="F18" s="22"/>
      <c r="G18"/>
      <c r="I18" s="2" t="s">
        <v>25</v>
      </c>
      <c r="J18" s="2">
        <v>1017</v>
      </c>
    </row>
    <row r="19" spans="2:13" s="2" customFormat="1" x14ac:dyDescent="0.3">
      <c r="B19" s="47" t="s">
        <v>76</v>
      </c>
      <c r="C19" s="48"/>
      <c r="D19" s="48"/>
      <c r="E19" s="48"/>
      <c r="F19" s="48"/>
      <c r="G19"/>
      <c r="I19" s="2" t="s">
        <v>26</v>
      </c>
      <c r="J19" s="2">
        <v>3058</v>
      </c>
    </row>
    <row r="20" spans="2:13" x14ac:dyDescent="0.3">
      <c r="B20" s="47"/>
      <c r="C20" s="48"/>
      <c r="D20" s="48"/>
      <c r="E20" s="48"/>
      <c r="F20" s="48"/>
      <c r="I20" s="1" t="s">
        <v>27</v>
      </c>
      <c r="J20" s="1">
        <v>2120</v>
      </c>
    </row>
    <row r="21" spans="2:13" x14ac:dyDescent="0.3">
      <c r="B21" s="47"/>
      <c r="C21" s="48"/>
      <c r="D21" s="48"/>
      <c r="E21" s="48"/>
      <c r="F21" s="48"/>
      <c r="I21" s="1" t="s">
        <v>28</v>
      </c>
      <c r="J21" s="1">
        <v>4471</v>
      </c>
    </row>
    <row r="23" spans="2:13" x14ac:dyDescent="0.3">
      <c r="B23" s="3" t="s">
        <v>72</v>
      </c>
      <c r="C23" s="2"/>
      <c r="D23" s="2"/>
      <c r="E23" s="2"/>
      <c r="F23" s="2"/>
      <c r="I23" s="15" t="s">
        <v>74</v>
      </c>
      <c r="J23" s="14"/>
    </row>
    <row r="24" spans="2:13" x14ac:dyDescent="0.3">
      <c r="C24" s="2" t="s">
        <v>1</v>
      </c>
      <c r="D24" s="2" t="s">
        <v>2</v>
      </c>
      <c r="E24" s="2" t="s">
        <v>3</v>
      </c>
      <c r="F24" s="2" t="s">
        <v>4</v>
      </c>
      <c r="H24" s="2" t="s">
        <v>77</v>
      </c>
      <c r="I24" s="2" t="s">
        <v>42</v>
      </c>
      <c r="J24" s="2" t="s">
        <v>43</v>
      </c>
      <c r="K24" s="21"/>
      <c r="L24" s="19"/>
      <c r="M24" s="19"/>
    </row>
    <row r="25" spans="2:13" x14ac:dyDescent="0.3">
      <c r="B25" s="2">
        <v>2019</v>
      </c>
      <c r="C25" s="7"/>
      <c r="D25" s="7"/>
      <c r="E25" s="7"/>
      <c r="F25" s="7"/>
      <c r="H25" s="1">
        <v>1</v>
      </c>
      <c r="I25" s="2" t="s">
        <v>13</v>
      </c>
      <c r="J25" s="8">
        <v>1095.9801089199714</v>
      </c>
      <c r="K25" s="8"/>
    </row>
    <row r="26" spans="2:13" x14ac:dyDescent="0.3">
      <c r="B26" s="2">
        <v>2020</v>
      </c>
      <c r="C26" s="7"/>
      <c r="D26" s="7"/>
      <c r="E26" s="7"/>
      <c r="F26" s="7"/>
      <c r="H26" s="1">
        <v>2</v>
      </c>
      <c r="I26" s="2" t="s">
        <v>14</v>
      </c>
      <c r="J26" s="8">
        <v>1400.6443885607914</v>
      </c>
      <c r="K26" s="8"/>
    </row>
    <row r="27" spans="2:13" x14ac:dyDescent="0.3">
      <c r="B27" s="2">
        <v>2021</v>
      </c>
      <c r="C27" s="7"/>
      <c r="D27" s="7"/>
      <c r="E27" s="7"/>
      <c r="F27" s="7"/>
      <c r="H27" s="1">
        <v>3</v>
      </c>
      <c r="I27" s="2" t="s">
        <v>15</v>
      </c>
      <c r="J27" s="8">
        <v>1237.1324371914673</v>
      </c>
      <c r="K27" s="8"/>
    </row>
    <row r="28" spans="2:13" x14ac:dyDescent="0.3">
      <c r="B28" s="2">
        <v>2022</v>
      </c>
      <c r="C28" s="7"/>
      <c r="D28" s="7"/>
      <c r="E28" s="7"/>
      <c r="F28" s="7"/>
      <c r="H28" s="1">
        <v>4</v>
      </c>
      <c r="I28" s="2" t="s">
        <v>16</v>
      </c>
      <c r="J28" s="8">
        <v>1311.2667641634907</v>
      </c>
      <c r="K28" s="8"/>
    </row>
    <row r="29" spans="2:13" x14ac:dyDescent="0.3">
      <c r="H29" s="1">
        <v>5</v>
      </c>
      <c r="I29" s="2" t="s">
        <v>17</v>
      </c>
      <c r="J29" s="8">
        <v>1849.4664338024518</v>
      </c>
      <c r="K29" s="8"/>
    </row>
    <row r="30" spans="2:13" x14ac:dyDescent="0.3">
      <c r="H30" s="1">
        <v>6</v>
      </c>
      <c r="I30" s="2" t="s">
        <v>18</v>
      </c>
      <c r="J30" s="8">
        <v>1525.1272937109948</v>
      </c>
      <c r="K30" s="8"/>
    </row>
    <row r="31" spans="2:13" x14ac:dyDescent="0.3">
      <c r="H31" s="1">
        <v>7</v>
      </c>
      <c r="I31" s="2" t="s">
        <v>19</v>
      </c>
      <c r="J31" s="8">
        <v>1697.0577505870021</v>
      </c>
      <c r="K31" s="8"/>
    </row>
    <row r="32" spans="2:13" x14ac:dyDescent="0.3">
      <c r="B32" s="3" t="s">
        <v>78</v>
      </c>
      <c r="C32" s="2"/>
      <c r="D32" s="2"/>
      <c r="E32" s="2"/>
      <c r="F32" s="2"/>
      <c r="H32" s="1">
        <v>8</v>
      </c>
      <c r="I32" s="2" t="s">
        <v>20</v>
      </c>
      <c r="J32" s="8">
        <v>1632.3072718801377</v>
      </c>
      <c r="K32" s="8"/>
    </row>
    <row r="33" spans="2:11" x14ac:dyDescent="0.3">
      <c r="B33" s="2"/>
      <c r="C33" s="2" t="s">
        <v>1</v>
      </c>
      <c r="D33" s="2" t="s">
        <v>2</v>
      </c>
      <c r="E33" s="2" t="s">
        <v>3</v>
      </c>
      <c r="F33" s="2" t="s">
        <v>4</v>
      </c>
      <c r="H33" s="1">
        <v>9</v>
      </c>
      <c r="I33" s="2" t="s">
        <v>21</v>
      </c>
      <c r="J33" s="8">
        <v>2262.9053588191373</v>
      </c>
      <c r="K33" s="8"/>
    </row>
    <row r="34" spans="2:11" x14ac:dyDescent="0.3">
      <c r="B34" s="2" t="s">
        <v>79</v>
      </c>
      <c r="C34" s="2">
        <v>17</v>
      </c>
      <c r="D34" s="2">
        <v>18</v>
      </c>
      <c r="E34" s="2">
        <v>19</v>
      </c>
      <c r="F34" s="2">
        <v>20</v>
      </c>
      <c r="H34" s="1">
        <v>10</v>
      </c>
      <c r="I34" s="2" t="s">
        <v>22</v>
      </c>
      <c r="J34" s="8">
        <v>2110.281630165352</v>
      </c>
      <c r="K34" s="8"/>
    </row>
    <row r="35" spans="2:11" x14ac:dyDescent="0.3">
      <c r="B35" s="2">
        <v>2023</v>
      </c>
      <c r="C35" s="2"/>
      <c r="D35" s="2"/>
      <c r="E35" s="2"/>
      <c r="F35" s="2"/>
      <c r="H35" s="1">
        <v>11</v>
      </c>
      <c r="I35" s="2" t="s">
        <v>23</v>
      </c>
      <c r="J35" s="8">
        <v>1969.0135880730575</v>
      </c>
      <c r="K35" s="8"/>
    </row>
    <row r="36" spans="2:11" x14ac:dyDescent="0.3">
      <c r="B36" s="2"/>
      <c r="C36" s="2"/>
      <c r="D36" s="2"/>
      <c r="E36" s="2"/>
      <c r="F36" s="2"/>
      <c r="H36" s="1">
        <v>12</v>
      </c>
      <c r="I36" s="2" t="s">
        <v>24</v>
      </c>
      <c r="J36" s="8">
        <v>2036.4689617072863</v>
      </c>
      <c r="K36" s="8"/>
    </row>
    <row r="37" spans="2:11" x14ac:dyDescent="0.3">
      <c r="B37" s="3" t="s">
        <v>80</v>
      </c>
      <c r="C37" s="2"/>
      <c r="D37" s="2"/>
      <c r="E37" s="2"/>
      <c r="F37" s="2"/>
      <c r="H37" s="1">
        <v>13</v>
      </c>
      <c r="I37" s="2" t="s">
        <v>25</v>
      </c>
      <c r="J37" s="8">
        <v>2487.9727026152032</v>
      </c>
      <c r="K37" s="8"/>
    </row>
    <row r="38" spans="2:11" x14ac:dyDescent="0.3">
      <c r="B38" s="2"/>
      <c r="C38" s="2" t="s">
        <v>1</v>
      </c>
      <c r="D38" s="2" t="s">
        <v>2</v>
      </c>
      <c r="E38" s="2" t="s">
        <v>3</v>
      </c>
      <c r="F38" s="2" t="s">
        <v>4</v>
      </c>
      <c r="H38" s="1">
        <v>14</v>
      </c>
      <c r="I38" s="2" t="s">
        <v>26</v>
      </c>
      <c r="J38" s="8">
        <v>2589.5831561178356</v>
      </c>
      <c r="K38" s="8"/>
    </row>
    <row r="39" spans="2:11" x14ac:dyDescent="0.3">
      <c r="B39" s="2" t="s">
        <v>79</v>
      </c>
      <c r="C39" s="2">
        <v>17</v>
      </c>
      <c r="D39" s="2">
        <v>18</v>
      </c>
      <c r="E39" s="2">
        <v>19</v>
      </c>
      <c r="F39" s="2">
        <v>20</v>
      </c>
      <c r="H39" s="1">
        <v>15</v>
      </c>
      <c r="I39" s="2" t="s">
        <v>27</v>
      </c>
      <c r="J39" s="8">
        <v>2826.2077228943003</v>
      </c>
      <c r="K39" s="8"/>
    </row>
    <row r="40" spans="2:11" x14ac:dyDescent="0.3">
      <c r="B40" s="1">
        <v>2023</v>
      </c>
      <c r="C40" s="8"/>
      <c r="D40" s="8"/>
      <c r="E40" s="8"/>
      <c r="F40" s="8"/>
      <c r="H40" s="1">
        <v>16</v>
      </c>
      <c r="I40" s="2" t="s">
        <v>28</v>
      </c>
      <c r="J40" s="8">
        <v>2693.0058348989282</v>
      </c>
      <c r="K40" s="8"/>
    </row>
    <row r="41" spans="2:11" x14ac:dyDescent="0.3">
      <c r="B41" s="1"/>
      <c r="C41" s="1"/>
      <c r="D41" s="1"/>
      <c r="E41" s="1"/>
      <c r="F41" s="1"/>
    </row>
  </sheetData>
  <mergeCells count="5">
    <mergeCell ref="B19:B21"/>
    <mergeCell ref="C19:C21"/>
    <mergeCell ref="D19:D21"/>
    <mergeCell ref="E19:E21"/>
    <mergeCell ref="F19:F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AD61-69EC-4A4D-9183-05423B7932AE}">
  <dimension ref="A1:N44"/>
  <sheetViews>
    <sheetView tabSelected="1" topLeftCell="A12" zoomScale="80" zoomScaleNormal="80" workbookViewId="0">
      <selection activeCell="C25" sqref="C25"/>
    </sheetView>
  </sheetViews>
  <sheetFormatPr defaultRowHeight="14.4" x14ac:dyDescent="0.3"/>
  <cols>
    <col min="1" max="1" width="3.6640625" customWidth="1"/>
    <col min="2" max="7" width="12.44140625" customWidth="1"/>
    <col min="8" max="8" width="3.6640625" customWidth="1"/>
    <col min="9" max="13" width="15.109375" style="1" customWidth="1"/>
    <col min="14" max="14" width="9.109375" style="1"/>
  </cols>
  <sheetData>
    <row r="1" spans="1:10" x14ac:dyDescent="0.3">
      <c r="A1" t="s">
        <v>0</v>
      </c>
    </row>
    <row r="3" spans="1:10" s="2" customFormat="1" x14ac:dyDescent="0.3">
      <c r="B3" s="3" t="s">
        <v>10</v>
      </c>
    </row>
    <row r="4" spans="1:10" s="2" customFormat="1" x14ac:dyDescent="0.3">
      <c r="B4" s="3" t="s">
        <v>5</v>
      </c>
      <c r="I4" s="15" t="s">
        <v>73</v>
      </c>
      <c r="J4" s="13"/>
    </row>
    <row r="5" spans="1:10" s="2" customFormat="1" x14ac:dyDescent="0.3">
      <c r="C5" s="2" t="s">
        <v>1</v>
      </c>
      <c r="D5" s="2" t="s">
        <v>2</v>
      </c>
      <c r="E5" s="2" t="s">
        <v>3</v>
      </c>
      <c r="F5" s="2" t="s">
        <v>4</v>
      </c>
      <c r="G5" s="2" t="s">
        <v>70</v>
      </c>
      <c r="I5" s="2" t="s">
        <v>42</v>
      </c>
      <c r="J5" s="2" t="s">
        <v>43</v>
      </c>
    </row>
    <row r="6" spans="1:10" s="2" customFormat="1" x14ac:dyDescent="0.3">
      <c r="B6" s="2">
        <v>2019</v>
      </c>
      <c r="C6" s="2">
        <v>448</v>
      </c>
      <c r="D6" s="2">
        <v>1654</v>
      </c>
      <c r="E6" s="2">
        <v>928</v>
      </c>
      <c r="F6" s="2">
        <v>2177</v>
      </c>
      <c r="G6" s="7">
        <f>AVERAGE(C6:F6)</f>
        <v>1301.75</v>
      </c>
      <c r="I6" s="2" t="s">
        <v>13</v>
      </c>
      <c r="J6" s="2">
        <v>448</v>
      </c>
    </row>
    <row r="7" spans="1:10" s="2" customFormat="1" x14ac:dyDescent="0.3">
      <c r="B7" s="2">
        <v>2020</v>
      </c>
      <c r="C7" s="2">
        <v>756</v>
      </c>
      <c r="D7" s="2">
        <v>1801</v>
      </c>
      <c r="E7" s="2">
        <v>1273</v>
      </c>
      <c r="F7" s="2">
        <v>2710</v>
      </c>
      <c r="G7" s="7">
        <f t="shared" ref="G7:G9" si="0">AVERAGE(C7:F7)</f>
        <v>1635</v>
      </c>
      <c r="I7" s="2" t="s">
        <v>14</v>
      </c>
      <c r="J7" s="2">
        <v>1654</v>
      </c>
    </row>
    <row r="8" spans="1:10" s="2" customFormat="1" x14ac:dyDescent="0.3">
      <c r="B8" s="2">
        <v>2021</v>
      </c>
      <c r="C8" s="2">
        <v>925</v>
      </c>
      <c r="D8" s="2">
        <v>2492</v>
      </c>
      <c r="E8" s="2">
        <v>1477</v>
      </c>
      <c r="F8" s="2">
        <v>3381</v>
      </c>
      <c r="G8" s="7">
        <f t="shared" si="0"/>
        <v>2068.75</v>
      </c>
      <c r="I8" s="2" t="s">
        <v>15</v>
      </c>
      <c r="J8" s="2">
        <v>928</v>
      </c>
    </row>
    <row r="9" spans="1:10" s="2" customFormat="1" x14ac:dyDescent="0.3">
      <c r="B9" s="2">
        <v>2022</v>
      </c>
      <c r="C9" s="2">
        <v>1017</v>
      </c>
      <c r="D9" s="2">
        <v>3058</v>
      </c>
      <c r="E9" s="2">
        <v>2120</v>
      </c>
      <c r="F9" s="2">
        <v>4471</v>
      </c>
      <c r="G9" s="7">
        <f t="shared" si="0"/>
        <v>2666.5</v>
      </c>
      <c r="I9" s="2" t="s">
        <v>16</v>
      </c>
      <c r="J9" s="2">
        <v>2177</v>
      </c>
    </row>
    <row r="10" spans="1:10" s="2" customFormat="1" x14ac:dyDescent="0.3">
      <c r="B10"/>
      <c r="C10"/>
      <c r="D10"/>
      <c r="E10"/>
      <c r="F10"/>
      <c r="G10"/>
      <c r="I10" s="2" t="s">
        <v>17</v>
      </c>
      <c r="J10" s="2">
        <v>756</v>
      </c>
    </row>
    <row r="11" spans="1:10" s="2" customFormat="1" x14ac:dyDescent="0.3">
      <c r="B11"/>
      <c r="C11"/>
      <c r="D11"/>
      <c r="E11"/>
      <c r="F11"/>
      <c r="G11"/>
      <c r="I11" s="2" t="s">
        <v>18</v>
      </c>
      <c r="J11" s="2">
        <v>1801</v>
      </c>
    </row>
    <row r="12" spans="1:10" s="2" customFormat="1" x14ac:dyDescent="0.3">
      <c r="B12"/>
      <c r="C12"/>
      <c r="D12"/>
      <c r="E12"/>
      <c r="F12"/>
      <c r="G12"/>
      <c r="I12" s="2" t="s">
        <v>19</v>
      </c>
      <c r="J12" s="2">
        <v>1273</v>
      </c>
    </row>
    <row r="13" spans="1:10" s="2" customFormat="1" x14ac:dyDescent="0.3">
      <c r="B13" s="3" t="s">
        <v>71</v>
      </c>
      <c r="G13"/>
      <c r="I13" s="2" t="s">
        <v>20</v>
      </c>
      <c r="J13" s="2">
        <v>2710</v>
      </c>
    </row>
    <row r="14" spans="1:10" s="2" customFormat="1" x14ac:dyDescent="0.3">
      <c r="C14" s="2" t="s">
        <v>1</v>
      </c>
      <c r="D14" s="2" t="s">
        <v>2</v>
      </c>
      <c r="E14" s="2" t="s">
        <v>3</v>
      </c>
      <c r="F14" s="2" t="s">
        <v>4</v>
      </c>
      <c r="G14"/>
      <c r="I14" s="2" t="s">
        <v>21</v>
      </c>
      <c r="J14" s="2">
        <v>925</v>
      </c>
    </row>
    <row r="15" spans="1:10" s="2" customFormat="1" x14ac:dyDescent="0.3">
      <c r="B15" s="2">
        <v>2019</v>
      </c>
      <c r="C15" s="20">
        <f>C6/$G6</f>
        <v>0.34415210293835224</v>
      </c>
      <c r="D15" s="30">
        <f t="shared" ref="D15:F15" si="1">D6/$G6</f>
        <v>1.2705972729018629</v>
      </c>
      <c r="E15" s="30">
        <f t="shared" si="1"/>
        <v>0.71288649894372957</v>
      </c>
      <c r="F15" s="30">
        <f t="shared" si="1"/>
        <v>1.6723641252160553</v>
      </c>
      <c r="G15"/>
      <c r="I15" s="2" t="s">
        <v>22</v>
      </c>
      <c r="J15" s="2">
        <v>2492</v>
      </c>
    </row>
    <row r="16" spans="1:10" s="2" customFormat="1" x14ac:dyDescent="0.3">
      <c r="B16" s="2">
        <v>2020</v>
      </c>
      <c r="C16" s="30">
        <f t="shared" ref="C16:F16" si="2">C7/$G7</f>
        <v>0.46238532110091746</v>
      </c>
      <c r="D16" s="30">
        <f t="shared" si="2"/>
        <v>1.1015290519877676</v>
      </c>
      <c r="E16" s="30">
        <f t="shared" si="2"/>
        <v>0.77859327217125385</v>
      </c>
      <c r="F16" s="30">
        <f t="shared" si="2"/>
        <v>1.6574923547400611</v>
      </c>
      <c r="G16"/>
      <c r="I16" s="2" t="s">
        <v>23</v>
      </c>
      <c r="J16" s="2">
        <v>1477</v>
      </c>
    </row>
    <row r="17" spans="2:13" s="2" customFormat="1" x14ac:dyDescent="0.3">
      <c r="B17" s="2">
        <v>2021</v>
      </c>
      <c r="C17" s="30">
        <f t="shared" ref="C17:F17" si="3">C8/$G8</f>
        <v>0.44712990936555891</v>
      </c>
      <c r="D17" s="30">
        <f t="shared" si="3"/>
        <v>1.2045921450151058</v>
      </c>
      <c r="E17" s="30">
        <f t="shared" si="3"/>
        <v>0.71395770392749247</v>
      </c>
      <c r="F17" s="30">
        <f t="shared" si="3"/>
        <v>1.634320241691843</v>
      </c>
      <c r="G17"/>
      <c r="I17" s="2" t="s">
        <v>24</v>
      </c>
      <c r="J17" s="2">
        <v>3381</v>
      </c>
    </row>
    <row r="18" spans="2:13" s="2" customFormat="1" x14ac:dyDescent="0.3">
      <c r="B18" s="2">
        <v>2022</v>
      </c>
      <c r="C18" s="30">
        <f t="shared" ref="C18:F18" si="4">C9/$G9</f>
        <v>0.38139883742733921</v>
      </c>
      <c r="D18" s="30">
        <f t="shared" si="4"/>
        <v>1.1468216763547723</v>
      </c>
      <c r="E18" s="30">
        <f t="shared" si="4"/>
        <v>0.79504969060566288</v>
      </c>
      <c r="F18" s="30">
        <f t="shared" si="4"/>
        <v>1.6767297956122258</v>
      </c>
      <c r="G18"/>
      <c r="I18" s="2" t="s">
        <v>25</v>
      </c>
      <c r="J18" s="2">
        <v>1017</v>
      </c>
    </row>
    <row r="19" spans="2:13" s="2" customFormat="1" x14ac:dyDescent="0.3">
      <c r="B19" s="47" t="s">
        <v>76</v>
      </c>
      <c r="C19" s="48">
        <f>AVERAGE(C15:C18)</f>
        <v>0.40876654270804197</v>
      </c>
      <c r="D19" s="48">
        <f t="shared" ref="D19:F19" si="5">AVERAGE(D15:D18)</f>
        <v>1.1808850365648771</v>
      </c>
      <c r="E19" s="48">
        <f t="shared" si="5"/>
        <v>0.75012179141203472</v>
      </c>
      <c r="F19" s="48">
        <f t="shared" si="5"/>
        <v>1.6602266293150463</v>
      </c>
      <c r="G19"/>
      <c r="I19" s="2" t="s">
        <v>26</v>
      </c>
      <c r="J19" s="2">
        <v>3058</v>
      </c>
    </row>
    <row r="20" spans="2:13" x14ac:dyDescent="0.3">
      <c r="B20" s="47"/>
      <c r="C20" s="48"/>
      <c r="D20" s="48"/>
      <c r="E20" s="48"/>
      <c r="F20" s="48"/>
      <c r="I20" s="1" t="s">
        <v>27</v>
      </c>
      <c r="J20" s="1">
        <v>2120</v>
      </c>
    </row>
    <row r="21" spans="2:13" x14ac:dyDescent="0.3">
      <c r="B21" s="47"/>
      <c r="C21" s="48"/>
      <c r="D21" s="48"/>
      <c r="E21" s="48"/>
      <c r="F21" s="48"/>
      <c r="I21" s="1" t="s">
        <v>28</v>
      </c>
      <c r="J21" s="1">
        <v>4471</v>
      </c>
    </row>
    <row r="23" spans="2:13" x14ac:dyDescent="0.3">
      <c r="B23" s="3" t="s">
        <v>72</v>
      </c>
      <c r="C23" s="2"/>
      <c r="D23" s="2"/>
      <c r="E23" s="2"/>
      <c r="F23" s="2"/>
      <c r="I23" s="15" t="s">
        <v>74</v>
      </c>
      <c r="J23" s="14"/>
    </row>
    <row r="24" spans="2:13" x14ac:dyDescent="0.3">
      <c r="C24" s="2" t="s">
        <v>1</v>
      </c>
      <c r="D24" s="2" t="s">
        <v>2</v>
      </c>
      <c r="E24" s="2" t="s">
        <v>3</v>
      </c>
      <c r="F24" s="2" t="s">
        <v>4</v>
      </c>
      <c r="H24" s="2" t="s">
        <v>77</v>
      </c>
      <c r="I24" s="2" t="s">
        <v>42</v>
      </c>
      <c r="J24" s="2" t="s">
        <v>43</v>
      </c>
      <c r="K24" s="21"/>
      <c r="L24" s="19"/>
      <c r="M24" s="19"/>
    </row>
    <row r="25" spans="2:13" x14ac:dyDescent="0.3">
      <c r="B25" s="2">
        <v>2019</v>
      </c>
      <c r="C25" s="7">
        <f>C6/C$19</f>
        <v>1095.9801089199714</v>
      </c>
      <c r="D25" s="7">
        <f t="shared" ref="D25:F25" si="6">D6/D$19</f>
        <v>1400.6443885607914</v>
      </c>
      <c r="E25" s="7">
        <f t="shared" si="6"/>
        <v>1237.1324371914673</v>
      </c>
      <c r="F25" s="7">
        <f t="shared" si="6"/>
        <v>1311.2667641634907</v>
      </c>
      <c r="H25" s="1">
        <v>1</v>
      </c>
      <c r="I25" s="2" t="s">
        <v>13</v>
      </c>
      <c r="J25" s="8">
        <v>1095.9801089199714</v>
      </c>
      <c r="K25" s="8">
        <v>1920.3</v>
      </c>
      <c r="L25" s="1">
        <f>K25+3*_xlfn.STDEV.S($J$25:$J$40)</f>
        <v>3552.1851885958858</v>
      </c>
      <c r="M25" s="1">
        <f>K25-3*_xlfn.STDEV.S($J$25:$J$40)</f>
        <v>288.41481140411383</v>
      </c>
    </row>
    <row r="26" spans="2:13" x14ac:dyDescent="0.3">
      <c r="B26" s="2">
        <v>2020</v>
      </c>
      <c r="C26" s="7">
        <f t="shared" ref="C26:F26" si="7">C7/C$19</f>
        <v>1849.4664338024518</v>
      </c>
      <c r="D26" s="7">
        <f t="shared" si="7"/>
        <v>1525.1272937109948</v>
      </c>
      <c r="E26" s="7">
        <f t="shared" si="7"/>
        <v>1697.0577505870021</v>
      </c>
      <c r="F26" s="7">
        <f t="shared" si="7"/>
        <v>1632.3072718801377</v>
      </c>
      <c r="H26" s="1">
        <v>2</v>
      </c>
      <c r="I26" s="2" t="s">
        <v>14</v>
      </c>
      <c r="J26" s="8">
        <v>1400.6443885607914</v>
      </c>
      <c r="K26" s="8">
        <v>1920.3</v>
      </c>
      <c r="L26" s="1">
        <f t="shared" ref="L26:L40" si="8">K26+3*_xlfn.STDEV.S($J$25:$J$40)</f>
        <v>3552.1851885958858</v>
      </c>
      <c r="M26" s="1">
        <f t="shared" ref="M26:M40" si="9">K26-3*_xlfn.STDEV.S($J$25:$J$40)</f>
        <v>288.41481140411383</v>
      </c>
    </row>
    <row r="27" spans="2:13" x14ac:dyDescent="0.3">
      <c r="B27" s="2">
        <v>2021</v>
      </c>
      <c r="C27" s="7">
        <f t="shared" ref="C27:F27" si="10">C8/C$19</f>
        <v>2262.9053588191373</v>
      </c>
      <c r="D27" s="7">
        <f t="shared" si="10"/>
        <v>2110.281630165352</v>
      </c>
      <c r="E27" s="7">
        <f t="shared" si="10"/>
        <v>1969.0135880730575</v>
      </c>
      <c r="F27" s="7">
        <f t="shared" si="10"/>
        <v>2036.4689617072863</v>
      </c>
      <c r="H27" s="1">
        <v>3</v>
      </c>
      <c r="I27" s="2" t="s">
        <v>15</v>
      </c>
      <c r="J27" s="8">
        <v>1237.1324371914673</v>
      </c>
      <c r="K27" s="8">
        <v>1920.3</v>
      </c>
      <c r="L27" s="1">
        <f t="shared" si="8"/>
        <v>3552.1851885958858</v>
      </c>
      <c r="M27" s="1">
        <f t="shared" si="9"/>
        <v>288.41481140411383</v>
      </c>
    </row>
    <row r="28" spans="2:13" x14ac:dyDescent="0.3">
      <c r="B28" s="2">
        <v>2022</v>
      </c>
      <c r="C28" s="7">
        <f t="shared" ref="C28:F28" si="11">C9/C$19</f>
        <v>2487.9727026152032</v>
      </c>
      <c r="D28" s="7">
        <f t="shared" si="11"/>
        <v>2589.5831561178356</v>
      </c>
      <c r="E28" s="7">
        <f t="shared" si="11"/>
        <v>2826.2077228943003</v>
      </c>
      <c r="F28" s="7">
        <f t="shared" si="11"/>
        <v>2693.0058348989282</v>
      </c>
      <c r="H28" s="1">
        <v>4</v>
      </c>
      <c r="I28" s="2" t="s">
        <v>16</v>
      </c>
      <c r="J28" s="8">
        <v>1311.2667641634907</v>
      </c>
      <c r="K28" s="8">
        <v>1920.3</v>
      </c>
      <c r="L28" s="1">
        <f t="shared" si="8"/>
        <v>3552.1851885958858</v>
      </c>
      <c r="M28" s="1">
        <f t="shared" si="9"/>
        <v>288.41481140411383</v>
      </c>
    </row>
    <row r="29" spans="2:13" x14ac:dyDescent="0.3">
      <c r="H29" s="1">
        <v>5</v>
      </c>
      <c r="I29" s="2" t="s">
        <v>17</v>
      </c>
      <c r="J29" s="8">
        <v>1849.4664338024518</v>
      </c>
      <c r="K29" s="8">
        <v>1920.3</v>
      </c>
      <c r="L29" s="1">
        <f t="shared" si="8"/>
        <v>3552.1851885958858</v>
      </c>
      <c r="M29" s="1">
        <f t="shared" si="9"/>
        <v>288.41481140411383</v>
      </c>
    </row>
    <row r="30" spans="2:13" x14ac:dyDescent="0.3">
      <c r="H30" s="1">
        <v>6</v>
      </c>
      <c r="I30" s="2" t="s">
        <v>18</v>
      </c>
      <c r="J30" s="8">
        <v>1525.1272937109948</v>
      </c>
      <c r="K30" s="8">
        <v>1920.3</v>
      </c>
      <c r="L30" s="1">
        <f t="shared" si="8"/>
        <v>3552.1851885958858</v>
      </c>
      <c r="M30" s="1">
        <f t="shared" si="9"/>
        <v>288.41481140411383</v>
      </c>
    </row>
    <row r="31" spans="2:13" x14ac:dyDescent="0.3">
      <c r="H31" s="1">
        <v>7</v>
      </c>
      <c r="I31" s="2" t="s">
        <v>19</v>
      </c>
      <c r="J31" s="8">
        <v>1697.0577505870021</v>
      </c>
      <c r="K31" s="8">
        <v>1920.3</v>
      </c>
      <c r="L31" s="1">
        <f t="shared" si="8"/>
        <v>3552.1851885958858</v>
      </c>
      <c r="M31" s="1">
        <f t="shared" si="9"/>
        <v>288.41481140411383</v>
      </c>
    </row>
    <row r="32" spans="2:13" x14ac:dyDescent="0.3">
      <c r="B32" s="3" t="s">
        <v>78</v>
      </c>
      <c r="C32" s="2"/>
      <c r="D32" s="2"/>
      <c r="E32" s="2"/>
      <c r="F32" s="2"/>
      <c r="H32" s="1">
        <v>8</v>
      </c>
      <c r="I32" s="2" t="s">
        <v>20</v>
      </c>
      <c r="J32" s="8">
        <v>1632.3072718801377</v>
      </c>
      <c r="K32" s="8">
        <v>1920.3</v>
      </c>
      <c r="L32" s="1">
        <f t="shared" si="8"/>
        <v>3552.1851885958858</v>
      </c>
      <c r="M32" s="1">
        <f t="shared" si="9"/>
        <v>288.41481140411383</v>
      </c>
    </row>
    <row r="33" spans="2:13" x14ac:dyDescent="0.3">
      <c r="B33" s="2"/>
      <c r="C33" s="2" t="s">
        <v>1</v>
      </c>
      <c r="D33" s="2" t="s">
        <v>2</v>
      </c>
      <c r="E33" s="2" t="s">
        <v>3</v>
      </c>
      <c r="F33" s="2" t="s">
        <v>4</v>
      </c>
      <c r="H33" s="1">
        <v>9</v>
      </c>
      <c r="I33" s="2" t="s">
        <v>21</v>
      </c>
      <c r="J33" s="8">
        <v>2262.9053588191373</v>
      </c>
      <c r="K33" s="8">
        <v>1920.3</v>
      </c>
      <c r="L33" s="1">
        <f t="shared" si="8"/>
        <v>3552.1851885958858</v>
      </c>
      <c r="M33" s="1">
        <f t="shared" si="9"/>
        <v>288.41481140411383</v>
      </c>
    </row>
    <row r="34" spans="2:13" x14ac:dyDescent="0.3">
      <c r="B34" s="2" t="s">
        <v>79</v>
      </c>
      <c r="C34" s="2">
        <v>17</v>
      </c>
      <c r="D34" s="2">
        <v>18</v>
      </c>
      <c r="E34" s="2">
        <v>19</v>
      </c>
      <c r="F34" s="2">
        <v>20</v>
      </c>
      <c r="H34" s="1">
        <v>10</v>
      </c>
      <c r="I34" s="2" t="s">
        <v>22</v>
      </c>
      <c r="J34" s="8">
        <v>2110.281630165352</v>
      </c>
      <c r="K34" s="8">
        <v>1920.3</v>
      </c>
      <c r="L34" s="1">
        <f t="shared" si="8"/>
        <v>3552.1851885958858</v>
      </c>
      <c r="M34" s="1">
        <f t="shared" si="9"/>
        <v>288.41481140411383</v>
      </c>
    </row>
    <row r="35" spans="2:13" x14ac:dyDescent="0.3">
      <c r="B35" s="32">
        <v>2023</v>
      </c>
      <c r="C35" s="32">
        <v>2837.19</v>
      </c>
      <c r="D35" s="32">
        <v>2945.06</v>
      </c>
      <c r="E35" s="32">
        <v>3052.9300000000003</v>
      </c>
      <c r="F35" s="32">
        <v>3160.8</v>
      </c>
      <c r="H35" s="1">
        <v>11</v>
      </c>
      <c r="I35" s="2" t="s">
        <v>23</v>
      </c>
      <c r="J35" s="8">
        <v>1969.0135880730575</v>
      </c>
      <c r="K35" s="8">
        <v>1920.3</v>
      </c>
      <c r="L35" s="1">
        <f t="shared" si="8"/>
        <v>3552.1851885958858</v>
      </c>
      <c r="M35" s="1">
        <f t="shared" si="9"/>
        <v>288.41481140411383</v>
      </c>
    </row>
    <row r="36" spans="2:13" x14ac:dyDescent="0.3">
      <c r="B36" s="2"/>
      <c r="C36" s="2"/>
      <c r="D36" s="2"/>
      <c r="E36" s="2"/>
      <c r="F36" s="2"/>
      <c r="H36" s="1">
        <v>12</v>
      </c>
      <c r="I36" s="2" t="s">
        <v>24</v>
      </c>
      <c r="J36" s="8">
        <v>2036.4689617072863</v>
      </c>
      <c r="K36" s="8">
        <v>1920.3</v>
      </c>
      <c r="L36" s="1">
        <f t="shared" si="8"/>
        <v>3552.1851885958858</v>
      </c>
      <c r="M36" s="1">
        <f t="shared" si="9"/>
        <v>288.41481140411383</v>
      </c>
    </row>
    <row r="37" spans="2:13" x14ac:dyDescent="0.3">
      <c r="B37" s="3" t="s">
        <v>80</v>
      </c>
      <c r="C37" s="2"/>
      <c r="D37" s="2"/>
      <c r="E37" s="2"/>
      <c r="F37" s="2"/>
      <c r="H37" s="1">
        <v>13</v>
      </c>
      <c r="I37" s="2" t="s">
        <v>25</v>
      </c>
      <c r="J37" s="8">
        <v>2487.9727026152032</v>
      </c>
      <c r="K37" s="8">
        <v>1920.3</v>
      </c>
      <c r="L37" s="1">
        <f t="shared" si="8"/>
        <v>3552.1851885958858</v>
      </c>
      <c r="M37" s="1">
        <f t="shared" si="9"/>
        <v>288.41481140411383</v>
      </c>
    </row>
    <row r="38" spans="2:13" x14ac:dyDescent="0.3">
      <c r="B38" s="2"/>
      <c r="C38" s="2" t="s">
        <v>1</v>
      </c>
      <c r="D38" s="2" t="s">
        <v>2</v>
      </c>
      <c r="E38" s="2" t="s">
        <v>3</v>
      </c>
      <c r="F38" s="2" t="s">
        <v>4</v>
      </c>
      <c r="H38" s="1">
        <v>14</v>
      </c>
      <c r="I38" s="2" t="s">
        <v>26</v>
      </c>
      <c r="J38" s="8">
        <v>2589.5831561178356</v>
      </c>
      <c r="K38" s="8">
        <v>1920.3</v>
      </c>
      <c r="L38" s="1">
        <f t="shared" si="8"/>
        <v>3552.1851885958858</v>
      </c>
      <c r="M38" s="1">
        <f t="shared" si="9"/>
        <v>288.41481140411383</v>
      </c>
    </row>
    <row r="39" spans="2:13" x14ac:dyDescent="0.3">
      <c r="B39" s="2" t="s">
        <v>79</v>
      </c>
      <c r="C39" s="2">
        <v>17</v>
      </c>
      <c r="D39" s="2">
        <v>18</v>
      </c>
      <c r="E39" s="2">
        <v>19</v>
      </c>
      <c r="F39" s="2">
        <v>20</v>
      </c>
      <c r="H39" s="1">
        <v>15</v>
      </c>
      <c r="I39" s="2" t="s">
        <v>27</v>
      </c>
      <c r="J39" s="8">
        <v>2826.2077228943003</v>
      </c>
      <c r="K39" s="8">
        <v>1920.3</v>
      </c>
      <c r="L39" s="1">
        <f t="shared" si="8"/>
        <v>3552.1851885958858</v>
      </c>
      <c r="M39" s="1">
        <f t="shared" si="9"/>
        <v>288.41481140411383</v>
      </c>
    </row>
    <row r="40" spans="2:13" x14ac:dyDescent="0.3">
      <c r="B40" s="49">
        <v>2023</v>
      </c>
      <c r="C40" s="50">
        <f>C35*C$19</f>
        <v>1159.7483473058296</v>
      </c>
      <c r="D40" s="50">
        <f t="shared" ref="D40:F40" si="12">D35*D$19</f>
        <v>3477.7772857857567</v>
      </c>
      <c r="E40" s="50">
        <f t="shared" si="12"/>
        <v>2290.0693206555434</v>
      </c>
      <c r="F40" s="50">
        <f t="shared" si="12"/>
        <v>5247.6443299389985</v>
      </c>
      <c r="H40" s="1">
        <v>16</v>
      </c>
      <c r="I40" s="2" t="s">
        <v>28</v>
      </c>
      <c r="J40" s="8">
        <v>2693.0058348989282</v>
      </c>
      <c r="K40" s="8">
        <v>1920.3</v>
      </c>
      <c r="L40" s="1">
        <f t="shared" si="8"/>
        <v>3552.1851885958858</v>
      </c>
      <c r="M40" s="1">
        <f t="shared" si="9"/>
        <v>288.41481140411383</v>
      </c>
    </row>
    <row r="41" spans="2:13" x14ac:dyDescent="0.3">
      <c r="B41" s="1"/>
      <c r="C41" s="1"/>
      <c r="D41" s="1"/>
      <c r="E41" s="1"/>
      <c r="F41" s="1"/>
      <c r="H41" s="44">
        <v>17</v>
      </c>
      <c r="I41" s="45" t="s">
        <v>92</v>
      </c>
      <c r="J41" s="51">
        <f>107.87*H41+1003.4</f>
        <v>2837.19</v>
      </c>
    </row>
    <row r="42" spans="2:13" x14ac:dyDescent="0.3">
      <c r="H42" s="44">
        <v>18</v>
      </c>
      <c r="I42" s="45" t="s">
        <v>93</v>
      </c>
      <c r="J42" s="51">
        <f t="shared" ref="J42:J44" si="13">107.87*H42+1003.4</f>
        <v>2945.06</v>
      </c>
    </row>
    <row r="43" spans="2:13" x14ac:dyDescent="0.3">
      <c r="H43" s="44">
        <v>19</v>
      </c>
      <c r="I43" s="45" t="s">
        <v>94</v>
      </c>
      <c r="J43" s="51">
        <f t="shared" si="13"/>
        <v>3052.9300000000003</v>
      </c>
    </row>
    <row r="44" spans="2:13" x14ac:dyDescent="0.3">
      <c r="H44" s="44">
        <v>20</v>
      </c>
      <c r="I44" s="45" t="s">
        <v>95</v>
      </c>
      <c r="J44" s="51">
        <f t="shared" si="13"/>
        <v>3160.8</v>
      </c>
    </row>
  </sheetData>
  <mergeCells count="5">
    <mergeCell ref="B19:B21"/>
    <mergeCell ref="C19:C21"/>
    <mergeCell ref="D19:D21"/>
    <mergeCell ref="E19:E21"/>
    <mergeCell ref="F19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Baseline</vt:lpstr>
      <vt:lpstr>Baseline (2)</vt:lpstr>
      <vt:lpstr>Baseline plus Seasonality</vt:lpstr>
      <vt:lpstr>Baseline plus Seasonality (2)</vt:lpstr>
      <vt:lpstr>Baseline plus Trend (2)</vt:lpstr>
      <vt:lpstr>Baseline plus Trend</vt:lpstr>
      <vt:lpstr>Baseline, Trend and Seasona (2)</vt:lpstr>
      <vt:lpstr>Baseline, Trend and Seasonality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rhark</dc:creator>
  <cp:lastModifiedBy>Apaar Jain</cp:lastModifiedBy>
  <dcterms:created xsi:type="dcterms:W3CDTF">2021-05-31T01:08:26Z</dcterms:created>
  <dcterms:modified xsi:type="dcterms:W3CDTF">2025-03-11T07:01:38Z</dcterms:modified>
</cp:coreProperties>
</file>