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iapacificcollege.sharepoint.com/sites/PROJMANT3MI201MI203/Shared Documents/Group 02 Team Developmentality/Midterm Deliverables/Week 1 - 3/"/>
    </mc:Choice>
  </mc:AlternateContent>
  <xr:revisionPtr revIDLastSave="71" documentId="13_ncr:1_{DC659375-308F-4E59-8B02-A43F533F67DD}" xr6:coauthVersionLast="47" xr6:coauthVersionMax="47" xr10:uidLastSave="{6BBFFE37-9CB0-429C-A22D-1CEF24C646A6}"/>
  <bookViews>
    <workbookView xWindow="-108" yWindow="-108" windowWidth="23256" windowHeight="12456" xr2:uid="{7740A76B-2112-4292-BAF3-277CD24D9B80}"/>
  </bookViews>
  <sheets>
    <sheet name="ESTIMATED COST" sheetId="2" r:id="rId1"/>
    <sheet name="ESTIMATED BENEFIT" sheetId="1" r:id="rId2"/>
    <sheet name="COST-BENEFIT 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H7" i="3"/>
  <c r="G7" i="3"/>
  <c r="F7" i="3"/>
  <c r="E7" i="3"/>
  <c r="D7" i="3"/>
  <c r="D8" i="3" s="1"/>
  <c r="E6" i="3"/>
  <c r="F6" i="3" s="1"/>
  <c r="D6" i="3"/>
  <c r="C9" i="1"/>
  <c r="H22" i="2"/>
  <c r="H21" i="2"/>
  <c r="F15" i="2"/>
  <c r="H15" i="2" s="1"/>
  <c r="F14" i="2"/>
  <c r="H14" i="2" s="1"/>
  <c r="H20" i="2"/>
  <c r="H19" i="2"/>
  <c r="H18" i="2"/>
  <c r="E30" i="2" s="1"/>
  <c r="F13" i="2"/>
  <c r="H13" i="2" s="1"/>
  <c r="F12" i="2"/>
  <c r="H12" i="2" s="1"/>
  <c r="F11" i="2"/>
  <c r="H11" i="2" s="1"/>
  <c r="H24" i="2"/>
  <c r="G6" i="3" l="1"/>
  <c r="F8" i="3"/>
  <c r="E8" i="3"/>
  <c r="H16" i="2"/>
  <c r="E29" i="2" s="1"/>
  <c r="H6" i="3" l="1"/>
  <c r="G8" i="3"/>
  <c r="H8" i="3" l="1"/>
  <c r="I6" i="3"/>
  <c r="I8" i="3" l="1"/>
  <c r="J6" i="3"/>
  <c r="J8" i="3" s="1"/>
</calcChain>
</file>

<file path=xl/sharedStrings.xml><?xml version="1.0" encoding="utf-8"?>
<sst xmlns="http://schemas.openxmlformats.org/spreadsheetml/2006/main" count="63" uniqueCount="58">
  <si>
    <t>Barangay South Signal Village Web App</t>
  </si>
  <si>
    <t>Project Duration (months)</t>
  </si>
  <si>
    <t>PROJECT COST ELEMENTS</t>
  </si>
  <si>
    <t>Manpower Estimated Cost</t>
  </si>
  <si>
    <t>Role</t>
  </si>
  <si>
    <t>Average Salaray (monthly)</t>
  </si>
  <si>
    <t xml:space="preserve">Total Salary (12 months) </t>
  </si>
  <si>
    <t>Count</t>
  </si>
  <si>
    <t>Total</t>
  </si>
  <si>
    <t>Project Manager</t>
  </si>
  <si>
    <t>https://ph.indeed.com/career/project-manager/salaries</t>
  </si>
  <si>
    <t>Product Owner</t>
  </si>
  <si>
    <t>https://www.payscale.com/research/PH/Job=Product_Owner/Salary</t>
  </si>
  <si>
    <t xml:space="preserve"> </t>
  </si>
  <si>
    <t>Scrum Master / Developer</t>
  </si>
  <si>
    <t>https://www.payscale.com/research/PH/Job=ScrumMaster/Salary</t>
  </si>
  <si>
    <t xml:space="preserve">Scrum Member / Laravel Junior Developer </t>
  </si>
  <si>
    <t>https://ph.indeed.com/career/documentation-manager/salaries</t>
  </si>
  <si>
    <t>Documentation Manager </t>
  </si>
  <si>
    <t>Laravel Junior Developer Work, Jobs - 25 April, 2023 | Indeed.com Philippines</t>
  </si>
  <si>
    <t>Total Manpower Cost Estimate</t>
  </si>
  <si>
    <t>Maintenance Estimated Cost</t>
  </si>
  <si>
    <t>Managed SSL Services</t>
  </si>
  <si>
    <t>yearly</t>
  </si>
  <si>
    <t>Managed SSL Service | A Managed SSL Installation and Renewal Service - GoDaddy PH</t>
  </si>
  <si>
    <t xml:space="preserve">Website Security (Premuim) </t>
  </si>
  <si>
    <t>monthly</t>
  </si>
  <si>
    <t>Website Security - Protect Your Site with GoDaddy</t>
  </si>
  <si>
    <t>Website Backup</t>
  </si>
  <si>
    <t>Website Backup | Automated and Cloud Based Backups - GoDaddy PH</t>
  </si>
  <si>
    <t>System Administrator</t>
  </si>
  <si>
    <t>Website Administrator Work, Jobs - 25 April, 2023 | Indeed.com Philippines</t>
  </si>
  <si>
    <t xml:space="preserve">Maintenace (yearly) </t>
  </si>
  <si>
    <t>Hosting and DNS Cost</t>
  </si>
  <si>
    <t>Hosting w/ DNS protection (36 months)</t>
  </si>
  <si>
    <t>every 3 years</t>
  </si>
  <si>
    <t>Indirect Cost</t>
  </si>
  <si>
    <t>Utilities</t>
  </si>
  <si>
    <t>Covered by the barangay</t>
  </si>
  <si>
    <t>Equipments</t>
  </si>
  <si>
    <t>Administrative Roles</t>
  </si>
  <si>
    <t>Estimated Project Cost</t>
  </si>
  <si>
    <t>100 % No Error</t>
  </si>
  <si>
    <t>Year 1</t>
  </si>
  <si>
    <t>Year 2</t>
  </si>
  <si>
    <t>Year 3</t>
  </si>
  <si>
    <t>Year 4</t>
  </si>
  <si>
    <t>Year 5</t>
  </si>
  <si>
    <t>Year 6</t>
  </si>
  <si>
    <t>Year 7</t>
  </si>
  <si>
    <t>Benefit</t>
  </si>
  <si>
    <t>Cost</t>
  </si>
  <si>
    <t>Estimated Savings</t>
  </si>
  <si>
    <t>Estimated Benefit</t>
  </si>
  <si>
    <t>Estimated Number of Requests per year</t>
  </si>
  <si>
    <t xml:space="preserve">Estimated revenue from requesting documents  </t>
  </si>
  <si>
    <t>Estimated Average Benefit every year</t>
  </si>
  <si>
    <t>Estimated increase per yer: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</si>
</sst>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9757A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43" fontId="0" fillId="0" borderId="0" xfId="1" applyFont="1"/>
    <xf numFmtId="43" fontId="4" fillId="0" borderId="0" xfId="1" applyFont="1"/>
    <xf numFmtId="43" fontId="0" fillId="0" borderId="0" xfId="0" applyNumberFormat="1"/>
    <xf numFmtId="44" fontId="0" fillId="0" borderId="19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3" fillId="2" borderId="20" xfId="0" applyNumberFormat="1" applyFont="1" applyFill="1" applyBorder="1"/>
    <xf numFmtId="0" fontId="0" fillId="3" borderId="3" xfId="0" applyFill="1" applyBorder="1"/>
    <xf numFmtId="44" fontId="0" fillId="3" borderId="1" xfId="2" applyFont="1" applyFill="1" applyBorder="1"/>
    <xf numFmtId="0" fontId="0" fillId="3" borderId="1" xfId="0" applyFill="1" applyBorder="1"/>
    <xf numFmtId="0" fontId="0" fillId="3" borderId="0" xfId="0" applyFill="1"/>
    <xf numFmtId="44" fontId="0" fillId="0" borderId="25" xfId="0" applyNumberFormat="1" applyBorder="1"/>
    <xf numFmtId="44" fontId="0" fillId="0" borderId="26" xfId="0" applyNumberFormat="1" applyBorder="1"/>
    <xf numFmtId="0" fontId="0" fillId="3" borderId="27" xfId="0" applyFill="1" applyBorder="1"/>
    <xf numFmtId="44" fontId="0" fillId="7" borderId="32" xfId="2" applyFont="1" applyFill="1" applyBorder="1"/>
    <xf numFmtId="0" fontId="2" fillId="8" borderId="29" xfId="0" applyFont="1" applyFill="1" applyBorder="1"/>
    <xf numFmtId="0" fontId="2" fillId="9" borderId="31" xfId="0" applyFont="1" applyFill="1" applyBorder="1"/>
    <xf numFmtId="0" fontId="6" fillId="0" borderId="0" xfId="3"/>
    <xf numFmtId="0" fontId="0" fillId="3" borderId="33" xfId="0" applyFill="1" applyBorder="1"/>
    <xf numFmtId="44" fontId="3" fillId="3" borderId="0" xfId="0" applyNumberFormat="1" applyFont="1" applyFill="1"/>
    <xf numFmtId="44" fontId="0" fillId="3" borderId="0" xfId="0" applyNumberFormat="1" applyFill="1"/>
    <xf numFmtId="44" fontId="0" fillId="0" borderId="2" xfId="0" applyNumberFormat="1" applyBorder="1"/>
    <xf numFmtId="44" fontId="3" fillId="10" borderId="20" xfId="0" applyNumberFormat="1" applyFont="1" applyFill="1" applyBorder="1"/>
    <xf numFmtId="43" fontId="0" fillId="3" borderId="0" xfId="0" applyNumberFormat="1" applyFill="1"/>
    <xf numFmtId="44" fontId="9" fillId="6" borderId="30" xfId="2" applyFont="1" applyFill="1" applyBorder="1"/>
    <xf numFmtId="0" fontId="3" fillId="4" borderId="1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44" fontId="8" fillId="12" borderId="1" xfId="2" applyFont="1" applyFill="1" applyBorder="1" applyAlignment="1">
      <alignment horizontal="center"/>
    </xf>
    <xf numFmtId="44" fontId="8" fillId="12" borderId="4" xfId="2" applyFont="1" applyFill="1" applyBorder="1" applyAlignment="1">
      <alignment horizontal="center"/>
    </xf>
    <xf numFmtId="44" fontId="2" fillId="3" borderId="23" xfId="2" applyFont="1" applyFill="1" applyBorder="1" applyAlignment="1">
      <alignment horizontal="center"/>
    </xf>
    <xf numFmtId="44" fontId="2" fillId="3" borderId="21" xfId="2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/>
    </xf>
    <xf numFmtId="44" fontId="0" fillId="3" borderId="4" xfId="2" applyFont="1" applyFill="1" applyBorder="1" applyAlignment="1">
      <alignment horizontal="center"/>
    </xf>
    <xf numFmtId="44" fontId="7" fillId="12" borderId="1" xfId="2" applyFont="1" applyFill="1" applyBorder="1" applyAlignment="1">
      <alignment horizontal="center"/>
    </xf>
    <xf numFmtId="44" fontId="7" fillId="12" borderId="4" xfId="2" applyFont="1" applyFill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0" fontId="7" fillId="12" borderId="34" xfId="0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/>
    </xf>
    <xf numFmtId="44" fontId="0" fillId="3" borderId="23" xfId="2" applyFont="1" applyFill="1" applyBorder="1" applyAlignment="1">
      <alignment horizontal="center"/>
    </xf>
    <xf numFmtId="44" fontId="0" fillId="3" borderId="21" xfId="2" applyFont="1" applyFill="1" applyBorder="1" applyAlignment="1">
      <alignment horizontal="center"/>
    </xf>
    <xf numFmtId="44" fontId="0" fillId="3" borderId="24" xfId="2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4" fontId="2" fillId="11" borderId="4" xfId="2" applyFont="1" applyFill="1" applyBorder="1" applyAlignment="1">
      <alignment horizontal="center" vertical="center"/>
    </xf>
    <xf numFmtId="44" fontId="2" fillId="11" borderId="7" xfId="2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44" fontId="0" fillId="3" borderId="4" xfId="2" applyFont="1" applyFill="1" applyBorder="1" applyAlignment="1">
      <alignment horizontal="center" vertical="center"/>
    </xf>
    <xf numFmtId="43" fontId="0" fillId="3" borderId="35" xfId="1" applyFont="1" applyFill="1" applyBorder="1" applyAlignment="1">
      <alignment horizontal="center" vertical="center"/>
    </xf>
    <xf numFmtId="43" fontId="0" fillId="3" borderId="36" xfId="1" applyFont="1" applyFill="1" applyBorder="1" applyAlignment="1">
      <alignment horizontal="center" vertical="center"/>
    </xf>
    <xf numFmtId="43" fontId="0" fillId="3" borderId="14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Estimated Cost Benefit Analysis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'COST-BENEFIT ANALYSIS'!$D$5:$J$5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'COST-BENEFIT ANALYSIS'!$D$8:$J$8</c:f>
              <c:numCache>
                <c:formatCode>_("₱"* #,##0.00_);_("₱"* \(#,##0.00\);_("₱"* "-"??_);_(@_)</c:formatCode>
                <c:ptCount val="7"/>
                <c:pt idx="0">
                  <c:v>-604735.7200000002</c:v>
                </c:pt>
                <c:pt idx="1">
                  <c:v>2869489.2800000003</c:v>
                </c:pt>
                <c:pt idx="2">
                  <c:v>3859225.0000000009</c:v>
                </c:pt>
                <c:pt idx="3">
                  <c:v>4269732.2800000021</c:v>
                </c:pt>
                <c:pt idx="4">
                  <c:v>4748575.0000000028</c:v>
                </c:pt>
                <c:pt idx="5">
                  <c:v>5261010.0000000037</c:v>
                </c:pt>
                <c:pt idx="6">
                  <c:v>5824688.5000000047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527-B6B3-2190E89D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14176"/>
        <c:axId val="2043212256"/>
      </c:lineChart>
      <c:catAx>
        <c:axId val="20432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2256"/>
        <c:crosses val="autoZero"/>
        <c:auto val="1"/>
        <c:lblAlgn val="ctr"/>
        <c:lblOffset val="100"/>
        <c:noMultiLvlLbl val="0"/>
      </c:catAx>
      <c:valAx>
        <c:axId val="2043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Estimated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224117</xdr:colOff>
      <xdr:row>9</xdr:row>
      <xdr:rowOff>177277</xdr:rowOff>
    </xdr:from>
    <xdr:to>
      <xdr:col>8</xdr:col>
      <xdr:colOff>384137</xdr:colOff>
      <xdr:row>26</xdr:row>
      <xdr:rowOff>104887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3C335-BE63-B310-250B-FC095EC4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daddy.com/en-ph/web-security/website-security" TargetMode="External"/><Relationship Id="rId3" Type="http://schemas.openxmlformats.org/officeDocument/2006/relationships/hyperlink" Target="https://www.payscale.com/research/PH/Job=Product_Owner/Salary?fbclid=IwAR2sN0dX0mUsz2xJLVHRwIxkvUpq9KPNUgneRmb9-kRj_lM0D7pBZT7U0F0" TargetMode="External"/><Relationship Id="rId7" Type="http://schemas.openxmlformats.org/officeDocument/2006/relationships/hyperlink" Target="https://www.godaddy.com/en-ph/web-security/easy-ssl-service" TargetMode="External"/><Relationship Id="rId2" Type="http://schemas.openxmlformats.org/officeDocument/2006/relationships/hyperlink" Target="https://ph.indeed.com/career/documentation-manager/salaries?fbclid=IwAR05UInbQ2XaiQtZ6Rinpkefb77C0G_AoZaGOQuekv_vDE0nnFK18r1bzKw" TargetMode="External"/><Relationship Id="rId1" Type="http://schemas.openxmlformats.org/officeDocument/2006/relationships/hyperlink" Target="https://www.payscale.com/research/PH/Job=ScrumMaster/Salary?fbclid=IwAR3KuV5a2mYaBuE-E26l3GoI9EQgHPJDksTJv4vhCAZyVXT5IGzWjj-6Kt4" TargetMode="External"/><Relationship Id="rId6" Type="http://schemas.openxmlformats.org/officeDocument/2006/relationships/hyperlink" Target="https://www.godaddy.com/en-ph/web-security/website-backup" TargetMode="External"/><Relationship Id="rId5" Type="http://schemas.openxmlformats.org/officeDocument/2006/relationships/hyperlink" Target="https://ph.indeed.com/Laravel-Junior-Developer-jobs?vjk=1348881bdb78aef7" TargetMode="External"/><Relationship Id="rId4" Type="http://schemas.openxmlformats.org/officeDocument/2006/relationships/hyperlink" Target="https://ph.indeed.com/career/project-manager/salaries?fbclid=IwAR3uDgjqQ7LmvjKkiuOWC_YUXqbe0cGFBwjSn45g7hYUBY_cTLjlY2x96tI" TargetMode="External"/><Relationship Id="rId9" Type="http://schemas.openxmlformats.org/officeDocument/2006/relationships/hyperlink" Target="https://ph.indeed.com/q-website-administrator-jobs.html?vjk=a1364243f39109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DDF0-E00C-4D7D-BC24-068247528B83}">
  <dimension ref="D4:P41"/>
  <sheetViews>
    <sheetView tabSelected="1" topLeftCell="A4" zoomScale="85" zoomScaleNormal="85" workbookViewId="0">
      <selection activeCell="M40" sqref="M40"/>
    </sheetView>
  </sheetViews>
  <sheetFormatPr defaultRowHeight="14.4" x14ac:dyDescent="0.3"/>
  <cols>
    <col min="4" max="4" width="46" bestFit="1" customWidth="1"/>
    <col min="5" max="5" width="23.6640625" bestFit="1" customWidth="1"/>
    <col min="6" max="6" width="20.6640625" bestFit="1" customWidth="1"/>
    <col min="8" max="8" width="19.33203125" customWidth="1"/>
    <col min="11" max="11" width="22.33203125" bestFit="1" customWidth="1"/>
    <col min="12" max="12" width="16.33203125" bestFit="1" customWidth="1"/>
    <col min="13" max="17" width="15.44140625" bestFit="1" customWidth="1"/>
    <col min="18" max="18" width="15.5546875" bestFit="1" customWidth="1"/>
  </cols>
  <sheetData>
    <row r="4" spans="4:12" ht="15" thickBot="1" x14ac:dyDescent="0.35"/>
    <row r="5" spans="4:12" ht="15" thickBot="1" x14ac:dyDescent="0.35">
      <c r="D5" s="28" t="s">
        <v>0</v>
      </c>
      <c r="E5" s="29"/>
      <c r="F5" s="29"/>
      <c r="G5" s="29"/>
      <c r="H5" s="29"/>
      <c r="I5" s="30"/>
    </row>
    <row r="6" spans="4:12" ht="15" thickBot="1" x14ac:dyDescent="0.35">
      <c r="D6" s="40" t="s">
        <v>1</v>
      </c>
      <c r="E6" s="41"/>
      <c r="F6" s="41"/>
      <c r="G6" s="42"/>
      <c r="H6" s="48">
        <v>12</v>
      </c>
      <c r="I6" s="49"/>
    </row>
    <row r="7" spans="4:12" x14ac:dyDescent="0.3">
      <c r="D7" s="31" t="s">
        <v>2</v>
      </c>
      <c r="E7" s="32"/>
      <c r="F7" s="32"/>
      <c r="G7" s="32"/>
      <c r="H7" s="32"/>
      <c r="I7" s="33"/>
    </row>
    <row r="8" spans="4:12" x14ac:dyDescent="0.3">
      <c r="D8" s="34" t="s">
        <v>3</v>
      </c>
      <c r="E8" s="35"/>
      <c r="F8" s="35"/>
      <c r="G8" s="35"/>
      <c r="H8" s="35"/>
      <c r="I8" s="36"/>
    </row>
    <row r="9" spans="4:12" x14ac:dyDescent="0.3">
      <c r="D9" s="37" t="s">
        <v>4</v>
      </c>
      <c r="E9" s="38" t="s">
        <v>5</v>
      </c>
      <c r="F9" s="38" t="s">
        <v>6</v>
      </c>
      <c r="G9" s="39" t="s">
        <v>7</v>
      </c>
      <c r="H9" s="39" t="s">
        <v>8</v>
      </c>
      <c r="I9" s="58"/>
    </row>
    <row r="10" spans="4:12" x14ac:dyDescent="0.3">
      <c r="D10" s="37"/>
      <c r="E10" s="38"/>
      <c r="F10" s="38"/>
      <c r="G10" s="39"/>
      <c r="H10" s="39"/>
      <c r="I10" s="58"/>
    </row>
    <row r="11" spans="4:12" x14ac:dyDescent="0.3">
      <c r="D11" s="10" t="s">
        <v>9</v>
      </c>
      <c r="E11" s="11">
        <v>50605</v>
      </c>
      <c r="F11" s="11">
        <f xml:space="preserve"> E11* $H$6</f>
        <v>607260</v>
      </c>
      <c r="G11" s="12">
        <v>1</v>
      </c>
      <c r="H11" s="59">
        <f>F11*G11</f>
        <v>607260</v>
      </c>
      <c r="I11" s="60"/>
      <c r="K11" s="20" t="s">
        <v>10</v>
      </c>
    </row>
    <row r="12" spans="4:12" x14ac:dyDescent="0.3">
      <c r="D12" s="10" t="s">
        <v>11</v>
      </c>
      <c r="E12" s="11">
        <v>58500</v>
      </c>
      <c r="F12" s="11">
        <f>E12* $H$6</f>
        <v>702000</v>
      </c>
      <c r="G12" s="12">
        <v>1</v>
      </c>
      <c r="H12" s="59">
        <f>F12*G12</f>
        <v>702000</v>
      </c>
      <c r="I12" s="60"/>
      <c r="K12" s="20" t="s">
        <v>12</v>
      </c>
      <c r="L12" t="s">
        <v>13</v>
      </c>
    </row>
    <row r="13" spans="4:12" x14ac:dyDescent="0.3">
      <c r="D13" s="10" t="s">
        <v>14</v>
      </c>
      <c r="E13" s="11">
        <v>79500</v>
      </c>
      <c r="F13" s="11">
        <f>E13* $H$6</f>
        <v>954000</v>
      </c>
      <c r="G13" s="12">
        <v>1</v>
      </c>
      <c r="H13" s="59">
        <f t="shared" ref="H13" si="0">F13*G13</f>
        <v>954000</v>
      </c>
      <c r="I13" s="60"/>
      <c r="K13" s="20" t="s">
        <v>15</v>
      </c>
    </row>
    <row r="14" spans="4:12" x14ac:dyDescent="0.3">
      <c r="D14" s="10" t="s">
        <v>16</v>
      </c>
      <c r="E14" s="11">
        <v>40000</v>
      </c>
      <c r="F14" s="11">
        <f t="shared" ref="F14" si="1" xml:space="preserve"> E14* $H$6</f>
        <v>480000</v>
      </c>
      <c r="G14" s="12">
        <v>2</v>
      </c>
      <c r="H14" s="66">
        <f t="shared" ref="H14" si="2">F14*G14</f>
        <v>960000</v>
      </c>
      <c r="I14" s="67"/>
      <c r="K14" s="20" t="s">
        <v>17</v>
      </c>
    </row>
    <row r="15" spans="4:12" x14ac:dyDescent="0.3">
      <c r="D15" s="10" t="s">
        <v>18</v>
      </c>
      <c r="E15" s="11">
        <v>41059</v>
      </c>
      <c r="F15" s="11">
        <f xml:space="preserve"> E15* $H$6</f>
        <v>492708</v>
      </c>
      <c r="G15" s="12">
        <v>1</v>
      </c>
      <c r="H15" s="59">
        <f>F15*G15</f>
        <v>492708</v>
      </c>
      <c r="I15" s="60"/>
      <c r="K15" s="20" t="s">
        <v>19</v>
      </c>
    </row>
    <row r="16" spans="4:12" ht="15.6" x14ac:dyDescent="0.3">
      <c r="D16" s="56" t="s">
        <v>20</v>
      </c>
      <c r="E16" s="57"/>
      <c r="F16" s="57"/>
      <c r="G16" s="57"/>
      <c r="H16" s="61">
        <f>SUM(H11:H15)</f>
        <v>3715968</v>
      </c>
      <c r="I16" s="62"/>
    </row>
    <row r="17" spans="4:11" x14ac:dyDescent="0.3">
      <c r="D17" s="34" t="s">
        <v>21</v>
      </c>
      <c r="E17" s="35"/>
      <c r="F17" s="35"/>
      <c r="G17" s="35"/>
      <c r="H17" s="35"/>
      <c r="I17" s="36"/>
    </row>
    <row r="18" spans="4:11" x14ac:dyDescent="0.3">
      <c r="D18" s="10" t="s">
        <v>22</v>
      </c>
      <c r="E18" s="11">
        <v>4999</v>
      </c>
      <c r="F18" s="66" t="s">
        <v>23</v>
      </c>
      <c r="G18" s="68"/>
      <c r="H18" s="59">
        <f>E18</f>
        <v>4999</v>
      </c>
      <c r="I18" s="60"/>
      <c r="K18" s="20" t="s">
        <v>24</v>
      </c>
    </row>
    <row r="19" spans="4:11" x14ac:dyDescent="0.3">
      <c r="D19" s="10" t="s">
        <v>25</v>
      </c>
      <c r="E19" s="11">
        <v>799</v>
      </c>
      <c r="F19" s="66" t="s">
        <v>26</v>
      </c>
      <c r="G19" s="68"/>
      <c r="H19" s="59">
        <f>E19*12</f>
        <v>9588</v>
      </c>
      <c r="I19" s="60"/>
      <c r="K19" s="20" t="s">
        <v>27</v>
      </c>
    </row>
    <row r="20" spans="4:11" x14ac:dyDescent="0.3">
      <c r="D20" s="10" t="s">
        <v>28</v>
      </c>
      <c r="E20" s="11">
        <v>99</v>
      </c>
      <c r="F20" s="66" t="s">
        <v>26</v>
      </c>
      <c r="G20" s="68"/>
      <c r="H20" s="59">
        <f>E20*12</f>
        <v>1188</v>
      </c>
      <c r="I20" s="60"/>
      <c r="K20" s="20" t="s">
        <v>29</v>
      </c>
    </row>
    <row r="21" spans="4:11" x14ac:dyDescent="0.3">
      <c r="D21" s="21" t="s">
        <v>30</v>
      </c>
      <c r="E21" s="11">
        <v>30000</v>
      </c>
      <c r="F21" s="66" t="s">
        <v>26</v>
      </c>
      <c r="G21" s="68"/>
      <c r="H21" s="59">
        <f>E21*12</f>
        <v>360000</v>
      </c>
      <c r="I21" s="60"/>
      <c r="K21" s="20" t="s">
        <v>31</v>
      </c>
    </row>
    <row r="22" spans="4:11" ht="15.6" x14ac:dyDescent="0.3">
      <c r="D22" s="63" t="s">
        <v>32</v>
      </c>
      <c r="E22" s="64"/>
      <c r="F22" s="64"/>
      <c r="G22" s="65"/>
      <c r="H22" s="50">
        <f>SUM(H18:I21)</f>
        <v>375775</v>
      </c>
      <c r="I22" s="51"/>
    </row>
    <row r="23" spans="4:11" x14ac:dyDescent="0.3">
      <c r="D23" s="34" t="s">
        <v>33</v>
      </c>
      <c r="E23" s="35"/>
      <c r="F23" s="35"/>
      <c r="G23" s="35"/>
      <c r="H23" s="35"/>
      <c r="I23" s="36"/>
    </row>
    <row r="24" spans="4:11" x14ac:dyDescent="0.3">
      <c r="D24" s="10" t="s">
        <v>34</v>
      </c>
      <c r="E24" s="11">
        <v>12992.72</v>
      </c>
      <c r="F24" s="54" t="s">
        <v>35</v>
      </c>
      <c r="G24" s="55"/>
      <c r="H24" s="52">
        <f>E24</f>
        <v>12992.72</v>
      </c>
      <c r="I24" s="53"/>
    </row>
    <row r="25" spans="4:11" x14ac:dyDescent="0.3">
      <c r="D25" s="34" t="s">
        <v>36</v>
      </c>
      <c r="E25" s="35"/>
      <c r="F25" s="35"/>
      <c r="G25" s="35"/>
      <c r="H25" s="35"/>
      <c r="I25" s="36"/>
    </row>
    <row r="26" spans="4:11" x14ac:dyDescent="0.3">
      <c r="D26" s="10" t="s">
        <v>37</v>
      </c>
      <c r="E26" s="43" t="s">
        <v>38</v>
      </c>
      <c r="F26" s="43"/>
      <c r="G26" s="43"/>
      <c r="H26" s="43"/>
      <c r="I26" s="44"/>
    </row>
    <row r="27" spans="4:11" x14ac:dyDescent="0.3">
      <c r="D27" s="10" t="s">
        <v>39</v>
      </c>
      <c r="E27" s="43"/>
      <c r="F27" s="43"/>
      <c r="G27" s="43"/>
      <c r="H27" s="43"/>
      <c r="I27" s="44"/>
    </row>
    <row r="28" spans="4:11" ht="15" thickBot="1" x14ac:dyDescent="0.35">
      <c r="D28" s="16" t="s">
        <v>40</v>
      </c>
      <c r="E28" s="45"/>
      <c r="F28" s="46"/>
      <c r="G28" s="46"/>
      <c r="H28" s="46"/>
      <c r="I28" s="47"/>
    </row>
    <row r="29" spans="4:11" ht="16.2" x14ac:dyDescent="0.45">
      <c r="D29" s="18" t="s">
        <v>41</v>
      </c>
      <c r="E29" s="27">
        <f>SUM(H16,H22,H24)</f>
        <v>4104735.72</v>
      </c>
      <c r="F29" s="13"/>
      <c r="G29" s="13"/>
      <c r="H29" s="13"/>
      <c r="I29" s="13"/>
    </row>
    <row r="30" spans="4:11" ht="15" thickBot="1" x14ac:dyDescent="0.35">
      <c r="D30" s="19" t="s">
        <v>32</v>
      </c>
      <c r="E30" s="17">
        <f>H22</f>
        <v>375775</v>
      </c>
      <c r="F30" s="13"/>
      <c r="G30" s="13"/>
      <c r="H30" s="13"/>
      <c r="I30" s="13"/>
    </row>
    <row r="31" spans="4:11" x14ac:dyDescent="0.3">
      <c r="D31" s="13"/>
      <c r="E31" s="13"/>
      <c r="F31" s="13"/>
      <c r="G31" s="13"/>
      <c r="H31" s="13"/>
      <c r="I31" s="13"/>
    </row>
    <row r="32" spans="4:11" x14ac:dyDescent="0.3">
      <c r="F32" s="13"/>
      <c r="G32" s="13"/>
      <c r="H32" s="13"/>
      <c r="I32" s="13"/>
    </row>
    <row r="33" spans="4:16" x14ac:dyDescent="0.3">
      <c r="F33" s="13"/>
      <c r="G33" s="13"/>
      <c r="H33" s="13"/>
      <c r="I33" s="13"/>
    </row>
    <row r="34" spans="4:16" x14ac:dyDescent="0.3">
      <c r="D34" s="13"/>
      <c r="E34" s="13"/>
      <c r="F34" s="13"/>
      <c r="G34" s="13"/>
      <c r="H34" s="13"/>
      <c r="I34" s="13"/>
    </row>
    <row r="35" spans="4:16" x14ac:dyDescent="0.3">
      <c r="F35" s="13"/>
      <c r="G35" s="13"/>
      <c r="H35" s="13"/>
      <c r="I35" s="13"/>
    </row>
    <row r="41" spans="4:16" x14ac:dyDescent="0.3">
      <c r="M41" s="13"/>
      <c r="N41" s="13"/>
      <c r="O41" s="13"/>
      <c r="P41" s="22"/>
    </row>
  </sheetData>
  <mergeCells count="33">
    <mergeCell ref="D22:G22"/>
    <mergeCell ref="H14:I14"/>
    <mergeCell ref="H21:I21"/>
    <mergeCell ref="F21:G21"/>
    <mergeCell ref="H20:I20"/>
    <mergeCell ref="H18:I18"/>
    <mergeCell ref="F18:G18"/>
    <mergeCell ref="F19:G19"/>
    <mergeCell ref="F20:G20"/>
    <mergeCell ref="D25:I25"/>
    <mergeCell ref="E26:I28"/>
    <mergeCell ref="H6:I6"/>
    <mergeCell ref="D17:I17"/>
    <mergeCell ref="H22:I22"/>
    <mergeCell ref="D23:I23"/>
    <mergeCell ref="H24:I24"/>
    <mergeCell ref="F24:G24"/>
    <mergeCell ref="D16:G16"/>
    <mergeCell ref="H9:I10"/>
    <mergeCell ref="H11:I11"/>
    <mergeCell ref="H12:I12"/>
    <mergeCell ref="H16:I16"/>
    <mergeCell ref="H13:I13"/>
    <mergeCell ref="H15:I15"/>
    <mergeCell ref="H19:I19"/>
    <mergeCell ref="D5:I5"/>
    <mergeCell ref="D7:I7"/>
    <mergeCell ref="D8:I8"/>
    <mergeCell ref="D9:D10"/>
    <mergeCell ref="E9:E10"/>
    <mergeCell ref="F9:F10"/>
    <mergeCell ref="G9:G10"/>
    <mergeCell ref="D6:G6"/>
  </mergeCells>
  <phoneticPr fontId="5" type="noConversion"/>
  <hyperlinks>
    <hyperlink ref="K13" r:id="rId1" display="https://www.payscale.com/research/PH/Job=ScrumMaster/Salary?fbclid=IwAR3KuV5a2mYaBuE-E26l3GoI9EQgHPJDksTJv4vhCAZyVXT5IGzWjj-6Kt4" xr:uid="{FFEBE2D4-6298-4F94-A0BB-8B69D3901FB3}"/>
    <hyperlink ref="K14" r:id="rId2" display="https://ph.indeed.com/career/documentation-manager/salaries?fbclid=IwAR05UInbQ2XaiQtZ6Rinpkefb77C0G_AoZaGOQuekv_vDE0nnFK18r1bzKw" xr:uid="{A3C43614-5B18-448F-A856-A35B2E78CD32}"/>
    <hyperlink ref="K12" r:id="rId3" display="https://www.payscale.com/research/PH/Job=Product_Owner/Salary?fbclid=IwAR2sN0dX0mUsz2xJLVHRwIxkvUpq9KPNUgneRmb9-kRj_lM0D7pBZT7U0F0" xr:uid="{B1016CBE-0499-4730-9342-FD9E3BAECA0C}"/>
    <hyperlink ref="K11" r:id="rId4" display="https://ph.indeed.com/career/project-manager/salaries?fbclid=IwAR3uDgjqQ7LmvjKkiuOWC_YUXqbe0cGFBwjSn45g7hYUBY_cTLjlY2x96tI" xr:uid="{10498BAD-7DAF-4151-B22C-065461039AF7}"/>
    <hyperlink ref="K15" r:id="rId5" display="https://ph.indeed.com/Laravel-Junior-Developer-jobs?vjk=1348881bdb78aef7" xr:uid="{54E622CB-DE1F-446C-B2F9-7157B39D9DA3}"/>
    <hyperlink ref="K20" r:id="rId6" display="https://www.godaddy.com/en-ph/web-security/website-backup" xr:uid="{15D5AE7A-CD6C-4E07-A42A-D43BC19A9860}"/>
    <hyperlink ref="K18" r:id="rId7" display="https://www.godaddy.com/en-ph/web-security/easy-ssl-service" xr:uid="{0629F66F-607B-4D7F-BE88-3BFE1A376E2C}"/>
    <hyperlink ref="K19" r:id="rId8" display="https://www.godaddy.com/en-ph/web-security/website-security" xr:uid="{BE4ED4BA-E8BD-471F-B1FC-710EA073BB0B}"/>
    <hyperlink ref="K21" r:id="rId9" display="https://ph.indeed.com/q-website-administrator-jobs.html?vjk=a1364243f39109df" xr:uid="{5A747D95-0971-4B4A-8663-6E7B6C16F3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FBED-B451-41BE-BDF4-4C356A7E1D6B}">
  <dimension ref="A1:M39"/>
  <sheetViews>
    <sheetView zoomScale="115" zoomScaleNormal="115" workbookViewId="0">
      <selection activeCell="H11" sqref="H11"/>
    </sheetView>
  </sheetViews>
  <sheetFormatPr defaultRowHeight="14.4" x14ac:dyDescent="0.3"/>
  <cols>
    <col min="2" max="2" width="40.109375" bestFit="1" customWidth="1"/>
    <col min="3" max="3" width="14.44140625" bestFit="1" customWidth="1"/>
    <col min="4" max="4" width="33.33203125" bestFit="1" customWidth="1"/>
    <col min="5" max="5" width="20.88671875" bestFit="1" customWidth="1"/>
    <col min="6" max="6" width="12.6640625" bestFit="1" customWidth="1"/>
    <col min="8" max="8" width="23.33203125" customWidth="1"/>
    <col min="9" max="9" width="16.44140625" bestFit="1" customWidth="1"/>
    <col min="10" max="10" width="14.33203125" bestFit="1" customWidth="1"/>
    <col min="11" max="13" width="9.33203125" bestFit="1" customWidth="1"/>
  </cols>
  <sheetData>
    <row r="1" spans="1:9" x14ac:dyDescent="0.3">
      <c r="A1" s="13"/>
      <c r="B1" s="13"/>
      <c r="C1" s="13"/>
      <c r="D1" s="13"/>
    </row>
    <row r="2" spans="1:9" ht="15" thickBot="1" x14ac:dyDescent="0.35">
      <c r="A2" s="13"/>
      <c r="B2" s="13"/>
      <c r="C2" s="13"/>
      <c r="D2" s="13"/>
    </row>
    <row r="3" spans="1:9" x14ac:dyDescent="0.3">
      <c r="A3" s="13"/>
      <c r="B3" s="76" t="s">
        <v>53</v>
      </c>
      <c r="C3" s="77"/>
      <c r="D3" s="13"/>
      <c r="E3" s="1"/>
      <c r="F3" s="1"/>
    </row>
    <row r="4" spans="1:9" x14ac:dyDescent="0.3">
      <c r="A4" s="13"/>
      <c r="B4" s="73" t="s">
        <v>54</v>
      </c>
      <c r="C4" s="80">
        <v>70000</v>
      </c>
      <c r="D4" s="26"/>
      <c r="E4" s="1"/>
      <c r="F4" s="1"/>
      <c r="I4" t="s">
        <v>13</v>
      </c>
    </row>
    <row r="5" spans="1:9" x14ac:dyDescent="0.3">
      <c r="A5" s="13"/>
      <c r="B5" s="74"/>
      <c r="C5" s="81"/>
      <c r="D5" s="26"/>
      <c r="E5" s="1"/>
      <c r="F5" s="1"/>
    </row>
    <row r="6" spans="1:9" x14ac:dyDescent="0.3">
      <c r="A6" s="13"/>
      <c r="B6" s="75"/>
      <c r="C6" s="82"/>
      <c r="D6" s="13"/>
      <c r="E6" s="1"/>
      <c r="F6" s="1"/>
    </row>
    <row r="7" spans="1:9" x14ac:dyDescent="0.3">
      <c r="A7" s="13"/>
      <c r="B7" s="78" t="s">
        <v>55</v>
      </c>
      <c r="C7" s="79">
        <v>50</v>
      </c>
      <c r="D7" s="13"/>
      <c r="E7" s="1"/>
      <c r="F7" s="1"/>
    </row>
    <row r="8" spans="1:9" x14ac:dyDescent="0.3">
      <c r="A8" s="13"/>
      <c r="B8" s="78"/>
      <c r="C8" s="79"/>
      <c r="D8" s="13"/>
      <c r="E8" s="1"/>
      <c r="F8" s="1"/>
    </row>
    <row r="9" spans="1:9" x14ac:dyDescent="0.3">
      <c r="A9" s="13"/>
      <c r="B9" s="69" t="s">
        <v>56</v>
      </c>
      <c r="C9" s="71">
        <f>C4*C7</f>
        <v>3500000</v>
      </c>
      <c r="D9" s="23" t="s">
        <v>13</v>
      </c>
      <c r="E9" s="1"/>
      <c r="F9" s="1"/>
    </row>
    <row r="10" spans="1:9" ht="15" thickBot="1" x14ac:dyDescent="0.35">
      <c r="A10" s="13"/>
      <c r="B10" s="70"/>
      <c r="C10" s="72"/>
      <c r="D10" s="13"/>
      <c r="E10" s="1"/>
      <c r="F10" s="1"/>
    </row>
    <row r="11" spans="1:9" x14ac:dyDescent="0.3">
      <c r="A11" s="13"/>
      <c r="B11" s="13"/>
      <c r="C11" s="13"/>
      <c r="D11" s="13"/>
      <c r="E11" s="1"/>
      <c r="F11" s="1"/>
    </row>
    <row r="12" spans="1:9" x14ac:dyDescent="0.3">
      <c r="A12" s="13"/>
      <c r="B12" s="13"/>
      <c r="C12" s="13"/>
      <c r="D12" s="13"/>
      <c r="E12" s="1"/>
      <c r="F12" s="1"/>
    </row>
    <row r="13" spans="1:9" ht="15.6" x14ac:dyDescent="0.3">
      <c r="E13" s="2"/>
      <c r="F13" s="2"/>
    </row>
    <row r="14" spans="1:9" x14ac:dyDescent="0.3">
      <c r="E14" s="1"/>
      <c r="F14" s="1"/>
    </row>
    <row r="15" spans="1:9" x14ac:dyDescent="0.3">
      <c r="E15" s="1"/>
      <c r="F15" s="1"/>
    </row>
    <row r="16" spans="1:9" x14ac:dyDescent="0.3">
      <c r="E16" s="1"/>
      <c r="F16" s="1"/>
    </row>
    <row r="19" spans="6:13" x14ac:dyDescent="0.3">
      <c r="F19" s="3"/>
    </row>
    <row r="25" spans="6:13" x14ac:dyDescent="0.3">
      <c r="K25" s="13"/>
      <c r="L25" s="13"/>
      <c r="M25" s="13"/>
    </row>
    <row r="26" spans="6:13" x14ac:dyDescent="0.3">
      <c r="K26" s="26"/>
      <c r="L26" s="26"/>
      <c r="M26" s="26"/>
    </row>
    <row r="27" spans="6:13" x14ac:dyDescent="0.3">
      <c r="K27" s="26"/>
      <c r="L27" s="26"/>
      <c r="M27" s="13"/>
    </row>
    <row r="28" spans="6:13" x14ac:dyDescent="0.3">
      <c r="K28" s="13"/>
      <c r="L28" s="13"/>
      <c r="M28" s="13"/>
    </row>
    <row r="29" spans="6:13" x14ac:dyDescent="0.3">
      <c r="K29" s="13"/>
      <c r="L29" s="13"/>
      <c r="M29" s="13"/>
    </row>
    <row r="30" spans="6:13" x14ac:dyDescent="0.3">
      <c r="K30" s="13"/>
      <c r="L30" s="13"/>
      <c r="M30" s="13"/>
    </row>
    <row r="31" spans="6:13" x14ac:dyDescent="0.3">
      <c r="K31" s="13"/>
      <c r="L31" s="13"/>
      <c r="M31" s="13"/>
    </row>
    <row r="32" spans="6:13" x14ac:dyDescent="0.3">
      <c r="K32" s="13"/>
      <c r="L32" s="13"/>
      <c r="M32" s="13"/>
    </row>
    <row r="33" spans="8:13" x14ac:dyDescent="0.3">
      <c r="K33" s="13"/>
      <c r="L33" s="13"/>
      <c r="M33" s="13"/>
    </row>
    <row r="34" spans="8:13" x14ac:dyDescent="0.3">
      <c r="K34" s="13"/>
      <c r="L34" s="13"/>
      <c r="M34" s="13"/>
    </row>
    <row r="35" spans="8:13" x14ac:dyDescent="0.3">
      <c r="H35" s="13"/>
      <c r="I35" s="13"/>
      <c r="J35" s="13"/>
      <c r="K35" s="13"/>
      <c r="L35" s="13"/>
      <c r="M35" s="13"/>
    </row>
    <row r="36" spans="8:13" x14ac:dyDescent="0.3">
      <c r="H36" s="13"/>
      <c r="I36" s="13"/>
      <c r="J36" s="13"/>
      <c r="K36" s="13"/>
      <c r="L36" s="13"/>
      <c r="M36" s="13"/>
    </row>
    <row r="37" spans="8:13" x14ac:dyDescent="0.3">
      <c r="H37" s="13"/>
      <c r="I37" s="13"/>
      <c r="J37" s="13"/>
      <c r="K37" s="13"/>
      <c r="L37" s="13"/>
      <c r="M37" s="13"/>
    </row>
    <row r="38" spans="8:13" x14ac:dyDescent="0.3">
      <c r="H38" s="13"/>
      <c r="I38" s="13"/>
      <c r="J38" s="13"/>
      <c r="K38" s="13"/>
      <c r="L38" s="13"/>
      <c r="M38" s="13"/>
    </row>
    <row r="39" spans="8:13" x14ac:dyDescent="0.3">
      <c r="H39" s="13"/>
      <c r="I39" s="13"/>
      <c r="J39" s="13"/>
      <c r="K39" s="13"/>
      <c r="L39" s="13"/>
      <c r="M39" s="13"/>
    </row>
  </sheetData>
  <mergeCells count="7">
    <mergeCell ref="B9:B10"/>
    <mergeCell ref="C9:C10"/>
    <mergeCell ref="B4:B6"/>
    <mergeCell ref="B3:C3"/>
    <mergeCell ref="B7:B8"/>
    <mergeCell ref="C7:C8"/>
    <mergeCell ref="C4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1749-2ADC-46C2-A21E-79843F8404F0}">
  <dimension ref="A1:P31"/>
  <sheetViews>
    <sheetView zoomScale="85" zoomScaleNormal="85" workbookViewId="0">
      <selection activeCell="M25" sqref="M25"/>
    </sheetView>
  </sheetViews>
  <sheetFormatPr defaultRowHeight="14.4" x14ac:dyDescent="0.3"/>
  <cols>
    <col min="3" max="3" width="24.44140625" bestFit="1" customWidth="1"/>
    <col min="4" max="10" width="14.44140625" bestFit="1" customWidth="1"/>
  </cols>
  <sheetData>
    <row r="1" spans="1:1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3">
      <c r="A3" s="13"/>
      <c r="B3" s="13"/>
      <c r="C3" t="s">
        <v>57</v>
      </c>
      <c r="D3">
        <v>1.1000000000000001</v>
      </c>
      <c r="K3" s="13"/>
      <c r="L3" s="13"/>
      <c r="M3" s="13"/>
      <c r="N3" s="13"/>
      <c r="O3" s="13"/>
      <c r="P3" s="13"/>
    </row>
    <row r="4" spans="1:16" ht="15" thickBot="1" x14ac:dyDescent="0.35">
      <c r="A4" s="13"/>
      <c r="B4" s="13"/>
      <c r="K4" s="13"/>
      <c r="L4" s="13"/>
      <c r="M4" s="13"/>
      <c r="N4" s="13"/>
      <c r="O4" s="13"/>
      <c r="P4" s="13"/>
    </row>
    <row r="5" spans="1:16" ht="15" thickBot="1" x14ac:dyDescent="0.35">
      <c r="A5" s="13"/>
      <c r="B5" s="13"/>
      <c r="C5" s="83" t="s">
        <v>42</v>
      </c>
      <c r="D5" s="7" t="s">
        <v>43</v>
      </c>
      <c r="E5" s="7" t="s">
        <v>44</v>
      </c>
      <c r="F5" s="8" t="s">
        <v>45</v>
      </c>
      <c r="G5" s="7" t="s">
        <v>46</v>
      </c>
      <c r="H5" s="8" t="s">
        <v>47</v>
      </c>
      <c r="I5" s="8" t="s">
        <v>48</v>
      </c>
      <c r="J5" s="8" t="s">
        <v>49</v>
      </c>
      <c r="K5" s="13"/>
      <c r="L5" s="13"/>
      <c r="M5" s="13"/>
      <c r="N5" s="13"/>
      <c r="O5" s="13"/>
      <c r="P5" s="13"/>
    </row>
    <row r="6" spans="1:16" ht="15" thickBot="1" x14ac:dyDescent="0.35">
      <c r="A6" s="13"/>
      <c r="B6" s="13"/>
      <c r="C6" s="84" t="s">
        <v>50</v>
      </c>
      <c r="D6" s="6">
        <f>'ESTIMATED BENEFIT'!$C$9</f>
        <v>3500000</v>
      </c>
      <c r="E6" s="6">
        <f>D6 *$D$3</f>
        <v>3850000.0000000005</v>
      </c>
      <c r="F6" s="6">
        <f>E6 *$D$3</f>
        <v>4235000.0000000009</v>
      </c>
      <c r="G6" s="6">
        <f>F6 *$D$3</f>
        <v>4658500.0000000019</v>
      </c>
      <c r="H6" s="6">
        <f>G6 *$D$3</f>
        <v>5124350.0000000028</v>
      </c>
      <c r="I6" s="6">
        <f>H6 *$D$3</f>
        <v>5636785.0000000037</v>
      </c>
      <c r="J6" s="6">
        <f>I6 *$D$3</f>
        <v>6200463.5000000047</v>
      </c>
      <c r="K6" s="13"/>
      <c r="L6" s="13"/>
      <c r="M6" s="13"/>
      <c r="N6" s="13"/>
      <c r="O6" s="13"/>
      <c r="P6" s="13"/>
    </row>
    <row r="7" spans="1:16" ht="15" thickBot="1" x14ac:dyDescent="0.35">
      <c r="A7" s="13"/>
      <c r="B7" s="13"/>
      <c r="C7" s="85" t="s">
        <v>51</v>
      </c>
      <c r="D7" s="4">
        <f>'ESTIMATED COST'!E29</f>
        <v>4104735.72</v>
      </c>
      <c r="E7" s="4">
        <f>'ESTIMATED COST'!$E$30</f>
        <v>375775</v>
      </c>
      <c r="F7" s="5">
        <f>'ESTIMATED COST'!$E$30</f>
        <v>375775</v>
      </c>
      <c r="G7" s="15">
        <f>'ESTIMATED COST'!E30+'ESTIMATED COST'!H24</f>
        <v>388767.72</v>
      </c>
      <c r="H7" s="24">
        <f>'ESTIMATED COST'!$E$30</f>
        <v>375775</v>
      </c>
      <c r="I7" s="14">
        <f>'ESTIMATED COST'!$E$30</f>
        <v>375775</v>
      </c>
      <c r="J7" s="14">
        <f>'ESTIMATED COST'!$E$30</f>
        <v>375775</v>
      </c>
      <c r="K7" s="13"/>
      <c r="L7" s="13"/>
      <c r="M7" s="13"/>
      <c r="N7" s="13"/>
      <c r="O7" s="13"/>
      <c r="P7" s="13"/>
    </row>
    <row r="8" spans="1:16" ht="15" thickBot="1" x14ac:dyDescent="0.35">
      <c r="A8" s="13"/>
      <c r="B8" s="13"/>
      <c r="C8" s="86" t="s">
        <v>52</v>
      </c>
      <c r="D8" s="9">
        <f>D6-D7</f>
        <v>-604735.7200000002</v>
      </c>
      <c r="E8" s="25">
        <f>(E6-E7)+D8</f>
        <v>2869489.2800000003</v>
      </c>
      <c r="F8" s="25">
        <f>F6-F7</f>
        <v>3859225.0000000009</v>
      </c>
      <c r="G8" s="25">
        <f>G6-G7</f>
        <v>4269732.2800000021</v>
      </c>
      <c r="H8" s="25">
        <f>H6-H7</f>
        <v>4748575.0000000028</v>
      </c>
      <c r="I8" s="25">
        <f>I6-I7</f>
        <v>5261010.0000000037</v>
      </c>
      <c r="J8" s="25">
        <f>J6-J7</f>
        <v>5824688.5000000047</v>
      </c>
      <c r="K8" s="13"/>
      <c r="L8" s="13"/>
      <c r="M8" s="13"/>
      <c r="N8" s="13"/>
      <c r="O8" s="13"/>
      <c r="P8" s="13"/>
    </row>
    <row r="9" spans="1:16" x14ac:dyDescent="0.3">
      <c r="A9" s="13"/>
      <c r="B9" s="13"/>
      <c r="C9" s="13"/>
      <c r="D9" s="13"/>
      <c r="E9" s="22"/>
      <c r="F9" s="22"/>
      <c r="G9" s="22"/>
      <c r="H9" s="23"/>
      <c r="I9" s="23"/>
      <c r="J9" s="13"/>
      <c r="K9" s="13"/>
      <c r="L9" s="13"/>
      <c r="M9" s="13"/>
      <c r="N9" s="13"/>
      <c r="O9" s="13"/>
      <c r="P9" s="13"/>
    </row>
    <row r="10" spans="1:1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6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6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6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803109-e11b-45d4-a4e8-5bf0740163af" xsi:nil="true"/>
    <lcf76f155ced4ddcb4097134ff3c332f xmlns="31aac78f-6ed8-4134-ac7e-47c186d487c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5C03F786D684AB79627F2BAF5AB3A" ma:contentTypeVersion="12" ma:contentTypeDescription="Create a new document." ma:contentTypeScope="" ma:versionID="6753d19c26ced2570449d2cfe2fd38cd">
  <xsd:schema xmlns:xsd="http://www.w3.org/2001/XMLSchema" xmlns:xs="http://www.w3.org/2001/XMLSchema" xmlns:p="http://schemas.microsoft.com/office/2006/metadata/properties" xmlns:ns2="31aac78f-6ed8-4134-ac7e-47c186d487c3" xmlns:ns3="0d803109-e11b-45d4-a4e8-5bf0740163af" targetNamespace="http://schemas.microsoft.com/office/2006/metadata/properties" ma:root="true" ma:fieldsID="59531f12ec9f3761682ad3919ac9365f" ns2:_="" ns3:_="">
    <xsd:import namespace="31aac78f-6ed8-4134-ac7e-47c186d487c3"/>
    <xsd:import namespace="0d803109-e11b-45d4-a4e8-5bf074016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ac78f-6ed8-4134-ac7e-47c186d487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03109-e11b-45d4-a4e8-5bf0740163a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5bd3df-41c7-4e11-89b6-40f217b9c11a}" ma:internalName="TaxCatchAll" ma:showField="CatchAllData" ma:web="0d803109-e11b-45d4-a4e8-5bf074016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0D1C59-0AFB-4AD0-AF14-31460393ECF6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0d803109-e11b-45d4-a4e8-5bf0740163af"/>
    <ds:schemaRef ds:uri="31aac78f-6ed8-4134-ac7e-47c186d4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2C38637-96E6-4DC7-B981-82904D5D0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2079F-AE31-430D-9628-20FB0A87F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aac78f-6ed8-4134-ac7e-47c186d487c3"/>
    <ds:schemaRef ds:uri="0d803109-e11b-45d4-a4e8-5bf074016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 COST</vt:lpstr>
      <vt:lpstr>ESTIMATED BENEFIT</vt:lpstr>
      <vt:lpstr>COST-BENEFIT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Jakerson Bermudo</dc:creator>
  <cp:keywords/>
  <dc:description/>
  <cp:lastModifiedBy>Jakerson Bermudo</cp:lastModifiedBy>
  <cp:revision/>
  <dcterms:created xsi:type="dcterms:W3CDTF">2023-04-12T12:37:07Z</dcterms:created>
  <dcterms:modified xsi:type="dcterms:W3CDTF">2023-04-29T12:50:37Z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0x01010078E5C03F786D684AB79627F2BAF5AB3A</vt:lpwstr>
  </property>
  <property fmtid="{D5CDD505-2E9C-101B-9397-08002B2CF9AE}" pid="3" name="MediaServiceImageTags">
    <vt:lpwstr/>
  </property>
</Properties>
</file>