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rm\Documents\APC_2022_2023_T3_PROJMAN_MI201_MI203_G04_Nacor_Industries\documentation\projman\Week 8 - 11\"/>
    </mc:Choice>
  </mc:AlternateContent>
  <xr:revisionPtr revIDLastSave="0" documentId="13_ncr:1_{11259090-EB16-4F49-A3DA-406BE6056D0D}" xr6:coauthVersionLast="47" xr6:coauthVersionMax="47" xr10:uidLastSave="{00000000-0000-0000-0000-000000000000}"/>
  <bookViews>
    <workbookView xWindow="-120" yWindow="-120" windowWidth="29040" windowHeight="15720" xr2:uid="{7D003B52-95C8-45B1-8BE0-8B90E7C89D80}"/>
  </bookViews>
  <sheets>
    <sheet name="WORK PACKAGES COST" sheetId="1" r:id="rId1"/>
    <sheet name="LAPTOP DEPRECIATION VALUE" sheetId="2" r:id="rId2"/>
    <sheet name="BUDGET 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20" i="3"/>
  <c r="C33" i="3"/>
  <c r="E32" i="3"/>
  <c r="E31" i="3"/>
  <c r="E30" i="3"/>
  <c r="E29" i="3"/>
  <c r="E28" i="3"/>
  <c r="E27" i="3"/>
  <c r="B32" i="3"/>
  <c r="B31" i="3"/>
  <c r="B30" i="3"/>
  <c r="B29" i="3"/>
  <c r="B28" i="3"/>
  <c r="B27" i="3"/>
  <c r="D12" i="3"/>
  <c r="D7" i="3"/>
  <c r="D6" i="3"/>
  <c r="F9" i="2"/>
  <c r="F8" i="2"/>
  <c r="F7" i="2"/>
  <c r="F6" i="2"/>
  <c r="L47" i="1"/>
  <c r="E106" i="1"/>
  <c r="H106" i="1"/>
  <c r="K106" i="1"/>
  <c r="N106" i="1"/>
  <c r="Q106" i="1"/>
  <c r="F10" i="2" s="1"/>
  <c r="T106" i="1"/>
  <c r="F11" i="2" s="1"/>
  <c r="D9" i="3" s="1"/>
  <c r="B106" i="1"/>
  <c r="D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" i="1"/>
  <c r="C11" i="1"/>
  <c r="T4" i="1"/>
  <c r="U75" i="1" s="1"/>
  <c r="Q4" i="1"/>
  <c r="R50" i="1" s="1"/>
  <c r="N4" i="1"/>
  <c r="O36" i="1" s="1"/>
  <c r="K4" i="1"/>
  <c r="L34" i="1" s="1"/>
  <c r="H4" i="1"/>
  <c r="I20" i="1" s="1"/>
  <c r="E4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D76" i="1" s="1"/>
  <c r="C77" i="1"/>
  <c r="C78" i="1"/>
  <c r="C79" i="1"/>
  <c r="D79" i="1" s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" i="1"/>
  <c r="G7" i="2"/>
  <c r="H5" i="1" s="1"/>
  <c r="J14" i="1" s="1"/>
  <c r="G9" i="2"/>
  <c r="N5" i="1" s="1"/>
  <c r="P44" i="1" s="1"/>
  <c r="G6" i="2"/>
  <c r="E5" i="1" s="1"/>
  <c r="G12" i="1" s="1"/>
  <c r="E7" i="2"/>
  <c r="E9" i="2"/>
  <c r="E10" i="2"/>
  <c r="E6" i="2"/>
  <c r="D7" i="2"/>
  <c r="D9" i="2"/>
  <c r="D10" i="2"/>
  <c r="D6" i="2"/>
  <c r="G10" i="2" l="1"/>
  <c r="Q5" i="1" s="1"/>
  <c r="S75" i="1" s="1"/>
  <c r="D8" i="3"/>
  <c r="C106" i="1"/>
  <c r="D106" i="1"/>
  <c r="F106" i="1"/>
  <c r="O52" i="1"/>
  <c r="P19" i="1"/>
  <c r="R13" i="1"/>
  <c r="G60" i="1"/>
  <c r="U42" i="1"/>
  <c r="I102" i="1"/>
  <c r="I77" i="1"/>
  <c r="I52" i="1"/>
  <c r="G11" i="1"/>
  <c r="I27" i="1"/>
  <c r="G21" i="1"/>
  <c r="I62" i="1"/>
  <c r="I12" i="1"/>
  <c r="J27" i="1"/>
  <c r="L37" i="1"/>
  <c r="P60" i="1"/>
  <c r="U43" i="1"/>
  <c r="O11" i="1"/>
  <c r="L102" i="1"/>
  <c r="W102" i="1" s="1"/>
  <c r="G96" i="1"/>
  <c r="I101" i="1"/>
  <c r="I51" i="1"/>
  <c r="J91" i="1"/>
  <c r="L101" i="1"/>
  <c r="L10" i="1"/>
  <c r="R67" i="1"/>
  <c r="L11" i="1"/>
  <c r="L16" i="1"/>
  <c r="G85" i="1"/>
  <c r="I91" i="1"/>
  <c r="I38" i="1"/>
  <c r="J71" i="1"/>
  <c r="L82" i="1"/>
  <c r="O93" i="1"/>
  <c r="R66" i="1"/>
  <c r="J11" i="1"/>
  <c r="J94" i="1"/>
  <c r="G71" i="1"/>
  <c r="I87" i="1"/>
  <c r="I37" i="1"/>
  <c r="J70" i="1"/>
  <c r="L78" i="1"/>
  <c r="O85" i="1"/>
  <c r="R27" i="1"/>
  <c r="U11" i="1"/>
  <c r="I11" i="1"/>
  <c r="J51" i="1"/>
  <c r="L61" i="1"/>
  <c r="G46" i="1"/>
  <c r="I76" i="1"/>
  <c r="I23" i="1"/>
  <c r="J47" i="1"/>
  <c r="L58" i="1"/>
  <c r="O45" i="1"/>
  <c r="R11" i="1"/>
  <c r="G32" i="1"/>
  <c r="I63" i="1"/>
  <c r="I13" i="1"/>
  <c r="J30" i="1"/>
  <c r="L38" i="1"/>
  <c r="P100" i="1"/>
  <c r="S28" i="1"/>
  <c r="P11" i="1"/>
  <c r="G94" i="1"/>
  <c r="G80" i="1"/>
  <c r="G69" i="1"/>
  <c r="G55" i="1"/>
  <c r="G44" i="1"/>
  <c r="G30" i="1"/>
  <c r="G16" i="1"/>
  <c r="I100" i="1"/>
  <c r="I86" i="1"/>
  <c r="I75" i="1"/>
  <c r="I61" i="1"/>
  <c r="I47" i="1"/>
  <c r="I36" i="1"/>
  <c r="I22" i="1"/>
  <c r="I10" i="1"/>
  <c r="J87" i="1"/>
  <c r="J67" i="1"/>
  <c r="J46" i="1"/>
  <c r="J23" i="1"/>
  <c r="L98" i="1"/>
  <c r="L77" i="1"/>
  <c r="L54" i="1"/>
  <c r="O84" i="1"/>
  <c r="O37" i="1"/>
  <c r="P92" i="1"/>
  <c r="P51" i="1"/>
  <c r="R99" i="1"/>
  <c r="R59" i="1"/>
  <c r="R12" i="1"/>
  <c r="S12" i="1"/>
  <c r="U10" i="1"/>
  <c r="G31" i="1"/>
  <c r="P12" i="1"/>
  <c r="L17" i="1"/>
  <c r="L12" i="1"/>
  <c r="L20" i="1"/>
  <c r="L13" i="1"/>
  <c r="L23" i="1"/>
  <c r="L31" i="1"/>
  <c r="L39" i="1"/>
  <c r="L55" i="1"/>
  <c r="L63" i="1"/>
  <c r="L71" i="1"/>
  <c r="L79" i="1"/>
  <c r="L87" i="1"/>
  <c r="L95" i="1"/>
  <c r="L103" i="1"/>
  <c r="L14" i="1"/>
  <c r="L24" i="1"/>
  <c r="W24" i="1" s="1"/>
  <c r="L32" i="1"/>
  <c r="L40" i="1"/>
  <c r="L48" i="1"/>
  <c r="L56" i="1"/>
  <c r="L64" i="1"/>
  <c r="L72" i="1"/>
  <c r="L80" i="1"/>
  <c r="L88" i="1"/>
  <c r="L96" i="1"/>
  <c r="L104" i="1"/>
  <c r="L15" i="1"/>
  <c r="L25" i="1"/>
  <c r="L33" i="1"/>
  <c r="L41" i="1"/>
  <c r="L49" i="1"/>
  <c r="L57" i="1"/>
  <c r="W57" i="1" s="1"/>
  <c r="L65" i="1"/>
  <c r="L73" i="1"/>
  <c r="L81" i="1"/>
  <c r="L89" i="1"/>
  <c r="L97" i="1"/>
  <c r="L105" i="1"/>
  <c r="L18" i="1"/>
  <c r="L27" i="1"/>
  <c r="L35" i="1"/>
  <c r="L43" i="1"/>
  <c r="L51" i="1"/>
  <c r="L59" i="1"/>
  <c r="L67" i="1"/>
  <c r="L75" i="1"/>
  <c r="L83" i="1"/>
  <c r="L91" i="1"/>
  <c r="L99" i="1"/>
  <c r="L19" i="1"/>
  <c r="L28" i="1"/>
  <c r="W28" i="1" s="1"/>
  <c r="L36" i="1"/>
  <c r="W36" i="1" s="1"/>
  <c r="L44" i="1"/>
  <c r="L52" i="1"/>
  <c r="W52" i="1" s="1"/>
  <c r="L60" i="1"/>
  <c r="L68" i="1"/>
  <c r="L76" i="1"/>
  <c r="L84" i="1"/>
  <c r="L92" i="1"/>
  <c r="L100" i="1"/>
  <c r="G104" i="1"/>
  <c r="G93" i="1"/>
  <c r="G79" i="1"/>
  <c r="G68" i="1"/>
  <c r="G54" i="1"/>
  <c r="G40" i="1"/>
  <c r="G29" i="1"/>
  <c r="G15" i="1"/>
  <c r="I99" i="1"/>
  <c r="I85" i="1"/>
  <c r="I71" i="1"/>
  <c r="I60" i="1"/>
  <c r="I46" i="1"/>
  <c r="I35" i="1"/>
  <c r="I21" i="1"/>
  <c r="J103" i="1"/>
  <c r="J86" i="1"/>
  <c r="J63" i="1"/>
  <c r="J43" i="1"/>
  <c r="J22" i="1"/>
  <c r="L94" i="1"/>
  <c r="L74" i="1"/>
  <c r="L53" i="1"/>
  <c r="L30" i="1"/>
  <c r="O77" i="1"/>
  <c r="P84" i="1"/>
  <c r="R98" i="1"/>
  <c r="R51" i="1"/>
  <c r="S92" i="1"/>
  <c r="S10" i="1"/>
  <c r="P15" i="1"/>
  <c r="P23" i="1"/>
  <c r="P31" i="1"/>
  <c r="P39" i="1"/>
  <c r="P47" i="1"/>
  <c r="P55" i="1"/>
  <c r="P63" i="1"/>
  <c r="P71" i="1"/>
  <c r="P79" i="1"/>
  <c r="P87" i="1"/>
  <c r="P95" i="1"/>
  <c r="P103" i="1"/>
  <c r="P16" i="1"/>
  <c r="P24" i="1"/>
  <c r="P32" i="1"/>
  <c r="P40" i="1"/>
  <c r="P48" i="1"/>
  <c r="P56" i="1"/>
  <c r="P64" i="1"/>
  <c r="P72" i="1"/>
  <c r="P80" i="1"/>
  <c r="P88" i="1"/>
  <c r="P96" i="1"/>
  <c r="P104" i="1"/>
  <c r="P17" i="1"/>
  <c r="P25" i="1"/>
  <c r="P33" i="1"/>
  <c r="P41" i="1"/>
  <c r="P49" i="1"/>
  <c r="P57" i="1"/>
  <c r="P65" i="1"/>
  <c r="P73" i="1"/>
  <c r="P81" i="1"/>
  <c r="P89" i="1"/>
  <c r="P97" i="1"/>
  <c r="P105" i="1"/>
  <c r="P18" i="1"/>
  <c r="P26" i="1"/>
  <c r="P34" i="1"/>
  <c r="P42" i="1"/>
  <c r="P50" i="1"/>
  <c r="P58" i="1"/>
  <c r="P66" i="1"/>
  <c r="P74" i="1"/>
  <c r="P82" i="1"/>
  <c r="P90" i="1"/>
  <c r="P98" i="1"/>
  <c r="P21" i="1"/>
  <c r="P37" i="1"/>
  <c r="P53" i="1"/>
  <c r="P69" i="1"/>
  <c r="P85" i="1"/>
  <c r="P101" i="1"/>
  <c r="P22" i="1"/>
  <c r="P38" i="1"/>
  <c r="P54" i="1"/>
  <c r="P70" i="1"/>
  <c r="P86" i="1"/>
  <c r="P102" i="1"/>
  <c r="P10" i="1"/>
  <c r="P27" i="1"/>
  <c r="P43" i="1"/>
  <c r="P59" i="1"/>
  <c r="P75" i="1"/>
  <c r="P91" i="1"/>
  <c r="P13" i="1"/>
  <c r="P29" i="1"/>
  <c r="P45" i="1"/>
  <c r="P61" i="1"/>
  <c r="P77" i="1"/>
  <c r="P93" i="1"/>
  <c r="P14" i="1"/>
  <c r="P30" i="1"/>
  <c r="P46" i="1"/>
  <c r="P62" i="1"/>
  <c r="P78" i="1"/>
  <c r="P94" i="1"/>
  <c r="G70" i="1"/>
  <c r="G45" i="1"/>
  <c r="P99" i="1"/>
  <c r="O16" i="1"/>
  <c r="O24" i="1"/>
  <c r="O32" i="1"/>
  <c r="O40" i="1"/>
  <c r="O48" i="1"/>
  <c r="O56" i="1"/>
  <c r="O64" i="1"/>
  <c r="O72" i="1"/>
  <c r="O80" i="1"/>
  <c r="O88" i="1"/>
  <c r="O96" i="1"/>
  <c r="O104" i="1"/>
  <c r="O17" i="1"/>
  <c r="O25" i="1"/>
  <c r="O33" i="1"/>
  <c r="O41" i="1"/>
  <c r="O49" i="1"/>
  <c r="O57" i="1"/>
  <c r="O65" i="1"/>
  <c r="O73" i="1"/>
  <c r="O81" i="1"/>
  <c r="O89" i="1"/>
  <c r="O97" i="1"/>
  <c r="O105" i="1"/>
  <c r="O18" i="1"/>
  <c r="O26" i="1"/>
  <c r="O34" i="1"/>
  <c r="W34" i="1" s="1"/>
  <c r="O42" i="1"/>
  <c r="O50" i="1"/>
  <c r="W50" i="1" s="1"/>
  <c r="O58" i="1"/>
  <c r="O66" i="1"/>
  <c r="O74" i="1"/>
  <c r="O82" i="1"/>
  <c r="O90" i="1"/>
  <c r="O98" i="1"/>
  <c r="O10" i="1"/>
  <c r="O19" i="1"/>
  <c r="O27" i="1"/>
  <c r="W27" i="1" s="1"/>
  <c r="O35" i="1"/>
  <c r="O43" i="1"/>
  <c r="O51" i="1"/>
  <c r="O59" i="1"/>
  <c r="O67" i="1"/>
  <c r="O75" i="1"/>
  <c r="O83" i="1"/>
  <c r="O91" i="1"/>
  <c r="O99" i="1"/>
  <c r="O22" i="1"/>
  <c r="O38" i="1"/>
  <c r="O54" i="1"/>
  <c r="O70" i="1"/>
  <c r="O86" i="1"/>
  <c r="O102" i="1"/>
  <c r="O23" i="1"/>
  <c r="O39" i="1"/>
  <c r="O55" i="1"/>
  <c r="O71" i="1"/>
  <c r="O87" i="1"/>
  <c r="O103" i="1"/>
  <c r="O12" i="1"/>
  <c r="O28" i="1"/>
  <c r="O44" i="1"/>
  <c r="O60" i="1"/>
  <c r="O76" i="1"/>
  <c r="O92" i="1"/>
  <c r="O14" i="1"/>
  <c r="O30" i="1"/>
  <c r="W30" i="1" s="1"/>
  <c r="O46" i="1"/>
  <c r="O62" i="1"/>
  <c r="O78" i="1"/>
  <c r="O94" i="1"/>
  <c r="O15" i="1"/>
  <c r="O31" i="1"/>
  <c r="O47" i="1"/>
  <c r="O63" i="1"/>
  <c r="O79" i="1"/>
  <c r="O95" i="1"/>
  <c r="G103" i="1"/>
  <c r="G92" i="1"/>
  <c r="G78" i="1"/>
  <c r="G64" i="1"/>
  <c r="G53" i="1"/>
  <c r="G39" i="1"/>
  <c r="G28" i="1"/>
  <c r="G14" i="1"/>
  <c r="I95" i="1"/>
  <c r="I84" i="1"/>
  <c r="W84" i="1" s="1"/>
  <c r="I70" i="1"/>
  <c r="I59" i="1"/>
  <c r="I45" i="1"/>
  <c r="I31" i="1"/>
  <c r="J102" i="1"/>
  <c r="J83" i="1"/>
  <c r="J62" i="1"/>
  <c r="J39" i="1"/>
  <c r="J19" i="1"/>
  <c r="L93" i="1"/>
  <c r="L70" i="1"/>
  <c r="L50" i="1"/>
  <c r="L29" i="1"/>
  <c r="W29" i="1" s="1"/>
  <c r="O69" i="1"/>
  <c r="O29" i="1"/>
  <c r="P83" i="1"/>
  <c r="P36" i="1"/>
  <c r="R91" i="1"/>
  <c r="S76" i="1"/>
  <c r="U91" i="1"/>
  <c r="G84" i="1"/>
  <c r="P52" i="1"/>
  <c r="I16" i="1"/>
  <c r="I24" i="1"/>
  <c r="I32" i="1"/>
  <c r="I40" i="1"/>
  <c r="I48" i="1"/>
  <c r="I56" i="1"/>
  <c r="I64" i="1"/>
  <c r="I72" i="1"/>
  <c r="I80" i="1"/>
  <c r="I88" i="1"/>
  <c r="W88" i="1" s="1"/>
  <c r="I96" i="1"/>
  <c r="W96" i="1" s="1"/>
  <c r="I104" i="1"/>
  <c r="I17" i="1"/>
  <c r="I25" i="1"/>
  <c r="I33" i="1"/>
  <c r="I41" i="1"/>
  <c r="I49" i="1"/>
  <c r="I57" i="1"/>
  <c r="I65" i="1"/>
  <c r="I73" i="1"/>
  <c r="I81" i="1"/>
  <c r="I89" i="1"/>
  <c r="W89" i="1" s="1"/>
  <c r="I97" i="1"/>
  <c r="I105" i="1"/>
  <c r="I18" i="1"/>
  <c r="W18" i="1" s="1"/>
  <c r="I26" i="1"/>
  <c r="I34" i="1"/>
  <c r="I42" i="1"/>
  <c r="I50" i="1"/>
  <c r="I58" i="1"/>
  <c r="I66" i="1"/>
  <c r="I74" i="1"/>
  <c r="I82" i="1"/>
  <c r="W82" i="1" s="1"/>
  <c r="I90" i="1"/>
  <c r="I98" i="1"/>
  <c r="R14" i="1"/>
  <c r="R22" i="1"/>
  <c r="R30" i="1"/>
  <c r="R38" i="1"/>
  <c r="R46" i="1"/>
  <c r="R54" i="1"/>
  <c r="R62" i="1"/>
  <c r="R70" i="1"/>
  <c r="R78" i="1"/>
  <c r="R86" i="1"/>
  <c r="R94" i="1"/>
  <c r="R102" i="1"/>
  <c r="R15" i="1"/>
  <c r="R23" i="1"/>
  <c r="R31" i="1"/>
  <c r="R39" i="1"/>
  <c r="R47" i="1"/>
  <c r="R55" i="1"/>
  <c r="R63" i="1"/>
  <c r="R71" i="1"/>
  <c r="R79" i="1"/>
  <c r="R87" i="1"/>
  <c r="R95" i="1"/>
  <c r="R103" i="1"/>
  <c r="R16" i="1"/>
  <c r="R24" i="1"/>
  <c r="R32" i="1"/>
  <c r="R40" i="1"/>
  <c r="R48" i="1"/>
  <c r="R56" i="1"/>
  <c r="R64" i="1"/>
  <c r="R72" i="1"/>
  <c r="R80" i="1"/>
  <c r="R88" i="1"/>
  <c r="R96" i="1"/>
  <c r="R104" i="1"/>
  <c r="R17" i="1"/>
  <c r="R25" i="1"/>
  <c r="R33" i="1"/>
  <c r="R41" i="1"/>
  <c r="R49" i="1"/>
  <c r="R57" i="1"/>
  <c r="R65" i="1"/>
  <c r="R73" i="1"/>
  <c r="R81" i="1"/>
  <c r="R89" i="1"/>
  <c r="R97" i="1"/>
  <c r="R105" i="1"/>
  <c r="R18" i="1"/>
  <c r="R26" i="1"/>
  <c r="R10" i="1"/>
  <c r="R19" i="1"/>
  <c r="R36" i="1"/>
  <c r="R52" i="1"/>
  <c r="R68" i="1"/>
  <c r="R84" i="1"/>
  <c r="R100" i="1"/>
  <c r="R20" i="1"/>
  <c r="R37" i="1"/>
  <c r="R53" i="1"/>
  <c r="R69" i="1"/>
  <c r="R85" i="1"/>
  <c r="R101" i="1"/>
  <c r="R21" i="1"/>
  <c r="R42" i="1"/>
  <c r="R58" i="1"/>
  <c r="R74" i="1"/>
  <c r="R90" i="1"/>
  <c r="R28" i="1"/>
  <c r="R44" i="1"/>
  <c r="R60" i="1"/>
  <c r="R76" i="1"/>
  <c r="R92" i="1"/>
  <c r="R29" i="1"/>
  <c r="R45" i="1"/>
  <c r="R61" i="1"/>
  <c r="R77" i="1"/>
  <c r="R93" i="1"/>
  <c r="G102" i="1"/>
  <c r="G88" i="1"/>
  <c r="G77" i="1"/>
  <c r="G63" i="1"/>
  <c r="G52" i="1"/>
  <c r="G38" i="1"/>
  <c r="G24" i="1"/>
  <c r="G13" i="1"/>
  <c r="I94" i="1"/>
  <c r="W94" i="1" s="1"/>
  <c r="I83" i="1"/>
  <c r="W83" i="1" s="1"/>
  <c r="I69" i="1"/>
  <c r="I55" i="1"/>
  <c r="I44" i="1"/>
  <c r="I30" i="1"/>
  <c r="I19" i="1"/>
  <c r="W19" i="1" s="1"/>
  <c r="J101" i="1"/>
  <c r="J79" i="1"/>
  <c r="J59" i="1"/>
  <c r="J38" i="1"/>
  <c r="J15" i="1"/>
  <c r="L90" i="1"/>
  <c r="L69" i="1"/>
  <c r="L46" i="1"/>
  <c r="L26" i="1"/>
  <c r="W26" i="1" s="1"/>
  <c r="O68" i="1"/>
  <c r="O21" i="1"/>
  <c r="P76" i="1"/>
  <c r="P35" i="1"/>
  <c r="R83" i="1"/>
  <c r="R43" i="1"/>
  <c r="G95" i="1"/>
  <c r="G20" i="1"/>
  <c r="S13" i="1"/>
  <c r="S21" i="1"/>
  <c r="S29" i="1"/>
  <c r="S37" i="1"/>
  <c r="S45" i="1"/>
  <c r="S53" i="1"/>
  <c r="S61" i="1"/>
  <c r="S69" i="1"/>
  <c r="S77" i="1"/>
  <c r="S85" i="1"/>
  <c r="S93" i="1"/>
  <c r="S101" i="1"/>
  <c r="S14" i="1"/>
  <c r="S22" i="1"/>
  <c r="S30" i="1"/>
  <c r="S38" i="1"/>
  <c r="S46" i="1"/>
  <c r="S54" i="1"/>
  <c r="S62" i="1"/>
  <c r="S70" i="1"/>
  <c r="S78" i="1"/>
  <c r="S86" i="1"/>
  <c r="S94" i="1"/>
  <c r="S102" i="1"/>
  <c r="S15" i="1"/>
  <c r="S23" i="1"/>
  <c r="S31" i="1"/>
  <c r="S39" i="1"/>
  <c r="S47" i="1"/>
  <c r="S55" i="1"/>
  <c r="S63" i="1"/>
  <c r="S71" i="1"/>
  <c r="S79" i="1"/>
  <c r="S87" i="1"/>
  <c r="S95" i="1"/>
  <c r="S103" i="1"/>
  <c r="S16" i="1"/>
  <c r="S24" i="1"/>
  <c r="S32" i="1"/>
  <c r="S40" i="1"/>
  <c r="S48" i="1"/>
  <c r="S56" i="1"/>
  <c r="S64" i="1"/>
  <c r="S72" i="1"/>
  <c r="S80" i="1"/>
  <c r="S88" i="1"/>
  <c r="S96" i="1"/>
  <c r="S104" i="1"/>
  <c r="S17" i="1"/>
  <c r="S25" i="1"/>
  <c r="S33" i="1"/>
  <c r="S41" i="1"/>
  <c r="S49" i="1"/>
  <c r="S57" i="1"/>
  <c r="S65" i="1"/>
  <c r="S73" i="1"/>
  <c r="S81" i="1"/>
  <c r="S89" i="1"/>
  <c r="S97" i="1"/>
  <c r="S105" i="1"/>
  <c r="S18" i="1"/>
  <c r="S26" i="1"/>
  <c r="S34" i="1"/>
  <c r="S42" i="1"/>
  <c r="S50" i="1"/>
  <c r="S58" i="1"/>
  <c r="S66" i="1"/>
  <c r="S74" i="1"/>
  <c r="S82" i="1"/>
  <c r="S90" i="1"/>
  <c r="S98" i="1"/>
  <c r="S19" i="1"/>
  <c r="S51" i="1"/>
  <c r="S83" i="1"/>
  <c r="S20" i="1"/>
  <c r="S52" i="1"/>
  <c r="S84" i="1"/>
  <c r="S27" i="1"/>
  <c r="S59" i="1"/>
  <c r="S91" i="1"/>
  <c r="S35" i="1"/>
  <c r="S67" i="1"/>
  <c r="S99" i="1"/>
  <c r="S36" i="1"/>
  <c r="S68" i="1"/>
  <c r="S100" i="1"/>
  <c r="U12" i="1"/>
  <c r="U20" i="1"/>
  <c r="U28" i="1"/>
  <c r="U36" i="1"/>
  <c r="U44" i="1"/>
  <c r="U52" i="1"/>
  <c r="U60" i="1"/>
  <c r="U68" i="1"/>
  <c r="U76" i="1"/>
  <c r="U84" i="1"/>
  <c r="U92" i="1"/>
  <c r="U100" i="1"/>
  <c r="U13" i="1"/>
  <c r="U21" i="1"/>
  <c r="U29" i="1"/>
  <c r="U37" i="1"/>
  <c r="U45" i="1"/>
  <c r="U53" i="1"/>
  <c r="U61" i="1"/>
  <c r="U69" i="1"/>
  <c r="U77" i="1"/>
  <c r="W77" i="1" s="1"/>
  <c r="U85" i="1"/>
  <c r="U93" i="1"/>
  <c r="U101" i="1"/>
  <c r="U14" i="1"/>
  <c r="U22" i="1"/>
  <c r="U30" i="1"/>
  <c r="U38" i="1"/>
  <c r="U46" i="1"/>
  <c r="U54" i="1"/>
  <c r="U62" i="1"/>
  <c r="U70" i="1"/>
  <c r="U78" i="1"/>
  <c r="U86" i="1"/>
  <c r="U94" i="1"/>
  <c r="U102" i="1"/>
  <c r="U15" i="1"/>
  <c r="U23" i="1"/>
  <c r="U31" i="1"/>
  <c r="U39" i="1"/>
  <c r="U47" i="1"/>
  <c r="U55" i="1"/>
  <c r="U63" i="1"/>
  <c r="U71" i="1"/>
  <c r="W71" i="1" s="1"/>
  <c r="U79" i="1"/>
  <c r="U87" i="1"/>
  <c r="U95" i="1"/>
  <c r="U103" i="1"/>
  <c r="U16" i="1"/>
  <c r="U24" i="1"/>
  <c r="U32" i="1"/>
  <c r="U40" i="1"/>
  <c r="U48" i="1"/>
  <c r="U56" i="1"/>
  <c r="U64" i="1"/>
  <c r="U72" i="1"/>
  <c r="U80" i="1"/>
  <c r="U88" i="1"/>
  <c r="U96" i="1"/>
  <c r="U104" i="1"/>
  <c r="U17" i="1"/>
  <c r="U25" i="1"/>
  <c r="U33" i="1"/>
  <c r="U41" i="1"/>
  <c r="U49" i="1"/>
  <c r="U57" i="1"/>
  <c r="U65" i="1"/>
  <c r="U73" i="1"/>
  <c r="W73" i="1" s="1"/>
  <c r="U81" i="1"/>
  <c r="U89" i="1"/>
  <c r="U97" i="1"/>
  <c r="U105" i="1"/>
  <c r="U18" i="1"/>
  <c r="U50" i="1"/>
  <c r="U82" i="1"/>
  <c r="U19" i="1"/>
  <c r="U51" i="1"/>
  <c r="U83" i="1"/>
  <c r="U26" i="1"/>
  <c r="U58" i="1"/>
  <c r="U90" i="1"/>
  <c r="U27" i="1"/>
  <c r="U34" i="1"/>
  <c r="U66" i="1"/>
  <c r="U98" i="1"/>
  <c r="U35" i="1"/>
  <c r="U67" i="1"/>
  <c r="U99" i="1"/>
  <c r="G101" i="1"/>
  <c r="G87" i="1"/>
  <c r="G76" i="1"/>
  <c r="G62" i="1"/>
  <c r="G48" i="1"/>
  <c r="G37" i="1"/>
  <c r="G23" i="1"/>
  <c r="I93" i="1"/>
  <c r="I79" i="1"/>
  <c r="I68" i="1"/>
  <c r="I54" i="1"/>
  <c r="I43" i="1"/>
  <c r="I29" i="1"/>
  <c r="I15" i="1"/>
  <c r="J99" i="1"/>
  <c r="J78" i="1"/>
  <c r="J55" i="1"/>
  <c r="J35" i="1"/>
  <c r="L86" i="1"/>
  <c r="L66" i="1"/>
  <c r="L45" i="1"/>
  <c r="W45" i="1" s="1"/>
  <c r="L22" i="1"/>
  <c r="W22" i="1" s="1"/>
  <c r="O101" i="1"/>
  <c r="O61" i="1"/>
  <c r="O20" i="1"/>
  <c r="P68" i="1"/>
  <c r="P28" i="1"/>
  <c r="R82" i="1"/>
  <c r="R35" i="1"/>
  <c r="S60" i="1"/>
  <c r="U74" i="1"/>
  <c r="W74" i="1" s="1"/>
  <c r="G17" i="1"/>
  <c r="G25" i="1"/>
  <c r="G33" i="1"/>
  <c r="G41" i="1"/>
  <c r="G49" i="1"/>
  <c r="G57" i="1"/>
  <c r="G65" i="1"/>
  <c r="G73" i="1"/>
  <c r="G81" i="1"/>
  <c r="G89" i="1"/>
  <c r="G97" i="1"/>
  <c r="G105" i="1"/>
  <c r="G18" i="1"/>
  <c r="G26" i="1"/>
  <c r="G34" i="1"/>
  <c r="G42" i="1"/>
  <c r="G50" i="1"/>
  <c r="G58" i="1"/>
  <c r="G66" i="1"/>
  <c r="G74" i="1"/>
  <c r="G82" i="1"/>
  <c r="G90" i="1"/>
  <c r="G98" i="1"/>
  <c r="G10" i="1"/>
  <c r="G19" i="1"/>
  <c r="G27" i="1"/>
  <c r="G35" i="1"/>
  <c r="G43" i="1"/>
  <c r="G51" i="1"/>
  <c r="G59" i="1"/>
  <c r="G67" i="1"/>
  <c r="G75" i="1"/>
  <c r="G83" i="1"/>
  <c r="G91" i="1"/>
  <c r="G99" i="1"/>
  <c r="G56" i="1"/>
  <c r="J16" i="1"/>
  <c r="J24" i="1"/>
  <c r="J32" i="1"/>
  <c r="J40" i="1"/>
  <c r="J48" i="1"/>
  <c r="J56" i="1"/>
  <c r="J64" i="1"/>
  <c r="J72" i="1"/>
  <c r="J80" i="1"/>
  <c r="J88" i="1"/>
  <c r="J96" i="1"/>
  <c r="J104" i="1"/>
  <c r="J17" i="1"/>
  <c r="J25" i="1"/>
  <c r="J33" i="1"/>
  <c r="J41" i="1"/>
  <c r="J49" i="1"/>
  <c r="J57" i="1"/>
  <c r="J65" i="1"/>
  <c r="J73" i="1"/>
  <c r="J81" i="1"/>
  <c r="J89" i="1"/>
  <c r="J97" i="1"/>
  <c r="J105" i="1"/>
  <c r="J18" i="1"/>
  <c r="J26" i="1"/>
  <c r="J34" i="1"/>
  <c r="J42" i="1"/>
  <c r="J50" i="1"/>
  <c r="J58" i="1"/>
  <c r="J66" i="1"/>
  <c r="J74" i="1"/>
  <c r="J82" i="1"/>
  <c r="J90" i="1"/>
  <c r="J98" i="1"/>
  <c r="J12" i="1"/>
  <c r="J20" i="1"/>
  <c r="J28" i="1"/>
  <c r="J36" i="1"/>
  <c r="J44" i="1"/>
  <c r="J52" i="1"/>
  <c r="J60" i="1"/>
  <c r="J68" i="1"/>
  <c r="J76" i="1"/>
  <c r="J84" i="1"/>
  <c r="J92" i="1"/>
  <c r="J100" i="1"/>
  <c r="J13" i="1"/>
  <c r="J21" i="1"/>
  <c r="J29" i="1"/>
  <c r="J37" i="1"/>
  <c r="J45" i="1"/>
  <c r="J53" i="1"/>
  <c r="J61" i="1"/>
  <c r="J69" i="1"/>
  <c r="J77" i="1"/>
  <c r="J85" i="1"/>
  <c r="J93" i="1"/>
  <c r="G100" i="1"/>
  <c r="G86" i="1"/>
  <c r="G72" i="1"/>
  <c r="G61" i="1"/>
  <c r="G47" i="1"/>
  <c r="G36" i="1"/>
  <c r="G22" i="1"/>
  <c r="I103" i="1"/>
  <c r="I92" i="1"/>
  <c r="I78" i="1"/>
  <c r="I67" i="1"/>
  <c r="I53" i="1"/>
  <c r="I39" i="1"/>
  <c r="I28" i="1"/>
  <c r="I14" i="1"/>
  <c r="J95" i="1"/>
  <c r="J75" i="1"/>
  <c r="J54" i="1"/>
  <c r="J31" i="1"/>
  <c r="J10" i="1"/>
  <c r="L85" i="1"/>
  <c r="L62" i="1"/>
  <c r="W62" i="1" s="1"/>
  <c r="L42" i="1"/>
  <c r="L21" i="1"/>
  <c r="W21" i="1" s="1"/>
  <c r="O100" i="1"/>
  <c r="O53" i="1"/>
  <c r="O13" i="1"/>
  <c r="P67" i="1"/>
  <c r="P20" i="1"/>
  <c r="R75" i="1"/>
  <c r="W75" i="1" s="1"/>
  <c r="R34" i="1"/>
  <c r="S44" i="1"/>
  <c r="U59" i="1"/>
  <c r="S43" i="1" l="1"/>
  <c r="S11" i="1"/>
  <c r="S106" i="1"/>
  <c r="P106" i="1"/>
  <c r="J106" i="1"/>
  <c r="G106" i="1"/>
  <c r="W105" i="1"/>
  <c r="W104" i="1"/>
  <c r="W103" i="1"/>
  <c r="W100" i="1"/>
  <c r="W99" i="1"/>
  <c r="W98" i="1"/>
  <c r="W97" i="1"/>
  <c r="W95" i="1"/>
  <c r="W93" i="1"/>
  <c r="W92" i="1"/>
  <c r="W91" i="1"/>
  <c r="W90" i="1"/>
  <c r="W87" i="1"/>
  <c r="W86" i="1"/>
  <c r="W85" i="1"/>
  <c r="W81" i="1"/>
  <c r="W80" i="1"/>
  <c r="W79" i="1"/>
  <c r="W78" i="1"/>
  <c r="W76" i="1"/>
  <c r="W72" i="1"/>
  <c r="W70" i="1"/>
  <c r="W69" i="1"/>
  <c r="W68" i="1"/>
  <c r="W67" i="1"/>
  <c r="W66" i="1"/>
  <c r="W65" i="1"/>
  <c r="W64" i="1"/>
  <c r="W63" i="1"/>
  <c r="W61" i="1"/>
  <c r="W60" i="1"/>
  <c r="W59" i="1"/>
  <c r="W58" i="1"/>
  <c r="W56" i="1"/>
  <c r="W55" i="1"/>
  <c r="W54" i="1"/>
  <c r="W53" i="1"/>
  <c r="W51" i="1"/>
  <c r="W49" i="1"/>
  <c r="U106" i="1"/>
  <c r="W48" i="1"/>
  <c r="W46" i="1"/>
  <c r="W44" i="1"/>
  <c r="W43" i="1"/>
  <c r="W42" i="1"/>
  <c r="W41" i="1"/>
  <c r="W40" i="1"/>
  <c r="W39" i="1"/>
  <c r="W38" i="1"/>
  <c r="W37" i="1"/>
  <c r="W35" i="1"/>
  <c r="W33" i="1"/>
  <c r="W32" i="1"/>
  <c r="W31" i="1"/>
  <c r="W25" i="1"/>
  <c r="W23" i="1"/>
  <c r="W20" i="1"/>
  <c r="W17" i="1"/>
  <c r="W16" i="1"/>
  <c r="R106" i="1"/>
  <c r="W15" i="1"/>
  <c r="W13" i="1"/>
  <c r="W14" i="1"/>
  <c r="W12" i="1"/>
  <c r="I106" i="1"/>
  <c r="O106" i="1"/>
  <c r="W11" i="1"/>
  <c r="W10" i="1"/>
  <c r="W101" i="1"/>
  <c r="D11" i="2"/>
  <c r="E11" i="2" s="1"/>
  <c r="G11" i="2" s="1"/>
  <c r="T5" i="1" s="1"/>
  <c r="D8" i="2"/>
  <c r="E8" i="2" s="1"/>
  <c r="G8" i="2" s="1"/>
  <c r="K5" i="1" s="1"/>
  <c r="E20" i="3"/>
  <c r="C24" i="3" s="1"/>
  <c r="E7" i="3"/>
  <c r="E8" i="3"/>
  <c r="E9" i="3"/>
  <c r="E10" i="3"/>
  <c r="E11" i="3"/>
  <c r="E12" i="3"/>
  <c r="E6" i="3"/>
  <c r="C13" i="3" l="1"/>
  <c r="D39" i="3" s="1"/>
  <c r="V11" i="1"/>
  <c r="V67" i="1"/>
  <c r="V36" i="1"/>
  <c r="V100" i="1"/>
  <c r="V69" i="1"/>
  <c r="V38" i="1"/>
  <c r="V102" i="1"/>
  <c r="V71" i="1"/>
  <c r="V40" i="1"/>
  <c r="V104" i="1"/>
  <c r="V57" i="1"/>
  <c r="V34" i="1"/>
  <c r="V10" i="1"/>
  <c r="V75" i="1"/>
  <c r="V44" i="1"/>
  <c r="V13" i="1"/>
  <c r="V77" i="1"/>
  <c r="V46" i="1"/>
  <c r="V15" i="1"/>
  <c r="V79" i="1"/>
  <c r="V48" i="1"/>
  <c r="V17" i="1"/>
  <c r="V89" i="1"/>
  <c r="V66" i="1"/>
  <c r="V105" i="1"/>
  <c r="V19" i="1"/>
  <c r="V83" i="1"/>
  <c r="V52" i="1"/>
  <c r="V21" i="1"/>
  <c r="V85" i="1"/>
  <c r="V54" i="1"/>
  <c r="V23" i="1"/>
  <c r="V87" i="1"/>
  <c r="V56" i="1"/>
  <c r="V49" i="1"/>
  <c r="V26" i="1"/>
  <c r="V98" i="1"/>
  <c r="V27" i="1"/>
  <c r="V91" i="1"/>
  <c r="V60" i="1"/>
  <c r="V29" i="1"/>
  <c r="V93" i="1"/>
  <c r="V62" i="1"/>
  <c r="V31" i="1"/>
  <c r="V95" i="1"/>
  <c r="V64" i="1"/>
  <c r="V81" i="1"/>
  <c r="V58" i="1"/>
  <c r="V59" i="1"/>
  <c r="V92" i="1"/>
  <c r="V30" i="1"/>
  <c r="V63" i="1"/>
  <c r="V96" i="1"/>
  <c r="V97" i="1"/>
  <c r="V73" i="1"/>
  <c r="V42" i="1"/>
  <c r="V35" i="1"/>
  <c r="V99" i="1"/>
  <c r="V68" i="1"/>
  <c r="V37" i="1"/>
  <c r="V101" i="1"/>
  <c r="V70" i="1"/>
  <c r="V39" i="1"/>
  <c r="V103" i="1"/>
  <c r="V72" i="1"/>
  <c r="V18" i="1"/>
  <c r="V90" i="1"/>
  <c r="V43" i="1"/>
  <c r="V12" i="1"/>
  <c r="V76" i="1"/>
  <c r="V45" i="1"/>
  <c r="V14" i="1"/>
  <c r="V78" i="1"/>
  <c r="V47" i="1"/>
  <c r="V16" i="1"/>
  <c r="V80" i="1"/>
  <c r="V50" i="1"/>
  <c r="V33" i="1"/>
  <c r="V74" i="1"/>
  <c r="V51" i="1"/>
  <c r="V20" i="1"/>
  <c r="V84" i="1"/>
  <c r="V53" i="1"/>
  <c r="V22" i="1"/>
  <c r="V86" i="1"/>
  <c r="V55" i="1"/>
  <c r="V24" i="1"/>
  <c r="V88" i="1"/>
  <c r="V82" i="1"/>
  <c r="V65" i="1"/>
  <c r="V28" i="1"/>
  <c r="V61" i="1"/>
  <c r="V94" i="1"/>
  <c r="V32" i="1"/>
  <c r="V25" i="1"/>
  <c r="V41" i="1"/>
  <c r="M22" i="1"/>
  <c r="M25" i="1"/>
  <c r="M89" i="1"/>
  <c r="M58" i="1"/>
  <c r="M27" i="1"/>
  <c r="M28" i="1"/>
  <c r="M92" i="1"/>
  <c r="M24" i="1"/>
  <c r="M45" i="1"/>
  <c r="M63" i="1"/>
  <c r="M79" i="1"/>
  <c r="M95" i="1"/>
  <c r="M14" i="1"/>
  <c r="M80" i="1"/>
  <c r="M88" i="1"/>
  <c r="M19" i="1"/>
  <c r="M64" i="1"/>
  <c r="M33" i="1"/>
  <c r="M97" i="1"/>
  <c r="M66" i="1"/>
  <c r="M35" i="1"/>
  <c r="M36" i="1"/>
  <c r="M100" i="1"/>
  <c r="M40" i="1"/>
  <c r="M61" i="1"/>
  <c r="M78" i="1"/>
  <c r="M93" i="1"/>
  <c r="M62" i="1"/>
  <c r="M53" i="1"/>
  <c r="M84" i="1"/>
  <c r="M41" i="1"/>
  <c r="M105" i="1"/>
  <c r="M74" i="1"/>
  <c r="M43" i="1"/>
  <c r="M44" i="1"/>
  <c r="M23" i="1"/>
  <c r="M56" i="1"/>
  <c r="M75" i="1"/>
  <c r="M91" i="1"/>
  <c r="M104" i="1"/>
  <c r="M77" i="1"/>
  <c r="M21" i="1"/>
  <c r="M20" i="1"/>
  <c r="M54" i="1"/>
  <c r="M11" i="1"/>
  <c r="M70" i="1"/>
  <c r="M49" i="1"/>
  <c r="M18" i="1"/>
  <c r="M82" i="1"/>
  <c r="M51" i="1"/>
  <c r="M52" i="1"/>
  <c r="M39" i="1"/>
  <c r="M72" i="1"/>
  <c r="M87" i="1"/>
  <c r="M103" i="1"/>
  <c r="M37" i="1"/>
  <c r="M83" i="1"/>
  <c r="M69" i="1"/>
  <c r="M47" i="1"/>
  <c r="M30" i="1"/>
  <c r="M57" i="1"/>
  <c r="M26" i="1"/>
  <c r="M90" i="1"/>
  <c r="M59" i="1"/>
  <c r="M60" i="1"/>
  <c r="M55" i="1"/>
  <c r="M86" i="1"/>
  <c r="M101" i="1"/>
  <c r="M16" i="1"/>
  <c r="M38" i="1"/>
  <c r="M46" i="1"/>
  <c r="M17" i="1"/>
  <c r="M96" i="1"/>
  <c r="M65" i="1"/>
  <c r="M34" i="1"/>
  <c r="M98" i="1"/>
  <c r="M67" i="1"/>
  <c r="M68" i="1"/>
  <c r="M71" i="1"/>
  <c r="M99" i="1"/>
  <c r="M15" i="1"/>
  <c r="M32" i="1"/>
  <c r="M50" i="1"/>
  <c r="M102" i="1"/>
  <c r="M73" i="1"/>
  <c r="M42" i="1"/>
  <c r="M10" i="1"/>
  <c r="M12" i="1"/>
  <c r="M76" i="1"/>
  <c r="M85" i="1"/>
  <c r="M13" i="1"/>
  <c r="M31" i="1"/>
  <c r="M48" i="1"/>
  <c r="M94" i="1"/>
  <c r="M81" i="1"/>
  <c r="M29" i="1"/>
  <c r="V106" i="1" l="1"/>
  <c r="M106" i="1"/>
  <c r="L106" i="1" l="1"/>
  <c r="W47" i="1"/>
  <c r="W106" i="1" s="1"/>
</calcChain>
</file>

<file path=xl/sharedStrings.xml><?xml version="1.0" encoding="utf-8"?>
<sst xmlns="http://schemas.openxmlformats.org/spreadsheetml/2006/main" count="228" uniqueCount="188">
  <si>
    <t>Team Member</t>
  </si>
  <si>
    <t>Kieyl Ponce</t>
  </si>
  <si>
    <t xml:space="preserve">Hours Worked </t>
  </si>
  <si>
    <t>Laptop Depreciation Rate(%)</t>
  </si>
  <si>
    <t>Years</t>
  </si>
  <si>
    <t>Allan Vincent Nefalar</t>
  </si>
  <si>
    <t>Bryan Denylle Geneta</t>
  </si>
  <si>
    <t>Patrick Cortez</t>
  </si>
  <si>
    <t>Ruth Morallos</t>
  </si>
  <si>
    <t>Vincent Nacor</t>
  </si>
  <si>
    <t>Laptop Price</t>
  </si>
  <si>
    <t>Years Used</t>
  </si>
  <si>
    <t>Working Hours</t>
  </si>
  <si>
    <t>DV per Hour</t>
  </si>
  <si>
    <t>PROJECT DURATION  (MONTHS)</t>
  </si>
  <si>
    <t>ROLE</t>
  </si>
  <si>
    <t>HOURLY RATE</t>
  </si>
  <si>
    <t>NUMBER OF WORKING HOURS</t>
  </si>
  <si>
    <t>TOTAL</t>
  </si>
  <si>
    <t>ITEM</t>
  </si>
  <si>
    <t>Dedicated Server and Computers</t>
  </si>
  <si>
    <t>Legacy</t>
  </si>
  <si>
    <t>HOSTING AND SECURITY</t>
  </si>
  <si>
    <t>ITEM NAME</t>
  </si>
  <si>
    <t>UNIT PRICE</t>
  </si>
  <si>
    <t>COUNT</t>
  </si>
  <si>
    <t>Domain Subscription</t>
  </si>
  <si>
    <t>SSL Subscription</t>
  </si>
  <si>
    <t>Professional Email</t>
  </si>
  <si>
    <t>Storage(25GB)</t>
  </si>
  <si>
    <t>Cost Estimate for Manpower</t>
  </si>
  <si>
    <t>Cost Estimate for Hardware</t>
  </si>
  <si>
    <t>Cost Estimate for Hosting and Security</t>
  </si>
  <si>
    <t>Equipments</t>
  </si>
  <si>
    <t>Administrator</t>
  </si>
  <si>
    <t>Utilities</t>
  </si>
  <si>
    <t xml:space="preserve">UNIT </t>
  </si>
  <si>
    <t>TOTAL UNIT PRICE</t>
  </si>
  <si>
    <t>RAMS Corner: Ticketing Service System</t>
  </si>
  <si>
    <t>LABOR COST</t>
  </si>
  <si>
    <t>HARDWARE COST</t>
  </si>
  <si>
    <t>INDIRECT COST</t>
  </si>
  <si>
    <t>DEPRECIATION EXPENSES</t>
  </si>
  <si>
    <t>TEAM MEMBER</t>
  </si>
  <si>
    <t>DEPR. VALUE(20%)</t>
  </si>
  <si>
    <t>Estimated Depreciation Expenses</t>
  </si>
  <si>
    <t>Covered by APC-ITRO</t>
  </si>
  <si>
    <t>ESTIMATED PROJECT COST</t>
  </si>
  <si>
    <t>MAINTENANCE (YEARLY)</t>
  </si>
  <si>
    <t>Project Manager</t>
  </si>
  <si>
    <t>Product Owner</t>
  </si>
  <si>
    <t>Scrum Master/Junior Full-Stack Developer</t>
  </si>
  <si>
    <t>Junior Laravel Developer/UI-UX Designer</t>
  </si>
  <si>
    <t>QA Tester</t>
  </si>
  <si>
    <t>Documentation Manager</t>
  </si>
  <si>
    <t>System Trainer</t>
  </si>
  <si>
    <t>CURRENT VALUE (After depreciated in years)</t>
  </si>
  <si>
    <t>Allan Vincent Nefalar(Laptop)</t>
  </si>
  <si>
    <t>Bryan Denylle Geneta(Laptop)</t>
  </si>
  <si>
    <t>Kieyl Ponce(Laptop)</t>
  </si>
  <si>
    <t>Patrick Cortez(Laptop)</t>
  </si>
  <si>
    <t>Ruth Morallos(Laptop)</t>
  </si>
  <si>
    <t>Vincent Nacor(Laptop)</t>
  </si>
  <si>
    <t>Depr. Value</t>
  </si>
  <si>
    <t>DETAILED DEPRECIATION EXPENSES</t>
  </si>
  <si>
    <t>Depr. Expenses</t>
  </si>
  <si>
    <t>Estimated Days</t>
  </si>
  <si>
    <t>Hourly Rate</t>
  </si>
  <si>
    <t>Depreciation Expenses</t>
  </si>
  <si>
    <t>RAMs CORNER: ITRO TICKETING SERVICE SYSTEM</t>
  </si>
  <si>
    <t>Initial Planning/Brainstorming</t>
  </si>
  <si>
    <t xml:space="preserve">Client Selection </t>
  </si>
  <si>
    <t>Project Kick-off meeting</t>
  </si>
  <si>
    <t>First Project Meeting with Members</t>
  </si>
  <si>
    <t>Milestone: Project Idea</t>
  </si>
  <si>
    <t>First Project Meeting with Client</t>
  </si>
  <si>
    <t>Project Proposal Initial Creation</t>
  </si>
  <si>
    <t>Second Project Meeting with Members</t>
  </si>
  <si>
    <t>Second Project Meeting with Client</t>
  </si>
  <si>
    <t>Initial Project Proposal Editing</t>
  </si>
  <si>
    <t>Initial Project Proposal Proofreading</t>
  </si>
  <si>
    <t>Third Meeting with Members</t>
  </si>
  <si>
    <t>Third Meeting with Client</t>
  </si>
  <si>
    <t>Project Proposal Revision</t>
  </si>
  <si>
    <t>Fourth Meeting with Members</t>
  </si>
  <si>
    <t>Fourth Meeting with Client</t>
  </si>
  <si>
    <t>Kick-off meeting for project management planning</t>
  </si>
  <si>
    <t>Business Case</t>
  </si>
  <si>
    <t>Project Charter</t>
  </si>
  <si>
    <t>Stakeholder Analysis</t>
  </si>
  <si>
    <t>Stakeholder Management Analysis</t>
  </si>
  <si>
    <t>Cost Management Analysis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</si>
  <si>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Cost Management Plan</t>
    </r>
  </si>
  <si>
    <t>Schedule Management Plan</t>
  </si>
  <si>
    <t>Scope Management Plan</t>
  </si>
  <si>
    <t>Work Breakdown Structure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</si>
  <si>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Work Packages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</si>
  <si>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Human Resource Management Plan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</si>
  <si>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Quality Management Plan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</si>
  <si>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Risk Management Plan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</si>
  <si>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Communications Management Plan</t>
    </r>
  </si>
  <si>
    <t>Procurement Management Plan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</si>
  <si>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Implementation Plan</t>
    </r>
  </si>
  <si>
    <t>Change Management Plan</t>
  </si>
  <si>
    <t xml:space="preserve"> Project Management Plan Editing/Proofreading</t>
  </si>
  <si>
    <t>Fifth Meeting with Members</t>
  </si>
  <si>
    <t>Fifth Meeting with Client</t>
  </si>
  <si>
    <t xml:space="preserve"> Project Management Plan Revision</t>
  </si>
  <si>
    <t xml:space="preserve"> Sixth Meeting with Members</t>
  </si>
  <si>
    <t xml:space="preserve"> Sixth Meeting with Client</t>
  </si>
  <si>
    <t>Kick-off meeting for System analysis and Detailed Design</t>
  </si>
  <si>
    <t>Event Table</t>
  </si>
  <si>
    <t>Use Case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</si>
  <si>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Use Case Full Description</t>
    </r>
  </si>
  <si>
    <t>Context Diagram</t>
  </si>
  <si>
    <t>Data Flow Diagram</t>
  </si>
  <si>
    <t>Entity Relationship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</si>
  <si>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Activity Diagram</t>
    </r>
  </si>
  <si>
    <t>Object Diagram</t>
  </si>
  <si>
    <t>Class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</si>
  <si>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Sequence Diagram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</si>
  <si>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State Transition Diagram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</si>
  <si>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Package diagram</t>
    </r>
  </si>
  <si>
    <t>Component Diagram</t>
  </si>
  <si>
    <t xml:space="preserve"> Deployment Diagram</t>
  </si>
  <si>
    <t>Seventh Meeting with Members</t>
  </si>
  <si>
    <t>System Analysis and Detailed Design Editing/Proofreading</t>
  </si>
  <si>
    <t>Seventh Meeting with Client</t>
  </si>
  <si>
    <t>System Analysis and Detailed Design Revision</t>
  </si>
  <si>
    <t>Eighth Meeting with Members</t>
  </si>
  <si>
    <t>Eighth Meeting with Client</t>
  </si>
  <si>
    <t>Kick-off meeting for development</t>
  </si>
  <si>
    <t xml:space="preserve"> Deliverable: Low fidelity wireframe</t>
  </si>
  <si>
    <t>Ninth Meeting with member</t>
  </si>
  <si>
    <t>Ninth Meeting with Client</t>
  </si>
  <si>
    <t>Deliverable: High Fidelity Wireframe</t>
  </si>
  <si>
    <t>tenth meeting with member</t>
  </si>
  <si>
    <t xml:space="preserve"> tenth meeting with client</t>
  </si>
  <si>
    <t>UI/UX Evaluation</t>
  </si>
  <si>
    <t xml:space="preserve">11th meeting with members </t>
  </si>
  <si>
    <t>Backend Development</t>
  </si>
  <si>
    <t>11th Meeting with the client</t>
  </si>
  <si>
    <t>Unit Testing for Release 1</t>
  </si>
  <si>
    <t>Unit Testing for Release 2</t>
  </si>
  <si>
    <t>Unit Testing for Release 3</t>
  </si>
  <si>
    <t xml:space="preserve"> 12th meeting with members</t>
  </si>
  <si>
    <t xml:space="preserve"> Integration Testing</t>
  </si>
  <si>
    <t xml:space="preserve"> User Acceptance Testing</t>
  </si>
  <si>
    <t>Performance Testing</t>
  </si>
  <si>
    <t>Production Readiness Testing</t>
  </si>
  <si>
    <t>Parallel Testing</t>
  </si>
  <si>
    <t>13th Meeting with Members</t>
  </si>
  <si>
    <t xml:space="preserve"> 12th meeting with client</t>
  </si>
  <si>
    <t>Deployment and Control KickOfff meeting</t>
  </si>
  <si>
    <t xml:space="preserve"> Train General Users </t>
  </si>
  <si>
    <t>Set up Kiosk for Localize Deployment</t>
  </si>
  <si>
    <t xml:space="preserve">Deploy the hosted app </t>
  </si>
  <si>
    <t>14th Meeting with Members</t>
  </si>
  <si>
    <t>13th meeting with client</t>
  </si>
  <si>
    <t>Promotion and Advertisement</t>
  </si>
  <si>
    <t>Update Documentations</t>
  </si>
  <si>
    <t>Auditing</t>
  </si>
  <si>
    <t>Reports and Documentations Handover</t>
  </si>
  <si>
    <t xml:space="preserve"> Gain Formal Acceptance</t>
  </si>
  <si>
    <t>Archive Files/Documents</t>
  </si>
  <si>
    <t>Closeout Meeting with Members</t>
  </si>
  <si>
    <t>Work Packages</t>
  </si>
  <si>
    <t>ROLES</t>
  </si>
  <si>
    <t>ASSIGNEE</t>
  </si>
  <si>
    <t>Developer Team Member</t>
  </si>
  <si>
    <t>Bryan Geneta</t>
  </si>
  <si>
    <t>REFERENCES(FOR HOURLY RATES)</t>
  </si>
  <si>
    <t>https://www.glassdoor.com/Salaries/manila-system-trainer-salary-SRCH_IL.0,6_IM995_KO7,21.htm</t>
  </si>
  <si>
    <t>https://www.glassdoor.com/Salaries/manila-junior-product-owner-salary-SRCH_IL.0,6_IM995_KO7,27.htm</t>
  </si>
  <si>
    <t>https://www.glassdoor.com/Salaries/manila-documentation-manager-salary-SRCH_IL.0,6_IM995_KO7,28.htm</t>
  </si>
  <si>
    <t>https://www.glassdoor.com/Salaries/manila-junior-qa-tester-salary-SRCH_IL.0,6_IM995_KO7,23.htm</t>
  </si>
  <si>
    <t>https://www.glassdoor.com/Salaries/manila-junior-laravel-developer-salary-SRCH_IL.0,6_IM995_KO7,31.htm</t>
  </si>
  <si>
    <t>https://www.glassdoor.com/Salaries/manila-scrum-master-developer-salary-SRCH_IL.0,6_IM995_KO7,29.htm</t>
  </si>
  <si>
    <t>https://www.glassdoor.com/Salaries/manila-junior-project-manager-salary-SRCH_IL.0,6_IM995_KO7,29.htm</t>
  </si>
  <si>
    <t>STAFF</t>
  </si>
  <si>
    <t>Salary</t>
  </si>
  <si>
    <t>UI/UX Design/Front End Development</t>
  </si>
  <si>
    <t>Total Labor Cost</t>
  </si>
  <si>
    <t xml:space="preserve"> Verify Use Case Requirements</t>
  </si>
  <si>
    <t>Current Value</t>
  </si>
  <si>
    <t>Hours Bucket</t>
  </si>
  <si>
    <t>Hours Left</t>
  </si>
  <si>
    <t xml:space="preserve">TOTAL UNIT PRICE(12 months)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</si>
</sst>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₱-464]* #,##0.00_-;\-[$₱-464]* #,##0.00_-;_-[$₱-464]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Dot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3" fillId="12" borderId="12" applyNumberForma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6" borderId="0" applyNumberFormat="0" applyBorder="0" applyAlignment="0" applyProtection="0"/>
  </cellStyleXfs>
  <cellXfs count="259">
    <xf numFmtId="0" fontId="0" fillId="0" borderId="0" xfId="0"/>
    <xf numFmtId="9" fontId="0" fillId="0" borderId="0" xfId="0" applyNumberFormat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0" fillId="0" borderId="0" xfId="0" applyFont="1"/>
    <xf numFmtId="0" fontId="1" fillId="7" borderId="1" xfId="7" applyBorder="1"/>
    <xf numFmtId="0" fontId="1" fillId="5" borderId="1" xfId="5" applyBorder="1"/>
    <xf numFmtId="0" fontId="1" fillId="9" borderId="1" xfId="9" applyBorder="1"/>
    <xf numFmtId="0" fontId="1" fillId="6" borderId="1" xfId="6" applyBorder="1"/>
    <xf numFmtId="0" fontId="1" fillId="8" borderId="1" xfId="8" applyBorder="1"/>
    <xf numFmtId="0" fontId="1" fillId="10" borderId="1" xfId="10" applyBorder="1"/>
    <xf numFmtId="0" fontId="1" fillId="7" borderId="1" xfId="7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5" borderId="1" xfId="5" applyBorder="1" applyAlignment="1">
      <alignment vertical="center"/>
    </xf>
    <xf numFmtId="0" fontId="1" fillId="5" borderId="1" xfId="5" applyBorder="1" applyAlignment="1"/>
    <xf numFmtId="0" fontId="10" fillId="4" borderId="1" xfId="4" applyFont="1" applyBorder="1" applyAlignment="1">
      <alignment vertical="center"/>
    </xf>
    <xf numFmtId="0" fontId="10" fillId="4" borderId="1" xfId="4" applyFont="1" applyBorder="1" applyAlignment="1"/>
    <xf numFmtId="0" fontId="2" fillId="2" borderId="1" xfId="2" applyBorder="1"/>
    <xf numFmtId="0" fontId="12" fillId="2" borderId="1" xfId="2" applyFont="1" applyBorder="1"/>
    <xf numFmtId="0" fontId="1" fillId="5" borderId="1" xfId="5" applyBorder="1" applyAlignment="1">
      <alignment horizontal="center" vertical="center"/>
    </xf>
    <xf numFmtId="0" fontId="1" fillId="9" borderId="1" xfId="9" applyBorder="1" applyAlignment="1">
      <alignment horizontal="center" vertical="center"/>
    </xf>
    <xf numFmtId="0" fontId="1" fillId="6" borderId="1" xfId="6" applyBorder="1" applyAlignment="1">
      <alignment horizontal="center" vertical="center"/>
    </xf>
    <xf numFmtId="0" fontId="1" fillId="8" borderId="1" xfId="8" applyBorder="1" applyAlignment="1">
      <alignment horizontal="center" vertical="center"/>
    </xf>
    <xf numFmtId="0" fontId="1" fillId="10" borderId="1" xfId="10" applyBorder="1" applyAlignment="1">
      <alignment horizontal="center" vertical="center"/>
    </xf>
    <xf numFmtId="0" fontId="0" fillId="0" borderId="2" xfId="0" applyBorder="1"/>
    <xf numFmtId="0" fontId="0" fillId="0" borderId="13" xfId="0" applyBorder="1"/>
    <xf numFmtId="0" fontId="1" fillId="7" borderId="2" xfId="7" applyBorder="1"/>
    <xf numFmtId="0" fontId="1" fillId="7" borderId="2" xfId="7" applyBorder="1" applyAlignment="1">
      <alignment horizontal="left" vertical="center"/>
    </xf>
    <xf numFmtId="0" fontId="1" fillId="5" borderId="2" xfId="5" applyBorder="1"/>
    <xf numFmtId="0" fontId="1" fillId="9" borderId="2" xfId="9" applyBorder="1"/>
    <xf numFmtId="0" fontId="1" fillId="6" borderId="2" xfId="6" applyBorder="1"/>
    <xf numFmtId="0" fontId="1" fillId="8" borderId="2" xfId="8" applyBorder="1"/>
    <xf numFmtId="0" fontId="1" fillId="10" borderId="2" xfId="10" applyBorder="1"/>
    <xf numFmtId="0" fontId="0" fillId="0" borderId="3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4" xfId="0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1" fillId="7" borderId="13" xfId="7" applyBorder="1" applyAlignment="1">
      <alignment horizontal="right"/>
    </xf>
    <xf numFmtId="164" fontId="1" fillId="7" borderId="13" xfId="7" applyNumberFormat="1" applyBorder="1" applyAlignment="1">
      <alignment horizontal="right" vertical="center"/>
    </xf>
    <xf numFmtId="164" fontId="1" fillId="7" borderId="13" xfId="7" applyNumberFormat="1" applyBorder="1" applyAlignment="1">
      <alignment horizontal="right"/>
    </xf>
    <xf numFmtId="0" fontId="1" fillId="5" borderId="13" xfId="5" applyBorder="1" applyAlignment="1">
      <alignment horizontal="right"/>
    </xf>
    <xf numFmtId="164" fontId="1" fillId="5" borderId="13" xfId="5" applyNumberFormat="1" applyBorder="1" applyAlignment="1">
      <alignment horizontal="right"/>
    </xf>
    <xf numFmtId="0" fontId="1" fillId="9" borderId="13" xfId="9" applyBorder="1" applyAlignment="1">
      <alignment horizontal="right"/>
    </xf>
    <xf numFmtId="164" fontId="1" fillId="9" borderId="13" xfId="9" applyNumberFormat="1" applyBorder="1" applyAlignment="1">
      <alignment horizontal="right"/>
    </xf>
    <xf numFmtId="0" fontId="1" fillId="6" borderId="13" xfId="6" applyBorder="1" applyAlignment="1">
      <alignment horizontal="right"/>
    </xf>
    <xf numFmtId="164" fontId="1" fillId="6" borderId="13" xfId="6" applyNumberFormat="1" applyBorder="1" applyAlignment="1">
      <alignment horizontal="right"/>
    </xf>
    <xf numFmtId="0" fontId="1" fillId="8" borderId="13" xfId="8" applyBorder="1" applyAlignment="1">
      <alignment horizontal="right"/>
    </xf>
    <xf numFmtId="164" fontId="1" fillId="8" borderId="13" xfId="8" applyNumberFormat="1" applyBorder="1" applyAlignment="1">
      <alignment horizontal="right"/>
    </xf>
    <xf numFmtId="0" fontId="1" fillId="10" borderId="13" xfId="10" applyBorder="1" applyAlignment="1">
      <alignment horizontal="right"/>
    </xf>
    <xf numFmtId="164" fontId="1" fillId="10" borderId="13" xfId="10" applyNumberFormat="1" applyBorder="1" applyAlignment="1">
      <alignment horizontal="right"/>
    </xf>
    <xf numFmtId="0" fontId="1" fillId="7" borderId="1" xfId="7" applyBorder="1" applyAlignment="1">
      <alignment horizontal="right"/>
    </xf>
    <xf numFmtId="164" fontId="1" fillId="7" borderId="1" xfId="7" applyNumberFormat="1" applyBorder="1" applyAlignment="1">
      <alignment horizontal="right" vertical="center"/>
    </xf>
    <xf numFmtId="164" fontId="1" fillId="7" borderId="1" xfId="7" applyNumberFormat="1" applyBorder="1" applyAlignment="1">
      <alignment horizontal="right"/>
    </xf>
    <xf numFmtId="0" fontId="1" fillId="5" borderId="1" xfId="5" applyBorder="1" applyAlignment="1">
      <alignment horizontal="right"/>
    </xf>
    <xf numFmtId="164" fontId="1" fillId="5" borderId="1" xfId="5" applyNumberFormat="1" applyBorder="1" applyAlignment="1">
      <alignment horizontal="right"/>
    </xf>
    <xf numFmtId="0" fontId="1" fillId="9" borderId="1" xfId="9" applyBorder="1" applyAlignment="1">
      <alignment horizontal="right"/>
    </xf>
    <xf numFmtId="164" fontId="1" fillId="9" borderId="1" xfId="9" applyNumberFormat="1" applyBorder="1" applyAlignment="1">
      <alignment horizontal="right"/>
    </xf>
    <xf numFmtId="0" fontId="1" fillId="6" borderId="1" xfId="6" applyBorder="1" applyAlignment="1">
      <alignment horizontal="right"/>
    </xf>
    <xf numFmtId="164" fontId="1" fillId="6" borderId="1" xfId="6" applyNumberFormat="1" applyBorder="1" applyAlignment="1">
      <alignment horizontal="right"/>
    </xf>
    <xf numFmtId="0" fontId="1" fillId="8" borderId="1" xfId="8" applyBorder="1" applyAlignment="1">
      <alignment horizontal="right"/>
    </xf>
    <xf numFmtId="164" fontId="1" fillId="8" borderId="1" xfId="8" applyNumberFormat="1" applyBorder="1" applyAlignment="1">
      <alignment horizontal="right"/>
    </xf>
    <xf numFmtId="0" fontId="1" fillId="10" borderId="1" xfId="10" applyBorder="1" applyAlignment="1">
      <alignment horizontal="right"/>
    </xf>
    <xf numFmtId="164" fontId="1" fillId="10" borderId="1" xfId="10" applyNumberFormat="1" applyBorder="1" applyAlignment="1">
      <alignment horizontal="right"/>
    </xf>
    <xf numFmtId="0" fontId="1" fillId="7" borderId="2" xfId="7" applyBorder="1" applyAlignment="1">
      <alignment horizontal="right"/>
    </xf>
    <xf numFmtId="164" fontId="1" fillId="7" borderId="2" xfId="7" applyNumberFormat="1" applyBorder="1" applyAlignment="1">
      <alignment horizontal="right"/>
    </xf>
    <xf numFmtId="0" fontId="1" fillId="5" borderId="2" xfId="5" applyBorder="1" applyAlignment="1">
      <alignment horizontal="right"/>
    </xf>
    <xf numFmtId="164" fontId="1" fillId="5" borderId="2" xfId="5" applyNumberFormat="1" applyBorder="1" applyAlignment="1">
      <alignment horizontal="right"/>
    </xf>
    <xf numFmtId="0" fontId="1" fillId="9" borderId="2" xfId="9" applyBorder="1" applyAlignment="1">
      <alignment horizontal="right"/>
    </xf>
    <xf numFmtId="164" fontId="1" fillId="9" borderId="2" xfId="9" applyNumberFormat="1" applyBorder="1" applyAlignment="1">
      <alignment horizontal="right"/>
    </xf>
    <xf numFmtId="0" fontId="1" fillId="6" borderId="2" xfId="6" applyBorder="1" applyAlignment="1">
      <alignment horizontal="right"/>
    </xf>
    <xf numFmtId="164" fontId="1" fillId="6" borderId="2" xfId="6" applyNumberFormat="1" applyBorder="1" applyAlignment="1">
      <alignment horizontal="right"/>
    </xf>
    <xf numFmtId="0" fontId="1" fillId="8" borderId="2" xfId="8" applyBorder="1" applyAlignment="1">
      <alignment horizontal="right"/>
    </xf>
    <xf numFmtId="164" fontId="1" fillId="8" borderId="2" xfId="8" applyNumberFormat="1" applyBorder="1" applyAlignment="1">
      <alignment horizontal="right"/>
    </xf>
    <xf numFmtId="0" fontId="1" fillId="10" borderId="2" xfId="10" applyBorder="1" applyAlignment="1">
      <alignment horizontal="right"/>
    </xf>
    <xf numFmtId="164" fontId="1" fillId="10" borderId="2" xfId="10" applyNumberFormat="1" applyBorder="1" applyAlignment="1">
      <alignment horizontal="right"/>
    </xf>
    <xf numFmtId="0" fontId="1" fillId="7" borderId="1" xfId="7" applyBorder="1" applyAlignment="1">
      <alignment horizontal="right" vertical="center"/>
    </xf>
    <xf numFmtId="0" fontId="1" fillId="7" borderId="14" xfId="7" applyBorder="1" applyAlignment="1">
      <alignment horizontal="right"/>
    </xf>
    <xf numFmtId="164" fontId="1" fillId="7" borderId="14" xfId="7" applyNumberFormat="1" applyBorder="1" applyAlignment="1">
      <alignment horizontal="right"/>
    </xf>
    <xf numFmtId="0" fontId="1" fillId="5" borderId="14" xfId="5" applyBorder="1" applyAlignment="1">
      <alignment horizontal="right"/>
    </xf>
    <xf numFmtId="164" fontId="1" fillId="5" borderId="14" xfId="5" applyNumberFormat="1" applyBorder="1" applyAlignment="1">
      <alignment horizontal="right"/>
    </xf>
    <xf numFmtId="0" fontId="1" fillId="9" borderId="14" xfId="9" applyBorder="1" applyAlignment="1">
      <alignment horizontal="right"/>
    </xf>
    <xf numFmtId="164" fontId="1" fillId="9" borderId="14" xfId="9" applyNumberFormat="1" applyBorder="1" applyAlignment="1">
      <alignment horizontal="right"/>
    </xf>
    <xf numFmtId="0" fontId="1" fillId="6" borderId="14" xfId="6" applyBorder="1" applyAlignment="1">
      <alignment horizontal="right"/>
    </xf>
    <xf numFmtId="164" fontId="1" fillId="6" borderId="14" xfId="6" applyNumberFormat="1" applyBorder="1" applyAlignment="1">
      <alignment horizontal="right"/>
    </xf>
    <xf numFmtId="0" fontId="1" fillId="8" borderId="14" xfId="8" applyBorder="1" applyAlignment="1">
      <alignment horizontal="right"/>
    </xf>
    <xf numFmtId="164" fontId="1" fillId="8" borderId="14" xfId="8" applyNumberFormat="1" applyBorder="1" applyAlignment="1">
      <alignment horizontal="right"/>
    </xf>
    <xf numFmtId="0" fontId="1" fillId="10" borderId="14" xfId="10" applyBorder="1" applyAlignment="1">
      <alignment horizontal="right"/>
    </xf>
    <xf numFmtId="164" fontId="1" fillId="10" borderId="14" xfId="10" applyNumberFormat="1" applyBorder="1" applyAlignment="1">
      <alignment horizontal="right"/>
    </xf>
    <xf numFmtId="0" fontId="1" fillId="7" borderId="13" xfId="7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164" fontId="1" fillId="7" borderId="2" xfId="7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7" borderId="3" xfId="7" applyBorder="1" applyAlignment="1">
      <alignment horizontal="right"/>
    </xf>
    <xf numFmtId="164" fontId="1" fillId="7" borderId="3" xfId="7" applyNumberFormat="1" applyBorder="1" applyAlignment="1">
      <alignment horizontal="right" vertical="center"/>
    </xf>
    <xf numFmtId="164" fontId="1" fillId="7" borderId="3" xfId="7" applyNumberFormat="1" applyBorder="1" applyAlignment="1">
      <alignment horizontal="right"/>
    </xf>
    <xf numFmtId="0" fontId="1" fillId="5" borderId="3" xfId="5" applyBorder="1" applyAlignment="1">
      <alignment horizontal="right"/>
    </xf>
    <xf numFmtId="164" fontId="1" fillId="5" borderId="3" xfId="5" applyNumberFormat="1" applyBorder="1" applyAlignment="1">
      <alignment horizontal="right"/>
    </xf>
    <xf numFmtId="0" fontId="1" fillId="9" borderId="3" xfId="9" applyBorder="1" applyAlignment="1">
      <alignment horizontal="right"/>
    </xf>
    <xf numFmtId="164" fontId="1" fillId="9" borderId="3" xfId="9" applyNumberFormat="1" applyBorder="1" applyAlignment="1">
      <alignment horizontal="right"/>
    </xf>
    <xf numFmtId="0" fontId="1" fillId="6" borderId="3" xfId="6" applyBorder="1" applyAlignment="1">
      <alignment horizontal="right"/>
    </xf>
    <xf numFmtId="164" fontId="1" fillId="6" borderId="3" xfId="6" applyNumberFormat="1" applyBorder="1" applyAlignment="1">
      <alignment horizontal="right"/>
    </xf>
    <xf numFmtId="0" fontId="1" fillId="8" borderId="3" xfId="8" applyBorder="1" applyAlignment="1">
      <alignment horizontal="right"/>
    </xf>
    <xf numFmtId="164" fontId="1" fillId="8" borderId="3" xfId="8" applyNumberFormat="1" applyBorder="1" applyAlignment="1">
      <alignment horizontal="right"/>
    </xf>
    <xf numFmtId="0" fontId="1" fillId="10" borderId="3" xfId="10" applyBorder="1" applyAlignment="1">
      <alignment horizontal="right"/>
    </xf>
    <xf numFmtId="164" fontId="1" fillId="10" borderId="3" xfId="10" applyNumberFormat="1" applyBorder="1" applyAlignment="1">
      <alignment horizontal="right"/>
    </xf>
    <xf numFmtId="0" fontId="0" fillId="0" borderId="17" xfId="0" applyBorder="1" applyAlignment="1">
      <alignment horizontal="right" vertical="center"/>
    </xf>
    <xf numFmtId="0" fontId="1" fillId="7" borderId="17" xfId="7" applyBorder="1" applyAlignment="1">
      <alignment horizontal="right"/>
    </xf>
    <xf numFmtId="164" fontId="1" fillId="7" borderId="17" xfId="7" applyNumberFormat="1" applyBorder="1" applyAlignment="1">
      <alignment horizontal="right" vertical="center"/>
    </xf>
    <xf numFmtId="164" fontId="1" fillId="7" borderId="17" xfId="7" applyNumberFormat="1" applyBorder="1" applyAlignment="1">
      <alignment horizontal="right"/>
    </xf>
    <xf numFmtId="0" fontId="1" fillId="5" borderId="17" xfId="5" applyBorder="1" applyAlignment="1">
      <alignment horizontal="right"/>
    </xf>
    <xf numFmtId="164" fontId="1" fillId="5" borderId="17" xfId="5" applyNumberFormat="1" applyBorder="1" applyAlignment="1">
      <alignment horizontal="right"/>
    </xf>
    <xf numFmtId="0" fontId="1" fillId="9" borderId="17" xfId="9" applyBorder="1" applyAlignment="1">
      <alignment horizontal="right"/>
    </xf>
    <xf numFmtId="164" fontId="1" fillId="9" borderId="17" xfId="9" applyNumberFormat="1" applyBorder="1" applyAlignment="1">
      <alignment horizontal="right"/>
    </xf>
    <xf numFmtId="0" fontId="1" fillId="6" borderId="17" xfId="6" applyBorder="1" applyAlignment="1">
      <alignment horizontal="right"/>
    </xf>
    <xf numFmtId="164" fontId="1" fillId="6" borderId="17" xfId="6" applyNumberFormat="1" applyBorder="1" applyAlignment="1">
      <alignment horizontal="right"/>
    </xf>
    <xf numFmtId="0" fontId="1" fillId="8" borderId="17" xfId="8" applyBorder="1" applyAlignment="1">
      <alignment horizontal="right"/>
    </xf>
    <xf numFmtId="164" fontId="1" fillId="8" borderId="17" xfId="8" applyNumberFormat="1" applyBorder="1" applyAlignment="1">
      <alignment horizontal="right"/>
    </xf>
    <xf numFmtId="0" fontId="1" fillId="10" borderId="17" xfId="10" applyBorder="1" applyAlignment="1">
      <alignment horizontal="right"/>
    </xf>
    <xf numFmtId="164" fontId="1" fillId="10" borderId="17" xfId="10" applyNumberFormat="1" applyBorder="1" applyAlignment="1">
      <alignment horizontal="right"/>
    </xf>
    <xf numFmtId="0" fontId="0" fillId="0" borderId="17" xfId="0" applyBorder="1"/>
    <xf numFmtId="0" fontId="0" fillId="0" borderId="18" xfId="0" applyBorder="1" applyAlignment="1">
      <alignment horizontal="right" vertical="center"/>
    </xf>
    <xf numFmtId="0" fontId="1" fillId="7" borderId="18" xfId="7" applyBorder="1" applyAlignment="1">
      <alignment horizontal="right"/>
    </xf>
    <xf numFmtId="164" fontId="1" fillId="7" borderId="18" xfId="7" applyNumberFormat="1" applyBorder="1" applyAlignment="1">
      <alignment horizontal="right" vertical="center"/>
    </xf>
    <xf numFmtId="164" fontId="1" fillId="7" borderId="18" xfId="7" applyNumberFormat="1" applyBorder="1" applyAlignment="1">
      <alignment horizontal="right"/>
    </xf>
    <xf numFmtId="0" fontId="1" fillId="5" borderId="18" xfId="5" applyBorder="1" applyAlignment="1">
      <alignment horizontal="right"/>
    </xf>
    <xf numFmtId="164" fontId="1" fillId="5" borderId="18" xfId="5" applyNumberFormat="1" applyBorder="1" applyAlignment="1">
      <alignment horizontal="right"/>
    </xf>
    <xf numFmtId="0" fontId="1" fillId="9" borderId="18" xfId="9" applyBorder="1" applyAlignment="1">
      <alignment horizontal="right"/>
    </xf>
    <xf numFmtId="164" fontId="1" fillId="9" borderId="18" xfId="9" applyNumberFormat="1" applyBorder="1" applyAlignment="1">
      <alignment horizontal="right"/>
    </xf>
    <xf numFmtId="0" fontId="1" fillId="6" borderId="18" xfId="6" applyBorder="1" applyAlignment="1">
      <alignment horizontal="right"/>
    </xf>
    <xf numFmtId="164" fontId="1" fillId="6" borderId="18" xfId="6" applyNumberFormat="1" applyBorder="1" applyAlignment="1">
      <alignment horizontal="right"/>
    </xf>
    <xf numFmtId="0" fontId="1" fillId="8" borderId="18" xfId="8" applyBorder="1" applyAlignment="1">
      <alignment horizontal="right"/>
    </xf>
    <xf numFmtId="164" fontId="1" fillId="8" borderId="18" xfId="8" applyNumberFormat="1" applyBorder="1" applyAlignment="1">
      <alignment horizontal="right"/>
    </xf>
    <xf numFmtId="0" fontId="1" fillId="10" borderId="18" xfId="10" applyBorder="1" applyAlignment="1">
      <alignment horizontal="right"/>
    </xf>
    <xf numFmtId="164" fontId="1" fillId="10" borderId="18" xfId="10" applyNumberFormat="1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3" fillId="3" borderId="19" xfId="3" applyBorder="1" applyAlignment="1">
      <alignment horizontal="right"/>
    </xf>
    <xf numFmtId="164" fontId="3" fillId="3" borderId="20" xfId="3" applyNumberFormat="1" applyBorder="1" applyAlignment="1">
      <alignment horizontal="right"/>
    </xf>
    <xf numFmtId="164" fontId="3" fillId="3" borderId="6" xfId="3" applyNumberFormat="1" applyBorder="1" applyAlignment="1">
      <alignment horizontal="right"/>
    </xf>
    <xf numFmtId="0" fontId="1" fillId="14" borderId="3" xfId="13" applyBorder="1" applyAlignment="1">
      <alignment horizontal="right"/>
    </xf>
    <xf numFmtId="164" fontId="1" fillId="14" borderId="3" xfId="13" applyNumberFormat="1" applyBorder="1" applyAlignment="1">
      <alignment horizontal="right"/>
    </xf>
    <xf numFmtId="0" fontId="1" fillId="15" borderId="3" xfId="14" applyBorder="1" applyAlignment="1">
      <alignment horizontal="right"/>
    </xf>
    <xf numFmtId="164" fontId="1" fillId="15" borderId="3" xfId="14" applyNumberFormat="1" applyBorder="1" applyAlignment="1">
      <alignment horizontal="right"/>
    </xf>
    <xf numFmtId="0" fontId="14" fillId="16" borderId="3" xfId="15" applyBorder="1" applyAlignment="1">
      <alignment horizontal="right"/>
    </xf>
    <xf numFmtId="164" fontId="14" fillId="16" borderId="3" xfId="15" applyNumberFormat="1" applyBorder="1" applyAlignment="1">
      <alignment horizontal="right"/>
    </xf>
    <xf numFmtId="0" fontId="13" fillId="12" borderId="12" xfId="11"/>
    <xf numFmtId="0" fontId="13" fillId="12" borderId="12" xfId="11" applyAlignment="1">
      <alignment horizontal="center" vertical="center"/>
    </xf>
    <xf numFmtId="0" fontId="13" fillId="12" borderId="12" xfId="11" applyAlignment="1">
      <alignment horizontal="right"/>
    </xf>
    <xf numFmtId="164" fontId="13" fillId="12" borderId="12" xfId="11" applyNumberFormat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21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22" xfId="0" applyBorder="1" applyAlignment="1">
      <alignment horizontal="right" vertical="center"/>
    </xf>
    <xf numFmtId="0" fontId="7" fillId="0" borderId="7" xfId="0" applyFont="1" applyBorder="1" applyAlignment="1">
      <alignment horizontal="right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25" xfId="0" applyBorder="1" applyAlignment="1">
      <alignment horizontal="right"/>
    </xf>
    <xf numFmtId="0" fontId="0" fillId="0" borderId="30" xfId="0" applyBorder="1"/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0" fillId="0" borderId="32" xfId="0" applyBorder="1"/>
    <xf numFmtId="0" fontId="0" fillId="0" borderId="33" xfId="0" applyBorder="1" applyAlignment="1">
      <alignment horizontal="left" vertical="center"/>
    </xf>
    <xf numFmtId="0" fontId="5" fillId="0" borderId="32" xfId="0" applyFont="1" applyBorder="1" applyAlignment="1">
      <alignment vertical="center"/>
    </xf>
    <xf numFmtId="0" fontId="7" fillId="0" borderId="32" xfId="0" applyFont="1" applyBorder="1"/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0" borderId="15" xfId="0" applyFont="1" applyBorder="1"/>
    <xf numFmtId="164" fontId="1" fillId="10" borderId="10" xfId="10" applyNumberFormat="1" applyBorder="1" applyAlignment="1">
      <alignment horizontal="center"/>
    </xf>
    <xf numFmtId="164" fontId="1" fillId="10" borderId="11" xfId="10" applyNumberFormat="1" applyBorder="1" applyAlignment="1">
      <alignment horizontal="center"/>
    </xf>
    <xf numFmtId="164" fontId="1" fillId="10" borderId="7" xfId="1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1" fillId="6" borderId="10" xfId="6" applyNumberFormat="1" applyBorder="1" applyAlignment="1">
      <alignment horizontal="center" vertical="center"/>
    </xf>
    <xf numFmtId="164" fontId="1" fillId="6" borderId="11" xfId="6" applyNumberFormat="1" applyBorder="1" applyAlignment="1">
      <alignment horizontal="center" vertical="center"/>
    </xf>
    <xf numFmtId="164" fontId="1" fillId="6" borderId="7" xfId="6" applyNumberFormat="1" applyBorder="1" applyAlignment="1">
      <alignment horizontal="center" vertical="center"/>
    </xf>
    <xf numFmtId="164" fontId="1" fillId="6" borderId="10" xfId="6" applyNumberFormat="1" applyBorder="1" applyAlignment="1">
      <alignment horizontal="center"/>
    </xf>
    <xf numFmtId="164" fontId="1" fillId="6" borderId="11" xfId="6" applyNumberFormat="1" applyBorder="1" applyAlignment="1">
      <alignment horizontal="center"/>
    </xf>
    <xf numFmtId="164" fontId="1" fillId="6" borderId="7" xfId="6" applyNumberFormat="1" applyBorder="1" applyAlignment="1">
      <alignment horizontal="center"/>
    </xf>
    <xf numFmtId="164" fontId="1" fillId="8" borderId="10" xfId="8" applyNumberFormat="1" applyBorder="1" applyAlignment="1">
      <alignment horizontal="center" vertical="center"/>
    </xf>
    <xf numFmtId="164" fontId="1" fillId="8" borderId="11" xfId="8" applyNumberFormat="1" applyBorder="1" applyAlignment="1">
      <alignment horizontal="center" vertical="center"/>
    </xf>
    <xf numFmtId="164" fontId="1" fillId="8" borderId="7" xfId="8" applyNumberFormat="1" applyBorder="1" applyAlignment="1">
      <alignment horizontal="center" vertical="center"/>
    </xf>
    <xf numFmtId="164" fontId="1" fillId="8" borderId="10" xfId="8" applyNumberFormat="1" applyBorder="1" applyAlignment="1">
      <alignment horizontal="center"/>
    </xf>
    <xf numFmtId="164" fontId="1" fillId="8" borderId="11" xfId="8" applyNumberFormat="1" applyBorder="1" applyAlignment="1">
      <alignment horizontal="center"/>
    </xf>
    <xf numFmtId="164" fontId="1" fillId="8" borderId="7" xfId="8" applyNumberFormat="1" applyBorder="1" applyAlignment="1">
      <alignment horizontal="center"/>
    </xf>
    <xf numFmtId="0" fontId="11" fillId="11" borderId="4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164" fontId="1" fillId="7" borderId="10" xfId="7" applyNumberFormat="1" applyBorder="1" applyAlignment="1">
      <alignment horizontal="center" vertical="center"/>
    </xf>
    <xf numFmtId="164" fontId="1" fillId="7" borderId="11" xfId="7" applyNumberFormat="1" applyBorder="1" applyAlignment="1">
      <alignment horizontal="center" vertical="center"/>
    </xf>
    <xf numFmtId="164" fontId="1" fillId="7" borderId="7" xfId="7" applyNumberFormat="1" applyBorder="1" applyAlignment="1">
      <alignment horizontal="center" vertical="center"/>
    </xf>
    <xf numFmtId="164" fontId="1" fillId="7" borderId="10" xfId="7" applyNumberFormat="1" applyBorder="1" applyAlignment="1">
      <alignment horizontal="center"/>
    </xf>
    <xf numFmtId="164" fontId="1" fillId="7" borderId="11" xfId="7" applyNumberFormat="1" applyBorder="1" applyAlignment="1">
      <alignment horizontal="center"/>
    </xf>
    <xf numFmtId="164" fontId="1" fillId="7" borderId="7" xfId="7" applyNumberFormat="1" applyBorder="1" applyAlignment="1">
      <alignment horizontal="center"/>
    </xf>
    <xf numFmtId="164" fontId="1" fillId="5" borderId="10" xfId="5" applyNumberFormat="1" applyBorder="1" applyAlignment="1">
      <alignment horizontal="center" vertical="center"/>
    </xf>
    <xf numFmtId="164" fontId="1" fillId="5" borderId="11" xfId="5" applyNumberFormat="1" applyBorder="1" applyAlignment="1">
      <alignment horizontal="center" vertical="center"/>
    </xf>
    <xf numFmtId="164" fontId="1" fillId="5" borderId="7" xfId="5" applyNumberFormat="1" applyBorder="1" applyAlignment="1">
      <alignment horizontal="center" vertical="center"/>
    </xf>
    <xf numFmtId="164" fontId="1" fillId="5" borderId="10" xfId="5" applyNumberFormat="1" applyBorder="1" applyAlignment="1">
      <alignment horizontal="center"/>
    </xf>
    <xf numFmtId="164" fontId="1" fillId="5" borderId="11" xfId="5" applyNumberFormat="1" applyBorder="1" applyAlignment="1">
      <alignment horizontal="center"/>
    </xf>
    <xf numFmtId="164" fontId="1" fillId="5" borderId="7" xfId="5" applyNumberFormat="1" applyBorder="1" applyAlignment="1">
      <alignment horizontal="center"/>
    </xf>
    <xf numFmtId="164" fontId="1" fillId="9" borderId="10" xfId="9" applyNumberFormat="1" applyBorder="1" applyAlignment="1">
      <alignment horizontal="center" vertical="center"/>
    </xf>
    <xf numFmtId="164" fontId="1" fillId="9" borderId="11" xfId="9" applyNumberFormat="1" applyBorder="1" applyAlignment="1">
      <alignment horizontal="center" vertical="center"/>
    </xf>
    <xf numFmtId="164" fontId="1" fillId="9" borderId="7" xfId="9" applyNumberFormat="1" applyBorder="1" applyAlignment="1">
      <alignment horizontal="center" vertical="center"/>
    </xf>
    <xf numFmtId="164" fontId="1" fillId="9" borderId="10" xfId="9" applyNumberFormat="1" applyBorder="1" applyAlignment="1">
      <alignment horizontal="center"/>
    </xf>
    <xf numFmtId="164" fontId="1" fillId="9" borderId="11" xfId="9" applyNumberFormat="1" applyBorder="1" applyAlignment="1">
      <alignment horizontal="center"/>
    </xf>
    <xf numFmtId="164" fontId="1" fillId="9" borderId="7" xfId="9" applyNumberFormat="1" applyBorder="1" applyAlignment="1">
      <alignment horizontal="center"/>
    </xf>
    <xf numFmtId="0" fontId="1" fillId="7" borderId="1" xfId="7" applyBorder="1" applyAlignment="1">
      <alignment horizontal="center"/>
    </xf>
    <xf numFmtId="0" fontId="1" fillId="5" borderId="1" xfId="5" applyBorder="1" applyAlignment="1">
      <alignment horizontal="center"/>
    </xf>
    <xf numFmtId="0" fontId="1" fillId="9" borderId="1" xfId="9" applyBorder="1" applyAlignment="1">
      <alignment horizontal="center"/>
    </xf>
    <xf numFmtId="0" fontId="1" fillId="6" borderId="1" xfId="6" applyBorder="1" applyAlignment="1">
      <alignment horizontal="center"/>
    </xf>
    <xf numFmtId="0" fontId="1" fillId="8" borderId="1" xfId="8" applyBorder="1" applyAlignment="1">
      <alignment horizontal="center"/>
    </xf>
    <xf numFmtId="0" fontId="1" fillId="10" borderId="1" xfId="10" applyBorder="1" applyAlignment="1">
      <alignment horizontal="center"/>
    </xf>
    <xf numFmtId="164" fontId="1" fillId="10" borderId="10" xfId="10" applyNumberFormat="1" applyBorder="1" applyAlignment="1">
      <alignment horizontal="center" vertical="center"/>
    </xf>
    <xf numFmtId="164" fontId="1" fillId="10" borderId="11" xfId="10" applyNumberFormat="1" applyBorder="1" applyAlignment="1">
      <alignment horizontal="center" vertical="center"/>
    </xf>
    <xf numFmtId="164" fontId="1" fillId="10" borderId="7" xfId="10" applyNumberFormat="1" applyBorder="1" applyAlignment="1">
      <alignment horizontal="center" vertical="center"/>
    </xf>
    <xf numFmtId="0" fontId="9" fillId="3" borderId="0" xfId="3" applyFont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10" fillId="4" borderId="1" xfId="4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10" fillId="13" borderId="1" xfId="12" applyNumberFormat="1" applyFont="1" applyBorder="1" applyAlignment="1">
      <alignment horizontal="center"/>
    </xf>
    <xf numFmtId="0" fontId="10" fillId="13" borderId="1" xfId="12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5" borderId="1" xfId="5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4" borderId="1" xfId="4" applyFont="1" applyBorder="1" applyAlignment="1">
      <alignment horizontal="center"/>
    </xf>
    <xf numFmtId="0" fontId="9" fillId="3" borderId="1" xfId="3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6">
    <cellStyle name="20% - Accent1" xfId="4" builtinId="30"/>
    <cellStyle name="20% - Accent2" xfId="5" builtinId="34"/>
    <cellStyle name="20% - Accent4" xfId="7" builtinId="42"/>
    <cellStyle name="20% - Accent6" xfId="9" builtinId="50"/>
    <cellStyle name="40% - Accent2" xfId="6" builtinId="35"/>
    <cellStyle name="40% - Accent4" xfId="8" builtinId="43"/>
    <cellStyle name="60% - Accent1" xfId="12" builtinId="32"/>
    <cellStyle name="60% - Accent2" xfId="13" builtinId="36"/>
    <cellStyle name="60% - Accent4" xfId="14" builtinId="44"/>
    <cellStyle name="60% - Accent6" xfId="10" builtinId="52"/>
    <cellStyle name="Accent6" xfId="15" builtinId="49"/>
    <cellStyle name="Calculation" xfId="11" builtinId="22"/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274320</xdr:rowOff>
    </xdr:from>
    <xdr:to>
      <xdr:col>0</xdr:col>
      <xdr:colOff>1273386</xdr:colOff>
      <xdr:row>0</xdr:row>
      <xdr:rowOff>988695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488898-54BA-4B9D-9253-D9AD302A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20"/>
          <a:ext cx="1273386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BAE4-BC47-423A-965B-5587C8C14F53}">
  <dimension ref="A1:W113"/>
  <sheetViews>
    <sheetView tabSelected="1" topLeftCell="A80" zoomScaleNormal="100" workbookViewId="0">
      <pane xSplit="1" topLeftCell="B1" activePane="topRight" state="frozen"/>
      <selection pane="topRight" activeCell="B92" sqref="B92"/>
    </sheetView>
  </sheetViews>
  <sheetFormatPr defaultRowHeight="15" x14ac:dyDescent="0.25"/>
  <cols>
    <col min="1" max="1" width="53.7109375" style="5" bestFit="1" customWidth="1"/>
    <col min="2" max="2" width="14.5703125" style="5" bestFit="1" customWidth="1"/>
    <col min="3" max="3" width="15.5703125" style="5" bestFit="1" customWidth="1"/>
    <col min="4" max="4" width="15.5703125" style="5" customWidth="1"/>
    <col min="5" max="5" width="14.140625" style="11" bestFit="1" customWidth="1"/>
    <col min="6" max="6" width="11.7109375" style="11" bestFit="1" customWidth="1"/>
    <col min="7" max="7" width="14.7109375" style="11" bestFit="1" customWidth="1"/>
    <col min="8" max="8" width="14.140625" style="12" bestFit="1" customWidth="1"/>
    <col min="9" max="9" width="11.7109375" style="12" bestFit="1" customWidth="1"/>
    <col min="10" max="10" width="14.7109375" style="12" bestFit="1" customWidth="1"/>
    <col min="11" max="11" width="14.140625" style="13" bestFit="1" customWidth="1"/>
    <col min="12" max="12" width="12.7109375" style="13" bestFit="1" customWidth="1"/>
    <col min="13" max="13" width="14.7109375" style="13" bestFit="1" customWidth="1"/>
    <col min="14" max="14" width="14.140625" style="14" bestFit="1" customWidth="1"/>
    <col min="15" max="15" width="11.7109375" style="14" bestFit="1" customWidth="1"/>
    <col min="16" max="16" width="14.7109375" style="14" bestFit="1" customWidth="1"/>
    <col min="17" max="17" width="14.140625" style="15" bestFit="1" customWidth="1"/>
    <col min="18" max="18" width="13.7109375" style="15" customWidth="1"/>
    <col min="19" max="19" width="14.7109375" style="15" bestFit="1" customWidth="1"/>
    <col min="20" max="20" width="14.140625" style="16" bestFit="1" customWidth="1"/>
    <col min="21" max="21" width="16.42578125" style="16" customWidth="1"/>
    <col min="22" max="22" width="14.7109375" style="16" bestFit="1" customWidth="1"/>
    <col min="23" max="23" width="21.42578125" style="5" customWidth="1"/>
    <col min="24" max="16384" width="9.140625" style="5"/>
  </cols>
  <sheetData>
    <row r="1" spans="1:23" ht="27.75" customHeight="1" x14ac:dyDescent="0.25">
      <c r="A1" s="207" t="s">
        <v>69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9"/>
    </row>
    <row r="2" spans="1:23" ht="39.75" customHeight="1" thickBot="1" x14ac:dyDescent="0.3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2"/>
    </row>
    <row r="3" spans="1:23" x14ac:dyDescent="0.25">
      <c r="A3" s="192" t="s">
        <v>166</v>
      </c>
      <c r="B3" s="190" t="s">
        <v>0</v>
      </c>
      <c r="C3" s="191"/>
      <c r="D3" s="18"/>
      <c r="E3" s="231" t="s">
        <v>5</v>
      </c>
      <c r="F3" s="231"/>
      <c r="G3" s="231"/>
      <c r="H3" s="232" t="s">
        <v>6</v>
      </c>
      <c r="I3" s="232"/>
      <c r="J3" s="232"/>
      <c r="K3" s="233" t="s">
        <v>1</v>
      </c>
      <c r="L3" s="233"/>
      <c r="M3" s="233"/>
      <c r="N3" s="234" t="s">
        <v>7</v>
      </c>
      <c r="O3" s="234"/>
      <c r="P3" s="234"/>
      <c r="Q3" s="235" t="s">
        <v>8</v>
      </c>
      <c r="R3" s="235"/>
      <c r="S3" s="235"/>
      <c r="T3" s="236" t="s">
        <v>9</v>
      </c>
      <c r="U3" s="236"/>
      <c r="V3" s="236"/>
    </row>
    <row r="4" spans="1:23" x14ac:dyDescent="0.25">
      <c r="A4" s="193"/>
      <c r="B4" s="190" t="s">
        <v>67</v>
      </c>
      <c r="C4" s="191"/>
      <c r="D4" s="41"/>
      <c r="E4" s="213">
        <f>'BUDGET SUMMARY'!C6</f>
        <v>191</v>
      </c>
      <c r="F4" s="214"/>
      <c r="G4" s="215"/>
      <c r="H4" s="219">
        <f>'BUDGET SUMMARY'!C10</f>
        <v>125</v>
      </c>
      <c r="I4" s="220"/>
      <c r="J4" s="221"/>
      <c r="K4" s="225">
        <f>'BUDGET SUMMARY'!C7</f>
        <v>317</v>
      </c>
      <c r="L4" s="226"/>
      <c r="M4" s="227"/>
      <c r="N4" s="195">
        <f>'BUDGET SUMMARY'!C12</f>
        <v>156.25</v>
      </c>
      <c r="O4" s="196"/>
      <c r="P4" s="197"/>
      <c r="Q4" s="201">
        <f>'BUDGET SUMMARY'!C8</f>
        <v>471.875</v>
      </c>
      <c r="R4" s="202"/>
      <c r="S4" s="203"/>
      <c r="T4" s="237">
        <f>'BUDGET SUMMARY'!C9</f>
        <v>282.72500000000002</v>
      </c>
      <c r="U4" s="238"/>
      <c r="V4" s="239"/>
    </row>
    <row r="5" spans="1:23" x14ac:dyDescent="0.25">
      <c r="A5" s="193"/>
      <c r="B5" s="190" t="s">
        <v>68</v>
      </c>
      <c r="C5" s="191"/>
      <c r="D5" s="41"/>
      <c r="E5" s="216">
        <f>'LAPTOP DEPRECIATION VALUE'!G6</f>
        <v>20.40920716112532</v>
      </c>
      <c r="F5" s="217"/>
      <c r="G5" s="218"/>
      <c r="H5" s="222">
        <f>'LAPTOP DEPRECIATION VALUE'!G7</f>
        <v>41.652892561983471</v>
      </c>
      <c r="I5" s="223"/>
      <c r="J5" s="224"/>
      <c r="K5" s="228">
        <f>'LAPTOP DEPRECIATION VALUE'!G8</f>
        <v>27.794117647058822</v>
      </c>
      <c r="L5" s="229"/>
      <c r="M5" s="230"/>
      <c r="N5" s="198">
        <f>'LAPTOP DEPRECIATION VALUE'!G9</f>
        <v>20.172910662824208</v>
      </c>
      <c r="O5" s="199"/>
      <c r="P5" s="200"/>
      <c r="Q5" s="204">
        <f>'LAPTOP DEPRECIATION VALUE'!G10</f>
        <v>6.4</v>
      </c>
      <c r="R5" s="205"/>
      <c r="S5" s="206"/>
      <c r="T5" s="187">
        <f>'LAPTOP DEPRECIATION VALUE'!G11</f>
        <v>15.217391304347826</v>
      </c>
      <c r="U5" s="188"/>
      <c r="V5" s="189"/>
      <c r="W5" s="157"/>
    </row>
    <row r="6" spans="1:23" s="8" customFormat="1" ht="28.5" customHeight="1" thickBot="1" x14ac:dyDescent="0.3">
      <c r="A6" s="194"/>
      <c r="B6" s="161" t="s">
        <v>66</v>
      </c>
      <c r="C6" s="8" t="s">
        <v>185</v>
      </c>
      <c r="D6" s="100" t="s">
        <v>186</v>
      </c>
      <c r="E6" s="17" t="s">
        <v>2</v>
      </c>
      <c r="F6" s="17" t="s">
        <v>180</v>
      </c>
      <c r="G6" s="17" t="s">
        <v>65</v>
      </c>
      <c r="H6" s="25" t="s">
        <v>2</v>
      </c>
      <c r="I6" s="25" t="s">
        <v>180</v>
      </c>
      <c r="J6" s="25" t="s">
        <v>65</v>
      </c>
      <c r="K6" s="26" t="s">
        <v>2</v>
      </c>
      <c r="L6" s="26" t="s">
        <v>180</v>
      </c>
      <c r="M6" s="26" t="s">
        <v>65</v>
      </c>
      <c r="N6" s="27" t="s">
        <v>2</v>
      </c>
      <c r="O6" s="27" t="s">
        <v>180</v>
      </c>
      <c r="P6" s="27" t="s">
        <v>65</v>
      </c>
      <c r="Q6" s="28" t="s">
        <v>2</v>
      </c>
      <c r="R6" s="28" t="s">
        <v>180</v>
      </c>
      <c r="S6" s="28" t="s">
        <v>65</v>
      </c>
      <c r="T6" s="29" t="s">
        <v>2</v>
      </c>
      <c r="U6" s="29" t="s">
        <v>180</v>
      </c>
      <c r="V6" s="29" t="s">
        <v>65</v>
      </c>
      <c r="W6" s="158" t="s">
        <v>182</v>
      </c>
    </row>
    <row r="7" spans="1:23" s="30" customFormat="1" ht="15.75" hidden="1" thickBot="1" x14ac:dyDescent="0.3">
      <c r="A7" s="174"/>
      <c r="B7" s="162"/>
      <c r="E7" s="32"/>
      <c r="F7" s="33"/>
      <c r="G7" s="32"/>
      <c r="H7" s="34"/>
      <c r="I7" s="34"/>
      <c r="J7" s="34"/>
      <c r="K7" s="35"/>
      <c r="L7" s="35"/>
      <c r="M7" s="35"/>
      <c r="N7" s="36"/>
      <c r="O7" s="36"/>
      <c r="P7" s="36"/>
      <c r="Q7" s="37"/>
      <c r="R7" s="37"/>
      <c r="S7" s="37"/>
      <c r="T7" s="38"/>
      <c r="U7" s="38"/>
      <c r="V7" s="38"/>
      <c r="W7" s="157"/>
    </row>
    <row r="8" spans="1:23" s="31" customFormat="1" ht="15.75" thickBot="1" x14ac:dyDescent="0.3">
      <c r="A8" s="175" t="s">
        <v>70</v>
      </c>
      <c r="B8" s="163">
        <v>1</v>
      </c>
      <c r="C8" s="42">
        <f>B8*8</f>
        <v>8</v>
      </c>
      <c r="D8" s="101">
        <f>C8-(SUM(E8,H8,K8,N8,Q8,T8))</f>
        <v>0</v>
      </c>
      <c r="E8" s="48">
        <v>2</v>
      </c>
      <c r="F8" s="49"/>
      <c r="G8" s="50"/>
      <c r="H8" s="51"/>
      <c r="I8" s="52"/>
      <c r="J8" s="52"/>
      <c r="K8" s="53">
        <v>2</v>
      </c>
      <c r="L8" s="54"/>
      <c r="M8" s="54"/>
      <c r="N8" s="55">
        <v>1</v>
      </c>
      <c r="O8" s="56"/>
      <c r="P8" s="56"/>
      <c r="Q8" s="57">
        <v>2</v>
      </c>
      <c r="R8" s="58"/>
      <c r="S8" s="58"/>
      <c r="T8" s="59">
        <v>1</v>
      </c>
      <c r="U8" s="60"/>
      <c r="V8" s="60"/>
      <c r="W8" s="159"/>
    </row>
    <row r="9" spans="1:23" ht="15.75" thickBot="1" x14ac:dyDescent="0.3">
      <c r="A9" s="176" t="s">
        <v>71</v>
      </c>
      <c r="B9" s="164">
        <v>2</v>
      </c>
      <c r="C9" s="43">
        <f t="shared" ref="C9:C12" si="0">B9*8</f>
        <v>16</v>
      </c>
      <c r="D9" s="101">
        <f t="shared" ref="D9:D72" si="1">C9-(SUM(E9,H9,K9,N9,Q9,T9))</f>
        <v>6</v>
      </c>
      <c r="E9" s="61">
        <v>2</v>
      </c>
      <c r="F9" s="62"/>
      <c r="G9" s="63"/>
      <c r="H9" s="64"/>
      <c r="I9" s="65"/>
      <c r="J9" s="65"/>
      <c r="K9" s="66">
        <v>2</v>
      </c>
      <c r="L9" s="67"/>
      <c r="M9" s="67"/>
      <c r="N9" s="68">
        <v>2</v>
      </c>
      <c r="O9" s="69"/>
      <c r="P9" s="69"/>
      <c r="Q9" s="70">
        <v>2</v>
      </c>
      <c r="R9" s="71"/>
      <c r="S9" s="71"/>
      <c r="T9" s="72">
        <v>2</v>
      </c>
      <c r="U9" s="73"/>
      <c r="V9" s="73"/>
      <c r="W9" s="159"/>
    </row>
    <row r="10" spans="1:23" ht="15.75" thickBot="1" x14ac:dyDescent="0.3">
      <c r="A10" s="176" t="s">
        <v>72</v>
      </c>
      <c r="B10" s="164">
        <v>1</v>
      </c>
      <c r="C10" s="43">
        <f t="shared" si="0"/>
        <v>8</v>
      </c>
      <c r="D10" s="101">
        <f t="shared" si="1"/>
        <v>2</v>
      </c>
      <c r="E10" s="61">
        <v>1</v>
      </c>
      <c r="F10" s="62">
        <f>E10*$E$4</f>
        <v>191</v>
      </c>
      <c r="G10" s="63">
        <f t="shared" ref="G10:G72" si="2">E10*$E$5</f>
        <v>20.40920716112532</v>
      </c>
      <c r="H10" s="64">
        <v>1</v>
      </c>
      <c r="I10" s="65">
        <f t="shared" ref="I10:I72" si="3">H10*$H$4</f>
        <v>125</v>
      </c>
      <c r="J10" s="65">
        <f t="shared" ref="J10:J72" si="4">H10*$H$5</f>
        <v>41.652892561983471</v>
      </c>
      <c r="K10" s="66">
        <v>1</v>
      </c>
      <c r="L10" s="67">
        <f t="shared" ref="L10:L72" si="5">K10*$K$4</f>
        <v>317</v>
      </c>
      <c r="M10" s="67">
        <f t="shared" ref="M10:M72" si="6">K10*$K$5</f>
        <v>27.794117647058822</v>
      </c>
      <c r="N10" s="68">
        <v>1</v>
      </c>
      <c r="O10" s="69">
        <f t="shared" ref="O10:O72" si="7">N10*$N$4</f>
        <v>156.25</v>
      </c>
      <c r="P10" s="69">
        <f t="shared" ref="P10:P72" si="8">N10*$N$5</f>
        <v>20.172910662824208</v>
      </c>
      <c r="Q10" s="70">
        <v>1</v>
      </c>
      <c r="R10" s="71">
        <f t="shared" ref="R10:R72" si="9">Q10*$Q$4</f>
        <v>471.875</v>
      </c>
      <c r="S10" s="71">
        <f t="shared" ref="S10:S72" si="10">Q10*$Q$5</f>
        <v>6.4</v>
      </c>
      <c r="T10" s="72">
        <v>1</v>
      </c>
      <c r="U10" s="73">
        <f t="shared" ref="U10:U72" si="11">T10*$T$4</f>
        <v>282.72500000000002</v>
      </c>
      <c r="V10" s="73">
        <f t="shared" ref="V10:V72" si="12">T10*$T$5</f>
        <v>15.217391304347826</v>
      </c>
      <c r="W10" s="160">
        <f>SUM(U10,R10,O10,L10,I10,F10)</f>
        <v>1543.85</v>
      </c>
    </row>
    <row r="11" spans="1:23" s="30" customFormat="1" ht="15.75" hidden="1" thickBot="1" x14ac:dyDescent="0.3">
      <c r="A11" s="177" t="s">
        <v>74</v>
      </c>
      <c r="B11" s="165">
        <v>0</v>
      </c>
      <c r="C11" s="44">
        <f t="shared" si="0"/>
        <v>0</v>
      </c>
      <c r="D11" s="101">
        <f t="shared" si="1"/>
        <v>0</v>
      </c>
      <c r="E11" s="74">
        <v>0</v>
      </c>
      <c r="F11" s="62">
        <f t="shared" ref="F11:F74" si="13">E11*$E$4</f>
        <v>0</v>
      </c>
      <c r="G11" s="75">
        <f t="shared" si="2"/>
        <v>0</v>
      </c>
      <c r="H11" s="76">
        <v>0</v>
      </c>
      <c r="I11" s="77">
        <f t="shared" si="3"/>
        <v>0</v>
      </c>
      <c r="J11" s="77">
        <f t="shared" si="4"/>
        <v>0</v>
      </c>
      <c r="K11" s="78">
        <v>0</v>
      </c>
      <c r="L11" s="79">
        <f t="shared" si="5"/>
        <v>0</v>
      </c>
      <c r="M11" s="79">
        <f t="shared" si="6"/>
        <v>0</v>
      </c>
      <c r="N11" s="80">
        <v>0</v>
      </c>
      <c r="O11" s="81">
        <f t="shared" si="7"/>
        <v>0</v>
      </c>
      <c r="P11" s="81">
        <f t="shared" si="8"/>
        <v>0</v>
      </c>
      <c r="Q11" s="82">
        <v>0</v>
      </c>
      <c r="R11" s="83">
        <f t="shared" si="9"/>
        <v>0</v>
      </c>
      <c r="S11" s="83">
        <f t="shared" si="10"/>
        <v>0</v>
      </c>
      <c r="T11" s="84">
        <v>0</v>
      </c>
      <c r="U11" s="85">
        <f t="shared" si="11"/>
        <v>0</v>
      </c>
      <c r="V11" s="85">
        <f t="shared" si="12"/>
        <v>0</v>
      </c>
      <c r="W11" s="160">
        <f t="shared" ref="W11:W74" si="14">SUM(U11,R11,O11,L11,I11,F11)</f>
        <v>0</v>
      </c>
    </row>
    <row r="12" spans="1:23" s="31" customFormat="1" ht="15.75" thickBot="1" x14ac:dyDescent="0.3">
      <c r="A12" s="175" t="s">
        <v>73</v>
      </c>
      <c r="B12" s="163">
        <v>1</v>
      </c>
      <c r="C12" s="42">
        <f t="shared" si="0"/>
        <v>8</v>
      </c>
      <c r="D12" s="101">
        <f t="shared" si="1"/>
        <v>4</v>
      </c>
      <c r="E12" s="48">
        <v>1</v>
      </c>
      <c r="F12" s="62">
        <f t="shared" si="13"/>
        <v>191</v>
      </c>
      <c r="G12" s="50">
        <f t="shared" si="2"/>
        <v>20.40920716112532</v>
      </c>
      <c r="H12" s="51"/>
      <c r="I12" s="52">
        <f t="shared" si="3"/>
        <v>0</v>
      </c>
      <c r="J12" s="52">
        <f t="shared" si="4"/>
        <v>0</v>
      </c>
      <c r="K12" s="53">
        <v>1</v>
      </c>
      <c r="L12" s="54">
        <f t="shared" si="5"/>
        <v>317</v>
      </c>
      <c r="M12" s="54">
        <f t="shared" si="6"/>
        <v>27.794117647058822</v>
      </c>
      <c r="N12" s="55">
        <v>1</v>
      </c>
      <c r="O12" s="56">
        <f t="shared" si="7"/>
        <v>156.25</v>
      </c>
      <c r="P12" s="56">
        <f t="shared" si="8"/>
        <v>20.172910662824208</v>
      </c>
      <c r="Q12" s="57">
        <v>1</v>
      </c>
      <c r="R12" s="58">
        <f t="shared" si="9"/>
        <v>471.875</v>
      </c>
      <c r="S12" s="58">
        <f t="shared" si="10"/>
        <v>6.4</v>
      </c>
      <c r="T12" s="59"/>
      <c r="U12" s="60">
        <f t="shared" si="11"/>
        <v>0</v>
      </c>
      <c r="V12" s="60">
        <f t="shared" si="12"/>
        <v>0</v>
      </c>
      <c r="W12" s="160">
        <f t="shared" si="14"/>
        <v>1136.125</v>
      </c>
    </row>
    <row r="13" spans="1:23" ht="15.75" thickBot="1" x14ac:dyDescent="0.3">
      <c r="A13" s="176" t="s">
        <v>75</v>
      </c>
      <c r="B13" s="164">
        <v>1</v>
      </c>
      <c r="C13" s="43">
        <f t="shared" ref="C13:C44" si="15">B13*8</f>
        <v>8</v>
      </c>
      <c r="D13" s="101">
        <f t="shared" si="1"/>
        <v>4</v>
      </c>
      <c r="E13" s="61">
        <v>1</v>
      </c>
      <c r="F13" s="62">
        <f t="shared" si="13"/>
        <v>191</v>
      </c>
      <c r="G13" s="63">
        <f t="shared" si="2"/>
        <v>20.40920716112532</v>
      </c>
      <c r="H13" s="64"/>
      <c r="I13" s="65">
        <f t="shared" si="3"/>
        <v>0</v>
      </c>
      <c r="J13" s="65">
        <f t="shared" si="4"/>
        <v>0</v>
      </c>
      <c r="K13" s="66">
        <v>1</v>
      </c>
      <c r="L13" s="67">
        <f t="shared" si="5"/>
        <v>317</v>
      </c>
      <c r="M13" s="67">
        <f t="shared" si="6"/>
        <v>27.794117647058822</v>
      </c>
      <c r="N13" s="68">
        <v>1</v>
      </c>
      <c r="O13" s="69">
        <f t="shared" si="7"/>
        <v>156.25</v>
      </c>
      <c r="P13" s="69">
        <f t="shared" si="8"/>
        <v>20.172910662824208</v>
      </c>
      <c r="Q13" s="70">
        <v>1</v>
      </c>
      <c r="R13" s="71">
        <f t="shared" si="9"/>
        <v>471.875</v>
      </c>
      <c r="S13" s="71">
        <f t="shared" si="10"/>
        <v>6.4</v>
      </c>
      <c r="T13" s="72"/>
      <c r="U13" s="73">
        <f t="shared" si="11"/>
        <v>0</v>
      </c>
      <c r="V13" s="73">
        <f t="shared" si="12"/>
        <v>0</v>
      </c>
      <c r="W13" s="160">
        <f t="shared" si="14"/>
        <v>1136.125</v>
      </c>
    </row>
    <row r="14" spans="1:23" ht="15.75" thickBot="1" x14ac:dyDescent="0.3">
      <c r="A14" s="176" t="s">
        <v>76</v>
      </c>
      <c r="B14" s="164">
        <v>15</v>
      </c>
      <c r="C14" s="43">
        <f t="shared" si="15"/>
        <v>120</v>
      </c>
      <c r="D14" s="101">
        <f t="shared" si="1"/>
        <v>105</v>
      </c>
      <c r="E14" s="61">
        <v>5</v>
      </c>
      <c r="F14" s="62">
        <f t="shared" si="13"/>
        <v>955</v>
      </c>
      <c r="G14" s="63">
        <f t="shared" si="2"/>
        <v>102.0460358056266</v>
      </c>
      <c r="H14" s="64"/>
      <c r="I14" s="65">
        <f t="shared" si="3"/>
        <v>0</v>
      </c>
      <c r="J14" s="65">
        <f t="shared" si="4"/>
        <v>0</v>
      </c>
      <c r="K14" s="66">
        <v>5</v>
      </c>
      <c r="L14" s="67">
        <f t="shared" si="5"/>
        <v>1585</v>
      </c>
      <c r="M14" s="67">
        <f t="shared" si="6"/>
        <v>138.97058823529412</v>
      </c>
      <c r="N14" s="68">
        <v>5</v>
      </c>
      <c r="O14" s="69">
        <f t="shared" si="7"/>
        <v>781.25</v>
      </c>
      <c r="P14" s="69">
        <f t="shared" si="8"/>
        <v>100.86455331412104</v>
      </c>
      <c r="Q14" s="70"/>
      <c r="R14" s="71">
        <f t="shared" si="9"/>
        <v>0</v>
      </c>
      <c r="S14" s="71">
        <f t="shared" si="10"/>
        <v>0</v>
      </c>
      <c r="T14" s="72"/>
      <c r="U14" s="73">
        <f t="shared" si="11"/>
        <v>0</v>
      </c>
      <c r="V14" s="73">
        <f t="shared" si="12"/>
        <v>0</v>
      </c>
      <c r="W14" s="160">
        <f t="shared" si="14"/>
        <v>3321.25</v>
      </c>
    </row>
    <row r="15" spans="1:23" ht="15.75" thickBot="1" x14ac:dyDescent="0.3">
      <c r="A15" s="176" t="s">
        <v>77</v>
      </c>
      <c r="B15" s="164">
        <v>1</v>
      </c>
      <c r="C15" s="43">
        <f t="shared" si="15"/>
        <v>8</v>
      </c>
      <c r="D15" s="101">
        <f t="shared" si="1"/>
        <v>4</v>
      </c>
      <c r="E15" s="61">
        <v>1</v>
      </c>
      <c r="F15" s="62">
        <f t="shared" si="13"/>
        <v>191</v>
      </c>
      <c r="G15" s="63">
        <f t="shared" si="2"/>
        <v>20.40920716112532</v>
      </c>
      <c r="H15" s="64"/>
      <c r="I15" s="65">
        <f t="shared" si="3"/>
        <v>0</v>
      </c>
      <c r="J15" s="65">
        <f t="shared" si="4"/>
        <v>0</v>
      </c>
      <c r="K15" s="66">
        <v>1</v>
      </c>
      <c r="L15" s="67">
        <f t="shared" si="5"/>
        <v>317</v>
      </c>
      <c r="M15" s="67">
        <f t="shared" si="6"/>
        <v>27.794117647058822</v>
      </c>
      <c r="N15" s="68">
        <v>1</v>
      </c>
      <c r="O15" s="69">
        <f t="shared" si="7"/>
        <v>156.25</v>
      </c>
      <c r="P15" s="69">
        <f t="shared" si="8"/>
        <v>20.172910662824208</v>
      </c>
      <c r="Q15" s="70">
        <v>1</v>
      </c>
      <c r="R15" s="71">
        <f t="shared" si="9"/>
        <v>471.875</v>
      </c>
      <c r="S15" s="71">
        <f t="shared" si="10"/>
        <v>6.4</v>
      </c>
      <c r="T15" s="72"/>
      <c r="U15" s="73">
        <f t="shared" si="11"/>
        <v>0</v>
      </c>
      <c r="V15" s="73">
        <f t="shared" si="12"/>
        <v>0</v>
      </c>
      <c r="W15" s="160">
        <f t="shared" si="14"/>
        <v>1136.125</v>
      </c>
    </row>
    <row r="16" spans="1:23" ht="15.75" thickBot="1" x14ac:dyDescent="0.3">
      <c r="A16" s="176" t="s">
        <v>78</v>
      </c>
      <c r="B16" s="164">
        <v>1</v>
      </c>
      <c r="C16" s="43">
        <f t="shared" si="15"/>
        <v>8</v>
      </c>
      <c r="D16" s="101">
        <f t="shared" si="1"/>
        <v>5</v>
      </c>
      <c r="E16" s="61">
        <v>1</v>
      </c>
      <c r="F16" s="62">
        <f t="shared" si="13"/>
        <v>191</v>
      </c>
      <c r="G16" s="63">
        <f t="shared" si="2"/>
        <v>20.40920716112532</v>
      </c>
      <c r="H16" s="64"/>
      <c r="I16" s="65">
        <f t="shared" si="3"/>
        <v>0</v>
      </c>
      <c r="J16" s="65">
        <f t="shared" si="4"/>
        <v>0</v>
      </c>
      <c r="K16" s="66">
        <v>1</v>
      </c>
      <c r="L16" s="67">
        <f t="shared" si="5"/>
        <v>317</v>
      </c>
      <c r="M16" s="67">
        <f t="shared" si="6"/>
        <v>27.794117647058822</v>
      </c>
      <c r="N16" s="68"/>
      <c r="O16" s="69">
        <f t="shared" si="7"/>
        <v>0</v>
      </c>
      <c r="P16" s="69">
        <f t="shared" si="8"/>
        <v>0</v>
      </c>
      <c r="Q16" s="70">
        <v>1</v>
      </c>
      <c r="R16" s="71">
        <f t="shared" si="9"/>
        <v>471.875</v>
      </c>
      <c r="S16" s="71">
        <f t="shared" si="10"/>
        <v>6.4</v>
      </c>
      <c r="T16" s="72"/>
      <c r="U16" s="73">
        <f t="shared" si="11"/>
        <v>0</v>
      </c>
      <c r="V16" s="73">
        <f t="shared" si="12"/>
        <v>0</v>
      </c>
      <c r="W16" s="160">
        <f t="shared" si="14"/>
        <v>979.875</v>
      </c>
    </row>
    <row r="17" spans="1:23" ht="15.75" thickBot="1" x14ac:dyDescent="0.3">
      <c r="A17" s="176" t="s">
        <v>79</v>
      </c>
      <c r="B17" s="164">
        <v>2</v>
      </c>
      <c r="C17" s="43">
        <f t="shared" si="15"/>
        <v>16</v>
      </c>
      <c r="D17" s="101">
        <f t="shared" si="1"/>
        <v>4</v>
      </c>
      <c r="E17" s="61">
        <v>4</v>
      </c>
      <c r="F17" s="62">
        <f t="shared" si="13"/>
        <v>764</v>
      </c>
      <c r="G17" s="63">
        <f t="shared" si="2"/>
        <v>81.636828644501279</v>
      </c>
      <c r="H17" s="64"/>
      <c r="I17" s="65">
        <f t="shared" si="3"/>
        <v>0</v>
      </c>
      <c r="J17" s="65">
        <f t="shared" si="4"/>
        <v>0</v>
      </c>
      <c r="K17" s="66">
        <v>4</v>
      </c>
      <c r="L17" s="67">
        <f t="shared" si="5"/>
        <v>1268</v>
      </c>
      <c r="M17" s="67">
        <f t="shared" si="6"/>
        <v>111.17647058823529</v>
      </c>
      <c r="N17" s="68">
        <v>4</v>
      </c>
      <c r="O17" s="69">
        <f t="shared" si="7"/>
        <v>625</v>
      </c>
      <c r="P17" s="69">
        <f t="shared" si="8"/>
        <v>80.691642651296831</v>
      </c>
      <c r="Q17" s="70"/>
      <c r="R17" s="71">
        <f t="shared" si="9"/>
        <v>0</v>
      </c>
      <c r="S17" s="71">
        <f t="shared" si="10"/>
        <v>0</v>
      </c>
      <c r="T17" s="72"/>
      <c r="U17" s="73">
        <f t="shared" si="11"/>
        <v>0</v>
      </c>
      <c r="V17" s="73">
        <f t="shared" si="12"/>
        <v>0</v>
      </c>
      <c r="W17" s="160">
        <f t="shared" si="14"/>
        <v>2657</v>
      </c>
    </row>
    <row r="18" spans="1:23" ht="15.75" thickBot="1" x14ac:dyDescent="0.3">
      <c r="A18" s="176" t="s">
        <v>80</v>
      </c>
      <c r="B18" s="164">
        <v>2</v>
      </c>
      <c r="C18" s="43">
        <f t="shared" si="15"/>
        <v>16</v>
      </c>
      <c r="D18" s="101">
        <f t="shared" si="1"/>
        <v>4</v>
      </c>
      <c r="E18" s="61">
        <v>4</v>
      </c>
      <c r="F18" s="62">
        <f t="shared" si="13"/>
        <v>764</v>
      </c>
      <c r="G18" s="63">
        <f t="shared" si="2"/>
        <v>81.636828644501279</v>
      </c>
      <c r="H18" s="64"/>
      <c r="I18" s="65">
        <f t="shared" si="3"/>
        <v>0</v>
      </c>
      <c r="J18" s="65">
        <f t="shared" si="4"/>
        <v>0</v>
      </c>
      <c r="K18" s="66">
        <v>4</v>
      </c>
      <c r="L18" s="67">
        <f t="shared" si="5"/>
        <v>1268</v>
      </c>
      <c r="M18" s="67">
        <f t="shared" si="6"/>
        <v>111.17647058823529</v>
      </c>
      <c r="N18" s="68">
        <v>4</v>
      </c>
      <c r="O18" s="69">
        <f t="shared" si="7"/>
        <v>625</v>
      </c>
      <c r="P18" s="69">
        <f t="shared" si="8"/>
        <v>80.691642651296831</v>
      </c>
      <c r="Q18" s="70"/>
      <c r="R18" s="71">
        <f t="shared" si="9"/>
        <v>0</v>
      </c>
      <c r="S18" s="71">
        <f t="shared" si="10"/>
        <v>0</v>
      </c>
      <c r="T18" s="72"/>
      <c r="U18" s="73">
        <f t="shared" si="11"/>
        <v>0</v>
      </c>
      <c r="V18" s="73">
        <f t="shared" si="12"/>
        <v>0</v>
      </c>
      <c r="W18" s="160">
        <f t="shared" si="14"/>
        <v>2657</v>
      </c>
    </row>
    <row r="19" spans="1:23" ht="15.75" thickBot="1" x14ac:dyDescent="0.3">
      <c r="A19" s="176" t="s">
        <v>81</v>
      </c>
      <c r="B19" s="164">
        <v>1</v>
      </c>
      <c r="C19" s="43">
        <f t="shared" si="15"/>
        <v>8</v>
      </c>
      <c r="D19" s="101">
        <f t="shared" si="1"/>
        <v>5</v>
      </c>
      <c r="E19" s="61">
        <v>1</v>
      </c>
      <c r="F19" s="62">
        <f t="shared" si="13"/>
        <v>191</v>
      </c>
      <c r="G19" s="63">
        <f t="shared" si="2"/>
        <v>20.40920716112532</v>
      </c>
      <c r="H19" s="64"/>
      <c r="I19" s="65">
        <f t="shared" si="3"/>
        <v>0</v>
      </c>
      <c r="J19" s="65">
        <f t="shared" si="4"/>
        <v>0</v>
      </c>
      <c r="K19" s="66">
        <v>1</v>
      </c>
      <c r="L19" s="67">
        <f t="shared" si="5"/>
        <v>317</v>
      </c>
      <c r="M19" s="67">
        <f t="shared" si="6"/>
        <v>27.794117647058822</v>
      </c>
      <c r="N19" s="68">
        <v>1</v>
      </c>
      <c r="O19" s="69">
        <f t="shared" si="7"/>
        <v>156.25</v>
      </c>
      <c r="P19" s="69">
        <f t="shared" si="8"/>
        <v>20.172910662824208</v>
      </c>
      <c r="Q19" s="70"/>
      <c r="R19" s="71">
        <f t="shared" si="9"/>
        <v>0</v>
      </c>
      <c r="S19" s="71">
        <f t="shared" si="10"/>
        <v>0</v>
      </c>
      <c r="T19" s="72"/>
      <c r="U19" s="73">
        <f t="shared" si="11"/>
        <v>0</v>
      </c>
      <c r="V19" s="73">
        <f t="shared" si="12"/>
        <v>0</v>
      </c>
      <c r="W19" s="160">
        <f t="shared" si="14"/>
        <v>664.25</v>
      </c>
    </row>
    <row r="20" spans="1:23" ht="15.75" thickBot="1" x14ac:dyDescent="0.3">
      <c r="A20" s="176" t="s">
        <v>82</v>
      </c>
      <c r="B20" s="164">
        <v>1</v>
      </c>
      <c r="C20" s="43">
        <f t="shared" si="15"/>
        <v>8</v>
      </c>
      <c r="D20" s="101">
        <f t="shared" si="1"/>
        <v>4</v>
      </c>
      <c r="E20" s="61">
        <v>1</v>
      </c>
      <c r="F20" s="62">
        <f t="shared" si="13"/>
        <v>191</v>
      </c>
      <c r="G20" s="63">
        <f t="shared" si="2"/>
        <v>20.40920716112532</v>
      </c>
      <c r="H20" s="64"/>
      <c r="I20" s="65">
        <f t="shared" si="3"/>
        <v>0</v>
      </c>
      <c r="J20" s="65">
        <f t="shared" si="4"/>
        <v>0</v>
      </c>
      <c r="K20" s="66">
        <v>1</v>
      </c>
      <c r="L20" s="67">
        <f t="shared" si="5"/>
        <v>317</v>
      </c>
      <c r="M20" s="67">
        <f t="shared" si="6"/>
        <v>27.794117647058822</v>
      </c>
      <c r="N20" s="68">
        <v>1</v>
      </c>
      <c r="O20" s="69">
        <f t="shared" si="7"/>
        <v>156.25</v>
      </c>
      <c r="P20" s="69">
        <f t="shared" si="8"/>
        <v>20.172910662824208</v>
      </c>
      <c r="Q20" s="70">
        <v>1</v>
      </c>
      <c r="R20" s="71">
        <f t="shared" si="9"/>
        <v>471.875</v>
      </c>
      <c r="S20" s="71">
        <f t="shared" si="10"/>
        <v>6.4</v>
      </c>
      <c r="T20" s="72"/>
      <c r="U20" s="73">
        <f t="shared" si="11"/>
        <v>0</v>
      </c>
      <c r="V20" s="73">
        <f t="shared" si="12"/>
        <v>0</v>
      </c>
      <c r="W20" s="160">
        <f t="shared" si="14"/>
        <v>1136.125</v>
      </c>
    </row>
    <row r="21" spans="1:23" ht="15.75" thickBot="1" x14ac:dyDescent="0.3">
      <c r="A21" s="176" t="s">
        <v>83</v>
      </c>
      <c r="B21" s="164">
        <v>5</v>
      </c>
      <c r="C21" s="43">
        <f t="shared" si="15"/>
        <v>40</v>
      </c>
      <c r="D21" s="101">
        <f t="shared" si="1"/>
        <v>16</v>
      </c>
      <c r="E21" s="61">
        <v>8</v>
      </c>
      <c r="F21" s="62">
        <f t="shared" si="13"/>
        <v>1528</v>
      </c>
      <c r="G21" s="63">
        <f t="shared" si="2"/>
        <v>163.27365728900256</v>
      </c>
      <c r="H21" s="64"/>
      <c r="I21" s="65">
        <f t="shared" si="3"/>
        <v>0</v>
      </c>
      <c r="J21" s="65">
        <f t="shared" si="4"/>
        <v>0</v>
      </c>
      <c r="K21" s="66">
        <v>8</v>
      </c>
      <c r="L21" s="67">
        <f t="shared" si="5"/>
        <v>2536</v>
      </c>
      <c r="M21" s="67">
        <f t="shared" si="6"/>
        <v>222.35294117647058</v>
      </c>
      <c r="N21" s="68">
        <v>8</v>
      </c>
      <c r="O21" s="69">
        <f t="shared" si="7"/>
        <v>1250</v>
      </c>
      <c r="P21" s="69">
        <f t="shared" si="8"/>
        <v>161.38328530259366</v>
      </c>
      <c r="Q21" s="70"/>
      <c r="R21" s="71">
        <f t="shared" si="9"/>
        <v>0</v>
      </c>
      <c r="S21" s="71">
        <f t="shared" si="10"/>
        <v>0</v>
      </c>
      <c r="T21" s="72"/>
      <c r="U21" s="73">
        <f t="shared" si="11"/>
        <v>0</v>
      </c>
      <c r="V21" s="73">
        <f t="shared" si="12"/>
        <v>0</v>
      </c>
      <c r="W21" s="160">
        <f t="shared" si="14"/>
        <v>5314</v>
      </c>
    </row>
    <row r="22" spans="1:23" ht="15.75" thickBot="1" x14ac:dyDescent="0.3">
      <c r="A22" s="176" t="s">
        <v>84</v>
      </c>
      <c r="B22" s="164">
        <v>1</v>
      </c>
      <c r="C22" s="43">
        <f t="shared" si="15"/>
        <v>8</v>
      </c>
      <c r="D22" s="101">
        <f t="shared" si="1"/>
        <v>5</v>
      </c>
      <c r="E22" s="86">
        <v>1</v>
      </c>
      <c r="F22" s="62">
        <f t="shared" si="13"/>
        <v>191</v>
      </c>
      <c r="G22" s="63">
        <f t="shared" si="2"/>
        <v>20.40920716112532</v>
      </c>
      <c r="H22" s="64"/>
      <c r="I22" s="65">
        <f t="shared" si="3"/>
        <v>0</v>
      </c>
      <c r="J22" s="65">
        <f t="shared" si="4"/>
        <v>0</v>
      </c>
      <c r="K22" s="66">
        <v>1</v>
      </c>
      <c r="L22" s="67">
        <f t="shared" si="5"/>
        <v>317</v>
      </c>
      <c r="M22" s="67">
        <f t="shared" si="6"/>
        <v>27.794117647058822</v>
      </c>
      <c r="N22" s="68">
        <v>1</v>
      </c>
      <c r="O22" s="69">
        <f t="shared" si="7"/>
        <v>156.25</v>
      </c>
      <c r="P22" s="69">
        <f t="shared" si="8"/>
        <v>20.172910662824208</v>
      </c>
      <c r="Q22" s="70"/>
      <c r="R22" s="71">
        <f t="shared" si="9"/>
        <v>0</v>
      </c>
      <c r="S22" s="71">
        <f t="shared" si="10"/>
        <v>0</v>
      </c>
      <c r="T22" s="72"/>
      <c r="U22" s="73">
        <f t="shared" si="11"/>
        <v>0</v>
      </c>
      <c r="V22" s="73">
        <f t="shared" si="12"/>
        <v>0</v>
      </c>
      <c r="W22" s="160">
        <f t="shared" si="14"/>
        <v>664.25</v>
      </c>
    </row>
    <row r="23" spans="1:23" ht="15.75" thickBot="1" x14ac:dyDescent="0.3">
      <c r="A23" s="176" t="s">
        <v>85</v>
      </c>
      <c r="B23" s="164">
        <v>1</v>
      </c>
      <c r="C23" s="43">
        <f t="shared" si="15"/>
        <v>8</v>
      </c>
      <c r="D23" s="101">
        <f t="shared" si="1"/>
        <v>4</v>
      </c>
      <c r="E23" s="86">
        <v>1</v>
      </c>
      <c r="F23" s="62">
        <f t="shared" si="13"/>
        <v>191</v>
      </c>
      <c r="G23" s="63">
        <f t="shared" si="2"/>
        <v>20.40920716112532</v>
      </c>
      <c r="H23" s="64"/>
      <c r="I23" s="65">
        <f t="shared" si="3"/>
        <v>0</v>
      </c>
      <c r="J23" s="65">
        <f t="shared" si="4"/>
        <v>0</v>
      </c>
      <c r="K23" s="66">
        <v>1</v>
      </c>
      <c r="L23" s="67">
        <f t="shared" si="5"/>
        <v>317</v>
      </c>
      <c r="M23" s="67">
        <f t="shared" si="6"/>
        <v>27.794117647058822</v>
      </c>
      <c r="N23" s="68">
        <v>1</v>
      </c>
      <c r="O23" s="69">
        <f t="shared" si="7"/>
        <v>156.25</v>
      </c>
      <c r="P23" s="69">
        <f t="shared" si="8"/>
        <v>20.172910662824208</v>
      </c>
      <c r="Q23" s="70">
        <v>1</v>
      </c>
      <c r="R23" s="71">
        <f t="shared" si="9"/>
        <v>471.875</v>
      </c>
      <c r="S23" s="71">
        <f t="shared" si="10"/>
        <v>6.4</v>
      </c>
      <c r="T23" s="72"/>
      <c r="U23" s="73">
        <f t="shared" si="11"/>
        <v>0</v>
      </c>
      <c r="V23" s="73">
        <f t="shared" si="12"/>
        <v>0</v>
      </c>
      <c r="W23" s="160">
        <f t="shared" si="14"/>
        <v>1136.125</v>
      </c>
    </row>
    <row r="24" spans="1:23" ht="15.75" thickBot="1" x14ac:dyDescent="0.3">
      <c r="A24" s="176" t="s">
        <v>86</v>
      </c>
      <c r="B24" s="164">
        <v>1</v>
      </c>
      <c r="C24" s="43">
        <f t="shared" si="15"/>
        <v>8</v>
      </c>
      <c r="D24" s="101">
        <f t="shared" si="1"/>
        <v>5</v>
      </c>
      <c r="E24" s="86">
        <v>1</v>
      </c>
      <c r="F24" s="62">
        <f t="shared" si="13"/>
        <v>191</v>
      </c>
      <c r="G24" s="63">
        <f t="shared" si="2"/>
        <v>20.40920716112532</v>
      </c>
      <c r="H24" s="64"/>
      <c r="I24" s="65">
        <f t="shared" si="3"/>
        <v>0</v>
      </c>
      <c r="J24" s="65">
        <f t="shared" si="4"/>
        <v>0</v>
      </c>
      <c r="K24" s="66">
        <v>1</v>
      </c>
      <c r="L24" s="67">
        <f t="shared" si="5"/>
        <v>317</v>
      </c>
      <c r="M24" s="67">
        <f t="shared" si="6"/>
        <v>27.794117647058822</v>
      </c>
      <c r="N24" s="68">
        <v>1</v>
      </c>
      <c r="O24" s="69">
        <f t="shared" si="7"/>
        <v>156.25</v>
      </c>
      <c r="P24" s="69">
        <f t="shared" si="8"/>
        <v>20.172910662824208</v>
      </c>
      <c r="Q24" s="70"/>
      <c r="R24" s="71">
        <f t="shared" si="9"/>
        <v>0</v>
      </c>
      <c r="S24" s="71">
        <f t="shared" si="10"/>
        <v>0</v>
      </c>
      <c r="T24" s="72"/>
      <c r="U24" s="73">
        <f t="shared" si="11"/>
        <v>0</v>
      </c>
      <c r="V24" s="73">
        <f t="shared" si="12"/>
        <v>0</v>
      </c>
      <c r="W24" s="160">
        <f t="shared" si="14"/>
        <v>664.25</v>
      </c>
    </row>
    <row r="25" spans="1:23" ht="15.75" thickBot="1" x14ac:dyDescent="0.3">
      <c r="A25" s="178" t="s">
        <v>87</v>
      </c>
      <c r="B25" s="166">
        <v>2</v>
      </c>
      <c r="C25" s="43">
        <f t="shared" si="15"/>
        <v>16</v>
      </c>
      <c r="D25" s="101">
        <f t="shared" si="1"/>
        <v>0</v>
      </c>
      <c r="E25" s="86">
        <v>8</v>
      </c>
      <c r="F25" s="62">
        <f t="shared" si="13"/>
        <v>1528</v>
      </c>
      <c r="G25" s="63">
        <f t="shared" si="2"/>
        <v>163.27365728900256</v>
      </c>
      <c r="H25" s="64"/>
      <c r="I25" s="65">
        <f t="shared" si="3"/>
        <v>0</v>
      </c>
      <c r="J25" s="65">
        <f t="shared" si="4"/>
        <v>0</v>
      </c>
      <c r="K25" s="66">
        <v>4</v>
      </c>
      <c r="L25" s="67">
        <f t="shared" si="5"/>
        <v>1268</v>
      </c>
      <c r="M25" s="67">
        <f t="shared" si="6"/>
        <v>111.17647058823529</v>
      </c>
      <c r="N25" s="68">
        <v>4</v>
      </c>
      <c r="O25" s="69">
        <f t="shared" si="7"/>
        <v>625</v>
      </c>
      <c r="P25" s="69">
        <f t="shared" si="8"/>
        <v>80.691642651296831</v>
      </c>
      <c r="Q25" s="70"/>
      <c r="R25" s="71">
        <f t="shared" si="9"/>
        <v>0</v>
      </c>
      <c r="S25" s="71">
        <f t="shared" si="10"/>
        <v>0</v>
      </c>
      <c r="T25" s="72"/>
      <c r="U25" s="73">
        <f t="shared" si="11"/>
        <v>0</v>
      </c>
      <c r="V25" s="73">
        <f t="shared" si="12"/>
        <v>0</v>
      </c>
      <c r="W25" s="160">
        <f t="shared" si="14"/>
        <v>3421</v>
      </c>
    </row>
    <row r="26" spans="1:23" ht="15.75" thickBot="1" x14ac:dyDescent="0.3">
      <c r="A26" s="178" t="s">
        <v>88</v>
      </c>
      <c r="B26" s="166">
        <v>2</v>
      </c>
      <c r="C26" s="43">
        <f t="shared" si="15"/>
        <v>16</v>
      </c>
      <c r="D26" s="101">
        <f t="shared" si="1"/>
        <v>0</v>
      </c>
      <c r="E26" s="86">
        <v>4</v>
      </c>
      <c r="F26" s="62">
        <f t="shared" si="13"/>
        <v>764</v>
      </c>
      <c r="G26" s="63">
        <f t="shared" si="2"/>
        <v>81.636828644501279</v>
      </c>
      <c r="H26" s="64"/>
      <c r="I26" s="65">
        <f t="shared" si="3"/>
        <v>0</v>
      </c>
      <c r="J26" s="65">
        <f t="shared" si="4"/>
        <v>0</v>
      </c>
      <c r="K26" s="66">
        <v>4</v>
      </c>
      <c r="L26" s="67">
        <f t="shared" si="5"/>
        <v>1268</v>
      </c>
      <c r="M26" s="67">
        <f t="shared" si="6"/>
        <v>111.17647058823529</v>
      </c>
      <c r="N26" s="68">
        <v>8</v>
      </c>
      <c r="O26" s="69">
        <f t="shared" si="7"/>
        <v>1250</v>
      </c>
      <c r="P26" s="69">
        <f t="shared" si="8"/>
        <v>161.38328530259366</v>
      </c>
      <c r="Q26" s="70"/>
      <c r="R26" s="71">
        <f t="shared" si="9"/>
        <v>0</v>
      </c>
      <c r="S26" s="71">
        <f t="shared" si="10"/>
        <v>0</v>
      </c>
      <c r="T26" s="72"/>
      <c r="U26" s="73">
        <f t="shared" si="11"/>
        <v>0</v>
      </c>
      <c r="V26" s="73">
        <f t="shared" si="12"/>
        <v>0</v>
      </c>
      <c r="W26" s="160">
        <f t="shared" si="14"/>
        <v>3282</v>
      </c>
    </row>
    <row r="27" spans="1:23" ht="15.75" thickBot="1" x14ac:dyDescent="0.3">
      <c r="A27" s="178" t="s">
        <v>89</v>
      </c>
      <c r="B27" s="166">
        <v>2</v>
      </c>
      <c r="C27" s="43">
        <f t="shared" si="15"/>
        <v>16</v>
      </c>
      <c r="D27" s="101">
        <f t="shared" si="1"/>
        <v>0</v>
      </c>
      <c r="E27" s="86">
        <v>4</v>
      </c>
      <c r="F27" s="62">
        <f t="shared" si="13"/>
        <v>764</v>
      </c>
      <c r="G27" s="63">
        <f t="shared" si="2"/>
        <v>81.636828644501279</v>
      </c>
      <c r="H27" s="64"/>
      <c r="I27" s="65">
        <f t="shared" si="3"/>
        <v>0</v>
      </c>
      <c r="J27" s="65">
        <f t="shared" si="4"/>
        <v>0</v>
      </c>
      <c r="K27" s="66">
        <v>4</v>
      </c>
      <c r="L27" s="67">
        <f t="shared" si="5"/>
        <v>1268</v>
      </c>
      <c r="M27" s="67">
        <f t="shared" si="6"/>
        <v>111.17647058823529</v>
      </c>
      <c r="N27" s="68">
        <v>8</v>
      </c>
      <c r="O27" s="69">
        <f t="shared" si="7"/>
        <v>1250</v>
      </c>
      <c r="P27" s="69">
        <f t="shared" si="8"/>
        <v>161.38328530259366</v>
      </c>
      <c r="Q27" s="70"/>
      <c r="R27" s="71">
        <f t="shared" si="9"/>
        <v>0</v>
      </c>
      <c r="S27" s="71">
        <f t="shared" si="10"/>
        <v>0</v>
      </c>
      <c r="T27" s="72"/>
      <c r="U27" s="73">
        <f t="shared" si="11"/>
        <v>0</v>
      </c>
      <c r="V27" s="73">
        <f t="shared" si="12"/>
        <v>0</v>
      </c>
      <c r="W27" s="160">
        <f t="shared" si="14"/>
        <v>3282</v>
      </c>
    </row>
    <row r="28" spans="1:23" ht="15.75" thickBot="1" x14ac:dyDescent="0.3">
      <c r="A28" s="178" t="s">
        <v>90</v>
      </c>
      <c r="B28" s="166">
        <v>2</v>
      </c>
      <c r="C28" s="43">
        <f t="shared" si="15"/>
        <v>16</v>
      </c>
      <c r="D28" s="101">
        <f t="shared" si="1"/>
        <v>0</v>
      </c>
      <c r="E28" s="86">
        <v>4</v>
      </c>
      <c r="F28" s="62">
        <f t="shared" si="13"/>
        <v>764</v>
      </c>
      <c r="G28" s="63">
        <f t="shared" si="2"/>
        <v>81.636828644501279</v>
      </c>
      <c r="H28" s="64"/>
      <c r="I28" s="65">
        <f t="shared" si="3"/>
        <v>0</v>
      </c>
      <c r="J28" s="65">
        <f t="shared" si="4"/>
        <v>0</v>
      </c>
      <c r="K28" s="66">
        <v>4</v>
      </c>
      <c r="L28" s="67">
        <f t="shared" si="5"/>
        <v>1268</v>
      </c>
      <c r="M28" s="67">
        <f t="shared" si="6"/>
        <v>111.17647058823529</v>
      </c>
      <c r="N28" s="68">
        <v>8</v>
      </c>
      <c r="O28" s="69">
        <f t="shared" si="7"/>
        <v>1250</v>
      </c>
      <c r="P28" s="69">
        <f t="shared" si="8"/>
        <v>161.38328530259366</v>
      </c>
      <c r="Q28" s="70"/>
      <c r="R28" s="71">
        <f t="shared" si="9"/>
        <v>0</v>
      </c>
      <c r="S28" s="71">
        <f t="shared" si="10"/>
        <v>0</v>
      </c>
      <c r="T28" s="72"/>
      <c r="U28" s="73">
        <f t="shared" si="11"/>
        <v>0</v>
      </c>
      <c r="V28" s="73">
        <f t="shared" si="12"/>
        <v>0</v>
      </c>
      <c r="W28" s="160">
        <f t="shared" si="14"/>
        <v>3282</v>
      </c>
    </row>
    <row r="29" spans="1:23" ht="15.75" thickBot="1" x14ac:dyDescent="0.3">
      <c r="A29" s="178" t="s">
        <v>91</v>
      </c>
      <c r="B29" s="166">
        <v>2</v>
      </c>
      <c r="C29" s="43">
        <f t="shared" si="15"/>
        <v>16</v>
      </c>
      <c r="D29" s="101">
        <f t="shared" si="1"/>
        <v>0</v>
      </c>
      <c r="E29" s="86">
        <v>6</v>
      </c>
      <c r="F29" s="62">
        <f t="shared" si="13"/>
        <v>1146</v>
      </c>
      <c r="G29" s="63">
        <f t="shared" si="2"/>
        <v>122.45524296675191</v>
      </c>
      <c r="H29" s="64"/>
      <c r="I29" s="65">
        <f t="shared" si="3"/>
        <v>0</v>
      </c>
      <c r="J29" s="65">
        <f t="shared" si="4"/>
        <v>0</v>
      </c>
      <c r="K29" s="66">
        <v>6</v>
      </c>
      <c r="L29" s="67">
        <f t="shared" si="5"/>
        <v>1902</v>
      </c>
      <c r="M29" s="67">
        <f t="shared" si="6"/>
        <v>166.76470588235293</v>
      </c>
      <c r="N29" s="68">
        <v>4</v>
      </c>
      <c r="O29" s="69">
        <f t="shared" si="7"/>
        <v>625</v>
      </c>
      <c r="P29" s="69">
        <f t="shared" si="8"/>
        <v>80.691642651296831</v>
      </c>
      <c r="Q29" s="70"/>
      <c r="R29" s="71">
        <f t="shared" si="9"/>
        <v>0</v>
      </c>
      <c r="S29" s="71">
        <f t="shared" si="10"/>
        <v>0</v>
      </c>
      <c r="T29" s="72"/>
      <c r="U29" s="73">
        <f t="shared" si="11"/>
        <v>0</v>
      </c>
      <c r="V29" s="73">
        <f t="shared" si="12"/>
        <v>0</v>
      </c>
      <c r="W29" s="160">
        <f t="shared" si="14"/>
        <v>3673</v>
      </c>
    </row>
    <row r="30" spans="1:23" ht="15.75" thickBot="1" x14ac:dyDescent="0.3">
      <c r="A30" s="178" t="s">
        <v>92</v>
      </c>
      <c r="B30" s="166">
        <v>2</v>
      </c>
      <c r="C30" s="43">
        <f t="shared" si="15"/>
        <v>16</v>
      </c>
      <c r="D30" s="101">
        <f t="shared" si="1"/>
        <v>0</v>
      </c>
      <c r="E30" s="86">
        <v>6</v>
      </c>
      <c r="F30" s="62">
        <f t="shared" si="13"/>
        <v>1146</v>
      </c>
      <c r="G30" s="63">
        <f t="shared" si="2"/>
        <v>122.45524296675191</v>
      </c>
      <c r="H30" s="64"/>
      <c r="I30" s="65">
        <f t="shared" si="3"/>
        <v>0</v>
      </c>
      <c r="J30" s="65">
        <f t="shared" si="4"/>
        <v>0</v>
      </c>
      <c r="K30" s="66">
        <v>6</v>
      </c>
      <c r="L30" s="67">
        <f t="shared" si="5"/>
        <v>1902</v>
      </c>
      <c r="M30" s="67">
        <f t="shared" si="6"/>
        <v>166.76470588235293</v>
      </c>
      <c r="N30" s="68">
        <v>4</v>
      </c>
      <c r="O30" s="69">
        <f t="shared" si="7"/>
        <v>625</v>
      </c>
      <c r="P30" s="69">
        <f t="shared" si="8"/>
        <v>80.691642651296831</v>
      </c>
      <c r="Q30" s="70"/>
      <c r="R30" s="71">
        <f t="shared" si="9"/>
        <v>0</v>
      </c>
      <c r="S30" s="71">
        <f t="shared" si="10"/>
        <v>0</v>
      </c>
      <c r="T30" s="72"/>
      <c r="U30" s="73">
        <f t="shared" si="11"/>
        <v>0</v>
      </c>
      <c r="V30" s="73">
        <f t="shared" si="12"/>
        <v>0</v>
      </c>
      <c r="W30" s="160">
        <f t="shared" si="14"/>
        <v>3673</v>
      </c>
    </row>
    <row r="31" spans="1:23" ht="15.75" thickBot="1" x14ac:dyDescent="0.3">
      <c r="A31" s="178" t="s">
        <v>93</v>
      </c>
      <c r="B31" s="166">
        <v>2</v>
      </c>
      <c r="C31" s="43">
        <f t="shared" si="15"/>
        <v>16</v>
      </c>
      <c r="D31" s="101">
        <f t="shared" si="1"/>
        <v>2</v>
      </c>
      <c r="E31" s="86">
        <v>6</v>
      </c>
      <c r="F31" s="62">
        <f t="shared" si="13"/>
        <v>1146</v>
      </c>
      <c r="G31" s="63">
        <f t="shared" si="2"/>
        <v>122.45524296675191</v>
      </c>
      <c r="H31" s="64"/>
      <c r="I31" s="65">
        <f t="shared" si="3"/>
        <v>0</v>
      </c>
      <c r="J31" s="65">
        <f t="shared" si="4"/>
        <v>0</v>
      </c>
      <c r="K31" s="66">
        <v>4</v>
      </c>
      <c r="L31" s="67">
        <f t="shared" si="5"/>
        <v>1268</v>
      </c>
      <c r="M31" s="67">
        <f t="shared" si="6"/>
        <v>111.17647058823529</v>
      </c>
      <c r="N31" s="68">
        <v>4</v>
      </c>
      <c r="O31" s="69">
        <f t="shared" si="7"/>
        <v>625</v>
      </c>
      <c r="P31" s="69">
        <f t="shared" si="8"/>
        <v>80.691642651296831</v>
      </c>
      <c r="Q31" s="70"/>
      <c r="R31" s="71">
        <f t="shared" si="9"/>
        <v>0</v>
      </c>
      <c r="S31" s="71">
        <f t="shared" si="10"/>
        <v>0</v>
      </c>
      <c r="T31" s="72"/>
      <c r="U31" s="73">
        <f t="shared" si="11"/>
        <v>0</v>
      </c>
      <c r="V31" s="73">
        <f t="shared" si="12"/>
        <v>0</v>
      </c>
      <c r="W31" s="160">
        <f t="shared" si="14"/>
        <v>3039</v>
      </c>
    </row>
    <row r="32" spans="1:23" ht="15.75" thickBot="1" x14ac:dyDescent="0.3">
      <c r="A32" s="178" t="s">
        <v>94</v>
      </c>
      <c r="B32" s="166">
        <v>2</v>
      </c>
      <c r="C32" s="43">
        <f t="shared" si="15"/>
        <v>16</v>
      </c>
      <c r="D32" s="101">
        <f t="shared" si="1"/>
        <v>0</v>
      </c>
      <c r="E32" s="86">
        <v>6</v>
      </c>
      <c r="F32" s="62">
        <f t="shared" si="13"/>
        <v>1146</v>
      </c>
      <c r="G32" s="63">
        <f t="shared" si="2"/>
        <v>122.45524296675191</v>
      </c>
      <c r="H32" s="64"/>
      <c r="I32" s="65">
        <f t="shared" si="3"/>
        <v>0</v>
      </c>
      <c r="J32" s="65">
        <f t="shared" si="4"/>
        <v>0</v>
      </c>
      <c r="K32" s="66">
        <v>4</v>
      </c>
      <c r="L32" s="67">
        <f t="shared" si="5"/>
        <v>1268</v>
      </c>
      <c r="M32" s="67">
        <f t="shared" si="6"/>
        <v>111.17647058823529</v>
      </c>
      <c r="N32" s="68">
        <v>6</v>
      </c>
      <c r="O32" s="69">
        <f t="shared" si="7"/>
        <v>937.5</v>
      </c>
      <c r="P32" s="69">
        <f t="shared" si="8"/>
        <v>121.03746397694525</v>
      </c>
      <c r="Q32" s="70"/>
      <c r="R32" s="71">
        <f t="shared" si="9"/>
        <v>0</v>
      </c>
      <c r="S32" s="71">
        <f t="shared" si="10"/>
        <v>0</v>
      </c>
      <c r="T32" s="72"/>
      <c r="U32" s="73">
        <f t="shared" si="11"/>
        <v>0</v>
      </c>
      <c r="V32" s="73">
        <f t="shared" si="12"/>
        <v>0</v>
      </c>
      <c r="W32" s="160">
        <f t="shared" si="14"/>
        <v>3351.5</v>
      </c>
    </row>
    <row r="33" spans="1:23" ht="15.75" thickBot="1" x14ac:dyDescent="0.3">
      <c r="A33" s="178" t="s">
        <v>95</v>
      </c>
      <c r="B33" s="166">
        <v>2</v>
      </c>
      <c r="C33" s="43">
        <f t="shared" si="15"/>
        <v>16</v>
      </c>
      <c r="D33" s="101">
        <f t="shared" si="1"/>
        <v>0</v>
      </c>
      <c r="E33" s="86">
        <v>4</v>
      </c>
      <c r="F33" s="62">
        <f t="shared" si="13"/>
        <v>764</v>
      </c>
      <c r="G33" s="63">
        <f t="shared" si="2"/>
        <v>81.636828644501279</v>
      </c>
      <c r="H33" s="64"/>
      <c r="I33" s="65">
        <f t="shared" si="3"/>
        <v>0</v>
      </c>
      <c r="J33" s="65">
        <f t="shared" si="4"/>
        <v>0</v>
      </c>
      <c r="K33" s="66">
        <v>4</v>
      </c>
      <c r="L33" s="67">
        <f t="shared" si="5"/>
        <v>1268</v>
      </c>
      <c r="M33" s="67">
        <f t="shared" si="6"/>
        <v>111.17647058823529</v>
      </c>
      <c r="N33" s="68">
        <v>8</v>
      </c>
      <c r="O33" s="69">
        <f t="shared" si="7"/>
        <v>1250</v>
      </c>
      <c r="P33" s="69">
        <f t="shared" si="8"/>
        <v>161.38328530259366</v>
      </c>
      <c r="Q33" s="70"/>
      <c r="R33" s="71">
        <f t="shared" si="9"/>
        <v>0</v>
      </c>
      <c r="S33" s="71">
        <f t="shared" si="10"/>
        <v>0</v>
      </c>
      <c r="T33" s="72"/>
      <c r="U33" s="73">
        <f t="shared" si="11"/>
        <v>0</v>
      </c>
      <c r="V33" s="73">
        <f t="shared" si="12"/>
        <v>0</v>
      </c>
      <c r="W33" s="160">
        <f t="shared" si="14"/>
        <v>3282</v>
      </c>
    </row>
    <row r="34" spans="1:23" ht="15.75" thickBot="1" x14ac:dyDescent="0.3">
      <c r="A34" s="178" t="s">
        <v>96</v>
      </c>
      <c r="B34" s="166">
        <v>2</v>
      </c>
      <c r="C34" s="43">
        <f t="shared" si="15"/>
        <v>16</v>
      </c>
      <c r="D34" s="101">
        <f t="shared" si="1"/>
        <v>0</v>
      </c>
      <c r="E34" s="86">
        <v>6</v>
      </c>
      <c r="F34" s="62">
        <f t="shared" si="13"/>
        <v>1146</v>
      </c>
      <c r="G34" s="63">
        <f t="shared" si="2"/>
        <v>122.45524296675191</v>
      </c>
      <c r="H34" s="64"/>
      <c r="I34" s="65">
        <f t="shared" si="3"/>
        <v>0</v>
      </c>
      <c r="J34" s="65">
        <f t="shared" si="4"/>
        <v>0</v>
      </c>
      <c r="K34" s="66">
        <v>2</v>
      </c>
      <c r="L34" s="67">
        <f t="shared" si="5"/>
        <v>634</v>
      </c>
      <c r="M34" s="67">
        <f t="shared" si="6"/>
        <v>55.588235294117645</v>
      </c>
      <c r="N34" s="68">
        <v>8</v>
      </c>
      <c r="O34" s="69">
        <f t="shared" si="7"/>
        <v>1250</v>
      </c>
      <c r="P34" s="69">
        <f t="shared" si="8"/>
        <v>161.38328530259366</v>
      </c>
      <c r="Q34" s="70"/>
      <c r="R34" s="71">
        <f t="shared" si="9"/>
        <v>0</v>
      </c>
      <c r="S34" s="71">
        <f t="shared" si="10"/>
        <v>0</v>
      </c>
      <c r="T34" s="72"/>
      <c r="U34" s="73">
        <f t="shared" si="11"/>
        <v>0</v>
      </c>
      <c r="V34" s="73">
        <f t="shared" si="12"/>
        <v>0</v>
      </c>
      <c r="W34" s="160">
        <f t="shared" si="14"/>
        <v>3030</v>
      </c>
    </row>
    <row r="35" spans="1:23" ht="15.75" thickBot="1" x14ac:dyDescent="0.3">
      <c r="A35" s="178" t="s">
        <v>97</v>
      </c>
      <c r="B35" s="166">
        <v>2</v>
      </c>
      <c r="C35" s="43">
        <f t="shared" si="15"/>
        <v>16</v>
      </c>
      <c r="D35" s="101">
        <f t="shared" si="1"/>
        <v>0</v>
      </c>
      <c r="E35" s="86">
        <v>6</v>
      </c>
      <c r="F35" s="62">
        <f t="shared" si="13"/>
        <v>1146</v>
      </c>
      <c r="G35" s="63">
        <f t="shared" si="2"/>
        <v>122.45524296675191</v>
      </c>
      <c r="H35" s="64"/>
      <c r="I35" s="65">
        <f t="shared" si="3"/>
        <v>0</v>
      </c>
      <c r="J35" s="65">
        <f t="shared" si="4"/>
        <v>0</v>
      </c>
      <c r="K35" s="66">
        <v>2</v>
      </c>
      <c r="L35" s="67">
        <f t="shared" si="5"/>
        <v>634</v>
      </c>
      <c r="M35" s="67">
        <f t="shared" si="6"/>
        <v>55.588235294117645</v>
      </c>
      <c r="N35" s="68">
        <v>8</v>
      </c>
      <c r="O35" s="69">
        <f t="shared" si="7"/>
        <v>1250</v>
      </c>
      <c r="P35" s="69">
        <f t="shared" si="8"/>
        <v>161.38328530259366</v>
      </c>
      <c r="Q35" s="70"/>
      <c r="R35" s="71">
        <f t="shared" si="9"/>
        <v>0</v>
      </c>
      <c r="S35" s="71">
        <f t="shared" si="10"/>
        <v>0</v>
      </c>
      <c r="T35" s="72"/>
      <c r="U35" s="73">
        <f t="shared" si="11"/>
        <v>0</v>
      </c>
      <c r="V35" s="73">
        <f t="shared" si="12"/>
        <v>0</v>
      </c>
      <c r="W35" s="160">
        <f t="shared" si="14"/>
        <v>3030</v>
      </c>
    </row>
    <row r="36" spans="1:23" ht="15.75" thickBot="1" x14ac:dyDescent="0.3">
      <c r="A36" s="178" t="s">
        <v>98</v>
      </c>
      <c r="B36" s="166">
        <v>2</v>
      </c>
      <c r="C36" s="43">
        <f t="shared" si="15"/>
        <v>16</v>
      </c>
      <c r="D36" s="101">
        <f t="shared" si="1"/>
        <v>2</v>
      </c>
      <c r="E36" s="86">
        <v>6</v>
      </c>
      <c r="F36" s="62">
        <f t="shared" si="13"/>
        <v>1146</v>
      </c>
      <c r="G36" s="63">
        <f t="shared" si="2"/>
        <v>122.45524296675191</v>
      </c>
      <c r="H36" s="64"/>
      <c r="I36" s="65">
        <f t="shared" si="3"/>
        <v>0</v>
      </c>
      <c r="J36" s="65">
        <f t="shared" si="4"/>
        <v>0</v>
      </c>
      <c r="K36" s="66">
        <v>4</v>
      </c>
      <c r="L36" s="67">
        <f t="shared" si="5"/>
        <v>1268</v>
      </c>
      <c r="M36" s="67">
        <f t="shared" si="6"/>
        <v>111.17647058823529</v>
      </c>
      <c r="N36" s="68">
        <v>4</v>
      </c>
      <c r="O36" s="69">
        <f t="shared" si="7"/>
        <v>625</v>
      </c>
      <c r="P36" s="69">
        <f t="shared" si="8"/>
        <v>80.691642651296831</v>
      </c>
      <c r="Q36" s="70"/>
      <c r="R36" s="71">
        <f t="shared" si="9"/>
        <v>0</v>
      </c>
      <c r="S36" s="71">
        <f t="shared" si="10"/>
        <v>0</v>
      </c>
      <c r="T36" s="72"/>
      <c r="U36" s="73">
        <f t="shared" si="11"/>
        <v>0</v>
      </c>
      <c r="V36" s="73">
        <f t="shared" si="12"/>
        <v>0</v>
      </c>
      <c r="W36" s="160">
        <f t="shared" si="14"/>
        <v>3039</v>
      </c>
    </row>
    <row r="37" spans="1:23" ht="15.75" thickBot="1" x14ac:dyDescent="0.3">
      <c r="A37" s="178" t="s">
        <v>99</v>
      </c>
      <c r="B37" s="166">
        <v>2</v>
      </c>
      <c r="C37" s="43">
        <f t="shared" si="15"/>
        <v>16</v>
      </c>
      <c r="D37" s="101">
        <f t="shared" si="1"/>
        <v>2</v>
      </c>
      <c r="E37" s="61">
        <v>4</v>
      </c>
      <c r="F37" s="62">
        <f t="shared" si="13"/>
        <v>764</v>
      </c>
      <c r="G37" s="63">
        <f t="shared" si="2"/>
        <v>81.636828644501279</v>
      </c>
      <c r="H37" s="64"/>
      <c r="I37" s="65">
        <f t="shared" si="3"/>
        <v>0</v>
      </c>
      <c r="J37" s="65">
        <f t="shared" si="4"/>
        <v>0</v>
      </c>
      <c r="K37" s="66">
        <v>4</v>
      </c>
      <c r="L37" s="67">
        <f t="shared" si="5"/>
        <v>1268</v>
      </c>
      <c r="M37" s="67">
        <f t="shared" si="6"/>
        <v>111.17647058823529</v>
      </c>
      <c r="N37" s="68">
        <v>4</v>
      </c>
      <c r="O37" s="69">
        <f t="shared" si="7"/>
        <v>625</v>
      </c>
      <c r="P37" s="69">
        <f t="shared" si="8"/>
        <v>80.691642651296831</v>
      </c>
      <c r="Q37" s="70">
        <v>2</v>
      </c>
      <c r="R37" s="71">
        <f t="shared" si="9"/>
        <v>943.75</v>
      </c>
      <c r="S37" s="71">
        <f t="shared" si="10"/>
        <v>12.8</v>
      </c>
      <c r="T37" s="72"/>
      <c r="U37" s="73">
        <f t="shared" si="11"/>
        <v>0</v>
      </c>
      <c r="V37" s="73">
        <f t="shared" si="12"/>
        <v>0</v>
      </c>
      <c r="W37" s="160">
        <f t="shared" si="14"/>
        <v>3600.75</v>
      </c>
    </row>
    <row r="38" spans="1:23" ht="15.75" thickBot="1" x14ac:dyDescent="0.3">
      <c r="A38" s="178" t="s">
        <v>100</v>
      </c>
      <c r="B38" s="166">
        <v>2</v>
      </c>
      <c r="C38" s="43">
        <f t="shared" si="15"/>
        <v>16</v>
      </c>
      <c r="D38" s="101">
        <f t="shared" si="1"/>
        <v>0</v>
      </c>
      <c r="E38" s="61">
        <v>6</v>
      </c>
      <c r="F38" s="62">
        <f t="shared" si="13"/>
        <v>1146</v>
      </c>
      <c r="G38" s="63">
        <f t="shared" si="2"/>
        <v>122.45524296675191</v>
      </c>
      <c r="H38" s="64"/>
      <c r="I38" s="65">
        <f t="shared" si="3"/>
        <v>0</v>
      </c>
      <c r="J38" s="65">
        <f t="shared" si="4"/>
        <v>0</v>
      </c>
      <c r="K38" s="66">
        <v>4</v>
      </c>
      <c r="L38" s="67">
        <f t="shared" si="5"/>
        <v>1268</v>
      </c>
      <c r="M38" s="67">
        <f t="shared" si="6"/>
        <v>111.17647058823529</v>
      </c>
      <c r="N38" s="68">
        <v>6</v>
      </c>
      <c r="O38" s="69">
        <f t="shared" si="7"/>
        <v>937.5</v>
      </c>
      <c r="P38" s="69">
        <f t="shared" si="8"/>
        <v>121.03746397694525</v>
      </c>
      <c r="Q38" s="70"/>
      <c r="R38" s="71">
        <f t="shared" si="9"/>
        <v>0</v>
      </c>
      <c r="S38" s="71">
        <f t="shared" si="10"/>
        <v>0</v>
      </c>
      <c r="T38" s="72"/>
      <c r="U38" s="73">
        <f t="shared" si="11"/>
        <v>0</v>
      </c>
      <c r="V38" s="73">
        <f t="shared" si="12"/>
        <v>0</v>
      </c>
      <c r="W38" s="160">
        <f t="shared" si="14"/>
        <v>3351.5</v>
      </c>
    </row>
    <row r="39" spans="1:23" ht="15.75" thickBot="1" x14ac:dyDescent="0.3">
      <c r="A39" s="178" t="s">
        <v>101</v>
      </c>
      <c r="B39" s="166">
        <v>2</v>
      </c>
      <c r="C39" s="43">
        <f t="shared" si="15"/>
        <v>16</v>
      </c>
      <c r="D39" s="101">
        <f t="shared" si="1"/>
        <v>0</v>
      </c>
      <c r="E39" s="61">
        <v>6</v>
      </c>
      <c r="F39" s="62">
        <f t="shared" si="13"/>
        <v>1146</v>
      </c>
      <c r="G39" s="63">
        <f t="shared" si="2"/>
        <v>122.45524296675191</v>
      </c>
      <c r="H39" s="64"/>
      <c r="I39" s="65">
        <f t="shared" si="3"/>
        <v>0</v>
      </c>
      <c r="J39" s="65">
        <f t="shared" si="4"/>
        <v>0</v>
      </c>
      <c r="K39" s="66">
        <v>4</v>
      </c>
      <c r="L39" s="67">
        <f t="shared" si="5"/>
        <v>1268</v>
      </c>
      <c r="M39" s="67">
        <f t="shared" si="6"/>
        <v>111.17647058823529</v>
      </c>
      <c r="N39" s="68">
        <v>6</v>
      </c>
      <c r="O39" s="69">
        <f t="shared" si="7"/>
        <v>937.5</v>
      </c>
      <c r="P39" s="69">
        <f t="shared" si="8"/>
        <v>121.03746397694525</v>
      </c>
      <c r="Q39" s="70"/>
      <c r="R39" s="71">
        <f t="shared" si="9"/>
        <v>0</v>
      </c>
      <c r="S39" s="71">
        <f t="shared" si="10"/>
        <v>0</v>
      </c>
      <c r="T39" s="72"/>
      <c r="U39" s="73">
        <f t="shared" si="11"/>
        <v>0</v>
      </c>
      <c r="V39" s="73">
        <f t="shared" si="12"/>
        <v>0</v>
      </c>
      <c r="W39" s="160">
        <f t="shared" si="14"/>
        <v>3351.5</v>
      </c>
    </row>
    <row r="40" spans="1:23" ht="15.75" thickBot="1" x14ac:dyDescent="0.3">
      <c r="A40" s="178" t="s">
        <v>102</v>
      </c>
      <c r="B40" s="166">
        <v>2</v>
      </c>
      <c r="C40" s="43">
        <f t="shared" si="15"/>
        <v>16</v>
      </c>
      <c r="D40" s="101">
        <f t="shared" si="1"/>
        <v>0</v>
      </c>
      <c r="E40" s="61">
        <v>6</v>
      </c>
      <c r="F40" s="62">
        <f t="shared" si="13"/>
        <v>1146</v>
      </c>
      <c r="G40" s="63">
        <f t="shared" si="2"/>
        <v>122.45524296675191</v>
      </c>
      <c r="H40" s="64"/>
      <c r="I40" s="65">
        <f t="shared" si="3"/>
        <v>0</v>
      </c>
      <c r="J40" s="65">
        <f t="shared" si="4"/>
        <v>0</v>
      </c>
      <c r="K40" s="66">
        <v>4</v>
      </c>
      <c r="L40" s="67">
        <f t="shared" si="5"/>
        <v>1268</v>
      </c>
      <c r="M40" s="67">
        <f t="shared" si="6"/>
        <v>111.17647058823529</v>
      </c>
      <c r="N40" s="68">
        <v>6</v>
      </c>
      <c r="O40" s="69">
        <f t="shared" si="7"/>
        <v>937.5</v>
      </c>
      <c r="P40" s="69">
        <f t="shared" si="8"/>
        <v>121.03746397694525</v>
      </c>
      <c r="Q40" s="70"/>
      <c r="R40" s="71">
        <f t="shared" si="9"/>
        <v>0</v>
      </c>
      <c r="S40" s="71">
        <f t="shared" si="10"/>
        <v>0</v>
      </c>
      <c r="T40" s="72"/>
      <c r="U40" s="73">
        <f t="shared" si="11"/>
        <v>0</v>
      </c>
      <c r="V40" s="73">
        <f t="shared" si="12"/>
        <v>0</v>
      </c>
      <c r="W40" s="160">
        <f t="shared" si="14"/>
        <v>3351.5</v>
      </c>
    </row>
    <row r="41" spans="1:23" ht="15.75" thickBot="1" x14ac:dyDescent="0.3">
      <c r="A41" s="178" t="s">
        <v>103</v>
      </c>
      <c r="B41" s="166">
        <v>2</v>
      </c>
      <c r="C41" s="43">
        <f t="shared" si="15"/>
        <v>16</v>
      </c>
      <c r="D41" s="101">
        <f t="shared" si="1"/>
        <v>0</v>
      </c>
      <c r="E41" s="61">
        <v>6</v>
      </c>
      <c r="F41" s="62">
        <f t="shared" si="13"/>
        <v>1146</v>
      </c>
      <c r="G41" s="63">
        <f t="shared" si="2"/>
        <v>122.45524296675191</v>
      </c>
      <c r="H41" s="64"/>
      <c r="I41" s="65">
        <f t="shared" si="3"/>
        <v>0</v>
      </c>
      <c r="J41" s="65">
        <f t="shared" si="4"/>
        <v>0</v>
      </c>
      <c r="K41" s="66">
        <v>6</v>
      </c>
      <c r="L41" s="67">
        <f t="shared" si="5"/>
        <v>1902</v>
      </c>
      <c r="M41" s="67">
        <f t="shared" si="6"/>
        <v>166.76470588235293</v>
      </c>
      <c r="N41" s="68">
        <v>4</v>
      </c>
      <c r="O41" s="69">
        <f t="shared" si="7"/>
        <v>625</v>
      </c>
      <c r="P41" s="69">
        <f t="shared" si="8"/>
        <v>80.691642651296831</v>
      </c>
      <c r="Q41" s="70"/>
      <c r="R41" s="71">
        <f t="shared" si="9"/>
        <v>0</v>
      </c>
      <c r="S41" s="71">
        <f t="shared" si="10"/>
        <v>0</v>
      </c>
      <c r="T41" s="72"/>
      <c r="U41" s="73">
        <f t="shared" si="11"/>
        <v>0</v>
      </c>
      <c r="V41" s="73">
        <f t="shared" si="12"/>
        <v>0</v>
      </c>
      <c r="W41" s="160">
        <f t="shared" si="14"/>
        <v>3673</v>
      </c>
    </row>
    <row r="42" spans="1:23" ht="15.75" thickBot="1" x14ac:dyDescent="0.3">
      <c r="A42" s="179" t="s">
        <v>104</v>
      </c>
      <c r="B42" s="167">
        <v>4</v>
      </c>
      <c r="C42" s="43">
        <f t="shared" si="15"/>
        <v>32</v>
      </c>
      <c r="D42" s="101">
        <f t="shared" si="1"/>
        <v>16</v>
      </c>
      <c r="E42" s="61">
        <v>4</v>
      </c>
      <c r="F42" s="62">
        <f t="shared" si="13"/>
        <v>764</v>
      </c>
      <c r="G42" s="63">
        <f t="shared" si="2"/>
        <v>81.636828644501279</v>
      </c>
      <c r="H42" s="64"/>
      <c r="I42" s="65">
        <f t="shared" si="3"/>
        <v>0</v>
      </c>
      <c r="J42" s="65">
        <f t="shared" si="4"/>
        <v>0</v>
      </c>
      <c r="K42" s="66">
        <v>4</v>
      </c>
      <c r="L42" s="67">
        <f t="shared" si="5"/>
        <v>1268</v>
      </c>
      <c r="M42" s="67">
        <f t="shared" si="6"/>
        <v>111.17647058823529</v>
      </c>
      <c r="N42" s="68">
        <v>8</v>
      </c>
      <c r="O42" s="69">
        <f t="shared" si="7"/>
        <v>1250</v>
      </c>
      <c r="P42" s="69">
        <f t="shared" si="8"/>
        <v>161.38328530259366</v>
      </c>
      <c r="Q42" s="70"/>
      <c r="R42" s="71">
        <f t="shared" si="9"/>
        <v>0</v>
      </c>
      <c r="S42" s="71">
        <f t="shared" si="10"/>
        <v>0</v>
      </c>
      <c r="T42" s="72"/>
      <c r="U42" s="73">
        <f t="shared" si="11"/>
        <v>0</v>
      </c>
      <c r="V42" s="73">
        <f t="shared" si="12"/>
        <v>0</v>
      </c>
      <c r="W42" s="160">
        <f t="shared" si="14"/>
        <v>3282</v>
      </c>
    </row>
    <row r="43" spans="1:23" ht="15.75" thickBot="1" x14ac:dyDescent="0.3">
      <c r="A43" s="179" t="s">
        <v>105</v>
      </c>
      <c r="B43" s="167">
        <v>1</v>
      </c>
      <c r="C43" s="43">
        <f t="shared" si="15"/>
        <v>8</v>
      </c>
      <c r="D43" s="101">
        <f t="shared" si="1"/>
        <v>5</v>
      </c>
      <c r="E43" s="61">
        <v>1</v>
      </c>
      <c r="F43" s="62">
        <f t="shared" si="13"/>
        <v>191</v>
      </c>
      <c r="G43" s="63">
        <f t="shared" si="2"/>
        <v>20.40920716112532</v>
      </c>
      <c r="H43" s="64"/>
      <c r="I43" s="65">
        <f t="shared" si="3"/>
        <v>0</v>
      </c>
      <c r="J43" s="65">
        <f t="shared" si="4"/>
        <v>0</v>
      </c>
      <c r="K43" s="66">
        <v>1</v>
      </c>
      <c r="L43" s="67">
        <f t="shared" si="5"/>
        <v>317</v>
      </c>
      <c r="M43" s="67">
        <f t="shared" si="6"/>
        <v>27.794117647058822</v>
      </c>
      <c r="N43" s="68">
        <v>1</v>
      </c>
      <c r="O43" s="69">
        <f t="shared" si="7"/>
        <v>156.25</v>
      </c>
      <c r="P43" s="69">
        <f t="shared" si="8"/>
        <v>20.172910662824208</v>
      </c>
      <c r="Q43" s="70"/>
      <c r="R43" s="71">
        <f t="shared" si="9"/>
        <v>0</v>
      </c>
      <c r="S43" s="71">
        <f t="shared" si="10"/>
        <v>0</v>
      </c>
      <c r="T43" s="72"/>
      <c r="U43" s="73">
        <f t="shared" si="11"/>
        <v>0</v>
      </c>
      <c r="V43" s="73">
        <f t="shared" si="12"/>
        <v>0</v>
      </c>
      <c r="W43" s="160">
        <f t="shared" si="14"/>
        <v>664.25</v>
      </c>
    </row>
    <row r="44" spans="1:23" ht="15.75" thickBot="1" x14ac:dyDescent="0.3">
      <c r="A44" s="176" t="s">
        <v>106</v>
      </c>
      <c r="B44" s="164">
        <v>1</v>
      </c>
      <c r="C44" s="43">
        <f t="shared" si="15"/>
        <v>8</v>
      </c>
      <c r="D44" s="101">
        <f t="shared" si="1"/>
        <v>5</v>
      </c>
      <c r="E44" s="61">
        <v>1</v>
      </c>
      <c r="F44" s="62">
        <f t="shared" si="13"/>
        <v>191</v>
      </c>
      <c r="G44" s="63">
        <f t="shared" si="2"/>
        <v>20.40920716112532</v>
      </c>
      <c r="H44" s="64"/>
      <c r="I44" s="65">
        <f t="shared" si="3"/>
        <v>0</v>
      </c>
      <c r="J44" s="65">
        <f t="shared" si="4"/>
        <v>0</v>
      </c>
      <c r="K44" s="66">
        <v>1</v>
      </c>
      <c r="L44" s="67">
        <f t="shared" si="5"/>
        <v>317</v>
      </c>
      <c r="M44" s="67">
        <f t="shared" si="6"/>
        <v>27.794117647058822</v>
      </c>
      <c r="N44" s="68">
        <v>1</v>
      </c>
      <c r="O44" s="69">
        <f t="shared" si="7"/>
        <v>156.25</v>
      </c>
      <c r="P44" s="69">
        <f t="shared" si="8"/>
        <v>20.172910662824208</v>
      </c>
      <c r="Q44" s="70"/>
      <c r="R44" s="71">
        <f t="shared" si="9"/>
        <v>0</v>
      </c>
      <c r="S44" s="71">
        <f t="shared" si="10"/>
        <v>0</v>
      </c>
      <c r="T44" s="72"/>
      <c r="U44" s="73">
        <f t="shared" si="11"/>
        <v>0</v>
      </c>
      <c r="V44" s="73">
        <f t="shared" si="12"/>
        <v>0</v>
      </c>
      <c r="W44" s="160">
        <f t="shared" si="14"/>
        <v>664.25</v>
      </c>
    </row>
    <row r="45" spans="1:23" ht="15.75" thickBot="1" x14ac:dyDescent="0.3">
      <c r="A45" s="179" t="s">
        <v>107</v>
      </c>
      <c r="B45" s="167">
        <v>5</v>
      </c>
      <c r="C45" s="43">
        <f t="shared" ref="C45:C72" si="16">B45*8</f>
        <v>40</v>
      </c>
      <c r="D45" s="101">
        <f t="shared" si="1"/>
        <v>4</v>
      </c>
      <c r="E45" s="61">
        <v>12</v>
      </c>
      <c r="F45" s="62">
        <f t="shared" si="13"/>
        <v>2292</v>
      </c>
      <c r="G45" s="63">
        <f t="shared" si="2"/>
        <v>244.91048593350382</v>
      </c>
      <c r="H45" s="64"/>
      <c r="I45" s="65">
        <f t="shared" si="3"/>
        <v>0</v>
      </c>
      <c r="J45" s="65">
        <f t="shared" si="4"/>
        <v>0</v>
      </c>
      <c r="K45" s="66">
        <v>12</v>
      </c>
      <c r="L45" s="67">
        <f t="shared" si="5"/>
        <v>3804</v>
      </c>
      <c r="M45" s="67">
        <f t="shared" si="6"/>
        <v>333.52941176470586</v>
      </c>
      <c r="N45" s="68">
        <v>12</v>
      </c>
      <c r="O45" s="69">
        <f t="shared" si="7"/>
        <v>1875</v>
      </c>
      <c r="P45" s="69">
        <f t="shared" si="8"/>
        <v>242.07492795389049</v>
      </c>
      <c r="Q45" s="70"/>
      <c r="R45" s="71">
        <f t="shared" si="9"/>
        <v>0</v>
      </c>
      <c r="S45" s="71">
        <f t="shared" si="10"/>
        <v>0</v>
      </c>
      <c r="T45" s="72"/>
      <c r="U45" s="73">
        <f t="shared" si="11"/>
        <v>0</v>
      </c>
      <c r="V45" s="73">
        <f t="shared" si="12"/>
        <v>0</v>
      </c>
      <c r="W45" s="160">
        <f t="shared" si="14"/>
        <v>7971</v>
      </c>
    </row>
    <row r="46" spans="1:23" ht="15.75" thickBot="1" x14ac:dyDescent="0.3">
      <c r="A46" s="176" t="s">
        <v>108</v>
      </c>
      <c r="B46" s="164">
        <v>1</v>
      </c>
      <c r="C46" s="43">
        <f t="shared" si="16"/>
        <v>8</v>
      </c>
      <c r="D46" s="101">
        <f t="shared" si="1"/>
        <v>5</v>
      </c>
      <c r="E46" s="61">
        <v>1</v>
      </c>
      <c r="F46" s="62">
        <f t="shared" si="13"/>
        <v>191</v>
      </c>
      <c r="G46" s="63">
        <f t="shared" si="2"/>
        <v>20.40920716112532</v>
      </c>
      <c r="H46" s="64"/>
      <c r="I46" s="65">
        <f t="shared" si="3"/>
        <v>0</v>
      </c>
      <c r="J46" s="65">
        <f t="shared" si="4"/>
        <v>0</v>
      </c>
      <c r="K46" s="66">
        <v>1</v>
      </c>
      <c r="L46" s="67">
        <f t="shared" si="5"/>
        <v>317</v>
      </c>
      <c r="M46" s="67">
        <f t="shared" si="6"/>
        <v>27.794117647058822</v>
      </c>
      <c r="N46" s="68">
        <v>1</v>
      </c>
      <c r="O46" s="69">
        <f t="shared" si="7"/>
        <v>156.25</v>
      </c>
      <c r="P46" s="69">
        <f t="shared" si="8"/>
        <v>20.172910662824208</v>
      </c>
      <c r="Q46" s="70"/>
      <c r="R46" s="71">
        <f t="shared" si="9"/>
        <v>0</v>
      </c>
      <c r="S46" s="71">
        <f t="shared" si="10"/>
        <v>0</v>
      </c>
      <c r="T46" s="72"/>
      <c r="U46" s="73">
        <f t="shared" si="11"/>
        <v>0</v>
      </c>
      <c r="V46" s="73">
        <f t="shared" si="12"/>
        <v>0</v>
      </c>
      <c r="W46" s="160">
        <f t="shared" si="14"/>
        <v>664.25</v>
      </c>
    </row>
    <row r="47" spans="1:23" s="40" customFormat="1" ht="15.75" thickBot="1" x14ac:dyDescent="0.3">
      <c r="A47" s="180" t="s">
        <v>109</v>
      </c>
      <c r="B47" s="168">
        <v>1</v>
      </c>
      <c r="C47" s="46">
        <f t="shared" si="16"/>
        <v>8</v>
      </c>
      <c r="D47" s="101">
        <f t="shared" si="1"/>
        <v>5</v>
      </c>
      <c r="E47" s="87">
        <v>1</v>
      </c>
      <c r="F47" s="62">
        <f t="shared" si="13"/>
        <v>191</v>
      </c>
      <c r="G47" s="88">
        <f t="shared" si="2"/>
        <v>20.40920716112532</v>
      </c>
      <c r="H47" s="89"/>
      <c r="I47" s="90">
        <f t="shared" si="3"/>
        <v>0</v>
      </c>
      <c r="J47" s="90">
        <f t="shared" si="4"/>
        <v>0</v>
      </c>
      <c r="K47" s="91">
        <v>1</v>
      </c>
      <c r="L47" s="67">
        <f t="shared" si="5"/>
        <v>317</v>
      </c>
      <c r="M47" s="92">
        <f t="shared" si="6"/>
        <v>27.794117647058822</v>
      </c>
      <c r="N47" s="93">
        <v>1</v>
      </c>
      <c r="O47" s="94">
        <f t="shared" si="7"/>
        <v>156.25</v>
      </c>
      <c r="P47" s="94">
        <f t="shared" si="8"/>
        <v>20.172910662824208</v>
      </c>
      <c r="Q47" s="95"/>
      <c r="R47" s="96">
        <f t="shared" si="9"/>
        <v>0</v>
      </c>
      <c r="S47" s="96">
        <f t="shared" si="10"/>
        <v>0</v>
      </c>
      <c r="T47" s="97"/>
      <c r="U47" s="98">
        <f t="shared" si="11"/>
        <v>0</v>
      </c>
      <c r="V47" s="98">
        <f t="shared" si="12"/>
        <v>0</v>
      </c>
      <c r="W47" s="160">
        <f t="shared" si="14"/>
        <v>664.25</v>
      </c>
    </row>
    <row r="48" spans="1:23" s="31" customFormat="1" ht="15.75" thickBot="1" x14ac:dyDescent="0.3">
      <c r="A48" s="175" t="s">
        <v>110</v>
      </c>
      <c r="B48" s="163">
        <v>1</v>
      </c>
      <c r="C48" s="42">
        <f t="shared" si="16"/>
        <v>8</v>
      </c>
      <c r="D48" s="101">
        <f t="shared" si="1"/>
        <v>4</v>
      </c>
      <c r="E48" s="99">
        <v>1</v>
      </c>
      <c r="F48" s="62">
        <f t="shared" si="13"/>
        <v>191</v>
      </c>
      <c r="G48" s="50">
        <f t="shared" si="2"/>
        <v>20.40920716112532</v>
      </c>
      <c r="H48" s="51"/>
      <c r="I48" s="52">
        <f t="shared" si="3"/>
        <v>0</v>
      </c>
      <c r="J48" s="52">
        <f t="shared" si="4"/>
        <v>0</v>
      </c>
      <c r="K48" s="53">
        <v>1</v>
      </c>
      <c r="L48" s="54">
        <f t="shared" si="5"/>
        <v>317</v>
      </c>
      <c r="M48" s="54">
        <f t="shared" si="6"/>
        <v>27.794117647058822</v>
      </c>
      <c r="N48" s="55">
        <v>1</v>
      </c>
      <c r="O48" s="56">
        <f t="shared" si="7"/>
        <v>156.25</v>
      </c>
      <c r="P48" s="56">
        <f t="shared" si="8"/>
        <v>20.172910662824208</v>
      </c>
      <c r="Q48" s="57">
        <v>1</v>
      </c>
      <c r="R48" s="58">
        <f t="shared" si="9"/>
        <v>471.875</v>
      </c>
      <c r="S48" s="58">
        <f t="shared" si="10"/>
        <v>6.4</v>
      </c>
      <c r="T48" s="59"/>
      <c r="U48" s="60">
        <f t="shared" si="11"/>
        <v>0</v>
      </c>
      <c r="V48" s="60">
        <f t="shared" si="12"/>
        <v>0</v>
      </c>
      <c r="W48" s="160">
        <f t="shared" si="14"/>
        <v>1136.125</v>
      </c>
    </row>
    <row r="49" spans="1:23" ht="15.75" thickBot="1" x14ac:dyDescent="0.3">
      <c r="A49" s="181" t="s">
        <v>111</v>
      </c>
      <c r="B49" s="166">
        <v>5</v>
      </c>
      <c r="C49" s="43">
        <f t="shared" si="16"/>
        <v>40</v>
      </c>
      <c r="D49" s="101">
        <f t="shared" si="1"/>
        <v>10</v>
      </c>
      <c r="E49" s="86">
        <v>10</v>
      </c>
      <c r="F49" s="62">
        <f t="shared" si="13"/>
        <v>1910</v>
      </c>
      <c r="G49" s="63">
        <f t="shared" si="2"/>
        <v>204.0920716112532</v>
      </c>
      <c r="H49" s="64"/>
      <c r="I49" s="65">
        <f t="shared" si="3"/>
        <v>0</v>
      </c>
      <c r="J49" s="65">
        <f t="shared" si="4"/>
        <v>0</v>
      </c>
      <c r="K49" s="66">
        <v>10</v>
      </c>
      <c r="L49" s="67">
        <f t="shared" si="5"/>
        <v>3170</v>
      </c>
      <c r="M49" s="67">
        <f t="shared" si="6"/>
        <v>277.94117647058823</v>
      </c>
      <c r="N49" s="68">
        <v>10</v>
      </c>
      <c r="O49" s="69">
        <f t="shared" si="7"/>
        <v>1562.5</v>
      </c>
      <c r="P49" s="69">
        <f t="shared" si="8"/>
        <v>201.72910662824208</v>
      </c>
      <c r="Q49" s="70"/>
      <c r="R49" s="71">
        <f t="shared" si="9"/>
        <v>0</v>
      </c>
      <c r="S49" s="71">
        <f t="shared" si="10"/>
        <v>0</v>
      </c>
      <c r="T49" s="72"/>
      <c r="U49" s="73">
        <f t="shared" si="11"/>
        <v>0</v>
      </c>
      <c r="V49" s="73">
        <f t="shared" si="12"/>
        <v>0</v>
      </c>
      <c r="W49" s="160">
        <f t="shared" si="14"/>
        <v>6642.5</v>
      </c>
    </row>
    <row r="50" spans="1:23" ht="15.75" thickBot="1" x14ac:dyDescent="0.3">
      <c r="A50" s="181" t="s">
        <v>112</v>
      </c>
      <c r="B50" s="166">
        <v>5</v>
      </c>
      <c r="C50" s="43">
        <f t="shared" si="16"/>
        <v>40</v>
      </c>
      <c r="D50" s="101">
        <f t="shared" si="1"/>
        <v>10</v>
      </c>
      <c r="E50" s="86">
        <v>10</v>
      </c>
      <c r="F50" s="62">
        <f t="shared" si="13"/>
        <v>1910</v>
      </c>
      <c r="G50" s="63">
        <f t="shared" si="2"/>
        <v>204.0920716112532</v>
      </c>
      <c r="H50" s="64"/>
      <c r="I50" s="65">
        <f t="shared" si="3"/>
        <v>0</v>
      </c>
      <c r="J50" s="65">
        <f t="shared" si="4"/>
        <v>0</v>
      </c>
      <c r="K50" s="66">
        <v>10</v>
      </c>
      <c r="L50" s="67">
        <f t="shared" si="5"/>
        <v>3170</v>
      </c>
      <c r="M50" s="67">
        <f t="shared" si="6"/>
        <v>277.94117647058823</v>
      </c>
      <c r="N50" s="68">
        <v>10</v>
      </c>
      <c r="O50" s="69">
        <f t="shared" si="7"/>
        <v>1562.5</v>
      </c>
      <c r="P50" s="69">
        <f t="shared" si="8"/>
        <v>201.72910662824208</v>
      </c>
      <c r="Q50" s="70"/>
      <c r="R50" s="71">
        <f t="shared" si="9"/>
        <v>0</v>
      </c>
      <c r="S50" s="71">
        <f t="shared" si="10"/>
        <v>0</v>
      </c>
      <c r="T50" s="72"/>
      <c r="U50" s="73">
        <f t="shared" si="11"/>
        <v>0</v>
      </c>
      <c r="V50" s="73">
        <f t="shared" si="12"/>
        <v>0</v>
      </c>
      <c r="W50" s="160">
        <f t="shared" si="14"/>
        <v>6642.5</v>
      </c>
    </row>
    <row r="51" spans="1:23" ht="15.75" thickBot="1" x14ac:dyDescent="0.3">
      <c r="A51" s="181" t="s">
        <v>113</v>
      </c>
      <c r="B51" s="166">
        <v>5</v>
      </c>
      <c r="C51" s="43">
        <f t="shared" si="16"/>
        <v>40</v>
      </c>
      <c r="D51" s="101">
        <f t="shared" si="1"/>
        <v>10</v>
      </c>
      <c r="E51" s="86">
        <v>10</v>
      </c>
      <c r="F51" s="62">
        <f t="shared" si="13"/>
        <v>1910</v>
      </c>
      <c r="G51" s="63">
        <f t="shared" si="2"/>
        <v>204.0920716112532</v>
      </c>
      <c r="H51" s="64"/>
      <c r="I51" s="65">
        <f t="shared" si="3"/>
        <v>0</v>
      </c>
      <c r="J51" s="65">
        <f t="shared" si="4"/>
        <v>0</v>
      </c>
      <c r="K51" s="66">
        <v>10</v>
      </c>
      <c r="L51" s="67">
        <f t="shared" si="5"/>
        <v>3170</v>
      </c>
      <c r="M51" s="67">
        <f t="shared" si="6"/>
        <v>277.94117647058823</v>
      </c>
      <c r="N51" s="68">
        <v>10</v>
      </c>
      <c r="O51" s="69">
        <f t="shared" si="7"/>
        <v>1562.5</v>
      </c>
      <c r="P51" s="69">
        <f t="shared" si="8"/>
        <v>201.72910662824208</v>
      </c>
      <c r="Q51" s="70"/>
      <c r="R51" s="71">
        <f t="shared" si="9"/>
        <v>0</v>
      </c>
      <c r="S51" s="71">
        <f t="shared" si="10"/>
        <v>0</v>
      </c>
      <c r="T51" s="72"/>
      <c r="U51" s="73">
        <f t="shared" si="11"/>
        <v>0</v>
      </c>
      <c r="V51" s="73">
        <f t="shared" si="12"/>
        <v>0</v>
      </c>
      <c r="W51" s="160">
        <f t="shared" si="14"/>
        <v>6642.5</v>
      </c>
    </row>
    <row r="52" spans="1:23" ht="15.75" thickBot="1" x14ac:dyDescent="0.3">
      <c r="A52" s="181" t="s">
        <v>114</v>
      </c>
      <c r="B52" s="166">
        <v>2</v>
      </c>
      <c r="C52" s="43">
        <f t="shared" si="16"/>
        <v>16</v>
      </c>
      <c r="D52" s="101">
        <f t="shared" si="1"/>
        <v>4</v>
      </c>
      <c r="E52" s="86">
        <v>4</v>
      </c>
      <c r="F52" s="62">
        <f t="shared" si="13"/>
        <v>764</v>
      </c>
      <c r="G52" s="63">
        <f t="shared" si="2"/>
        <v>81.636828644501279</v>
      </c>
      <c r="H52" s="64"/>
      <c r="I52" s="65">
        <f t="shared" si="3"/>
        <v>0</v>
      </c>
      <c r="J52" s="65">
        <f t="shared" si="4"/>
        <v>0</v>
      </c>
      <c r="K52" s="66">
        <v>4</v>
      </c>
      <c r="L52" s="67">
        <f t="shared" si="5"/>
        <v>1268</v>
      </c>
      <c r="M52" s="67">
        <f t="shared" si="6"/>
        <v>111.17647058823529</v>
      </c>
      <c r="N52" s="68">
        <v>4</v>
      </c>
      <c r="O52" s="69">
        <f t="shared" si="7"/>
        <v>625</v>
      </c>
      <c r="P52" s="69">
        <f t="shared" si="8"/>
        <v>80.691642651296831</v>
      </c>
      <c r="Q52" s="70"/>
      <c r="R52" s="71">
        <f t="shared" si="9"/>
        <v>0</v>
      </c>
      <c r="S52" s="71">
        <f t="shared" si="10"/>
        <v>0</v>
      </c>
      <c r="T52" s="72"/>
      <c r="U52" s="73">
        <f t="shared" si="11"/>
        <v>0</v>
      </c>
      <c r="V52" s="73">
        <f t="shared" si="12"/>
        <v>0</v>
      </c>
      <c r="W52" s="160">
        <f t="shared" si="14"/>
        <v>2657</v>
      </c>
    </row>
    <row r="53" spans="1:23" ht="15.75" thickBot="1" x14ac:dyDescent="0.3">
      <c r="A53" s="181" t="s">
        <v>115</v>
      </c>
      <c r="B53" s="166">
        <v>7</v>
      </c>
      <c r="C53" s="43">
        <f t="shared" si="16"/>
        <v>56</v>
      </c>
      <c r="D53" s="101">
        <f t="shared" si="1"/>
        <v>6</v>
      </c>
      <c r="E53" s="86">
        <v>16</v>
      </c>
      <c r="F53" s="62">
        <f t="shared" si="13"/>
        <v>3056</v>
      </c>
      <c r="G53" s="63">
        <f t="shared" si="2"/>
        <v>326.54731457800511</v>
      </c>
      <c r="H53" s="64"/>
      <c r="I53" s="65">
        <f t="shared" si="3"/>
        <v>0</v>
      </c>
      <c r="J53" s="65">
        <f t="shared" si="4"/>
        <v>0</v>
      </c>
      <c r="K53" s="66">
        <v>10</v>
      </c>
      <c r="L53" s="67">
        <f t="shared" si="5"/>
        <v>3170</v>
      </c>
      <c r="M53" s="67">
        <f t="shared" si="6"/>
        <v>277.94117647058823</v>
      </c>
      <c r="N53" s="68">
        <v>16</v>
      </c>
      <c r="O53" s="69">
        <f t="shared" si="7"/>
        <v>2500</v>
      </c>
      <c r="P53" s="69">
        <f t="shared" si="8"/>
        <v>322.76657060518733</v>
      </c>
      <c r="Q53" s="70">
        <v>8</v>
      </c>
      <c r="R53" s="71">
        <f t="shared" si="9"/>
        <v>3775</v>
      </c>
      <c r="S53" s="71">
        <f t="shared" si="10"/>
        <v>51.2</v>
      </c>
      <c r="T53" s="72"/>
      <c r="U53" s="73">
        <f t="shared" si="11"/>
        <v>0</v>
      </c>
      <c r="V53" s="73">
        <f t="shared" si="12"/>
        <v>0</v>
      </c>
      <c r="W53" s="160">
        <f t="shared" si="14"/>
        <v>12501</v>
      </c>
    </row>
    <row r="54" spans="1:23" ht="15.75" thickBot="1" x14ac:dyDescent="0.3">
      <c r="A54" s="181" t="s">
        <v>116</v>
      </c>
      <c r="B54" s="166">
        <v>7</v>
      </c>
      <c r="C54" s="43">
        <f t="shared" si="16"/>
        <v>56</v>
      </c>
      <c r="D54" s="101">
        <f t="shared" si="1"/>
        <v>20</v>
      </c>
      <c r="E54" s="86">
        <v>10</v>
      </c>
      <c r="F54" s="62">
        <f t="shared" si="13"/>
        <v>1910</v>
      </c>
      <c r="G54" s="63">
        <f t="shared" si="2"/>
        <v>204.0920716112532</v>
      </c>
      <c r="H54" s="64"/>
      <c r="I54" s="65">
        <f t="shared" si="3"/>
        <v>0</v>
      </c>
      <c r="J54" s="65">
        <f t="shared" si="4"/>
        <v>0</v>
      </c>
      <c r="K54" s="66">
        <v>6</v>
      </c>
      <c r="L54" s="67">
        <f t="shared" si="5"/>
        <v>1902</v>
      </c>
      <c r="M54" s="67">
        <f t="shared" si="6"/>
        <v>166.76470588235293</v>
      </c>
      <c r="N54" s="68">
        <v>12</v>
      </c>
      <c r="O54" s="69">
        <f t="shared" si="7"/>
        <v>1875</v>
      </c>
      <c r="P54" s="69">
        <f t="shared" si="8"/>
        <v>242.07492795389049</v>
      </c>
      <c r="Q54" s="70">
        <v>8</v>
      </c>
      <c r="R54" s="71">
        <f t="shared" si="9"/>
        <v>3775</v>
      </c>
      <c r="S54" s="71">
        <f t="shared" si="10"/>
        <v>51.2</v>
      </c>
      <c r="T54" s="72"/>
      <c r="U54" s="73">
        <f t="shared" si="11"/>
        <v>0</v>
      </c>
      <c r="V54" s="73">
        <f t="shared" si="12"/>
        <v>0</v>
      </c>
      <c r="W54" s="160">
        <f t="shared" si="14"/>
        <v>9462</v>
      </c>
    </row>
    <row r="55" spans="1:23" ht="15.75" thickBot="1" x14ac:dyDescent="0.3">
      <c r="A55" s="181" t="s">
        <v>117</v>
      </c>
      <c r="B55" s="166">
        <v>4</v>
      </c>
      <c r="C55" s="43">
        <f t="shared" si="16"/>
        <v>32</v>
      </c>
      <c r="D55" s="101">
        <f t="shared" si="1"/>
        <v>-2</v>
      </c>
      <c r="E55" s="86">
        <v>12</v>
      </c>
      <c r="F55" s="62">
        <f t="shared" si="13"/>
        <v>2292</v>
      </c>
      <c r="G55" s="63">
        <f t="shared" si="2"/>
        <v>244.91048593350382</v>
      </c>
      <c r="H55" s="64"/>
      <c r="I55" s="65">
        <f t="shared" si="3"/>
        <v>0</v>
      </c>
      <c r="J55" s="65">
        <f t="shared" si="4"/>
        <v>0</v>
      </c>
      <c r="K55" s="66">
        <v>10</v>
      </c>
      <c r="L55" s="67">
        <f t="shared" si="5"/>
        <v>3170</v>
      </c>
      <c r="M55" s="67">
        <f t="shared" si="6"/>
        <v>277.94117647058823</v>
      </c>
      <c r="N55" s="68">
        <v>12</v>
      </c>
      <c r="O55" s="69">
        <f t="shared" si="7"/>
        <v>1875</v>
      </c>
      <c r="P55" s="69">
        <f t="shared" si="8"/>
        <v>242.07492795389049</v>
      </c>
      <c r="Q55" s="70"/>
      <c r="R55" s="71">
        <f t="shared" si="9"/>
        <v>0</v>
      </c>
      <c r="S55" s="71">
        <f t="shared" si="10"/>
        <v>0</v>
      </c>
      <c r="T55" s="72"/>
      <c r="U55" s="73">
        <f t="shared" si="11"/>
        <v>0</v>
      </c>
      <c r="V55" s="73">
        <f t="shared" si="12"/>
        <v>0</v>
      </c>
      <c r="W55" s="160">
        <f t="shared" si="14"/>
        <v>7337</v>
      </c>
    </row>
    <row r="56" spans="1:23" ht="15.75" thickBot="1" x14ac:dyDescent="0.3">
      <c r="A56" s="181" t="s">
        <v>118</v>
      </c>
      <c r="B56" s="166">
        <v>4</v>
      </c>
      <c r="C56" s="43">
        <f t="shared" si="16"/>
        <v>32</v>
      </c>
      <c r="D56" s="101">
        <f t="shared" si="1"/>
        <v>2</v>
      </c>
      <c r="E56" s="86">
        <v>10</v>
      </c>
      <c r="F56" s="62">
        <f t="shared" si="13"/>
        <v>1910</v>
      </c>
      <c r="G56" s="63">
        <f t="shared" si="2"/>
        <v>204.0920716112532</v>
      </c>
      <c r="H56" s="64"/>
      <c r="I56" s="65">
        <f t="shared" si="3"/>
        <v>0</v>
      </c>
      <c r="J56" s="65">
        <f t="shared" si="4"/>
        <v>0</v>
      </c>
      <c r="K56" s="66">
        <v>10</v>
      </c>
      <c r="L56" s="67">
        <f t="shared" si="5"/>
        <v>3170</v>
      </c>
      <c r="M56" s="67">
        <f t="shared" si="6"/>
        <v>277.94117647058823</v>
      </c>
      <c r="N56" s="68">
        <v>10</v>
      </c>
      <c r="O56" s="69">
        <f t="shared" si="7"/>
        <v>1562.5</v>
      </c>
      <c r="P56" s="69">
        <f t="shared" si="8"/>
        <v>201.72910662824208</v>
      </c>
      <c r="Q56" s="70"/>
      <c r="R56" s="71">
        <f t="shared" si="9"/>
        <v>0</v>
      </c>
      <c r="S56" s="71">
        <f t="shared" si="10"/>
        <v>0</v>
      </c>
      <c r="T56" s="72"/>
      <c r="U56" s="73">
        <f t="shared" si="11"/>
        <v>0</v>
      </c>
      <c r="V56" s="73">
        <f t="shared" si="12"/>
        <v>0</v>
      </c>
      <c r="W56" s="160">
        <f t="shared" si="14"/>
        <v>6642.5</v>
      </c>
    </row>
    <row r="57" spans="1:23" ht="15.75" thickBot="1" x14ac:dyDescent="0.3">
      <c r="A57" s="181" t="s">
        <v>119</v>
      </c>
      <c r="B57" s="166">
        <v>4</v>
      </c>
      <c r="C57" s="43">
        <f t="shared" si="16"/>
        <v>32</v>
      </c>
      <c r="D57" s="101">
        <f t="shared" si="1"/>
        <v>8</v>
      </c>
      <c r="E57" s="86">
        <v>8</v>
      </c>
      <c r="F57" s="62">
        <f t="shared" si="13"/>
        <v>1528</v>
      </c>
      <c r="G57" s="63">
        <f t="shared" si="2"/>
        <v>163.27365728900256</v>
      </c>
      <c r="H57" s="64"/>
      <c r="I57" s="65">
        <f t="shared" si="3"/>
        <v>0</v>
      </c>
      <c r="J57" s="65">
        <f t="shared" si="4"/>
        <v>0</v>
      </c>
      <c r="K57" s="66">
        <v>8</v>
      </c>
      <c r="L57" s="67">
        <f t="shared" si="5"/>
        <v>2536</v>
      </c>
      <c r="M57" s="67">
        <f t="shared" si="6"/>
        <v>222.35294117647058</v>
      </c>
      <c r="N57" s="68">
        <v>8</v>
      </c>
      <c r="O57" s="69">
        <f t="shared" si="7"/>
        <v>1250</v>
      </c>
      <c r="P57" s="69">
        <f t="shared" si="8"/>
        <v>161.38328530259366</v>
      </c>
      <c r="Q57" s="70"/>
      <c r="R57" s="71">
        <f t="shared" si="9"/>
        <v>0</v>
      </c>
      <c r="S57" s="71">
        <f t="shared" si="10"/>
        <v>0</v>
      </c>
      <c r="T57" s="72"/>
      <c r="U57" s="73">
        <f t="shared" si="11"/>
        <v>0</v>
      </c>
      <c r="V57" s="73">
        <f t="shared" si="12"/>
        <v>0</v>
      </c>
      <c r="W57" s="160">
        <f t="shared" si="14"/>
        <v>5314</v>
      </c>
    </row>
    <row r="58" spans="1:23" ht="15.75" thickBot="1" x14ac:dyDescent="0.3">
      <c r="A58" s="181" t="s">
        <v>120</v>
      </c>
      <c r="B58" s="166">
        <v>3</v>
      </c>
      <c r="C58" s="43">
        <f t="shared" si="16"/>
        <v>24</v>
      </c>
      <c r="D58" s="101">
        <f t="shared" si="1"/>
        <v>0</v>
      </c>
      <c r="E58" s="61">
        <v>8</v>
      </c>
      <c r="F58" s="62">
        <f t="shared" si="13"/>
        <v>1528</v>
      </c>
      <c r="G58" s="63">
        <f t="shared" si="2"/>
        <v>163.27365728900256</v>
      </c>
      <c r="H58" s="64"/>
      <c r="I58" s="65">
        <f t="shared" si="3"/>
        <v>0</v>
      </c>
      <c r="J58" s="65">
        <f t="shared" si="4"/>
        <v>0</v>
      </c>
      <c r="K58" s="66">
        <v>8</v>
      </c>
      <c r="L58" s="67">
        <f t="shared" si="5"/>
        <v>2536</v>
      </c>
      <c r="M58" s="67">
        <f t="shared" si="6"/>
        <v>222.35294117647058</v>
      </c>
      <c r="N58" s="68">
        <v>8</v>
      </c>
      <c r="O58" s="69">
        <f t="shared" si="7"/>
        <v>1250</v>
      </c>
      <c r="P58" s="69">
        <f t="shared" si="8"/>
        <v>161.38328530259366</v>
      </c>
      <c r="Q58" s="70"/>
      <c r="R58" s="71">
        <f t="shared" si="9"/>
        <v>0</v>
      </c>
      <c r="S58" s="71">
        <f t="shared" si="10"/>
        <v>0</v>
      </c>
      <c r="T58" s="72"/>
      <c r="U58" s="73">
        <f t="shared" si="11"/>
        <v>0</v>
      </c>
      <c r="V58" s="73">
        <f t="shared" si="12"/>
        <v>0</v>
      </c>
      <c r="W58" s="160">
        <f t="shared" si="14"/>
        <v>5314</v>
      </c>
    </row>
    <row r="59" spans="1:23" ht="15.75" thickBot="1" x14ac:dyDescent="0.3">
      <c r="A59" s="181" t="s">
        <v>121</v>
      </c>
      <c r="B59" s="166">
        <v>5</v>
      </c>
      <c r="C59" s="43">
        <f t="shared" si="16"/>
        <v>40</v>
      </c>
      <c r="D59" s="101">
        <f t="shared" si="1"/>
        <v>16</v>
      </c>
      <c r="E59" s="61">
        <v>8</v>
      </c>
      <c r="F59" s="62">
        <f t="shared" si="13"/>
        <v>1528</v>
      </c>
      <c r="G59" s="63">
        <f t="shared" si="2"/>
        <v>163.27365728900256</v>
      </c>
      <c r="H59" s="64"/>
      <c r="I59" s="65">
        <f t="shared" si="3"/>
        <v>0</v>
      </c>
      <c r="J59" s="65">
        <f t="shared" si="4"/>
        <v>0</v>
      </c>
      <c r="K59" s="66">
        <v>8</v>
      </c>
      <c r="L59" s="67">
        <f t="shared" si="5"/>
        <v>2536</v>
      </c>
      <c r="M59" s="67">
        <f t="shared" si="6"/>
        <v>222.35294117647058</v>
      </c>
      <c r="N59" s="68">
        <v>8</v>
      </c>
      <c r="O59" s="69">
        <f t="shared" si="7"/>
        <v>1250</v>
      </c>
      <c r="P59" s="69">
        <f t="shared" si="8"/>
        <v>161.38328530259366</v>
      </c>
      <c r="Q59" s="70"/>
      <c r="R59" s="71">
        <f t="shared" si="9"/>
        <v>0</v>
      </c>
      <c r="S59" s="71">
        <f t="shared" si="10"/>
        <v>0</v>
      </c>
      <c r="T59" s="72"/>
      <c r="U59" s="73">
        <f t="shared" si="11"/>
        <v>0</v>
      </c>
      <c r="V59" s="73">
        <f t="shared" si="12"/>
        <v>0</v>
      </c>
      <c r="W59" s="160">
        <f t="shared" si="14"/>
        <v>5314</v>
      </c>
    </row>
    <row r="60" spans="1:23" ht="15.75" thickBot="1" x14ac:dyDescent="0.3">
      <c r="A60" s="181" t="s">
        <v>122</v>
      </c>
      <c r="B60" s="166">
        <v>5</v>
      </c>
      <c r="C60" s="43">
        <f t="shared" si="16"/>
        <v>40</v>
      </c>
      <c r="D60" s="101">
        <f t="shared" si="1"/>
        <v>4</v>
      </c>
      <c r="E60" s="61">
        <v>10</v>
      </c>
      <c r="F60" s="62">
        <f t="shared" si="13"/>
        <v>1910</v>
      </c>
      <c r="G60" s="63">
        <f t="shared" si="2"/>
        <v>204.0920716112532</v>
      </c>
      <c r="H60" s="64"/>
      <c r="I60" s="65">
        <f t="shared" si="3"/>
        <v>0</v>
      </c>
      <c r="J60" s="65">
        <f t="shared" si="4"/>
        <v>0</v>
      </c>
      <c r="K60" s="66">
        <v>8</v>
      </c>
      <c r="L60" s="67">
        <f t="shared" si="5"/>
        <v>2536</v>
      </c>
      <c r="M60" s="67">
        <f t="shared" si="6"/>
        <v>222.35294117647058</v>
      </c>
      <c r="N60" s="68">
        <v>10</v>
      </c>
      <c r="O60" s="69">
        <f t="shared" si="7"/>
        <v>1562.5</v>
      </c>
      <c r="P60" s="69">
        <f t="shared" si="8"/>
        <v>201.72910662824208</v>
      </c>
      <c r="Q60" s="70">
        <v>8</v>
      </c>
      <c r="R60" s="71">
        <f t="shared" si="9"/>
        <v>3775</v>
      </c>
      <c r="S60" s="71">
        <f t="shared" si="10"/>
        <v>51.2</v>
      </c>
      <c r="T60" s="72"/>
      <c r="U60" s="73">
        <f t="shared" si="11"/>
        <v>0</v>
      </c>
      <c r="V60" s="73">
        <f t="shared" si="12"/>
        <v>0</v>
      </c>
      <c r="W60" s="160">
        <f t="shared" si="14"/>
        <v>9783.5</v>
      </c>
    </row>
    <row r="61" spans="1:23" ht="15.75" thickBot="1" x14ac:dyDescent="0.3">
      <c r="A61" s="181" t="s">
        <v>123</v>
      </c>
      <c r="B61" s="166">
        <v>7</v>
      </c>
      <c r="C61" s="43">
        <f t="shared" si="16"/>
        <v>56</v>
      </c>
      <c r="D61" s="101">
        <f t="shared" si="1"/>
        <v>18</v>
      </c>
      <c r="E61" s="61">
        <v>10</v>
      </c>
      <c r="F61" s="62">
        <f t="shared" si="13"/>
        <v>1910</v>
      </c>
      <c r="G61" s="63">
        <f t="shared" si="2"/>
        <v>204.0920716112532</v>
      </c>
      <c r="H61" s="64"/>
      <c r="I61" s="65">
        <f t="shared" si="3"/>
        <v>0</v>
      </c>
      <c r="J61" s="65">
        <f t="shared" si="4"/>
        <v>0</v>
      </c>
      <c r="K61" s="66">
        <v>10</v>
      </c>
      <c r="L61" s="67">
        <f t="shared" si="5"/>
        <v>3170</v>
      </c>
      <c r="M61" s="67">
        <f t="shared" si="6"/>
        <v>277.94117647058823</v>
      </c>
      <c r="N61" s="68">
        <v>10</v>
      </c>
      <c r="O61" s="69">
        <f t="shared" si="7"/>
        <v>1562.5</v>
      </c>
      <c r="P61" s="69">
        <f t="shared" si="8"/>
        <v>201.72910662824208</v>
      </c>
      <c r="Q61" s="70">
        <v>8</v>
      </c>
      <c r="R61" s="71">
        <f t="shared" si="9"/>
        <v>3775</v>
      </c>
      <c r="S61" s="71">
        <f t="shared" si="10"/>
        <v>51.2</v>
      </c>
      <c r="T61" s="72"/>
      <c r="U61" s="73">
        <f t="shared" si="11"/>
        <v>0</v>
      </c>
      <c r="V61" s="73">
        <f t="shared" si="12"/>
        <v>0</v>
      </c>
      <c r="W61" s="160">
        <f t="shared" si="14"/>
        <v>10417.5</v>
      </c>
    </row>
    <row r="62" spans="1:23" ht="16.5" thickBot="1" x14ac:dyDescent="0.3">
      <c r="A62" s="182" t="s">
        <v>124</v>
      </c>
      <c r="B62" s="169">
        <v>7</v>
      </c>
      <c r="C62" s="43">
        <f t="shared" si="16"/>
        <v>56</v>
      </c>
      <c r="D62" s="101">
        <f t="shared" si="1"/>
        <v>24</v>
      </c>
      <c r="E62" s="61">
        <v>8</v>
      </c>
      <c r="F62" s="62">
        <f t="shared" si="13"/>
        <v>1528</v>
      </c>
      <c r="G62" s="63">
        <f t="shared" si="2"/>
        <v>163.27365728900256</v>
      </c>
      <c r="H62" s="64"/>
      <c r="I62" s="65">
        <f t="shared" si="3"/>
        <v>0</v>
      </c>
      <c r="J62" s="65">
        <f t="shared" si="4"/>
        <v>0</v>
      </c>
      <c r="K62" s="66">
        <v>8</v>
      </c>
      <c r="L62" s="67">
        <f t="shared" si="5"/>
        <v>2536</v>
      </c>
      <c r="M62" s="67">
        <f t="shared" si="6"/>
        <v>222.35294117647058</v>
      </c>
      <c r="N62" s="68">
        <v>8</v>
      </c>
      <c r="O62" s="69">
        <f t="shared" si="7"/>
        <v>1250</v>
      </c>
      <c r="P62" s="69">
        <f t="shared" si="8"/>
        <v>161.38328530259366</v>
      </c>
      <c r="Q62" s="70">
        <v>8</v>
      </c>
      <c r="R62" s="71">
        <f t="shared" si="9"/>
        <v>3775</v>
      </c>
      <c r="S62" s="71">
        <f t="shared" si="10"/>
        <v>51.2</v>
      </c>
      <c r="T62" s="72"/>
      <c r="U62" s="73">
        <f t="shared" si="11"/>
        <v>0</v>
      </c>
      <c r="V62" s="73">
        <f t="shared" si="12"/>
        <v>0</v>
      </c>
      <c r="W62" s="160">
        <f t="shared" si="14"/>
        <v>9089</v>
      </c>
    </row>
    <row r="63" spans="1:23" ht="15.75" thickBot="1" x14ac:dyDescent="0.3">
      <c r="A63" s="176" t="s">
        <v>125</v>
      </c>
      <c r="B63" s="164">
        <v>1</v>
      </c>
      <c r="C63" s="43">
        <f t="shared" si="16"/>
        <v>8</v>
      </c>
      <c r="D63" s="101">
        <f t="shared" si="1"/>
        <v>4</v>
      </c>
      <c r="E63" s="61">
        <v>1</v>
      </c>
      <c r="F63" s="62">
        <f t="shared" si="13"/>
        <v>191</v>
      </c>
      <c r="G63" s="63">
        <f t="shared" si="2"/>
        <v>20.40920716112532</v>
      </c>
      <c r="H63" s="64"/>
      <c r="I63" s="65">
        <f t="shared" si="3"/>
        <v>0</v>
      </c>
      <c r="J63" s="65">
        <f t="shared" si="4"/>
        <v>0</v>
      </c>
      <c r="K63" s="66">
        <v>1</v>
      </c>
      <c r="L63" s="67">
        <f t="shared" si="5"/>
        <v>317</v>
      </c>
      <c r="M63" s="67">
        <f t="shared" si="6"/>
        <v>27.794117647058822</v>
      </c>
      <c r="N63" s="68">
        <v>1</v>
      </c>
      <c r="O63" s="69">
        <f t="shared" si="7"/>
        <v>156.25</v>
      </c>
      <c r="P63" s="69">
        <f t="shared" si="8"/>
        <v>20.172910662824208</v>
      </c>
      <c r="Q63" s="70">
        <v>1</v>
      </c>
      <c r="R63" s="71">
        <f t="shared" si="9"/>
        <v>471.875</v>
      </c>
      <c r="S63" s="71">
        <f t="shared" si="10"/>
        <v>6.4</v>
      </c>
      <c r="T63" s="72"/>
      <c r="U63" s="73">
        <f t="shared" si="11"/>
        <v>0</v>
      </c>
      <c r="V63" s="73">
        <f t="shared" si="12"/>
        <v>0</v>
      </c>
      <c r="W63" s="160">
        <f t="shared" si="14"/>
        <v>1136.125</v>
      </c>
    </row>
    <row r="64" spans="1:23" ht="15.75" thickBot="1" x14ac:dyDescent="0.3">
      <c r="A64" s="176" t="s">
        <v>126</v>
      </c>
      <c r="B64" s="164">
        <v>5</v>
      </c>
      <c r="C64" s="43">
        <f t="shared" si="16"/>
        <v>40</v>
      </c>
      <c r="D64" s="101">
        <f t="shared" si="1"/>
        <v>16</v>
      </c>
      <c r="E64" s="61">
        <v>8</v>
      </c>
      <c r="F64" s="62">
        <f t="shared" si="13"/>
        <v>1528</v>
      </c>
      <c r="G64" s="63">
        <f t="shared" si="2"/>
        <v>163.27365728900256</v>
      </c>
      <c r="H64" s="64"/>
      <c r="I64" s="65">
        <f t="shared" si="3"/>
        <v>0</v>
      </c>
      <c r="J64" s="65">
        <f t="shared" si="4"/>
        <v>0</v>
      </c>
      <c r="K64" s="66">
        <v>8</v>
      </c>
      <c r="L64" s="67">
        <f t="shared" si="5"/>
        <v>2536</v>
      </c>
      <c r="M64" s="67">
        <f t="shared" si="6"/>
        <v>222.35294117647058</v>
      </c>
      <c r="N64" s="68">
        <v>8</v>
      </c>
      <c r="O64" s="69">
        <f t="shared" si="7"/>
        <v>1250</v>
      </c>
      <c r="P64" s="69">
        <f t="shared" si="8"/>
        <v>161.38328530259366</v>
      </c>
      <c r="Q64" s="70"/>
      <c r="R64" s="71">
        <f t="shared" si="9"/>
        <v>0</v>
      </c>
      <c r="S64" s="71">
        <f t="shared" si="10"/>
        <v>0</v>
      </c>
      <c r="T64" s="72"/>
      <c r="U64" s="73">
        <f t="shared" si="11"/>
        <v>0</v>
      </c>
      <c r="V64" s="73">
        <f t="shared" si="12"/>
        <v>0</v>
      </c>
      <c r="W64" s="160">
        <f t="shared" si="14"/>
        <v>5314</v>
      </c>
    </row>
    <row r="65" spans="1:23" ht="15.75" thickBot="1" x14ac:dyDescent="0.3">
      <c r="A65" s="176" t="s">
        <v>127</v>
      </c>
      <c r="B65" s="164">
        <v>1</v>
      </c>
      <c r="C65" s="43">
        <f t="shared" si="16"/>
        <v>8</v>
      </c>
      <c r="D65" s="101">
        <f t="shared" si="1"/>
        <v>4</v>
      </c>
      <c r="E65" s="61">
        <v>1</v>
      </c>
      <c r="F65" s="62">
        <f t="shared" si="13"/>
        <v>191</v>
      </c>
      <c r="G65" s="63">
        <f t="shared" si="2"/>
        <v>20.40920716112532</v>
      </c>
      <c r="H65" s="64"/>
      <c r="I65" s="65">
        <f t="shared" si="3"/>
        <v>0</v>
      </c>
      <c r="J65" s="65">
        <f t="shared" si="4"/>
        <v>0</v>
      </c>
      <c r="K65" s="66">
        <v>1</v>
      </c>
      <c r="L65" s="67">
        <f t="shared" si="5"/>
        <v>317</v>
      </c>
      <c r="M65" s="67">
        <f t="shared" si="6"/>
        <v>27.794117647058822</v>
      </c>
      <c r="N65" s="68">
        <v>1</v>
      </c>
      <c r="O65" s="69">
        <f t="shared" si="7"/>
        <v>156.25</v>
      </c>
      <c r="P65" s="69">
        <f t="shared" si="8"/>
        <v>20.172910662824208</v>
      </c>
      <c r="Q65" s="70">
        <v>1</v>
      </c>
      <c r="R65" s="71">
        <f t="shared" si="9"/>
        <v>471.875</v>
      </c>
      <c r="S65" s="71">
        <f t="shared" si="10"/>
        <v>6.4</v>
      </c>
      <c r="T65" s="72"/>
      <c r="U65" s="73">
        <f t="shared" si="11"/>
        <v>0</v>
      </c>
      <c r="V65" s="73">
        <f t="shared" si="12"/>
        <v>0</v>
      </c>
      <c r="W65" s="160">
        <f t="shared" si="14"/>
        <v>1136.125</v>
      </c>
    </row>
    <row r="66" spans="1:23" ht="15.75" thickBot="1" x14ac:dyDescent="0.3">
      <c r="A66" s="176" t="s">
        <v>128</v>
      </c>
      <c r="B66" s="164">
        <v>10</v>
      </c>
      <c r="C66" s="43">
        <f t="shared" si="16"/>
        <v>80</v>
      </c>
      <c r="D66" s="101">
        <f t="shared" si="1"/>
        <v>32</v>
      </c>
      <c r="E66" s="61">
        <v>15</v>
      </c>
      <c r="F66" s="62">
        <f t="shared" si="13"/>
        <v>2865</v>
      </c>
      <c r="G66" s="63">
        <f t="shared" si="2"/>
        <v>306.13810741687979</v>
      </c>
      <c r="H66" s="64"/>
      <c r="I66" s="65">
        <f t="shared" si="3"/>
        <v>0</v>
      </c>
      <c r="J66" s="65">
        <f t="shared" si="4"/>
        <v>0</v>
      </c>
      <c r="K66" s="66">
        <v>10</v>
      </c>
      <c r="L66" s="67">
        <f t="shared" si="5"/>
        <v>3170</v>
      </c>
      <c r="M66" s="67">
        <f t="shared" si="6"/>
        <v>277.94117647058823</v>
      </c>
      <c r="N66" s="68">
        <v>15</v>
      </c>
      <c r="O66" s="69">
        <f t="shared" si="7"/>
        <v>2343.75</v>
      </c>
      <c r="P66" s="69">
        <f t="shared" si="8"/>
        <v>302.5936599423631</v>
      </c>
      <c r="Q66" s="70">
        <v>8</v>
      </c>
      <c r="R66" s="71">
        <f t="shared" si="9"/>
        <v>3775</v>
      </c>
      <c r="S66" s="71">
        <f t="shared" si="10"/>
        <v>51.2</v>
      </c>
      <c r="T66" s="72"/>
      <c r="U66" s="73">
        <f t="shared" si="11"/>
        <v>0</v>
      </c>
      <c r="V66" s="73">
        <f t="shared" si="12"/>
        <v>0</v>
      </c>
      <c r="W66" s="160">
        <f t="shared" si="14"/>
        <v>12153.75</v>
      </c>
    </row>
    <row r="67" spans="1:23" ht="15.75" thickBot="1" x14ac:dyDescent="0.3">
      <c r="A67" s="176" t="s">
        <v>129</v>
      </c>
      <c r="B67" s="164">
        <v>1</v>
      </c>
      <c r="C67" s="43">
        <f t="shared" si="16"/>
        <v>8</v>
      </c>
      <c r="D67" s="101">
        <f t="shared" si="1"/>
        <v>4</v>
      </c>
      <c r="E67" s="61">
        <v>1</v>
      </c>
      <c r="F67" s="62">
        <f t="shared" si="13"/>
        <v>191</v>
      </c>
      <c r="G67" s="63">
        <f t="shared" si="2"/>
        <v>20.40920716112532</v>
      </c>
      <c r="H67" s="64"/>
      <c r="I67" s="65">
        <f t="shared" si="3"/>
        <v>0</v>
      </c>
      <c r="J67" s="65">
        <f t="shared" si="4"/>
        <v>0</v>
      </c>
      <c r="K67" s="66">
        <v>1</v>
      </c>
      <c r="L67" s="67">
        <f t="shared" si="5"/>
        <v>317</v>
      </c>
      <c r="M67" s="67">
        <f t="shared" si="6"/>
        <v>27.794117647058822</v>
      </c>
      <c r="N67" s="68">
        <v>1</v>
      </c>
      <c r="O67" s="69">
        <f t="shared" si="7"/>
        <v>156.25</v>
      </c>
      <c r="P67" s="69">
        <f t="shared" si="8"/>
        <v>20.172910662824208</v>
      </c>
      <c r="Q67" s="70">
        <v>1</v>
      </c>
      <c r="R67" s="71">
        <f t="shared" si="9"/>
        <v>471.875</v>
      </c>
      <c r="S67" s="71">
        <f t="shared" si="10"/>
        <v>6.4</v>
      </c>
      <c r="T67" s="72"/>
      <c r="U67" s="73">
        <f t="shared" si="11"/>
        <v>0</v>
      </c>
      <c r="V67" s="73">
        <f t="shared" si="12"/>
        <v>0</v>
      </c>
      <c r="W67" s="160">
        <f t="shared" si="14"/>
        <v>1136.125</v>
      </c>
    </row>
    <row r="68" spans="1:23" s="40" customFormat="1" ht="15.75" thickBot="1" x14ac:dyDescent="0.3">
      <c r="A68" s="180" t="s">
        <v>130</v>
      </c>
      <c r="B68" s="168">
        <v>1</v>
      </c>
      <c r="C68" s="46">
        <f t="shared" si="16"/>
        <v>8</v>
      </c>
      <c r="D68" s="101">
        <f t="shared" si="1"/>
        <v>4</v>
      </c>
      <c r="E68" s="87">
        <v>1</v>
      </c>
      <c r="F68" s="62">
        <f t="shared" si="13"/>
        <v>191</v>
      </c>
      <c r="G68" s="88">
        <f t="shared" si="2"/>
        <v>20.40920716112532</v>
      </c>
      <c r="H68" s="89"/>
      <c r="I68" s="90">
        <f t="shared" si="3"/>
        <v>0</v>
      </c>
      <c r="J68" s="90">
        <f t="shared" si="4"/>
        <v>0</v>
      </c>
      <c r="K68" s="91">
        <v>1</v>
      </c>
      <c r="L68" s="92">
        <f t="shared" si="5"/>
        <v>317</v>
      </c>
      <c r="M68" s="92">
        <f t="shared" si="6"/>
        <v>27.794117647058822</v>
      </c>
      <c r="N68" s="93">
        <v>1</v>
      </c>
      <c r="O68" s="94">
        <f t="shared" si="7"/>
        <v>156.25</v>
      </c>
      <c r="P68" s="94">
        <f t="shared" si="8"/>
        <v>20.172910662824208</v>
      </c>
      <c r="Q68" s="95">
        <v>1</v>
      </c>
      <c r="R68" s="96">
        <f t="shared" si="9"/>
        <v>471.875</v>
      </c>
      <c r="S68" s="96">
        <f t="shared" si="10"/>
        <v>6.4</v>
      </c>
      <c r="T68" s="97"/>
      <c r="U68" s="98">
        <f t="shared" si="11"/>
        <v>0</v>
      </c>
      <c r="V68" s="98">
        <f t="shared" si="12"/>
        <v>0</v>
      </c>
      <c r="W68" s="160">
        <f t="shared" si="14"/>
        <v>1136.125</v>
      </c>
    </row>
    <row r="69" spans="1:23" s="31" customFormat="1" ht="15.75" thickBot="1" x14ac:dyDescent="0.3">
      <c r="A69" s="175" t="s">
        <v>131</v>
      </c>
      <c r="B69" s="163">
        <v>1</v>
      </c>
      <c r="C69" s="42">
        <f t="shared" si="16"/>
        <v>8</v>
      </c>
      <c r="D69" s="101">
        <f t="shared" si="1"/>
        <v>3</v>
      </c>
      <c r="E69" s="48">
        <v>1</v>
      </c>
      <c r="F69" s="62">
        <f t="shared" si="13"/>
        <v>191</v>
      </c>
      <c r="G69" s="50">
        <f t="shared" si="2"/>
        <v>20.40920716112532</v>
      </c>
      <c r="H69" s="51">
        <v>1</v>
      </c>
      <c r="I69" s="52">
        <f t="shared" si="3"/>
        <v>125</v>
      </c>
      <c r="J69" s="52">
        <f t="shared" si="4"/>
        <v>41.652892561983471</v>
      </c>
      <c r="K69" s="53">
        <v>1</v>
      </c>
      <c r="L69" s="54">
        <f t="shared" si="5"/>
        <v>317</v>
      </c>
      <c r="M69" s="54">
        <f t="shared" si="6"/>
        <v>27.794117647058822</v>
      </c>
      <c r="N69" s="55"/>
      <c r="O69" s="56">
        <f t="shared" si="7"/>
        <v>0</v>
      </c>
      <c r="P69" s="56">
        <f t="shared" si="8"/>
        <v>0</v>
      </c>
      <c r="Q69" s="57">
        <v>1</v>
      </c>
      <c r="R69" s="58">
        <f t="shared" si="9"/>
        <v>471.875</v>
      </c>
      <c r="S69" s="58">
        <f t="shared" si="10"/>
        <v>6.4</v>
      </c>
      <c r="T69" s="59">
        <v>1</v>
      </c>
      <c r="U69" s="60">
        <f t="shared" si="11"/>
        <v>282.72500000000002</v>
      </c>
      <c r="V69" s="60">
        <f t="shared" si="12"/>
        <v>15.217391304347826</v>
      </c>
      <c r="W69" s="160">
        <f t="shared" si="14"/>
        <v>1387.6</v>
      </c>
    </row>
    <row r="70" spans="1:23" ht="15.75" thickBot="1" x14ac:dyDescent="0.3">
      <c r="A70" s="176" t="s">
        <v>132</v>
      </c>
      <c r="B70" s="164">
        <v>5</v>
      </c>
      <c r="C70" s="43">
        <f t="shared" si="16"/>
        <v>40</v>
      </c>
      <c r="D70" s="101">
        <f t="shared" si="1"/>
        <v>0</v>
      </c>
      <c r="E70" s="61"/>
      <c r="F70" s="62">
        <f t="shared" si="13"/>
        <v>0</v>
      </c>
      <c r="G70" s="63">
        <f t="shared" si="2"/>
        <v>0</v>
      </c>
      <c r="H70" s="64"/>
      <c r="I70" s="65">
        <f t="shared" si="3"/>
        <v>0</v>
      </c>
      <c r="J70" s="65">
        <f t="shared" si="4"/>
        <v>0</v>
      </c>
      <c r="K70" s="66"/>
      <c r="L70" s="67">
        <f t="shared" si="5"/>
        <v>0</v>
      </c>
      <c r="M70" s="67">
        <f t="shared" si="6"/>
        <v>0</v>
      </c>
      <c r="N70" s="68"/>
      <c r="O70" s="69">
        <f t="shared" si="7"/>
        <v>0</v>
      </c>
      <c r="P70" s="69">
        <f t="shared" si="8"/>
        <v>0</v>
      </c>
      <c r="Q70" s="70">
        <v>20</v>
      </c>
      <c r="R70" s="71">
        <f t="shared" si="9"/>
        <v>9437.5</v>
      </c>
      <c r="S70" s="71">
        <f t="shared" si="10"/>
        <v>128</v>
      </c>
      <c r="T70" s="72">
        <v>20</v>
      </c>
      <c r="U70" s="73">
        <f t="shared" si="11"/>
        <v>5654.5</v>
      </c>
      <c r="V70" s="73">
        <f t="shared" si="12"/>
        <v>304.3478260869565</v>
      </c>
      <c r="W70" s="160">
        <f t="shared" si="14"/>
        <v>15092</v>
      </c>
    </row>
    <row r="71" spans="1:23" ht="15.75" thickBot="1" x14ac:dyDescent="0.3">
      <c r="A71" s="176" t="s">
        <v>133</v>
      </c>
      <c r="B71" s="164">
        <v>1</v>
      </c>
      <c r="C71" s="43">
        <f t="shared" si="16"/>
        <v>8</v>
      </c>
      <c r="D71" s="101">
        <f t="shared" si="1"/>
        <v>4</v>
      </c>
      <c r="E71" s="61">
        <v>1</v>
      </c>
      <c r="F71" s="62">
        <f t="shared" si="13"/>
        <v>191</v>
      </c>
      <c r="G71" s="63">
        <f t="shared" si="2"/>
        <v>20.40920716112532</v>
      </c>
      <c r="H71" s="64">
        <v>1</v>
      </c>
      <c r="I71" s="65">
        <f t="shared" si="3"/>
        <v>125</v>
      </c>
      <c r="J71" s="65">
        <f t="shared" si="4"/>
        <v>41.652892561983471</v>
      </c>
      <c r="K71" s="66"/>
      <c r="L71" s="67">
        <f t="shared" si="5"/>
        <v>0</v>
      </c>
      <c r="M71" s="67">
        <f t="shared" si="6"/>
        <v>0</v>
      </c>
      <c r="N71" s="68"/>
      <c r="O71" s="69">
        <f t="shared" si="7"/>
        <v>0</v>
      </c>
      <c r="P71" s="69">
        <f t="shared" si="8"/>
        <v>0</v>
      </c>
      <c r="Q71" s="70">
        <v>1</v>
      </c>
      <c r="R71" s="71">
        <f t="shared" si="9"/>
        <v>471.875</v>
      </c>
      <c r="S71" s="71">
        <f t="shared" si="10"/>
        <v>6.4</v>
      </c>
      <c r="T71" s="72">
        <v>1</v>
      </c>
      <c r="U71" s="73">
        <f t="shared" si="11"/>
        <v>282.72500000000002</v>
      </c>
      <c r="V71" s="73">
        <f t="shared" si="12"/>
        <v>15.217391304347826</v>
      </c>
      <c r="W71" s="160">
        <f t="shared" si="14"/>
        <v>1070.5999999999999</v>
      </c>
    </row>
    <row r="72" spans="1:23" ht="15.75" thickBot="1" x14ac:dyDescent="0.3">
      <c r="A72" s="176" t="s">
        <v>134</v>
      </c>
      <c r="B72" s="164">
        <v>1</v>
      </c>
      <c r="C72" s="43">
        <f t="shared" si="16"/>
        <v>8</v>
      </c>
      <c r="D72" s="101">
        <f t="shared" si="1"/>
        <v>3</v>
      </c>
      <c r="E72" s="61">
        <v>1</v>
      </c>
      <c r="F72" s="62">
        <f t="shared" si="13"/>
        <v>191</v>
      </c>
      <c r="G72" s="63">
        <f t="shared" si="2"/>
        <v>20.40920716112532</v>
      </c>
      <c r="H72" s="64">
        <v>1</v>
      </c>
      <c r="I72" s="65">
        <f t="shared" si="3"/>
        <v>125</v>
      </c>
      <c r="J72" s="65">
        <f t="shared" si="4"/>
        <v>41.652892561983471</v>
      </c>
      <c r="K72" s="66">
        <v>1</v>
      </c>
      <c r="L72" s="67">
        <f t="shared" si="5"/>
        <v>317</v>
      </c>
      <c r="M72" s="67">
        <f t="shared" si="6"/>
        <v>27.794117647058822</v>
      </c>
      <c r="N72" s="68"/>
      <c r="O72" s="69">
        <f t="shared" si="7"/>
        <v>0</v>
      </c>
      <c r="P72" s="69">
        <f t="shared" si="8"/>
        <v>0</v>
      </c>
      <c r="Q72" s="70">
        <v>1</v>
      </c>
      <c r="R72" s="71">
        <f t="shared" si="9"/>
        <v>471.875</v>
      </c>
      <c r="S72" s="71">
        <f t="shared" si="10"/>
        <v>6.4</v>
      </c>
      <c r="T72" s="72">
        <v>1</v>
      </c>
      <c r="U72" s="73">
        <f t="shared" si="11"/>
        <v>282.72500000000002</v>
      </c>
      <c r="V72" s="73">
        <f t="shared" si="12"/>
        <v>15.217391304347826</v>
      </c>
      <c r="W72" s="160">
        <f t="shared" si="14"/>
        <v>1387.6</v>
      </c>
    </row>
    <row r="73" spans="1:23" ht="15.75" thickBot="1" x14ac:dyDescent="0.3">
      <c r="A73" s="176" t="s">
        <v>135</v>
      </c>
      <c r="B73" s="164">
        <v>10</v>
      </c>
      <c r="C73" s="43">
        <f t="shared" ref="C73:C105" si="17">B73*8</f>
        <v>80</v>
      </c>
      <c r="D73" s="101">
        <f t="shared" ref="D73:D105" si="18">C73-(SUM(E73,H73,K73,N73,Q73,T73))</f>
        <v>0</v>
      </c>
      <c r="E73" s="61"/>
      <c r="F73" s="62">
        <f t="shared" si="13"/>
        <v>0</v>
      </c>
      <c r="G73" s="63">
        <f t="shared" ref="G73:G105" si="19">E73*$E$5</f>
        <v>0</v>
      </c>
      <c r="H73" s="64"/>
      <c r="I73" s="65">
        <f t="shared" ref="I73:I105" si="20">H73*$H$4</f>
        <v>0</v>
      </c>
      <c r="J73" s="65">
        <f t="shared" ref="J73:J105" si="21">H73*$H$5</f>
        <v>0</v>
      </c>
      <c r="K73" s="66"/>
      <c r="L73" s="67">
        <f t="shared" ref="L73:L105" si="22">K73*$K$4</f>
        <v>0</v>
      </c>
      <c r="M73" s="67">
        <f t="shared" ref="M73:M105" si="23">K73*$K$5</f>
        <v>0</v>
      </c>
      <c r="N73" s="68"/>
      <c r="O73" s="69">
        <f t="shared" ref="O73:O105" si="24">N73*$N$4</f>
        <v>0</v>
      </c>
      <c r="P73" s="69">
        <f t="shared" ref="P73:P105" si="25">N73*$N$5</f>
        <v>0</v>
      </c>
      <c r="Q73" s="70">
        <v>40</v>
      </c>
      <c r="R73" s="71">
        <f t="shared" ref="R73:R105" si="26">Q73*$Q$4</f>
        <v>18875</v>
      </c>
      <c r="S73" s="71">
        <f t="shared" ref="S73:S105" si="27">Q73*$Q$5</f>
        <v>256</v>
      </c>
      <c r="T73" s="72">
        <v>40</v>
      </c>
      <c r="U73" s="73">
        <f t="shared" ref="U73:U105" si="28">T73*$T$4</f>
        <v>11309</v>
      </c>
      <c r="V73" s="73">
        <f t="shared" ref="V73:V105" si="29">T73*$T$5</f>
        <v>608.695652173913</v>
      </c>
      <c r="W73" s="160">
        <f t="shared" si="14"/>
        <v>30184</v>
      </c>
    </row>
    <row r="74" spans="1:23" ht="15.75" thickBot="1" x14ac:dyDescent="0.3">
      <c r="A74" s="176" t="s">
        <v>136</v>
      </c>
      <c r="B74" s="164">
        <v>1</v>
      </c>
      <c r="C74" s="43">
        <f t="shared" si="17"/>
        <v>8</v>
      </c>
      <c r="D74" s="101">
        <f t="shared" si="18"/>
        <v>4</v>
      </c>
      <c r="E74" s="61">
        <v>1</v>
      </c>
      <c r="F74" s="62">
        <f t="shared" si="13"/>
        <v>191</v>
      </c>
      <c r="G74" s="63">
        <f t="shared" si="19"/>
        <v>20.40920716112532</v>
      </c>
      <c r="H74" s="64">
        <v>1</v>
      </c>
      <c r="I74" s="65">
        <f t="shared" si="20"/>
        <v>125</v>
      </c>
      <c r="J74" s="65">
        <f t="shared" si="21"/>
        <v>41.652892561983471</v>
      </c>
      <c r="K74" s="66"/>
      <c r="L74" s="67">
        <f t="shared" si="22"/>
        <v>0</v>
      </c>
      <c r="M74" s="67">
        <f t="shared" si="23"/>
        <v>0</v>
      </c>
      <c r="N74" s="68"/>
      <c r="O74" s="69">
        <f t="shared" si="24"/>
        <v>0</v>
      </c>
      <c r="P74" s="69">
        <f t="shared" si="25"/>
        <v>0</v>
      </c>
      <c r="Q74" s="70">
        <v>1</v>
      </c>
      <c r="R74" s="71">
        <f t="shared" si="26"/>
        <v>471.875</v>
      </c>
      <c r="S74" s="71">
        <f t="shared" si="27"/>
        <v>6.4</v>
      </c>
      <c r="T74" s="72">
        <v>1</v>
      </c>
      <c r="U74" s="73">
        <f t="shared" si="28"/>
        <v>282.72500000000002</v>
      </c>
      <c r="V74" s="73">
        <f t="shared" si="29"/>
        <v>15.217391304347826</v>
      </c>
      <c r="W74" s="160">
        <f t="shared" si="14"/>
        <v>1070.5999999999999</v>
      </c>
    </row>
    <row r="75" spans="1:23" ht="15.75" thickBot="1" x14ac:dyDescent="0.3">
      <c r="A75" s="176" t="s">
        <v>137</v>
      </c>
      <c r="B75" s="164">
        <v>1</v>
      </c>
      <c r="C75" s="43">
        <f t="shared" si="17"/>
        <v>8</v>
      </c>
      <c r="D75" s="101">
        <f t="shared" si="18"/>
        <v>5</v>
      </c>
      <c r="E75" s="61">
        <v>1</v>
      </c>
      <c r="F75" s="62">
        <f t="shared" ref="F75:F105" si="30">E75*$E$4</f>
        <v>191</v>
      </c>
      <c r="G75" s="63">
        <f t="shared" si="19"/>
        <v>20.40920716112532</v>
      </c>
      <c r="H75" s="64"/>
      <c r="I75" s="65">
        <f t="shared" si="20"/>
        <v>0</v>
      </c>
      <c r="J75" s="65">
        <f t="shared" si="21"/>
        <v>0</v>
      </c>
      <c r="K75" s="66"/>
      <c r="L75" s="67">
        <f t="shared" si="22"/>
        <v>0</v>
      </c>
      <c r="M75" s="67">
        <f t="shared" si="23"/>
        <v>0</v>
      </c>
      <c r="N75" s="68"/>
      <c r="O75" s="69">
        <f t="shared" si="24"/>
        <v>0</v>
      </c>
      <c r="P75" s="69">
        <f t="shared" si="25"/>
        <v>0</v>
      </c>
      <c r="Q75" s="70">
        <v>1</v>
      </c>
      <c r="R75" s="71">
        <f t="shared" si="26"/>
        <v>471.875</v>
      </c>
      <c r="S75" s="71">
        <f t="shared" si="27"/>
        <v>6.4</v>
      </c>
      <c r="T75" s="72">
        <v>1</v>
      </c>
      <c r="U75" s="73">
        <f t="shared" si="28"/>
        <v>282.72500000000002</v>
      </c>
      <c r="V75" s="73">
        <f t="shared" si="29"/>
        <v>15.217391304347826</v>
      </c>
      <c r="W75" s="160">
        <f t="shared" ref="W75:W105" si="31">SUM(U75,R75,O75,L75,I75,F75)</f>
        <v>945.6</v>
      </c>
    </row>
    <row r="76" spans="1:23" ht="15.75" thickBot="1" x14ac:dyDescent="0.3">
      <c r="A76" s="176" t="s">
        <v>181</v>
      </c>
      <c r="B76" s="164">
        <v>60</v>
      </c>
      <c r="C76" s="43">
        <f t="shared" si="17"/>
        <v>480</v>
      </c>
      <c r="D76" s="101">
        <f t="shared" si="18"/>
        <v>40</v>
      </c>
      <c r="E76" s="61"/>
      <c r="F76" s="62">
        <f t="shared" si="30"/>
        <v>0</v>
      </c>
      <c r="G76" s="63">
        <f t="shared" si="19"/>
        <v>0</v>
      </c>
      <c r="H76" s="64"/>
      <c r="I76" s="65">
        <f t="shared" si="20"/>
        <v>0</v>
      </c>
      <c r="J76" s="65">
        <f t="shared" si="21"/>
        <v>0</v>
      </c>
      <c r="K76" s="66"/>
      <c r="L76" s="67">
        <f t="shared" si="22"/>
        <v>0</v>
      </c>
      <c r="M76" s="67">
        <f t="shared" si="23"/>
        <v>0</v>
      </c>
      <c r="N76" s="68"/>
      <c r="O76" s="69">
        <f t="shared" si="24"/>
        <v>0</v>
      </c>
      <c r="P76" s="69">
        <f t="shared" si="25"/>
        <v>0</v>
      </c>
      <c r="Q76" s="70">
        <v>120</v>
      </c>
      <c r="R76" s="71">
        <f t="shared" si="26"/>
        <v>56625</v>
      </c>
      <c r="S76" s="71">
        <f t="shared" si="27"/>
        <v>768</v>
      </c>
      <c r="T76" s="72">
        <v>320</v>
      </c>
      <c r="U76" s="73">
        <f t="shared" si="28"/>
        <v>90472</v>
      </c>
      <c r="V76" s="73">
        <f t="shared" si="29"/>
        <v>4869.565217391304</v>
      </c>
      <c r="W76" s="160">
        <f t="shared" si="31"/>
        <v>147097</v>
      </c>
    </row>
    <row r="77" spans="1:23" ht="15.75" thickBot="1" x14ac:dyDescent="0.3">
      <c r="A77" s="176" t="s">
        <v>138</v>
      </c>
      <c r="B77" s="164">
        <v>2</v>
      </c>
      <c r="C77" s="43">
        <f t="shared" si="17"/>
        <v>16</v>
      </c>
      <c r="D77" s="101">
        <f t="shared" si="18"/>
        <v>0</v>
      </c>
      <c r="E77" s="86">
        <v>4</v>
      </c>
      <c r="F77" s="62">
        <f t="shared" si="30"/>
        <v>764</v>
      </c>
      <c r="G77" s="63">
        <f t="shared" si="19"/>
        <v>81.636828644501279</v>
      </c>
      <c r="H77" s="64"/>
      <c r="I77" s="65">
        <f t="shared" si="20"/>
        <v>0</v>
      </c>
      <c r="J77" s="65">
        <f t="shared" si="21"/>
        <v>0</v>
      </c>
      <c r="K77" s="66">
        <v>4</v>
      </c>
      <c r="L77" s="67">
        <f t="shared" si="22"/>
        <v>1268</v>
      </c>
      <c r="M77" s="67">
        <f t="shared" si="23"/>
        <v>111.17647058823529</v>
      </c>
      <c r="N77" s="68"/>
      <c r="O77" s="69">
        <f t="shared" si="24"/>
        <v>0</v>
      </c>
      <c r="P77" s="69">
        <f t="shared" si="25"/>
        <v>0</v>
      </c>
      <c r="Q77" s="70">
        <v>4</v>
      </c>
      <c r="R77" s="71">
        <f t="shared" si="26"/>
        <v>1887.5</v>
      </c>
      <c r="S77" s="71">
        <f t="shared" si="27"/>
        <v>25.6</v>
      </c>
      <c r="T77" s="72">
        <v>4</v>
      </c>
      <c r="U77" s="73">
        <f t="shared" si="28"/>
        <v>1130.9000000000001</v>
      </c>
      <c r="V77" s="73">
        <f t="shared" si="29"/>
        <v>60.869565217391305</v>
      </c>
      <c r="W77" s="160">
        <f t="shared" si="31"/>
        <v>5050.3999999999996</v>
      </c>
    </row>
    <row r="78" spans="1:23" ht="15.75" thickBot="1" x14ac:dyDescent="0.3">
      <c r="A78" s="176" t="s">
        <v>139</v>
      </c>
      <c r="B78" s="164">
        <v>1</v>
      </c>
      <c r="C78" s="43">
        <f t="shared" si="17"/>
        <v>8</v>
      </c>
      <c r="D78" s="101">
        <f t="shared" si="18"/>
        <v>4</v>
      </c>
      <c r="E78" s="86">
        <v>1</v>
      </c>
      <c r="F78" s="62">
        <f t="shared" si="30"/>
        <v>191</v>
      </c>
      <c r="G78" s="63">
        <f t="shared" si="19"/>
        <v>20.40920716112532</v>
      </c>
      <c r="H78" s="64"/>
      <c r="I78" s="65">
        <f t="shared" si="20"/>
        <v>0</v>
      </c>
      <c r="J78" s="65">
        <f t="shared" si="21"/>
        <v>0</v>
      </c>
      <c r="K78" s="66">
        <v>1</v>
      </c>
      <c r="L78" s="67">
        <f t="shared" si="22"/>
        <v>317</v>
      </c>
      <c r="M78" s="67">
        <f t="shared" si="23"/>
        <v>27.794117647058822</v>
      </c>
      <c r="N78" s="68"/>
      <c r="O78" s="69">
        <f t="shared" si="24"/>
        <v>0</v>
      </c>
      <c r="P78" s="69">
        <f t="shared" si="25"/>
        <v>0</v>
      </c>
      <c r="Q78" s="70">
        <v>1</v>
      </c>
      <c r="R78" s="71">
        <f t="shared" si="26"/>
        <v>471.875</v>
      </c>
      <c r="S78" s="71">
        <f t="shared" si="27"/>
        <v>6.4</v>
      </c>
      <c r="T78" s="72">
        <v>1</v>
      </c>
      <c r="U78" s="73">
        <f t="shared" si="28"/>
        <v>282.72500000000002</v>
      </c>
      <c r="V78" s="73">
        <f t="shared" si="29"/>
        <v>15.217391304347826</v>
      </c>
      <c r="W78" s="160">
        <f t="shared" si="31"/>
        <v>1262.5999999999999</v>
      </c>
    </row>
    <row r="79" spans="1:23" ht="15.75" thickBot="1" x14ac:dyDescent="0.3">
      <c r="A79" s="176" t="s">
        <v>140</v>
      </c>
      <c r="B79" s="164">
        <v>90</v>
      </c>
      <c r="C79" s="43">
        <f t="shared" si="17"/>
        <v>720</v>
      </c>
      <c r="D79" s="101">
        <f t="shared" si="18"/>
        <v>40</v>
      </c>
      <c r="E79" s="61"/>
      <c r="F79" s="62">
        <f t="shared" si="30"/>
        <v>0</v>
      </c>
      <c r="G79" s="63">
        <f t="shared" si="19"/>
        <v>0</v>
      </c>
      <c r="H79" s="64"/>
      <c r="I79" s="65">
        <f t="shared" si="20"/>
        <v>0</v>
      </c>
      <c r="J79" s="65">
        <f t="shared" si="21"/>
        <v>0</v>
      </c>
      <c r="K79" s="66"/>
      <c r="L79" s="67">
        <f t="shared" si="22"/>
        <v>0</v>
      </c>
      <c r="M79" s="67">
        <f t="shared" si="23"/>
        <v>0</v>
      </c>
      <c r="N79" s="68"/>
      <c r="O79" s="69">
        <f t="shared" si="24"/>
        <v>0</v>
      </c>
      <c r="P79" s="69">
        <f t="shared" si="25"/>
        <v>0</v>
      </c>
      <c r="Q79" s="70">
        <v>560</v>
      </c>
      <c r="R79" s="71">
        <f t="shared" si="26"/>
        <v>264250</v>
      </c>
      <c r="S79" s="71">
        <f t="shared" si="27"/>
        <v>3584</v>
      </c>
      <c r="T79" s="72">
        <v>120</v>
      </c>
      <c r="U79" s="73">
        <f t="shared" si="28"/>
        <v>33927</v>
      </c>
      <c r="V79" s="73">
        <f t="shared" si="29"/>
        <v>1826.0869565217392</v>
      </c>
      <c r="W79" s="160">
        <f t="shared" si="31"/>
        <v>298177</v>
      </c>
    </row>
    <row r="80" spans="1:23" ht="15.75" thickBot="1" x14ac:dyDescent="0.3">
      <c r="A80" s="176" t="s">
        <v>183</v>
      </c>
      <c r="B80" s="164">
        <v>10</v>
      </c>
      <c r="C80" s="43">
        <f t="shared" si="17"/>
        <v>80</v>
      </c>
      <c r="D80" s="101">
        <f t="shared" si="18"/>
        <v>36</v>
      </c>
      <c r="E80" s="86">
        <v>12</v>
      </c>
      <c r="F80" s="62">
        <f t="shared" si="30"/>
        <v>2292</v>
      </c>
      <c r="G80" s="63">
        <f t="shared" si="19"/>
        <v>244.91048593350382</v>
      </c>
      <c r="H80" s="64"/>
      <c r="I80" s="65">
        <f t="shared" si="20"/>
        <v>0</v>
      </c>
      <c r="J80" s="65">
        <f t="shared" si="21"/>
        <v>0</v>
      </c>
      <c r="K80" s="66">
        <v>8</v>
      </c>
      <c r="L80" s="67">
        <f t="shared" si="22"/>
        <v>2536</v>
      </c>
      <c r="M80" s="67">
        <f t="shared" si="23"/>
        <v>222.35294117647058</v>
      </c>
      <c r="N80" s="68"/>
      <c r="O80" s="69">
        <f t="shared" si="24"/>
        <v>0</v>
      </c>
      <c r="P80" s="69">
        <f t="shared" si="25"/>
        <v>0</v>
      </c>
      <c r="Q80" s="70">
        <v>12</v>
      </c>
      <c r="R80" s="71">
        <f t="shared" si="26"/>
        <v>5662.5</v>
      </c>
      <c r="S80" s="71">
        <f t="shared" si="27"/>
        <v>76.800000000000011</v>
      </c>
      <c r="T80" s="72">
        <v>12</v>
      </c>
      <c r="U80" s="73">
        <f t="shared" si="28"/>
        <v>3392.7000000000003</v>
      </c>
      <c r="V80" s="73">
        <f t="shared" si="29"/>
        <v>182.60869565217391</v>
      </c>
      <c r="W80" s="160">
        <f t="shared" si="31"/>
        <v>13883.2</v>
      </c>
    </row>
    <row r="81" spans="1:23" s="30" customFormat="1" ht="15.75" thickBot="1" x14ac:dyDescent="0.3">
      <c r="A81" s="177" t="s">
        <v>141</v>
      </c>
      <c r="B81" s="165">
        <v>1</v>
      </c>
      <c r="C81" s="44">
        <f t="shared" si="17"/>
        <v>8</v>
      </c>
      <c r="D81" s="101">
        <f t="shared" si="18"/>
        <v>0</v>
      </c>
      <c r="E81" s="74">
        <v>2</v>
      </c>
      <c r="F81" s="102">
        <f t="shared" si="30"/>
        <v>382</v>
      </c>
      <c r="G81" s="75">
        <f t="shared" si="19"/>
        <v>40.818414322250639</v>
      </c>
      <c r="H81" s="76"/>
      <c r="I81" s="77">
        <f t="shared" si="20"/>
        <v>0</v>
      </c>
      <c r="J81" s="77">
        <f t="shared" si="21"/>
        <v>0</v>
      </c>
      <c r="K81" s="78">
        <v>2</v>
      </c>
      <c r="L81" s="79">
        <f t="shared" si="22"/>
        <v>634</v>
      </c>
      <c r="M81" s="79">
        <f t="shared" si="23"/>
        <v>55.588235294117645</v>
      </c>
      <c r="N81" s="80"/>
      <c r="O81" s="81">
        <f t="shared" si="24"/>
        <v>0</v>
      </c>
      <c r="P81" s="81">
        <f t="shared" si="25"/>
        <v>0</v>
      </c>
      <c r="Q81" s="82">
        <v>2</v>
      </c>
      <c r="R81" s="83">
        <f t="shared" si="26"/>
        <v>943.75</v>
      </c>
      <c r="S81" s="83">
        <f t="shared" si="27"/>
        <v>12.8</v>
      </c>
      <c r="T81" s="84">
        <v>2</v>
      </c>
      <c r="U81" s="85">
        <f t="shared" si="28"/>
        <v>565.45000000000005</v>
      </c>
      <c r="V81" s="85">
        <f t="shared" si="29"/>
        <v>30.434782608695652</v>
      </c>
      <c r="W81" s="160">
        <f t="shared" si="31"/>
        <v>2525.1999999999998</v>
      </c>
    </row>
    <row r="82" spans="1:23" s="131" customFormat="1" ht="15.75" thickBot="1" x14ac:dyDescent="0.3">
      <c r="A82" s="183" t="s">
        <v>142</v>
      </c>
      <c r="B82" s="170">
        <v>3</v>
      </c>
      <c r="C82" s="117">
        <f t="shared" si="17"/>
        <v>24</v>
      </c>
      <c r="D82" s="101">
        <f t="shared" si="18"/>
        <v>0</v>
      </c>
      <c r="E82" s="118"/>
      <c r="F82" s="119">
        <f t="shared" si="30"/>
        <v>0</v>
      </c>
      <c r="G82" s="120">
        <f t="shared" si="19"/>
        <v>0</v>
      </c>
      <c r="H82" s="121">
        <v>24</v>
      </c>
      <c r="I82" s="122">
        <f t="shared" si="20"/>
        <v>3000</v>
      </c>
      <c r="J82" s="122">
        <f t="shared" si="21"/>
        <v>999.66942148760336</v>
      </c>
      <c r="K82" s="123"/>
      <c r="L82" s="124">
        <f t="shared" si="22"/>
        <v>0</v>
      </c>
      <c r="M82" s="124">
        <f t="shared" si="23"/>
        <v>0</v>
      </c>
      <c r="N82" s="125"/>
      <c r="O82" s="126">
        <f t="shared" si="24"/>
        <v>0</v>
      </c>
      <c r="P82" s="126">
        <f t="shared" si="25"/>
        <v>0</v>
      </c>
      <c r="Q82" s="127"/>
      <c r="R82" s="128">
        <f t="shared" si="26"/>
        <v>0</v>
      </c>
      <c r="S82" s="128">
        <f t="shared" si="27"/>
        <v>0</v>
      </c>
      <c r="T82" s="129"/>
      <c r="U82" s="130">
        <f t="shared" si="28"/>
        <v>0</v>
      </c>
      <c r="V82" s="130">
        <f t="shared" si="29"/>
        <v>0</v>
      </c>
      <c r="W82" s="160">
        <f t="shared" si="31"/>
        <v>3000</v>
      </c>
    </row>
    <row r="83" spans="1:23" ht="15.75" thickBot="1" x14ac:dyDescent="0.3">
      <c r="A83" s="176" t="s">
        <v>143</v>
      </c>
      <c r="B83" s="164">
        <v>3</v>
      </c>
      <c r="C83" s="43">
        <f t="shared" si="17"/>
        <v>24</v>
      </c>
      <c r="D83" s="101">
        <f t="shared" si="18"/>
        <v>0</v>
      </c>
      <c r="E83" s="61"/>
      <c r="F83" s="62">
        <f t="shared" si="30"/>
        <v>0</v>
      </c>
      <c r="G83" s="63">
        <f t="shared" si="19"/>
        <v>0</v>
      </c>
      <c r="H83" s="64">
        <v>24</v>
      </c>
      <c r="I83" s="65">
        <f t="shared" si="20"/>
        <v>3000</v>
      </c>
      <c r="J83" s="65">
        <f t="shared" si="21"/>
        <v>999.66942148760336</v>
      </c>
      <c r="K83" s="66"/>
      <c r="L83" s="67">
        <f t="shared" si="22"/>
        <v>0</v>
      </c>
      <c r="M83" s="67">
        <f t="shared" si="23"/>
        <v>0</v>
      </c>
      <c r="N83" s="68"/>
      <c r="O83" s="69">
        <f t="shared" si="24"/>
        <v>0</v>
      </c>
      <c r="P83" s="69">
        <f t="shared" si="25"/>
        <v>0</v>
      </c>
      <c r="Q83" s="70"/>
      <c r="R83" s="71">
        <f t="shared" si="26"/>
        <v>0</v>
      </c>
      <c r="S83" s="71">
        <f t="shared" si="27"/>
        <v>0</v>
      </c>
      <c r="T83" s="72"/>
      <c r="U83" s="73">
        <f t="shared" si="28"/>
        <v>0</v>
      </c>
      <c r="V83" s="73">
        <f t="shared" si="29"/>
        <v>0</v>
      </c>
      <c r="W83" s="160">
        <f t="shared" si="31"/>
        <v>3000</v>
      </c>
    </row>
    <row r="84" spans="1:23" ht="15.75" thickBot="1" x14ac:dyDescent="0.3">
      <c r="A84" s="176" t="s">
        <v>144</v>
      </c>
      <c r="B84" s="164">
        <v>2</v>
      </c>
      <c r="C84" s="43">
        <f t="shared" si="17"/>
        <v>16</v>
      </c>
      <c r="D84" s="101">
        <f t="shared" si="18"/>
        <v>-8</v>
      </c>
      <c r="E84" s="86"/>
      <c r="F84" s="62">
        <f t="shared" si="30"/>
        <v>0</v>
      </c>
      <c r="G84" s="63">
        <f t="shared" si="19"/>
        <v>0</v>
      </c>
      <c r="H84" s="64">
        <v>24</v>
      </c>
      <c r="I84" s="65">
        <f t="shared" si="20"/>
        <v>3000</v>
      </c>
      <c r="J84" s="65">
        <f t="shared" si="21"/>
        <v>999.66942148760336</v>
      </c>
      <c r="K84" s="66"/>
      <c r="L84" s="67">
        <f t="shared" si="22"/>
        <v>0</v>
      </c>
      <c r="M84" s="67">
        <f t="shared" si="23"/>
        <v>0</v>
      </c>
      <c r="N84" s="68"/>
      <c r="O84" s="69">
        <f t="shared" si="24"/>
        <v>0</v>
      </c>
      <c r="P84" s="69">
        <f t="shared" si="25"/>
        <v>0</v>
      </c>
      <c r="Q84" s="70"/>
      <c r="R84" s="71">
        <f t="shared" si="26"/>
        <v>0</v>
      </c>
      <c r="S84" s="71">
        <f t="shared" si="27"/>
        <v>0</v>
      </c>
      <c r="T84" s="72"/>
      <c r="U84" s="73">
        <f t="shared" si="28"/>
        <v>0</v>
      </c>
      <c r="V84" s="73">
        <f t="shared" si="29"/>
        <v>0</v>
      </c>
      <c r="W84" s="160">
        <f t="shared" si="31"/>
        <v>3000</v>
      </c>
    </row>
    <row r="85" spans="1:23" ht="15.75" thickBot="1" x14ac:dyDescent="0.3">
      <c r="A85" s="176" t="s">
        <v>145</v>
      </c>
      <c r="B85" s="164">
        <v>1</v>
      </c>
      <c r="C85" s="43">
        <f t="shared" si="17"/>
        <v>8</v>
      </c>
      <c r="D85" s="101">
        <f t="shared" si="18"/>
        <v>5</v>
      </c>
      <c r="E85" s="86"/>
      <c r="F85" s="62">
        <f t="shared" si="30"/>
        <v>0</v>
      </c>
      <c r="G85" s="63">
        <f t="shared" si="19"/>
        <v>0</v>
      </c>
      <c r="H85" s="64">
        <v>1</v>
      </c>
      <c r="I85" s="65">
        <f t="shared" si="20"/>
        <v>125</v>
      </c>
      <c r="J85" s="65">
        <f t="shared" si="21"/>
        <v>41.652892561983471</v>
      </c>
      <c r="K85" s="66"/>
      <c r="L85" s="67">
        <f t="shared" si="22"/>
        <v>0</v>
      </c>
      <c r="M85" s="67">
        <f t="shared" si="23"/>
        <v>0</v>
      </c>
      <c r="N85" s="68"/>
      <c r="O85" s="69">
        <f t="shared" si="24"/>
        <v>0</v>
      </c>
      <c r="P85" s="69">
        <f t="shared" si="25"/>
        <v>0</v>
      </c>
      <c r="Q85" s="70">
        <v>1</v>
      </c>
      <c r="R85" s="71">
        <f t="shared" si="26"/>
        <v>471.875</v>
      </c>
      <c r="S85" s="71">
        <f t="shared" si="27"/>
        <v>6.4</v>
      </c>
      <c r="T85" s="72">
        <v>1</v>
      </c>
      <c r="U85" s="73">
        <f t="shared" si="28"/>
        <v>282.72500000000002</v>
      </c>
      <c r="V85" s="73">
        <f t="shared" si="29"/>
        <v>15.217391304347826</v>
      </c>
      <c r="W85" s="160">
        <f t="shared" si="31"/>
        <v>879.6</v>
      </c>
    </row>
    <row r="86" spans="1:23" ht="15.75" thickBot="1" x14ac:dyDescent="0.3">
      <c r="A86" s="176" t="s">
        <v>146</v>
      </c>
      <c r="B86" s="164">
        <v>2</v>
      </c>
      <c r="C86" s="43">
        <f t="shared" si="17"/>
        <v>16</v>
      </c>
      <c r="D86" s="101">
        <f t="shared" si="18"/>
        <v>0</v>
      </c>
      <c r="E86" s="61"/>
      <c r="F86" s="62">
        <f t="shared" si="30"/>
        <v>0</v>
      </c>
      <c r="G86" s="63">
        <f t="shared" si="19"/>
        <v>0</v>
      </c>
      <c r="H86" s="64">
        <v>8</v>
      </c>
      <c r="I86" s="65">
        <f t="shared" si="20"/>
        <v>1000</v>
      </c>
      <c r="J86" s="65">
        <f t="shared" si="21"/>
        <v>333.22314049586777</v>
      </c>
      <c r="K86" s="66"/>
      <c r="L86" s="67">
        <f t="shared" si="22"/>
        <v>0</v>
      </c>
      <c r="M86" s="67">
        <f t="shared" si="23"/>
        <v>0</v>
      </c>
      <c r="N86" s="68"/>
      <c r="O86" s="69">
        <f t="shared" si="24"/>
        <v>0</v>
      </c>
      <c r="P86" s="69">
        <f t="shared" si="25"/>
        <v>0</v>
      </c>
      <c r="Q86" s="70">
        <v>4</v>
      </c>
      <c r="R86" s="71">
        <f t="shared" si="26"/>
        <v>1887.5</v>
      </c>
      <c r="S86" s="71">
        <f t="shared" si="27"/>
        <v>25.6</v>
      </c>
      <c r="T86" s="72">
        <v>4</v>
      </c>
      <c r="U86" s="73">
        <f t="shared" si="28"/>
        <v>1130.9000000000001</v>
      </c>
      <c r="V86" s="73">
        <f t="shared" si="29"/>
        <v>60.869565217391305</v>
      </c>
      <c r="W86" s="160">
        <f t="shared" si="31"/>
        <v>4018.4</v>
      </c>
    </row>
    <row r="87" spans="1:23" ht="15.75" thickBot="1" x14ac:dyDescent="0.3">
      <c r="A87" s="176" t="s">
        <v>147</v>
      </c>
      <c r="B87" s="164">
        <v>2</v>
      </c>
      <c r="C87" s="43">
        <f t="shared" si="17"/>
        <v>16</v>
      </c>
      <c r="D87" s="101">
        <f t="shared" si="18"/>
        <v>8</v>
      </c>
      <c r="E87" s="61">
        <v>2</v>
      </c>
      <c r="F87" s="62">
        <f t="shared" si="30"/>
        <v>382</v>
      </c>
      <c r="G87" s="63">
        <f t="shared" si="19"/>
        <v>40.818414322250639</v>
      </c>
      <c r="H87" s="64">
        <v>4</v>
      </c>
      <c r="I87" s="65">
        <f t="shared" si="20"/>
        <v>500</v>
      </c>
      <c r="J87" s="65">
        <f t="shared" si="21"/>
        <v>166.61157024793388</v>
      </c>
      <c r="K87" s="66">
        <v>2</v>
      </c>
      <c r="L87" s="67">
        <f t="shared" si="22"/>
        <v>634</v>
      </c>
      <c r="M87" s="67">
        <f t="shared" si="23"/>
        <v>55.588235294117645</v>
      </c>
      <c r="N87" s="68"/>
      <c r="O87" s="69">
        <f t="shared" si="24"/>
        <v>0</v>
      </c>
      <c r="P87" s="69">
        <f t="shared" si="25"/>
        <v>0</v>
      </c>
      <c r="Q87" s="70"/>
      <c r="R87" s="71">
        <f t="shared" si="26"/>
        <v>0</v>
      </c>
      <c r="S87" s="71">
        <f t="shared" si="27"/>
        <v>0</v>
      </c>
      <c r="T87" s="72"/>
      <c r="U87" s="73">
        <f t="shared" si="28"/>
        <v>0</v>
      </c>
      <c r="V87" s="73">
        <f t="shared" si="29"/>
        <v>0</v>
      </c>
      <c r="W87" s="160">
        <f t="shared" si="31"/>
        <v>1516</v>
      </c>
    </row>
    <row r="88" spans="1:23" ht="15.75" thickBot="1" x14ac:dyDescent="0.3">
      <c r="A88" s="176" t="s">
        <v>148</v>
      </c>
      <c r="B88" s="164">
        <v>2</v>
      </c>
      <c r="C88" s="43">
        <f t="shared" si="17"/>
        <v>16</v>
      </c>
      <c r="D88" s="101">
        <f t="shared" si="18"/>
        <v>4</v>
      </c>
      <c r="E88" s="61"/>
      <c r="F88" s="62">
        <f t="shared" si="30"/>
        <v>0</v>
      </c>
      <c r="G88" s="63">
        <f t="shared" si="19"/>
        <v>0</v>
      </c>
      <c r="H88" s="64">
        <v>4</v>
      </c>
      <c r="I88" s="65">
        <f t="shared" si="20"/>
        <v>500</v>
      </c>
      <c r="J88" s="65">
        <f t="shared" si="21"/>
        <v>166.61157024793388</v>
      </c>
      <c r="K88" s="66"/>
      <c r="L88" s="67">
        <f t="shared" si="22"/>
        <v>0</v>
      </c>
      <c r="M88" s="67">
        <f t="shared" si="23"/>
        <v>0</v>
      </c>
      <c r="N88" s="68"/>
      <c r="O88" s="69">
        <f t="shared" si="24"/>
        <v>0</v>
      </c>
      <c r="P88" s="69">
        <f t="shared" si="25"/>
        <v>0</v>
      </c>
      <c r="Q88" s="70">
        <v>4</v>
      </c>
      <c r="R88" s="71">
        <f t="shared" si="26"/>
        <v>1887.5</v>
      </c>
      <c r="S88" s="71">
        <f t="shared" si="27"/>
        <v>25.6</v>
      </c>
      <c r="T88" s="72">
        <v>4</v>
      </c>
      <c r="U88" s="73">
        <f t="shared" si="28"/>
        <v>1130.9000000000001</v>
      </c>
      <c r="V88" s="73">
        <f t="shared" si="29"/>
        <v>60.869565217391305</v>
      </c>
      <c r="W88" s="160">
        <f t="shared" si="31"/>
        <v>3518.4</v>
      </c>
    </row>
    <row r="89" spans="1:23" ht="15.75" thickBot="1" x14ac:dyDescent="0.3">
      <c r="A89" s="176" t="s">
        <v>149</v>
      </c>
      <c r="B89" s="164">
        <v>2</v>
      </c>
      <c r="C89" s="43">
        <f t="shared" si="17"/>
        <v>16</v>
      </c>
      <c r="D89" s="101">
        <f t="shared" si="18"/>
        <v>0</v>
      </c>
      <c r="E89" s="61">
        <v>4</v>
      </c>
      <c r="F89" s="62">
        <f t="shared" si="30"/>
        <v>764</v>
      </c>
      <c r="G89" s="63">
        <f t="shared" si="19"/>
        <v>81.636828644501279</v>
      </c>
      <c r="H89" s="64">
        <v>4</v>
      </c>
      <c r="I89" s="65">
        <f t="shared" si="20"/>
        <v>500</v>
      </c>
      <c r="J89" s="65">
        <f t="shared" si="21"/>
        <v>166.61157024793388</v>
      </c>
      <c r="K89" s="66">
        <v>4</v>
      </c>
      <c r="L89" s="67">
        <f t="shared" si="22"/>
        <v>1268</v>
      </c>
      <c r="M89" s="67">
        <f t="shared" si="23"/>
        <v>111.17647058823529</v>
      </c>
      <c r="N89" s="68"/>
      <c r="O89" s="69">
        <f t="shared" si="24"/>
        <v>0</v>
      </c>
      <c r="P89" s="69">
        <f t="shared" si="25"/>
        <v>0</v>
      </c>
      <c r="Q89" s="70">
        <v>4</v>
      </c>
      <c r="R89" s="71">
        <f t="shared" si="26"/>
        <v>1887.5</v>
      </c>
      <c r="S89" s="71">
        <f t="shared" si="27"/>
        <v>25.6</v>
      </c>
      <c r="T89" s="72"/>
      <c r="U89" s="73">
        <f t="shared" si="28"/>
        <v>0</v>
      </c>
      <c r="V89" s="73">
        <f t="shared" si="29"/>
        <v>0</v>
      </c>
      <c r="W89" s="160">
        <f t="shared" si="31"/>
        <v>4419.5</v>
      </c>
    </row>
    <row r="90" spans="1:23" ht="15.75" thickBot="1" x14ac:dyDescent="0.3">
      <c r="A90" s="176" t="s">
        <v>150</v>
      </c>
      <c r="B90" s="164">
        <v>2</v>
      </c>
      <c r="C90" s="43">
        <f t="shared" si="17"/>
        <v>16</v>
      </c>
      <c r="D90" s="101">
        <f t="shared" si="18"/>
        <v>0</v>
      </c>
      <c r="E90" s="86">
        <v>2</v>
      </c>
      <c r="F90" s="62">
        <f t="shared" si="30"/>
        <v>382</v>
      </c>
      <c r="G90" s="63">
        <f t="shared" si="19"/>
        <v>40.818414322250639</v>
      </c>
      <c r="H90" s="64">
        <v>6</v>
      </c>
      <c r="I90" s="65">
        <f t="shared" si="20"/>
        <v>750</v>
      </c>
      <c r="J90" s="65">
        <f t="shared" si="21"/>
        <v>249.91735537190084</v>
      </c>
      <c r="K90" s="66">
        <v>2</v>
      </c>
      <c r="L90" s="67">
        <f t="shared" si="22"/>
        <v>634</v>
      </c>
      <c r="M90" s="67">
        <f t="shared" si="23"/>
        <v>55.588235294117645</v>
      </c>
      <c r="N90" s="68"/>
      <c r="O90" s="69">
        <f t="shared" si="24"/>
        <v>0</v>
      </c>
      <c r="P90" s="69">
        <f t="shared" si="25"/>
        <v>0</v>
      </c>
      <c r="Q90" s="70">
        <v>6</v>
      </c>
      <c r="R90" s="71">
        <f t="shared" si="26"/>
        <v>2831.25</v>
      </c>
      <c r="S90" s="71">
        <f t="shared" si="27"/>
        <v>38.400000000000006</v>
      </c>
      <c r="T90" s="72"/>
      <c r="U90" s="73">
        <f t="shared" si="28"/>
        <v>0</v>
      </c>
      <c r="V90" s="73">
        <f t="shared" si="29"/>
        <v>0</v>
      </c>
      <c r="W90" s="160">
        <f t="shared" si="31"/>
        <v>4597.25</v>
      </c>
    </row>
    <row r="91" spans="1:23" ht="15.75" thickBot="1" x14ac:dyDescent="0.3">
      <c r="A91" s="176" t="s">
        <v>151</v>
      </c>
      <c r="B91" s="164">
        <v>1</v>
      </c>
      <c r="C91" s="43">
        <f t="shared" si="17"/>
        <v>8</v>
      </c>
      <c r="D91" s="101">
        <f t="shared" si="18"/>
        <v>3</v>
      </c>
      <c r="E91" s="61">
        <v>1</v>
      </c>
      <c r="F91" s="62">
        <f t="shared" si="30"/>
        <v>191</v>
      </c>
      <c r="G91" s="63">
        <f t="shared" si="19"/>
        <v>20.40920716112532</v>
      </c>
      <c r="H91" s="64">
        <v>1</v>
      </c>
      <c r="I91" s="65">
        <f t="shared" si="20"/>
        <v>125</v>
      </c>
      <c r="J91" s="65">
        <f t="shared" si="21"/>
        <v>41.652892561983471</v>
      </c>
      <c r="K91" s="66">
        <v>1</v>
      </c>
      <c r="L91" s="67">
        <f t="shared" si="22"/>
        <v>317</v>
      </c>
      <c r="M91" s="67">
        <f t="shared" si="23"/>
        <v>27.794117647058822</v>
      </c>
      <c r="N91" s="68"/>
      <c r="O91" s="69">
        <f t="shared" si="24"/>
        <v>0</v>
      </c>
      <c r="P91" s="69">
        <f t="shared" si="25"/>
        <v>0</v>
      </c>
      <c r="Q91" s="70">
        <v>1</v>
      </c>
      <c r="R91" s="71">
        <f t="shared" si="26"/>
        <v>471.875</v>
      </c>
      <c r="S91" s="71">
        <f t="shared" si="27"/>
        <v>6.4</v>
      </c>
      <c r="T91" s="72">
        <v>1</v>
      </c>
      <c r="U91" s="73">
        <f t="shared" si="28"/>
        <v>282.72500000000002</v>
      </c>
      <c r="V91" s="73">
        <f t="shared" si="29"/>
        <v>15.217391304347826</v>
      </c>
      <c r="W91" s="160">
        <f t="shared" si="31"/>
        <v>1387.6</v>
      </c>
    </row>
    <row r="92" spans="1:23" s="146" customFormat="1" ht="15.75" thickBot="1" x14ac:dyDescent="0.3">
      <c r="A92" s="184" t="s">
        <v>152</v>
      </c>
      <c r="B92" s="171">
        <v>1</v>
      </c>
      <c r="C92" s="132">
        <f t="shared" si="17"/>
        <v>8</v>
      </c>
      <c r="D92" s="101">
        <f t="shared" si="18"/>
        <v>5</v>
      </c>
      <c r="E92" s="133">
        <v>1</v>
      </c>
      <c r="F92" s="134">
        <f t="shared" si="30"/>
        <v>191</v>
      </c>
      <c r="G92" s="135">
        <f t="shared" si="19"/>
        <v>20.40920716112532</v>
      </c>
      <c r="H92" s="136"/>
      <c r="I92" s="137">
        <f t="shared" si="20"/>
        <v>0</v>
      </c>
      <c r="J92" s="137">
        <f t="shared" si="21"/>
        <v>0</v>
      </c>
      <c r="K92" s="138">
        <v>1</v>
      </c>
      <c r="L92" s="139">
        <f t="shared" si="22"/>
        <v>317</v>
      </c>
      <c r="M92" s="139">
        <f t="shared" si="23"/>
        <v>27.794117647058822</v>
      </c>
      <c r="N92" s="140"/>
      <c r="O92" s="141">
        <f t="shared" si="24"/>
        <v>0</v>
      </c>
      <c r="P92" s="141">
        <f t="shared" si="25"/>
        <v>0</v>
      </c>
      <c r="Q92" s="142">
        <v>1</v>
      </c>
      <c r="R92" s="143">
        <f t="shared" si="26"/>
        <v>471.875</v>
      </c>
      <c r="S92" s="143">
        <f t="shared" si="27"/>
        <v>6.4</v>
      </c>
      <c r="T92" s="144"/>
      <c r="U92" s="145">
        <f t="shared" si="28"/>
        <v>0</v>
      </c>
      <c r="V92" s="145">
        <f t="shared" si="29"/>
        <v>0</v>
      </c>
      <c r="W92" s="160">
        <f t="shared" si="31"/>
        <v>979.875</v>
      </c>
    </row>
    <row r="93" spans="1:23" s="39" customFormat="1" ht="15.75" thickBot="1" x14ac:dyDescent="0.3">
      <c r="A93" s="185" t="s">
        <v>153</v>
      </c>
      <c r="B93" s="172">
        <v>1</v>
      </c>
      <c r="C93" s="103">
        <f t="shared" si="17"/>
        <v>8</v>
      </c>
      <c r="D93" s="101">
        <f t="shared" si="18"/>
        <v>5</v>
      </c>
      <c r="E93" s="104">
        <v>1</v>
      </c>
      <c r="F93" s="105">
        <f t="shared" si="30"/>
        <v>191</v>
      </c>
      <c r="G93" s="106">
        <f t="shared" si="19"/>
        <v>20.40920716112532</v>
      </c>
      <c r="H93" s="107"/>
      <c r="I93" s="108">
        <f t="shared" si="20"/>
        <v>0</v>
      </c>
      <c r="J93" s="108">
        <f t="shared" si="21"/>
        <v>0</v>
      </c>
      <c r="K93" s="109"/>
      <c r="L93" s="110">
        <f t="shared" si="22"/>
        <v>0</v>
      </c>
      <c r="M93" s="110">
        <f t="shared" si="23"/>
        <v>0</v>
      </c>
      <c r="N93" s="111"/>
      <c r="O93" s="112">
        <f t="shared" si="24"/>
        <v>0</v>
      </c>
      <c r="P93" s="112">
        <f t="shared" si="25"/>
        <v>0</v>
      </c>
      <c r="Q93" s="113">
        <v>1</v>
      </c>
      <c r="R93" s="114">
        <f t="shared" si="26"/>
        <v>471.875</v>
      </c>
      <c r="S93" s="114">
        <f t="shared" si="27"/>
        <v>6.4</v>
      </c>
      <c r="T93" s="115">
        <v>1</v>
      </c>
      <c r="U93" s="116">
        <f t="shared" si="28"/>
        <v>282.72500000000002</v>
      </c>
      <c r="V93" s="116">
        <f t="shared" si="29"/>
        <v>15.217391304347826</v>
      </c>
      <c r="W93" s="160">
        <f t="shared" si="31"/>
        <v>945.6</v>
      </c>
    </row>
    <row r="94" spans="1:23" ht="15.75" thickBot="1" x14ac:dyDescent="0.3">
      <c r="A94" s="176" t="s">
        <v>154</v>
      </c>
      <c r="B94" s="164">
        <v>3</v>
      </c>
      <c r="C94" s="43">
        <f t="shared" si="17"/>
        <v>24</v>
      </c>
      <c r="D94" s="101">
        <f t="shared" si="18"/>
        <v>0</v>
      </c>
      <c r="E94" s="61">
        <v>8</v>
      </c>
      <c r="F94" s="62">
        <f t="shared" si="30"/>
        <v>1528</v>
      </c>
      <c r="G94" s="63">
        <f t="shared" si="19"/>
        <v>163.27365728900256</v>
      </c>
      <c r="H94" s="64">
        <v>8</v>
      </c>
      <c r="I94" s="65">
        <f t="shared" si="20"/>
        <v>1000</v>
      </c>
      <c r="J94" s="65">
        <f t="shared" si="21"/>
        <v>333.22314049586777</v>
      </c>
      <c r="K94" s="66">
        <v>8</v>
      </c>
      <c r="L94" s="67">
        <f t="shared" si="22"/>
        <v>2536</v>
      </c>
      <c r="M94" s="67">
        <f t="shared" si="23"/>
        <v>222.35294117647058</v>
      </c>
      <c r="N94" s="68"/>
      <c r="O94" s="69">
        <f t="shared" si="24"/>
        <v>0</v>
      </c>
      <c r="P94" s="69">
        <f t="shared" si="25"/>
        <v>0</v>
      </c>
      <c r="Q94" s="70"/>
      <c r="R94" s="71">
        <f t="shared" si="26"/>
        <v>0</v>
      </c>
      <c r="S94" s="71">
        <f t="shared" si="27"/>
        <v>0</v>
      </c>
      <c r="T94" s="72"/>
      <c r="U94" s="73">
        <f t="shared" si="28"/>
        <v>0</v>
      </c>
      <c r="V94" s="73">
        <f t="shared" si="29"/>
        <v>0</v>
      </c>
      <c r="W94" s="160">
        <f t="shared" si="31"/>
        <v>5064</v>
      </c>
    </row>
    <row r="95" spans="1:23" ht="15.75" thickBot="1" x14ac:dyDescent="0.3">
      <c r="A95" s="176" t="s">
        <v>155</v>
      </c>
      <c r="B95" s="164">
        <v>5</v>
      </c>
      <c r="C95" s="43">
        <f t="shared" si="17"/>
        <v>40</v>
      </c>
      <c r="D95" s="101">
        <f t="shared" si="18"/>
        <v>10</v>
      </c>
      <c r="E95" s="61">
        <v>2</v>
      </c>
      <c r="F95" s="62">
        <f t="shared" si="30"/>
        <v>382</v>
      </c>
      <c r="G95" s="63">
        <f t="shared" si="19"/>
        <v>40.818414322250639</v>
      </c>
      <c r="H95" s="64">
        <v>4</v>
      </c>
      <c r="I95" s="65">
        <f t="shared" si="20"/>
        <v>500</v>
      </c>
      <c r="J95" s="65">
        <f t="shared" si="21"/>
        <v>166.61157024793388</v>
      </c>
      <c r="K95" s="66"/>
      <c r="L95" s="67">
        <f t="shared" si="22"/>
        <v>0</v>
      </c>
      <c r="M95" s="67">
        <f t="shared" si="23"/>
        <v>0</v>
      </c>
      <c r="N95" s="68"/>
      <c r="O95" s="69">
        <f t="shared" si="24"/>
        <v>0</v>
      </c>
      <c r="P95" s="69">
        <f t="shared" si="25"/>
        <v>0</v>
      </c>
      <c r="Q95" s="70">
        <v>12</v>
      </c>
      <c r="R95" s="71">
        <f t="shared" si="26"/>
        <v>5662.5</v>
      </c>
      <c r="S95" s="71">
        <f t="shared" si="27"/>
        <v>76.800000000000011</v>
      </c>
      <c r="T95" s="72">
        <v>12</v>
      </c>
      <c r="U95" s="73">
        <f t="shared" si="28"/>
        <v>3392.7000000000003</v>
      </c>
      <c r="V95" s="73">
        <f t="shared" si="29"/>
        <v>182.60869565217391</v>
      </c>
      <c r="W95" s="160">
        <f t="shared" si="31"/>
        <v>9937.2000000000007</v>
      </c>
    </row>
    <row r="96" spans="1:23" ht="15.75" thickBot="1" x14ac:dyDescent="0.3">
      <c r="A96" s="176" t="s">
        <v>156</v>
      </c>
      <c r="B96" s="164">
        <v>1</v>
      </c>
      <c r="C96" s="43">
        <f t="shared" si="17"/>
        <v>8</v>
      </c>
      <c r="D96" s="101">
        <f t="shared" si="18"/>
        <v>0</v>
      </c>
      <c r="E96" s="61"/>
      <c r="F96" s="62">
        <f t="shared" si="30"/>
        <v>0</v>
      </c>
      <c r="G96" s="63">
        <f t="shared" si="19"/>
        <v>0</v>
      </c>
      <c r="H96" s="64">
        <v>2</v>
      </c>
      <c r="I96" s="65">
        <f t="shared" si="20"/>
        <v>250</v>
      </c>
      <c r="J96" s="65">
        <f t="shared" si="21"/>
        <v>83.305785123966942</v>
      </c>
      <c r="K96" s="66">
        <v>2</v>
      </c>
      <c r="L96" s="67">
        <f t="shared" si="22"/>
        <v>634</v>
      </c>
      <c r="M96" s="67">
        <f t="shared" si="23"/>
        <v>55.588235294117645</v>
      </c>
      <c r="N96" s="68"/>
      <c r="O96" s="69">
        <f t="shared" si="24"/>
        <v>0</v>
      </c>
      <c r="P96" s="69">
        <f t="shared" si="25"/>
        <v>0</v>
      </c>
      <c r="Q96" s="70">
        <v>2</v>
      </c>
      <c r="R96" s="71">
        <f t="shared" si="26"/>
        <v>943.75</v>
      </c>
      <c r="S96" s="71">
        <f t="shared" si="27"/>
        <v>12.8</v>
      </c>
      <c r="T96" s="72">
        <v>2</v>
      </c>
      <c r="U96" s="73">
        <f t="shared" si="28"/>
        <v>565.45000000000005</v>
      </c>
      <c r="V96" s="73">
        <f t="shared" si="29"/>
        <v>30.434782608695652</v>
      </c>
      <c r="W96" s="160">
        <f t="shared" si="31"/>
        <v>2393.1999999999998</v>
      </c>
    </row>
    <row r="97" spans="1:23" ht="15.75" thickBot="1" x14ac:dyDescent="0.3">
      <c r="A97" s="176" t="s">
        <v>157</v>
      </c>
      <c r="B97" s="164">
        <v>1</v>
      </c>
      <c r="C97" s="43">
        <f t="shared" si="17"/>
        <v>8</v>
      </c>
      <c r="D97" s="101">
        <f t="shared" si="18"/>
        <v>3</v>
      </c>
      <c r="E97" s="86">
        <v>1</v>
      </c>
      <c r="F97" s="62">
        <f t="shared" si="30"/>
        <v>191</v>
      </c>
      <c r="G97" s="63">
        <f t="shared" si="19"/>
        <v>20.40920716112532</v>
      </c>
      <c r="H97" s="64">
        <v>1</v>
      </c>
      <c r="I97" s="65">
        <f t="shared" si="20"/>
        <v>125</v>
      </c>
      <c r="J97" s="65">
        <f t="shared" si="21"/>
        <v>41.652892561983471</v>
      </c>
      <c r="K97" s="66">
        <v>1</v>
      </c>
      <c r="L97" s="67">
        <f t="shared" si="22"/>
        <v>317</v>
      </c>
      <c r="M97" s="67">
        <f t="shared" si="23"/>
        <v>27.794117647058822</v>
      </c>
      <c r="N97" s="68"/>
      <c r="O97" s="69">
        <f t="shared" si="24"/>
        <v>0</v>
      </c>
      <c r="P97" s="69">
        <f t="shared" si="25"/>
        <v>0</v>
      </c>
      <c r="Q97" s="70">
        <v>1</v>
      </c>
      <c r="R97" s="71">
        <f t="shared" si="26"/>
        <v>471.875</v>
      </c>
      <c r="S97" s="71">
        <f t="shared" si="27"/>
        <v>6.4</v>
      </c>
      <c r="T97" s="72">
        <v>1</v>
      </c>
      <c r="U97" s="73">
        <f t="shared" si="28"/>
        <v>282.72500000000002</v>
      </c>
      <c r="V97" s="73">
        <f t="shared" si="29"/>
        <v>15.217391304347826</v>
      </c>
      <c r="W97" s="160">
        <f t="shared" si="31"/>
        <v>1387.6</v>
      </c>
    </row>
    <row r="98" spans="1:23" ht="15.75" thickBot="1" x14ac:dyDescent="0.3">
      <c r="A98" s="176" t="s">
        <v>158</v>
      </c>
      <c r="B98" s="164">
        <v>1</v>
      </c>
      <c r="C98" s="43">
        <f t="shared" si="17"/>
        <v>8</v>
      </c>
      <c r="D98" s="101">
        <f t="shared" si="18"/>
        <v>5</v>
      </c>
      <c r="E98" s="61">
        <v>1</v>
      </c>
      <c r="F98" s="62">
        <f t="shared" si="30"/>
        <v>191</v>
      </c>
      <c r="G98" s="63">
        <f t="shared" si="19"/>
        <v>20.40920716112532</v>
      </c>
      <c r="H98" s="64"/>
      <c r="I98" s="65">
        <f t="shared" si="20"/>
        <v>0</v>
      </c>
      <c r="J98" s="65">
        <f t="shared" si="21"/>
        <v>0</v>
      </c>
      <c r="K98" s="66">
        <v>1</v>
      </c>
      <c r="L98" s="67">
        <f t="shared" si="22"/>
        <v>317</v>
      </c>
      <c r="M98" s="67">
        <f t="shared" si="23"/>
        <v>27.794117647058822</v>
      </c>
      <c r="N98" s="68"/>
      <c r="O98" s="69">
        <f t="shared" si="24"/>
        <v>0</v>
      </c>
      <c r="P98" s="69">
        <f t="shared" si="25"/>
        <v>0</v>
      </c>
      <c r="Q98" s="70">
        <v>1</v>
      </c>
      <c r="R98" s="71">
        <f t="shared" si="26"/>
        <v>471.875</v>
      </c>
      <c r="S98" s="71">
        <f t="shared" si="27"/>
        <v>6.4</v>
      </c>
      <c r="T98" s="72"/>
      <c r="U98" s="73">
        <f t="shared" si="28"/>
        <v>0</v>
      </c>
      <c r="V98" s="73">
        <f t="shared" si="29"/>
        <v>0</v>
      </c>
      <c r="W98" s="160">
        <f t="shared" si="31"/>
        <v>979.875</v>
      </c>
    </row>
    <row r="99" spans="1:23" ht="15.75" thickBot="1" x14ac:dyDescent="0.3">
      <c r="A99" s="176" t="s">
        <v>159</v>
      </c>
      <c r="B99" s="164">
        <v>5</v>
      </c>
      <c r="C99" s="43">
        <f t="shared" si="17"/>
        <v>40</v>
      </c>
      <c r="D99" s="101">
        <f t="shared" si="18"/>
        <v>16</v>
      </c>
      <c r="E99" s="61">
        <v>8</v>
      </c>
      <c r="F99" s="62">
        <f t="shared" si="30"/>
        <v>1528</v>
      </c>
      <c r="G99" s="63">
        <f t="shared" si="19"/>
        <v>163.27365728900256</v>
      </c>
      <c r="H99" s="64"/>
      <c r="I99" s="65">
        <f t="shared" si="20"/>
        <v>0</v>
      </c>
      <c r="J99" s="65">
        <f t="shared" si="21"/>
        <v>0</v>
      </c>
      <c r="K99" s="66">
        <v>8</v>
      </c>
      <c r="L99" s="67">
        <f t="shared" si="22"/>
        <v>2536</v>
      </c>
      <c r="M99" s="67">
        <f t="shared" si="23"/>
        <v>222.35294117647058</v>
      </c>
      <c r="N99" s="68">
        <v>8</v>
      </c>
      <c r="O99" s="69">
        <f t="shared" si="24"/>
        <v>1250</v>
      </c>
      <c r="P99" s="69">
        <f t="shared" si="25"/>
        <v>161.38328530259366</v>
      </c>
      <c r="Q99" s="70"/>
      <c r="R99" s="71">
        <f t="shared" si="26"/>
        <v>0</v>
      </c>
      <c r="S99" s="71">
        <f t="shared" si="27"/>
        <v>0</v>
      </c>
      <c r="T99" s="72"/>
      <c r="U99" s="73">
        <f t="shared" si="28"/>
        <v>0</v>
      </c>
      <c r="V99" s="73">
        <f t="shared" si="29"/>
        <v>0</v>
      </c>
      <c r="W99" s="160">
        <f t="shared" si="31"/>
        <v>5314</v>
      </c>
    </row>
    <row r="100" spans="1:23" s="30" customFormat="1" ht="15.75" thickBot="1" x14ac:dyDescent="0.3">
      <c r="A100" s="177" t="s">
        <v>160</v>
      </c>
      <c r="B100" s="165">
        <v>5</v>
      </c>
      <c r="C100" s="44">
        <f t="shared" si="17"/>
        <v>40</v>
      </c>
      <c r="D100" s="101">
        <f t="shared" si="18"/>
        <v>16</v>
      </c>
      <c r="E100" s="74">
        <v>6</v>
      </c>
      <c r="F100" s="102">
        <f t="shared" si="30"/>
        <v>1146</v>
      </c>
      <c r="G100" s="75">
        <f t="shared" si="19"/>
        <v>122.45524296675191</v>
      </c>
      <c r="H100" s="76"/>
      <c r="I100" s="77">
        <f t="shared" si="20"/>
        <v>0</v>
      </c>
      <c r="J100" s="77">
        <f t="shared" si="21"/>
        <v>0</v>
      </c>
      <c r="K100" s="78">
        <v>6</v>
      </c>
      <c r="L100" s="79">
        <f t="shared" si="22"/>
        <v>1902</v>
      </c>
      <c r="M100" s="79">
        <f t="shared" si="23"/>
        <v>166.76470588235293</v>
      </c>
      <c r="N100" s="80">
        <v>6</v>
      </c>
      <c r="O100" s="81">
        <f t="shared" si="24"/>
        <v>937.5</v>
      </c>
      <c r="P100" s="81">
        <f t="shared" si="25"/>
        <v>121.03746397694525</v>
      </c>
      <c r="Q100" s="82">
        <v>6</v>
      </c>
      <c r="R100" s="83">
        <f t="shared" si="26"/>
        <v>2831.25</v>
      </c>
      <c r="S100" s="83">
        <f t="shared" si="27"/>
        <v>38.400000000000006</v>
      </c>
      <c r="T100" s="84"/>
      <c r="U100" s="85">
        <f t="shared" si="28"/>
        <v>0</v>
      </c>
      <c r="V100" s="85">
        <f t="shared" si="29"/>
        <v>0</v>
      </c>
      <c r="W100" s="160">
        <f t="shared" si="31"/>
        <v>6816.75</v>
      </c>
    </row>
    <row r="101" spans="1:23" s="31" customFormat="1" ht="15.75" thickBot="1" x14ac:dyDescent="0.3">
      <c r="A101" s="175" t="s">
        <v>161</v>
      </c>
      <c r="B101" s="163">
        <v>5</v>
      </c>
      <c r="C101" s="42">
        <f t="shared" si="17"/>
        <v>40</v>
      </c>
      <c r="D101" s="101">
        <f t="shared" si="18"/>
        <v>24</v>
      </c>
      <c r="E101" s="48">
        <v>8</v>
      </c>
      <c r="F101" s="49">
        <f t="shared" si="30"/>
        <v>1528</v>
      </c>
      <c r="G101" s="50">
        <f t="shared" si="19"/>
        <v>163.27365728900256</v>
      </c>
      <c r="H101" s="51"/>
      <c r="I101" s="52">
        <f t="shared" si="20"/>
        <v>0</v>
      </c>
      <c r="J101" s="52">
        <f t="shared" si="21"/>
        <v>0</v>
      </c>
      <c r="K101" s="53">
        <v>8</v>
      </c>
      <c r="L101" s="54">
        <f t="shared" si="22"/>
        <v>2536</v>
      </c>
      <c r="M101" s="54">
        <f t="shared" si="23"/>
        <v>222.35294117647058</v>
      </c>
      <c r="N101" s="55"/>
      <c r="O101" s="56">
        <f t="shared" si="24"/>
        <v>0</v>
      </c>
      <c r="P101" s="56">
        <f t="shared" si="25"/>
        <v>0</v>
      </c>
      <c r="Q101" s="57"/>
      <c r="R101" s="58">
        <f t="shared" si="26"/>
        <v>0</v>
      </c>
      <c r="S101" s="58">
        <f t="shared" si="27"/>
        <v>0</v>
      </c>
      <c r="T101" s="59"/>
      <c r="U101" s="60">
        <f t="shared" si="28"/>
        <v>0</v>
      </c>
      <c r="V101" s="60">
        <f t="shared" si="29"/>
        <v>0</v>
      </c>
      <c r="W101" s="160">
        <f t="shared" si="31"/>
        <v>4064</v>
      </c>
    </row>
    <row r="102" spans="1:23" ht="15.75" thickBot="1" x14ac:dyDescent="0.3">
      <c r="A102" s="176" t="s">
        <v>162</v>
      </c>
      <c r="B102" s="164">
        <v>2</v>
      </c>
      <c r="C102" s="43">
        <f t="shared" si="17"/>
        <v>16</v>
      </c>
      <c r="D102" s="101">
        <f t="shared" si="18"/>
        <v>-2</v>
      </c>
      <c r="E102" s="61">
        <v>6</v>
      </c>
      <c r="F102" s="62">
        <f t="shared" si="30"/>
        <v>1146</v>
      </c>
      <c r="G102" s="63">
        <f t="shared" si="19"/>
        <v>122.45524296675191</v>
      </c>
      <c r="H102" s="64"/>
      <c r="I102" s="65">
        <f t="shared" si="20"/>
        <v>0</v>
      </c>
      <c r="J102" s="65">
        <f t="shared" si="21"/>
        <v>0</v>
      </c>
      <c r="K102" s="66">
        <v>6</v>
      </c>
      <c r="L102" s="67">
        <f t="shared" si="22"/>
        <v>1902</v>
      </c>
      <c r="M102" s="67">
        <f t="shared" si="23"/>
        <v>166.76470588235293</v>
      </c>
      <c r="N102" s="68">
        <v>6</v>
      </c>
      <c r="O102" s="69">
        <f t="shared" si="24"/>
        <v>937.5</v>
      </c>
      <c r="P102" s="69">
        <f t="shared" si="25"/>
        <v>121.03746397694525</v>
      </c>
      <c r="Q102" s="70"/>
      <c r="R102" s="71">
        <f t="shared" si="26"/>
        <v>0</v>
      </c>
      <c r="S102" s="71">
        <f t="shared" si="27"/>
        <v>0</v>
      </c>
      <c r="T102" s="72"/>
      <c r="U102" s="73">
        <f t="shared" si="28"/>
        <v>0</v>
      </c>
      <c r="V102" s="73">
        <f t="shared" si="29"/>
        <v>0</v>
      </c>
      <c r="W102" s="160">
        <f t="shared" si="31"/>
        <v>3985.5</v>
      </c>
    </row>
    <row r="103" spans="1:23" ht="15.75" thickBot="1" x14ac:dyDescent="0.3">
      <c r="A103" s="176" t="s">
        <v>163</v>
      </c>
      <c r="B103" s="164">
        <v>1</v>
      </c>
      <c r="C103" s="43">
        <f t="shared" si="17"/>
        <v>8</v>
      </c>
      <c r="D103" s="101">
        <f t="shared" si="18"/>
        <v>2</v>
      </c>
      <c r="E103" s="61">
        <v>2</v>
      </c>
      <c r="F103" s="62">
        <f t="shared" si="30"/>
        <v>382</v>
      </c>
      <c r="G103" s="63">
        <f t="shared" si="19"/>
        <v>40.818414322250639</v>
      </c>
      <c r="H103" s="64"/>
      <c r="I103" s="65">
        <f t="shared" si="20"/>
        <v>0</v>
      </c>
      <c r="J103" s="65">
        <f t="shared" si="21"/>
        <v>0</v>
      </c>
      <c r="K103" s="66">
        <v>2</v>
      </c>
      <c r="L103" s="67">
        <f t="shared" si="22"/>
        <v>634</v>
      </c>
      <c r="M103" s="67">
        <f t="shared" si="23"/>
        <v>55.588235294117645</v>
      </c>
      <c r="N103" s="68">
        <v>2</v>
      </c>
      <c r="O103" s="69">
        <f t="shared" si="24"/>
        <v>312.5</v>
      </c>
      <c r="P103" s="69">
        <f t="shared" si="25"/>
        <v>40.345821325648416</v>
      </c>
      <c r="Q103" s="70"/>
      <c r="R103" s="71">
        <f t="shared" si="26"/>
        <v>0</v>
      </c>
      <c r="S103" s="71">
        <f t="shared" si="27"/>
        <v>0</v>
      </c>
      <c r="T103" s="72"/>
      <c r="U103" s="73">
        <f t="shared" si="28"/>
        <v>0</v>
      </c>
      <c r="V103" s="73">
        <f t="shared" si="29"/>
        <v>0</v>
      </c>
      <c r="W103" s="160">
        <f t="shared" si="31"/>
        <v>1328.5</v>
      </c>
    </row>
    <row r="104" spans="1:23" ht="15.75" thickBot="1" x14ac:dyDescent="0.3">
      <c r="A104" s="176" t="s">
        <v>164</v>
      </c>
      <c r="B104" s="164">
        <v>4</v>
      </c>
      <c r="C104" s="43">
        <f t="shared" si="17"/>
        <v>32</v>
      </c>
      <c r="D104" s="101">
        <f t="shared" si="18"/>
        <v>10</v>
      </c>
      <c r="E104" s="61">
        <v>6</v>
      </c>
      <c r="F104" s="62">
        <f t="shared" si="30"/>
        <v>1146</v>
      </c>
      <c r="G104" s="63">
        <f t="shared" si="19"/>
        <v>122.45524296675191</v>
      </c>
      <c r="H104" s="64"/>
      <c r="I104" s="65">
        <f t="shared" si="20"/>
        <v>0</v>
      </c>
      <c r="J104" s="65">
        <f t="shared" si="21"/>
        <v>0</v>
      </c>
      <c r="K104" s="66">
        <v>6</v>
      </c>
      <c r="L104" s="67">
        <f t="shared" si="22"/>
        <v>1902</v>
      </c>
      <c r="M104" s="67">
        <f t="shared" si="23"/>
        <v>166.76470588235293</v>
      </c>
      <c r="N104" s="68">
        <v>6</v>
      </c>
      <c r="O104" s="69">
        <f t="shared" si="24"/>
        <v>937.5</v>
      </c>
      <c r="P104" s="69">
        <f t="shared" si="25"/>
        <v>121.03746397694525</v>
      </c>
      <c r="Q104" s="70">
        <v>4</v>
      </c>
      <c r="R104" s="71">
        <f t="shared" si="26"/>
        <v>1887.5</v>
      </c>
      <c r="S104" s="71">
        <f t="shared" si="27"/>
        <v>25.6</v>
      </c>
      <c r="T104" s="72"/>
      <c r="U104" s="73">
        <f t="shared" si="28"/>
        <v>0</v>
      </c>
      <c r="V104" s="73">
        <f t="shared" si="29"/>
        <v>0</v>
      </c>
      <c r="W104" s="160">
        <f t="shared" si="31"/>
        <v>5873</v>
      </c>
    </row>
    <row r="105" spans="1:23" s="40" customFormat="1" ht="15.75" thickBot="1" x14ac:dyDescent="0.3">
      <c r="A105" s="177" t="s">
        <v>165</v>
      </c>
      <c r="B105" s="165">
        <v>1</v>
      </c>
      <c r="C105" s="44">
        <f t="shared" si="17"/>
        <v>8</v>
      </c>
      <c r="D105" s="101">
        <f t="shared" si="18"/>
        <v>2</v>
      </c>
      <c r="E105" s="74">
        <v>1</v>
      </c>
      <c r="F105" s="102">
        <f t="shared" si="30"/>
        <v>191</v>
      </c>
      <c r="G105" s="88">
        <f t="shared" si="19"/>
        <v>20.40920716112532</v>
      </c>
      <c r="H105" s="89">
        <v>1</v>
      </c>
      <c r="I105" s="90">
        <f t="shared" si="20"/>
        <v>125</v>
      </c>
      <c r="J105" s="90">
        <f t="shared" si="21"/>
        <v>41.652892561983471</v>
      </c>
      <c r="K105" s="91">
        <v>1</v>
      </c>
      <c r="L105" s="92">
        <f t="shared" si="22"/>
        <v>317</v>
      </c>
      <c r="M105" s="92">
        <f t="shared" si="23"/>
        <v>27.794117647058822</v>
      </c>
      <c r="N105" s="93">
        <v>1</v>
      </c>
      <c r="O105" s="94">
        <f t="shared" si="24"/>
        <v>156.25</v>
      </c>
      <c r="P105" s="94">
        <f t="shared" si="25"/>
        <v>20.172910662824208</v>
      </c>
      <c r="Q105" s="95">
        <v>1</v>
      </c>
      <c r="R105" s="96">
        <f t="shared" si="26"/>
        <v>471.875</v>
      </c>
      <c r="S105" s="96">
        <f t="shared" si="27"/>
        <v>6.4</v>
      </c>
      <c r="T105" s="97">
        <v>1</v>
      </c>
      <c r="U105" s="98">
        <f t="shared" si="28"/>
        <v>282.72500000000002</v>
      </c>
      <c r="V105" s="98">
        <f t="shared" si="29"/>
        <v>15.217391304347826</v>
      </c>
      <c r="W105" s="160">
        <f t="shared" si="31"/>
        <v>1543.85</v>
      </c>
    </row>
    <row r="106" spans="1:23" s="39" customFormat="1" ht="15.75" thickBot="1" x14ac:dyDescent="0.3">
      <c r="A106" s="186" t="s">
        <v>18</v>
      </c>
      <c r="B106" s="173">
        <f>SUM(B10:B105)</f>
        <v>411</v>
      </c>
      <c r="C106" s="147">
        <f t="shared" ref="C106:W106" si="32">SUM(C10:C105)</f>
        <v>3288</v>
      </c>
      <c r="D106" s="147">
        <f t="shared" si="32"/>
        <v>662</v>
      </c>
      <c r="E106" s="148">
        <f t="shared" si="32"/>
        <v>391</v>
      </c>
      <c r="F106" s="149">
        <f t="shared" si="32"/>
        <v>74681</v>
      </c>
      <c r="G106" s="150">
        <f t="shared" si="32"/>
        <v>7979.9999999999927</v>
      </c>
      <c r="H106" s="151">
        <f t="shared" si="32"/>
        <v>121</v>
      </c>
      <c r="I106" s="152">
        <f t="shared" si="32"/>
        <v>15125</v>
      </c>
      <c r="J106" s="152">
        <f t="shared" si="32"/>
        <v>5039.9999999999991</v>
      </c>
      <c r="K106" s="115">
        <f t="shared" si="32"/>
        <v>340</v>
      </c>
      <c r="L106" s="116">
        <f t="shared" si="32"/>
        <v>107780</v>
      </c>
      <c r="M106" s="116">
        <f t="shared" si="32"/>
        <v>9449.9999999999982</v>
      </c>
      <c r="N106" s="151">
        <f t="shared" si="32"/>
        <v>347</v>
      </c>
      <c r="O106" s="152">
        <f t="shared" si="32"/>
        <v>54218.75</v>
      </c>
      <c r="P106" s="152">
        <f t="shared" si="32"/>
        <v>6999.9999999999982</v>
      </c>
      <c r="Q106" s="153">
        <f t="shared" si="32"/>
        <v>875</v>
      </c>
      <c r="R106" s="154">
        <f t="shared" si="32"/>
        <v>412890.625</v>
      </c>
      <c r="S106" s="154">
        <f t="shared" si="32"/>
        <v>5599.9999999999982</v>
      </c>
      <c r="T106" s="155">
        <f t="shared" si="32"/>
        <v>552</v>
      </c>
      <c r="U106" s="156">
        <f t="shared" si="32"/>
        <v>156064.20000000007</v>
      </c>
      <c r="V106" s="156">
        <f t="shared" si="32"/>
        <v>8400</v>
      </c>
      <c r="W106" s="160">
        <f t="shared" si="32"/>
        <v>820759.57499999972</v>
      </c>
    </row>
    <row r="107" spans="1:23" x14ac:dyDescent="0.25">
      <c r="A107" s="39"/>
      <c r="B107" s="47"/>
      <c r="C107" s="47"/>
      <c r="D107" s="47"/>
      <c r="E107" s="104"/>
      <c r="F107" s="104"/>
      <c r="G107" s="61"/>
      <c r="H107" s="64"/>
      <c r="I107" s="64"/>
      <c r="J107" s="64"/>
      <c r="K107" s="66"/>
      <c r="L107" s="66"/>
      <c r="M107" s="66"/>
      <c r="N107" s="68"/>
      <c r="O107" s="68"/>
      <c r="P107" s="68"/>
      <c r="Q107" s="70"/>
      <c r="R107" s="70"/>
      <c r="S107" s="70"/>
      <c r="T107" s="72"/>
      <c r="U107" s="72"/>
      <c r="V107" s="72"/>
      <c r="W107" s="45"/>
    </row>
    <row r="108" spans="1:23" x14ac:dyDescent="0.25">
      <c r="B108" s="45"/>
      <c r="C108" s="45"/>
      <c r="D108" s="45"/>
      <c r="E108" s="61"/>
      <c r="F108" s="61"/>
      <c r="G108" s="61"/>
      <c r="H108" s="64"/>
      <c r="I108" s="64"/>
      <c r="J108" s="64"/>
      <c r="K108" s="66"/>
      <c r="L108" s="66"/>
      <c r="M108" s="66"/>
      <c r="N108" s="68"/>
      <c r="O108" s="68"/>
      <c r="P108" s="68"/>
      <c r="Q108" s="70"/>
      <c r="R108" s="70"/>
      <c r="S108" s="70"/>
      <c r="T108" s="72"/>
      <c r="U108" s="72"/>
      <c r="V108" s="72"/>
      <c r="W108" s="45"/>
    </row>
    <row r="109" spans="1:23" x14ac:dyDescent="0.25">
      <c r="B109" s="45"/>
      <c r="C109" s="45"/>
      <c r="D109" s="45"/>
      <c r="E109" s="61"/>
      <c r="F109" s="61"/>
      <c r="G109" s="61"/>
      <c r="H109" s="64"/>
      <c r="I109" s="64"/>
      <c r="J109" s="64"/>
      <c r="K109" s="66"/>
      <c r="L109" s="66"/>
      <c r="M109" s="66"/>
      <c r="N109" s="68"/>
      <c r="O109" s="68"/>
      <c r="P109" s="68"/>
      <c r="Q109" s="70"/>
      <c r="R109" s="70"/>
      <c r="S109" s="70"/>
      <c r="T109" s="72"/>
      <c r="U109" s="72"/>
      <c r="V109" s="72"/>
      <c r="W109" s="45"/>
    </row>
    <row r="110" spans="1:23" x14ac:dyDescent="0.25">
      <c r="B110" s="45"/>
      <c r="C110" s="45"/>
      <c r="D110" s="45"/>
      <c r="E110" s="61"/>
      <c r="F110" s="61"/>
      <c r="G110" s="61"/>
      <c r="H110" s="64"/>
      <c r="I110" s="64"/>
      <c r="J110" s="64"/>
      <c r="K110" s="66"/>
      <c r="L110" s="66"/>
      <c r="M110" s="66"/>
      <c r="N110" s="68"/>
      <c r="O110" s="68"/>
      <c r="P110" s="68"/>
      <c r="Q110" s="70"/>
      <c r="R110" s="70"/>
      <c r="S110" s="70"/>
      <c r="T110" s="72"/>
      <c r="U110" s="72"/>
      <c r="V110" s="72"/>
      <c r="W110" s="45"/>
    </row>
    <row r="111" spans="1:23" x14ac:dyDescent="0.25">
      <c r="B111" s="45"/>
      <c r="C111" s="45"/>
      <c r="D111" s="45"/>
      <c r="E111" s="61"/>
      <c r="F111" s="61"/>
      <c r="G111" s="61"/>
      <c r="H111" s="64"/>
      <c r="I111" s="64"/>
      <c r="J111" s="64"/>
      <c r="K111" s="66"/>
      <c r="L111" s="66"/>
      <c r="M111" s="66"/>
      <c r="N111" s="68"/>
      <c r="O111" s="68"/>
      <c r="P111" s="68"/>
      <c r="Q111" s="70"/>
      <c r="R111" s="70"/>
      <c r="S111" s="70"/>
      <c r="T111" s="72"/>
      <c r="U111" s="72"/>
      <c r="V111" s="72"/>
      <c r="W111" s="45"/>
    </row>
    <row r="112" spans="1:23" x14ac:dyDescent="0.25">
      <c r="B112" s="45"/>
      <c r="C112" s="45"/>
      <c r="D112" s="45"/>
      <c r="E112" s="61"/>
      <c r="F112" s="61"/>
      <c r="G112" s="61"/>
      <c r="H112" s="64"/>
      <c r="I112" s="64"/>
      <c r="J112" s="64"/>
      <c r="K112" s="66"/>
      <c r="L112" s="66"/>
      <c r="M112" s="66"/>
      <c r="N112" s="68"/>
      <c r="O112" s="68"/>
      <c r="P112" s="68"/>
      <c r="Q112" s="70"/>
      <c r="R112" s="70"/>
      <c r="S112" s="70"/>
      <c r="T112" s="72"/>
      <c r="U112" s="72"/>
      <c r="V112" s="72"/>
      <c r="W112" s="45"/>
    </row>
    <row r="113" spans="2:23" x14ac:dyDescent="0.25">
      <c r="B113" s="45"/>
      <c r="C113" s="45"/>
      <c r="D113" s="45"/>
      <c r="E113" s="61"/>
      <c r="F113" s="61"/>
      <c r="G113" s="61"/>
      <c r="H113" s="64"/>
      <c r="I113" s="64"/>
      <c r="J113" s="64"/>
      <c r="K113" s="66"/>
      <c r="L113" s="66"/>
      <c r="M113" s="66"/>
      <c r="N113" s="68"/>
      <c r="O113" s="68"/>
      <c r="P113" s="68"/>
      <c r="Q113" s="70"/>
      <c r="R113" s="70"/>
      <c r="S113" s="70"/>
      <c r="T113" s="72"/>
      <c r="U113" s="72"/>
      <c r="V113" s="72"/>
      <c r="W113" s="45"/>
    </row>
  </sheetData>
  <mergeCells count="23">
    <mergeCell ref="A1:V2"/>
    <mergeCell ref="B4:C4"/>
    <mergeCell ref="B5:C5"/>
    <mergeCell ref="E4:G4"/>
    <mergeCell ref="E5:G5"/>
    <mergeCell ref="H4:J4"/>
    <mergeCell ref="H5:J5"/>
    <mergeCell ref="K4:M4"/>
    <mergeCell ref="K5:M5"/>
    <mergeCell ref="E3:G3"/>
    <mergeCell ref="H3:J3"/>
    <mergeCell ref="K3:M3"/>
    <mergeCell ref="N3:P3"/>
    <mergeCell ref="Q3:S3"/>
    <mergeCell ref="T3:V3"/>
    <mergeCell ref="T4:V4"/>
    <mergeCell ref="T5:V5"/>
    <mergeCell ref="B3:C3"/>
    <mergeCell ref="A3:A6"/>
    <mergeCell ref="N4:P4"/>
    <mergeCell ref="N5:P5"/>
    <mergeCell ref="Q4:S4"/>
    <mergeCell ref="Q5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639A-67F0-415B-9B19-49BAFA694994}">
  <dimension ref="A1:G11"/>
  <sheetViews>
    <sheetView workbookViewId="0">
      <selection activeCell="E6" sqref="E6"/>
    </sheetView>
  </sheetViews>
  <sheetFormatPr defaultRowHeight="15" x14ac:dyDescent="0.25"/>
  <cols>
    <col min="1" max="1" width="26.85546875" bestFit="1" customWidth="1"/>
    <col min="2" max="2" width="11.85546875" bestFit="1" customWidth="1"/>
    <col min="3" max="3" width="10.5703125" bestFit="1" customWidth="1"/>
    <col min="4" max="4" width="18.28515625" bestFit="1" customWidth="1"/>
    <col min="5" max="5" width="13.42578125" customWidth="1"/>
    <col min="6" max="6" width="14.140625" bestFit="1" customWidth="1"/>
    <col min="7" max="8" width="11.7109375" bestFit="1" customWidth="1"/>
  </cols>
  <sheetData>
    <row r="1" spans="1:7" x14ac:dyDescent="0.25">
      <c r="A1" s="3" t="s">
        <v>3</v>
      </c>
      <c r="B1" s="3" t="s">
        <v>4</v>
      </c>
    </row>
    <row r="2" spans="1:7" x14ac:dyDescent="0.25">
      <c r="A2" s="1">
        <v>0.2</v>
      </c>
      <c r="B2" s="2">
        <v>1.75</v>
      </c>
    </row>
    <row r="3" spans="1:7" x14ac:dyDescent="0.25">
      <c r="A3" s="240" t="s">
        <v>64</v>
      </c>
      <c r="B3" s="240"/>
      <c r="C3" s="240"/>
      <c r="D3" s="240"/>
      <c r="E3" s="240"/>
      <c r="F3" s="240"/>
      <c r="G3" s="240"/>
    </row>
    <row r="4" spans="1:7" x14ac:dyDescent="0.25">
      <c r="A4" s="240"/>
      <c r="B4" s="240"/>
      <c r="C4" s="240"/>
      <c r="D4" s="240"/>
      <c r="E4" s="240"/>
      <c r="F4" s="240"/>
      <c r="G4" s="240"/>
    </row>
    <row r="5" spans="1:7" x14ac:dyDescent="0.25">
      <c r="A5" s="10" t="s">
        <v>0</v>
      </c>
      <c r="B5" s="10" t="s">
        <v>10</v>
      </c>
      <c r="C5" s="10" t="s">
        <v>11</v>
      </c>
      <c r="D5" s="10" t="s">
        <v>184</v>
      </c>
      <c r="E5" s="10" t="s">
        <v>63</v>
      </c>
      <c r="F5" s="10" t="s">
        <v>12</v>
      </c>
      <c r="G5" s="10" t="s">
        <v>13</v>
      </c>
    </row>
    <row r="6" spans="1:7" x14ac:dyDescent="0.25">
      <c r="A6" t="s">
        <v>5</v>
      </c>
      <c r="B6" s="4">
        <v>38000</v>
      </c>
      <c r="C6">
        <v>2</v>
      </c>
      <c r="D6" s="4">
        <f>B6-(B6*C6*$A$2)</f>
        <v>22800</v>
      </c>
      <c r="E6" s="4">
        <f>D6*$A$2*$B$2</f>
        <v>7980</v>
      </c>
      <c r="F6">
        <f>'WORK PACKAGES COST'!E106</f>
        <v>391</v>
      </c>
      <c r="G6" s="4">
        <f>E6/F6</f>
        <v>20.40920716112532</v>
      </c>
    </row>
    <row r="7" spans="1:7" x14ac:dyDescent="0.25">
      <c r="A7" t="s">
        <v>6</v>
      </c>
      <c r="B7" s="4">
        <v>36000</v>
      </c>
      <c r="C7">
        <v>3</v>
      </c>
      <c r="D7" s="4">
        <f t="shared" ref="D7:D11" si="0">B7-(B7*C7*$A$2)</f>
        <v>14400</v>
      </c>
      <c r="E7" s="4">
        <f t="shared" ref="E7:E11" si="1">D7*$A$2*$B$2</f>
        <v>5040</v>
      </c>
      <c r="F7">
        <f>'WORK PACKAGES COST'!H106</f>
        <v>121</v>
      </c>
      <c r="G7" s="4">
        <f t="shared" ref="G7:G11" si="2">E7/F7</f>
        <v>41.652892561983471</v>
      </c>
    </row>
    <row r="8" spans="1:7" x14ac:dyDescent="0.25">
      <c r="A8" t="s">
        <v>1</v>
      </c>
      <c r="B8" s="4">
        <v>45000</v>
      </c>
      <c r="C8">
        <v>2</v>
      </c>
      <c r="D8" s="4">
        <f t="shared" si="0"/>
        <v>27000</v>
      </c>
      <c r="E8" s="4">
        <f t="shared" si="1"/>
        <v>9450</v>
      </c>
      <c r="F8">
        <f>'WORK PACKAGES COST'!K106</f>
        <v>340</v>
      </c>
      <c r="G8" s="4">
        <f t="shared" si="2"/>
        <v>27.794117647058822</v>
      </c>
    </row>
    <row r="9" spans="1:7" x14ac:dyDescent="0.25">
      <c r="A9" t="s">
        <v>7</v>
      </c>
      <c r="B9" s="4">
        <v>50000</v>
      </c>
      <c r="C9">
        <v>3</v>
      </c>
      <c r="D9" s="4">
        <f t="shared" si="0"/>
        <v>20000</v>
      </c>
      <c r="E9" s="4">
        <f t="shared" si="1"/>
        <v>7000</v>
      </c>
      <c r="F9">
        <f>'WORK PACKAGES COST'!N106</f>
        <v>347</v>
      </c>
      <c r="G9" s="4">
        <f t="shared" si="2"/>
        <v>20.172910662824208</v>
      </c>
    </row>
    <row r="10" spans="1:7" x14ac:dyDescent="0.25">
      <c r="A10" t="s">
        <v>8</v>
      </c>
      <c r="B10" s="4">
        <v>40000</v>
      </c>
      <c r="C10">
        <v>3</v>
      </c>
      <c r="D10" s="4">
        <f t="shared" si="0"/>
        <v>16000</v>
      </c>
      <c r="E10" s="4">
        <f t="shared" si="1"/>
        <v>5600</v>
      </c>
      <c r="F10">
        <f>'WORK PACKAGES COST'!Q106</f>
        <v>875</v>
      </c>
      <c r="G10" s="4">
        <f t="shared" si="2"/>
        <v>6.4</v>
      </c>
    </row>
    <row r="11" spans="1:7" x14ac:dyDescent="0.25">
      <c r="A11" t="s">
        <v>9</v>
      </c>
      <c r="B11" s="4">
        <v>40000</v>
      </c>
      <c r="C11">
        <v>2</v>
      </c>
      <c r="D11" s="4">
        <f t="shared" si="0"/>
        <v>24000</v>
      </c>
      <c r="E11" s="4">
        <f t="shared" si="1"/>
        <v>8400</v>
      </c>
      <c r="F11">
        <f>'WORK PACKAGES COST'!T106</f>
        <v>552</v>
      </c>
      <c r="G11" s="4">
        <f t="shared" si="2"/>
        <v>15.217391304347826</v>
      </c>
    </row>
  </sheetData>
  <mergeCells count="1">
    <mergeCell ref="A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D44E-16A7-41E3-929B-6E95701F6998}">
  <dimension ref="A1:J40"/>
  <sheetViews>
    <sheetView topLeftCell="A13" workbookViewId="0">
      <selection activeCell="A9" sqref="A9:B9"/>
    </sheetView>
  </sheetViews>
  <sheetFormatPr defaultRowHeight="15" x14ac:dyDescent="0.25"/>
  <cols>
    <col min="1" max="1" width="35.28515625" bestFit="1" customWidth="1"/>
    <col min="2" max="2" width="10.7109375" bestFit="1" customWidth="1"/>
    <col min="3" max="3" width="17.42578125" bestFit="1" customWidth="1"/>
    <col min="4" max="4" width="28" bestFit="1" customWidth="1"/>
    <col min="5" max="5" width="17.5703125" bestFit="1" customWidth="1"/>
    <col min="6" max="6" width="6.5703125" bestFit="1" customWidth="1"/>
    <col min="8" max="8" width="39" bestFit="1" customWidth="1"/>
    <col min="9" max="9" width="20.85546875" bestFit="1" customWidth="1"/>
    <col min="10" max="10" width="100.5703125" bestFit="1" customWidth="1"/>
  </cols>
  <sheetData>
    <row r="1" spans="1:10" ht="93.75" customHeight="1" x14ac:dyDescent="0.25">
      <c r="A1" s="257" t="s">
        <v>38</v>
      </c>
      <c r="B1" s="257"/>
      <c r="C1" s="257"/>
      <c r="D1" s="257"/>
      <c r="E1" s="257"/>
      <c r="F1" s="257"/>
    </row>
    <row r="2" spans="1:10" ht="15" hidden="1" customHeight="1" x14ac:dyDescent="0.25">
      <c r="A2" s="257"/>
      <c r="B2" s="257"/>
      <c r="C2" s="257"/>
      <c r="D2" s="257"/>
      <c r="E2" s="257"/>
      <c r="F2" s="257"/>
    </row>
    <row r="3" spans="1:10" x14ac:dyDescent="0.25">
      <c r="A3" s="253" t="s">
        <v>14</v>
      </c>
      <c r="B3" s="253"/>
      <c r="C3" s="253">
        <v>21</v>
      </c>
      <c r="D3" s="253"/>
      <c r="E3" s="253"/>
      <c r="F3" s="253"/>
    </row>
    <row r="4" spans="1:10" ht="29.25" customHeight="1" x14ac:dyDescent="0.25">
      <c r="A4" s="256" t="s">
        <v>39</v>
      </c>
      <c r="B4" s="256"/>
      <c r="C4" s="256"/>
      <c r="D4" s="256"/>
      <c r="E4" s="256"/>
      <c r="F4" s="256"/>
      <c r="H4" s="249" t="s">
        <v>167</v>
      </c>
      <c r="I4" s="241" t="s">
        <v>168</v>
      </c>
      <c r="J4" s="242" t="s">
        <v>171</v>
      </c>
    </row>
    <row r="5" spans="1:10" x14ac:dyDescent="0.25">
      <c r="A5" s="245" t="s">
        <v>15</v>
      </c>
      <c r="B5" s="245"/>
      <c r="C5" s="7" t="s">
        <v>16</v>
      </c>
      <c r="D5" s="7" t="s">
        <v>17</v>
      </c>
      <c r="E5" s="245" t="s">
        <v>18</v>
      </c>
      <c r="F5" s="245"/>
      <c r="H5" s="249"/>
      <c r="I5" s="241"/>
      <c r="J5" s="242"/>
    </row>
    <row r="6" spans="1:10" x14ac:dyDescent="0.25">
      <c r="A6" s="258" t="s">
        <v>49</v>
      </c>
      <c r="B6" s="258"/>
      <c r="C6" s="9">
        <v>191</v>
      </c>
      <c r="D6" s="8">
        <f>'LAPTOP DEPRECIATION VALUE'!F6</f>
        <v>391</v>
      </c>
      <c r="E6" s="243">
        <f>C6*D6</f>
        <v>74681</v>
      </c>
      <c r="F6" s="243"/>
      <c r="H6" s="19" t="s">
        <v>49</v>
      </c>
      <c r="I6" s="21" t="s">
        <v>5</v>
      </c>
      <c r="J6" s="23" t="s">
        <v>178</v>
      </c>
    </row>
    <row r="7" spans="1:10" x14ac:dyDescent="0.25">
      <c r="A7" s="250" t="s">
        <v>50</v>
      </c>
      <c r="B7" s="250"/>
      <c r="C7" s="9">
        <v>317</v>
      </c>
      <c r="D7" s="8">
        <f>'LAPTOP DEPRECIATION VALUE'!F8</f>
        <v>340</v>
      </c>
      <c r="E7" s="243">
        <f t="shared" ref="E7:E12" si="0">C7*D7</f>
        <v>107780</v>
      </c>
      <c r="F7" s="243"/>
      <c r="H7" s="20" t="s">
        <v>50</v>
      </c>
      <c r="I7" s="22" t="s">
        <v>1</v>
      </c>
      <c r="J7" s="23" t="s">
        <v>173</v>
      </c>
    </row>
    <row r="8" spans="1:10" x14ac:dyDescent="0.25">
      <c r="A8" s="250" t="s">
        <v>51</v>
      </c>
      <c r="B8" s="250"/>
      <c r="C8" s="9">
        <v>471.875</v>
      </c>
      <c r="D8" s="8">
        <f>'LAPTOP DEPRECIATION VALUE'!F10</f>
        <v>875</v>
      </c>
      <c r="E8" s="243">
        <f t="shared" si="0"/>
        <v>412890.625</v>
      </c>
      <c r="F8" s="243"/>
      <c r="H8" s="20" t="s">
        <v>51</v>
      </c>
      <c r="I8" s="22" t="s">
        <v>8</v>
      </c>
      <c r="J8" s="23" t="s">
        <v>177</v>
      </c>
    </row>
    <row r="9" spans="1:10" x14ac:dyDescent="0.25">
      <c r="A9" s="250" t="s">
        <v>52</v>
      </c>
      <c r="B9" s="250"/>
      <c r="C9" s="9">
        <v>282.72500000000002</v>
      </c>
      <c r="D9" s="8">
        <f>'LAPTOP DEPRECIATION VALUE'!F11</f>
        <v>552</v>
      </c>
      <c r="E9" s="243">
        <f t="shared" si="0"/>
        <v>156064.20000000001</v>
      </c>
      <c r="F9" s="243"/>
      <c r="H9" s="20" t="s">
        <v>169</v>
      </c>
      <c r="I9" s="22" t="s">
        <v>9</v>
      </c>
      <c r="J9" s="23" t="s">
        <v>176</v>
      </c>
    </row>
    <row r="10" spans="1:10" x14ac:dyDescent="0.25">
      <c r="A10" s="250" t="s">
        <v>53</v>
      </c>
      <c r="B10" s="250"/>
      <c r="C10" s="9">
        <v>125</v>
      </c>
      <c r="D10" s="8">
        <v>121</v>
      </c>
      <c r="E10" s="243">
        <f t="shared" si="0"/>
        <v>15125</v>
      </c>
      <c r="F10" s="243"/>
      <c r="H10" s="20" t="s">
        <v>53</v>
      </c>
      <c r="I10" s="22" t="s">
        <v>170</v>
      </c>
      <c r="J10" s="23" t="s">
        <v>175</v>
      </c>
    </row>
    <row r="11" spans="1:10" x14ac:dyDescent="0.25">
      <c r="A11" s="250" t="s">
        <v>55</v>
      </c>
      <c r="B11" s="250"/>
      <c r="C11" s="9">
        <v>92.5</v>
      </c>
      <c r="D11" s="8">
        <v>24</v>
      </c>
      <c r="E11" s="243">
        <f t="shared" si="0"/>
        <v>2220</v>
      </c>
      <c r="F11" s="243"/>
      <c r="H11" s="20" t="s">
        <v>55</v>
      </c>
      <c r="I11" s="22" t="s">
        <v>179</v>
      </c>
      <c r="J11" s="24" t="s">
        <v>172</v>
      </c>
    </row>
    <row r="12" spans="1:10" x14ac:dyDescent="0.25">
      <c r="A12" s="250" t="s">
        <v>54</v>
      </c>
      <c r="B12" s="250"/>
      <c r="C12" s="9">
        <v>156.25</v>
      </c>
      <c r="D12" s="8">
        <f>'LAPTOP DEPRECIATION VALUE'!F9</f>
        <v>347</v>
      </c>
      <c r="E12" s="243">
        <f t="shared" si="0"/>
        <v>54218.75</v>
      </c>
      <c r="F12" s="243"/>
      <c r="H12" s="20" t="s">
        <v>54</v>
      </c>
      <c r="I12" s="22" t="s">
        <v>7</v>
      </c>
      <c r="J12" s="23" t="s">
        <v>174</v>
      </c>
    </row>
    <row r="13" spans="1:10" x14ac:dyDescent="0.25">
      <c r="A13" s="255" t="s">
        <v>30</v>
      </c>
      <c r="B13" s="255"/>
      <c r="C13" s="244">
        <f>SUM(E6:F12)</f>
        <v>822979.57499999995</v>
      </c>
      <c r="D13" s="255"/>
      <c r="E13" s="255"/>
      <c r="F13" s="255"/>
    </row>
    <row r="14" spans="1:10" ht="30" customHeight="1" x14ac:dyDescent="0.25">
      <c r="A14" s="256" t="s">
        <v>40</v>
      </c>
      <c r="B14" s="256"/>
      <c r="C14" s="256"/>
      <c r="D14" s="256"/>
      <c r="E14" s="256"/>
      <c r="F14" s="256"/>
    </row>
    <row r="15" spans="1:10" x14ac:dyDescent="0.25">
      <c r="A15" s="253" t="s">
        <v>19</v>
      </c>
      <c r="B15" s="253"/>
      <c r="C15" s="253" t="s">
        <v>18</v>
      </c>
      <c r="D15" s="253"/>
      <c r="E15" s="253"/>
      <c r="F15" s="253"/>
    </row>
    <row r="16" spans="1:10" x14ac:dyDescent="0.25">
      <c r="A16" s="250" t="s">
        <v>20</v>
      </c>
      <c r="B16" s="250"/>
      <c r="C16" s="254" t="s">
        <v>21</v>
      </c>
      <c r="D16" s="254"/>
      <c r="E16" s="254"/>
      <c r="F16" s="254"/>
    </row>
    <row r="17" spans="1:6" x14ac:dyDescent="0.25">
      <c r="A17" s="255" t="s">
        <v>31</v>
      </c>
      <c r="B17" s="255"/>
      <c r="C17" s="244">
        <v>0</v>
      </c>
      <c r="D17" s="244"/>
      <c r="E17" s="244"/>
      <c r="F17" s="244"/>
    </row>
    <row r="18" spans="1:6" ht="30" customHeight="1" x14ac:dyDescent="0.25">
      <c r="A18" s="256" t="s">
        <v>22</v>
      </c>
      <c r="B18" s="256"/>
      <c r="C18" s="256"/>
      <c r="D18" s="256"/>
      <c r="E18" s="256"/>
      <c r="F18" s="256"/>
    </row>
    <row r="19" spans="1:6" ht="29.25" customHeight="1" x14ac:dyDescent="0.25">
      <c r="A19" s="8" t="s">
        <v>23</v>
      </c>
      <c r="B19" s="8" t="s">
        <v>24</v>
      </c>
      <c r="C19" s="100" t="s">
        <v>187</v>
      </c>
      <c r="D19" s="8" t="s">
        <v>25</v>
      </c>
      <c r="E19" s="252" t="s">
        <v>18</v>
      </c>
      <c r="F19" s="252"/>
    </row>
    <row r="20" spans="1:6" x14ac:dyDescent="0.25">
      <c r="A20" s="5" t="s">
        <v>26</v>
      </c>
      <c r="B20" s="251">
        <v>329</v>
      </c>
      <c r="C20" s="251">
        <f>B20*12</f>
        <v>3948</v>
      </c>
      <c r="D20" s="252">
        <v>1</v>
      </c>
      <c r="E20" s="251">
        <f>C20*D20</f>
        <v>3948</v>
      </c>
      <c r="F20" s="252"/>
    </row>
    <row r="21" spans="1:6" x14ac:dyDescent="0.25">
      <c r="A21" s="5" t="s">
        <v>27</v>
      </c>
      <c r="B21" s="251"/>
      <c r="C21" s="251"/>
      <c r="D21" s="252"/>
      <c r="E21" s="252"/>
      <c r="F21" s="252"/>
    </row>
    <row r="22" spans="1:6" x14ac:dyDescent="0.25">
      <c r="A22" s="5" t="s">
        <v>28</v>
      </c>
      <c r="B22" s="251"/>
      <c r="C22" s="251"/>
      <c r="D22" s="252"/>
      <c r="E22" s="252"/>
      <c r="F22" s="252"/>
    </row>
    <row r="23" spans="1:6" x14ac:dyDescent="0.25">
      <c r="A23" s="5" t="s">
        <v>29</v>
      </c>
      <c r="B23" s="251"/>
      <c r="C23" s="251"/>
      <c r="D23" s="252"/>
      <c r="E23" s="252"/>
      <c r="F23" s="252"/>
    </row>
    <row r="24" spans="1:6" x14ac:dyDescent="0.25">
      <c r="A24" s="255" t="s">
        <v>32</v>
      </c>
      <c r="B24" s="255"/>
      <c r="C24" s="244">
        <f>SUM(E20)</f>
        <v>3948</v>
      </c>
      <c r="D24" s="255"/>
      <c r="E24" s="255"/>
      <c r="F24" s="255"/>
    </row>
    <row r="25" spans="1:6" ht="27" customHeight="1" x14ac:dyDescent="0.25">
      <c r="A25" s="256" t="s">
        <v>42</v>
      </c>
      <c r="B25" s="256"/>
      <c r="C25" s="256"/>
      <c r="D25" s="256"/>
      <c r="E25" s="256"/>
      <c r="F25" s="256"/>
    </row>
    <row r="26" spans="1:6" x14ac:dyDescent="0.25">
      <c r="A26" s="8" t="s">
        <v>43</v>
      </c>
      <c r="B26" s="252" t="s">
        <v>56</v>
      </c>
      <c r="C26" s="252"/>
      <c r="D26" s="252"/>
      <c r="E26" s="252" t="s">
        <v>44</v>
      </c>
      <c r="F26" s="252"/>
    </row>
    <row r="27" spans="1:6" x14ac:dyDescent="0.25">
      <c r="A27" s="5" t="s">
        <v>57</v>
      </c>
      <c r="B27" s="248">
        <f>'LAPTOP DEPRECIATION VALUE'!D6</f>
        <v>22800</v>
      </c>
      <c r="C27" s="248"/>
      <c r="D27" s="248"/>
      <c r="E27" s="248">
        <f>'LAPTOP DEPRECIATION VALUE'!E6</f>
        <v>7980</v>
      </c>
      <c r="F27" s="248"/>
    </row>
    <row r="28" spans="1:6" x14ac:dyDescent="0.25">
      <c r="A28" s="5" t="s">
        <v>58</v>
      </c>
      <c r="B28" s="248">
        <f>'LAPTOP DEPRECIATION VALUE'!D7</f>
        <v>14400</v>
      </c>
      <c r="C28" s="248"/>
      <c r="D28" s="248"/>
      <c r="E28" s="248">
        <f>'LAPTOP DEPRECIATION VALUE'!E7</f>
        <v>5040</v>
      </c>
      <c r="F28" s="248"/>
    </row>
    <row r="29" spans="1:6" x14ac:dyDescent="0.25">
      <c r="A29" s="5" t="s">
        <v>59</v>
      </c>
      <c r="B29" s="248">
        <f>'LAPTOP DEPRECIATION VALUE'!D8</f>
        <v>27000</v>
      </c>
      <c r="C29" s="248"/>
      <c r="D29" s="248"/>
      <c r="E29" s="248">
        <f>'LAPTOP DEPRECIATION VALUE'!E8</f>
        <v>9450</v>
      </c>
      <c r="F29" s="248"/>
    </row>
    <row r="30" spans="1:6" x14ac:dyDescent="0.25">
      <c r="A30" s="5" t="s">
        <v>60</v>
      </c>
      <c r="B30" s="248">
        <f>'LAPTOP DEPRECIATION VALUE'!D9</f>
        <v>20000</v>
      </c>
      <c r="C30" s="248"/>
      <c r="D30" s="248"/>
      <c r="E30" s="248">
        <f>'LAPTOP DEPRECIATION VALUE'!E9</f>
        <v>7000</v>
      </c>
      <c r="F30" s="248"/>
    </row>
    <row r="31" spans="1:6" x14ac:dyDescent="0.25">
      <c r="A31" s="5" t="s">
        <v>61</v>
      </c>
      <c r="B31" s="248">
        <f>'LAPTOP DEPRECIATION VALUE'!D10</f>
        <v>16000</v>
      </c>
      <c r="C31" s="248"/>
      <c r="D31" s="248"/>
      <c r="E31" s="248">
        <f>'LAPTOP DEPRECIATION VALUE'!E10</f>
        <v>5600</v>
      </c>
      <c r="F31" s="248"/>
    </row>
    <row r="32" spans="1:6" x14ac:dyDescent="0.25">
      <c r="A32" s="5" t="s">
        <v>62</v>
      </c>
      <c r="B32" s="248">
        <f>'LAPTOP DEPRECIATION VALUE'!D11</f>
        <v>24000</v>
      </c>
      <c r="C32" s="248"/>
      <c r="D32" s="248"/>
      <c r="E32" s="248">
        <f>'LAPTOP DEPRECIATION VALUE'!E11</f>
        <v>8400</v>
      </c>
      <c r="F32" s="248"/>
    </row>
    <row r="33" spans="1:6" x14ac:dyDescent="0.25">
      <c r="A33" s="255" t="s">
        <v>45</v>
      </c>
      <c r="B33" s="255"/>
      <c r="C33" s="244">
        <f>SUM(E27:F32)</f>
        <v>43470</v>
      </c>
      <c r="D33" s="244"/>
      <c r="E33" s="244"/>
      <c r="F33" s="244"/>
    </row>
    <row r="34" spans="1:6" ht="31.5" customHeight="1" x14ac:dyDescent="0.25">
      <c r="A34" s="256" t="s">
        <v>41</v>
      </c>
      <c r="B34" s="256"/>
      <c r="C34" s="256"/>
      <c r="D34" s="256"/>
      <c r="E34" s="256"/>
      <c r="F34" s="256"/>
    </row>
    <row r="35" spans="1:6" x14ac:dyDescent="0.25">
      <c r="A35" s="6" t="s">
        <v>36</v>
      </c>
      <c r="B35" s="6" t="s">
        <v>24</v>
      </c>
      <c r="C35" s="6" t="s">
        <v>37</v>
      </c>
      <c r="D35" s="6" t="s">
        <v>25</v>
      </c>
      <c r="E35" s="253" t="s">
        <v>18</v>
      </c>
      <c r="F35" s="253"/>
    </row>
    <row r="36" spans="1:6" x14ac:dyDescent="0.25">
      <c r="A36" s="5" t="s">
        <v>33</v>
      </c>
      <c r="B36" s="252" t="s">
        <v>46</v>
      </c>
      <c r="C36" s="252"/>
      <c r="D36" s="252"/>
      <c r="E36" s="252"/>
      <c r="F36" s="252"/>
    </row>
    <row r="37" spans="1:6" x14ac:dyDescent="0.25">
      <c r="A37" s="5" t="s">
        <v>34</v>
      </c>
      <c r="B37" s="252"/>
      <c r="C37" s="252"/>
      <c r="D37" s="252"/>
      <c r="E37" s="252"/>
      <c r="F37" s="252"/>
    </row>
    <row r="38" spans="1:6" x14ac:dyDescent="0.25">
      <c r="A38" s="5" t="s">
        <v>35</v>
      </c>
      <c r="B38" s="252"/>
      <c r="C38" s="252"/>
      <c r="D38" s="252"/>
      <c r="E38" s="252"/>
      <c r="F38" s="252"/>
    </row>
    <row r="39" spans="1:6" x14ac:dyDescent="0.25">
      <c r="A39" s="247" t="s">
        <v>47</v>
      </c>
      <c r="B39" s="247"/>
      <c r="C39" s="247"/>
      <c r="D39" s="246">
        <f>SUM(C13,C24,C33)</f>
        <v>870397.57499999995</v>
      </c>
      <c r="E39" s="247"/>
      <c r="F39" s="247"/>
    </row>
    <row r="40" spans="1:6" x14ac:dyDescent="0.25">
      <c r="A40" s="253" t="s">
        <v>48</v>
      </c>
      <c r="B40" s="253"/>
      <c r="C40" s="253"/>
      <c r="D40" s="254" t="s">
        <v>46</v>
      </c>
      <c r="E40" s="254"/>
      <c r="F40" s="254"/>
    </row>
  </sheetData>
  <mergeCells count="64">
    <mergeCell ref="E19:F19"/>
    <mergeCell ref="A1:F2"/>
    <mergeCell ref="A3:B3"/>
    <mergeCell ref="C3:F3"/>
    <mergeCell ref="A4:F4"/>
    <mergeCell ref="A18:F18"/>
    <mergeCell ref="A5:B5"/>
    <mergeCell ref="E9:F9"/>
    <mergeCell ref="A10:B10"/>
    <mergeCell ref="E10:F10"/>
    <mergeCell ref="A11:B11"/>
    <mergeCell ref="A12:B12"/>
    <mergeCell ref="A6:B6"/>
    <mergeCell ref="A7:B7"/>
    <mergeCell ref="A8:B8"/>
    <mergeCell ref="E7:F7"/>
    <mergeCell ref="B28:D28"/>
    <mergeCell ref="B29:D29"/>
    <mergeCell ref="A25:F25"/>
    <mergeCell ref="B26:D26"/>
    <mergeCell ref="E26:F26"/>
    <mergeCell ref="A40:C40"/>
    <mergeCell ref="D40:F40"/>
    <mergeCell ref="C13:F13"/>
    <mergeCell ref="A13:B13"/>
    <mergeCell ref="A17:B17"/>
    <mergeCell ref="A24:B24"/>
    <mergeCell ref="C24:F24"/>
    <mergeCell ref="E30:F30"/>
    <mergeCell ref="E31:F31"/>
    <mergeCell ref="E32:F32"/>
    <mergeCell ref="A34:F34"/>
    <mergeCell ref="B36:F38"/>
    <mergeCell ref="E35:F35"/>
    <mergeCell ref="A33:B33"/>
    <mergeCell ref="C33:F33"/>
    <mergeCell ref="B30:D30"/>
    <mergeCell ref="D39:F39"/>
    <mergeCell ref="A39:C39"/>
    <mergeCell ref="B31:D31"/>
    <mergeCell ref="B32:D32"/>
    <mergeCell ref="H4:H5"/>
    <mergeCell ref="E12:F12"/>
    <mergeCell ref="A9:B9"/>
    <mergeCell ref="E6:F6"/>
    <mergeCell ref="B20:B23"/>
    <mergeCell ref="C20:C23"/>
    <mergeCell ref="D20:D23"/>
    <mergeCell ref="E20:F23"/>
    <mergeCell ref="E27:F27"/>
    <mergeCell ref="E28:F28"/>
    <mergeCell ref="E29:F29"/>
    <mergeCell ref="B27:D27"/>
    <mergeCell ref="I4:I5"/>
    <mergeCell ref="J4:J5"/>
    <mergeCell ref="E11:F11"/>
    <mergeCell ref="C17:F17"/>
    <mergeCell ref="E5:F5"/>
    <mergeCell ref="A14:F14"/>
    <mergeCell ref="A15:B15"/>
    <mergeCell ref="A16:B16"/>
    <mergeCell ref="C15:F15"/>
    <mergeCell ref="C16:F16"/>
    <mergeCell ref="E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PACKAGES COST</vt:lpstr>
      <vt:lpstr>LAPTOP DEPRECIATION VALUE</vt:lpstr>
      <vt:lpstr>BUDGET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Morallos</dc:creator>
  <cp:lastModifiedBy>Ruth Morallos</cp:lastModifiedBy>
  <dcterms:created xsi:type="dcterms:W3CDTF">2023-06-19T08:37:00Z</dcterms:created>
  <dcterms:modified xsi:type="dcterms:W3CDTF">2023-06-20T08:14:31Z</dcterms:modified>
</cp:coreProperties>
</file>