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escolmex-my.sharepoint.com/personal/agpena_colmex_mx/Documents/DEP_22_26/6to semestre/UNAM/test/ciencias_unam_2025-2/excel/Cap3/"/>
    </mc:Choice>
  </mc:AlternateContent>
  <xr:revisionPtr revIDLastSave="281" documentId="8_{EF8EC6B2-3278-4A00-8FF8-81650D2F1D5E}" xr6:coauthVersionLast="47" xr6:coauthVersionMax="47" xr10:uidLastSave="{8AB76A0C-0FA6-435B-9A04-33DC3146329D}"/>
  <bookViews>
    <workbookView xWindow="-108" yWindow="-108" windowWidth="23256" windowHeight="12576" activeTab="1" xr2:uid="{AA1FD95C-5C7D-4022-A558-3323BFE15373}"/>
  </bookViews>
  <sheets>
    <sheet name="Tabla mortalidad 1998" sheetId="2" r:id="rId1"/>
    <sheet name="Tabla mortalidad 1998_IMRadj" sheetId="3" r:id="rId2"/>
    <sheet name="Tabla mortalidad 2018" sheetId="1" r:id="rId3"/>
  </sheets>
  <definedNames>
    <definedName name="_Hlk25056703" localSheetId="2">'Tabla mortalidad 2018'!$B$4</definedName>
  </definedNames>
  <calcPr calcId="191028" iterate="1" iterateCount="1000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F23" i="3"/>
  <c r="G22" i="3"/>
  <c r="F22" i="3"/>
  <c r="H22" i="3" s="1"/>
  <c r="I22" i="3" s="1"/>
  <c r="G21" i="3"/>
  <c r="H21" i="3" s="1"/>
  <c r="I21" i="3" s="1"/>
  <c r="F21" i="3"/>
  <c r="G20" i="3"/>
  <c r="F20" i="3"/>
  <c r="H20" i="3" s="1"/>
  <c r="I20" i="3" s="1"/>
  <c r="G19" i="3"/>
  <c r="H19" i="3" s="1"/>
  <c r="I19" i="3" s="1"/>
  <c r="F19" i="3"/>
  <c r="G18" i="3"/>
  <c r="H18" i="3" s="1"/>
  <c r="I18" i="3" s="1"/>
  <c r="F18" i="3"/>
  <c r="G17" i="3"/>
  <c r="F17" i="3"/>
  <c r="H17" i="3" s="1"/>
  <c r="I17" i="3" s="1"/>
  <c r="G16" i="3"/>
  <c r="H16" i="3" s="1"/>
  <c r="I16" i="3" s="1"/>
  <c r="F16" i="3"/>
  <c r="H15" i="3"/>
  <c r="I15" i="3" s="1"/>
  <c r="G15" i="3"/>
  <c r="F15" i="3"/>
  <c r="G14" i="3"/>
  <c r="F14" i="3"/>
  <c r="H14" i="3" s="1"/>
  <c r="I14" i="3" s="1"/>
  <c r="H13" i="3"/>
  <c r="I13" i="3" s="1"/>
  <c r="G13" i="3"/>
  <c r="F13" i="3"/>
  <c r="G12" i="3"/>
  <c r="F12" i="3"/>
  <c r="H12" i="3" s="1"/>
  <c r="I12" i="3" s="1"/>
  <c r="G11" i="3"/>
  <c r="F11" i="3"/>
  <c r="H11" i="3" s="1"/>
  <c r="I11" i="3" s="1"/>
  <c r="G10" i="3"/>
  <c r="H10" i="3" s="1"/>
  <c r="I10" i="3" s="1"/>
  <c r="F10" i="3"/>
  <c r="G9" i="3"/>
  <c r="F9" i="3"/>
  <c r="H9" i="3" s="1"/>
  <c r="I9" i="3" s="1"/>
  <c r="G8" i="3"/>
  <c r="H8" i="3" s="1"/>
  <c r="I8" i="3" s="1"/>
  <c r="F8" i="3"/>
  <c r="H7" i="3"/>
  <c r="I7" i="3" s="1"/>
  <c r="G7" i="3"/>
  <c r="F7" i="3"/>
  <c r="F6" i="3"/>
  <c r="F5" i="3"/>
  <c r="G6" i="3" l="1"/>
  <c r="H6" i="3" s="1"/>
  <c r="I6" i="3" s="1"/>
  <c r="G5" i="3"/>
  <c r="I5" i="3" l="1"/>
  <c r="R5" i="3"/>
  <c r="Q20" i="3" l="1"/>
  <c r="Q12" i="3"/>
  <c r="Q17" i="3"/>
  <c r="Q6" i="3"/>
  <c r="Q19" i="3"/>
  <c r="Q23" i="3"/>
  <c r="Q22" i="3"/>
  <c r="Q16" i="3"/>
  <c r="Q21" i="3"/>
  <c r="Q13" i="3"/>
  <c r="Q10" i="3"/>
  <c r="Q8" i="3"/>
  <c r="Q18" i="3"/>
  <c r="Q15" i="3"/>
  <c r="Q7" i="3"/>
  <c r="J6" i="3"/>
  <c r="Q9" i="3"/>
  <c r="Q14" i="3"/>
  <c r="Q11" i="3"/>
  <c r="K5" i="3" l="1"/>
  <c r="L5" i="3" s="1"/>
  <c r="R6" i="3"/>
  <c r="J7" i="3"/>
  <c r="R7" i="3" l="1"/>
  <c r="J8" i="3"/>
  <c r="K7" i="3" s="1"/>
  <c r="K6" i="3"/>
  <c r="L6" i="3" s="1"/>
  <c r="J9" i="3" l="1"/>
  <c r="L7" i="3"/>
  <c r="R8" i="3"/>
  <c r="R9" i="3" l="1"/>
  <c r="J10" i="3"/>
  <c r="K9" i="3" s="1"/>
  <c r="K8" i="3"/>
  <c r="L8" i="3" s="1"/>
  <c r="J11" i="3" l="1"/>
  <c r="K10" i="3" s="1"/>
  <c r="R10" i="3"/>
  <c r="L9" i="3"/>
  <c r="L23" i="2"/>
  <c r="L5" i="2"/>
  <c r="L11" i="2"/>
  <c r="L10" i="2"/>
  <c r="L9" i="2"/>
  <c r="L8" i="2"/>
  <c r="L7" i="2"/>
  <c r="L6" i="2"/>
  <c r="L22" i="2"/>
  <c r="M18" i="2"/>
  <c r="M20" i="2"/>
  <c r="M21" i="2"/>
  <c r="M22" i="2"/>
  <c r="M23" i="2"/>
  <c r="K23" i="2"/>
  <c r="K13" i="2"/>
  <c r="K12" i="2"/>
  <c r="K11" i="2"/>
  <c r="K10" i="2"/>
  <c r="K9" i="2"/>
  <c r="K8" i="2"/>
  <c r="K7" i="2"/>
  <c r="K6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G6" i="2"/>
  <c r="K5" i="2"/>
  <c r="J6" i="2"/>
  <c r="H5" i="2"/>
  <c r="H6" i="2"/>
  <c r="I6" i="2" s="1"/>
  <c r="G5" i="2"/>
  <c r="I5" i="2" s="1"/>
  <c r="I9" i="2"/>
  <c r="I8" i="2"/>
  <c r="I7" i="2"/>
  <c r="H10" i="2"/>
  <c r="H9" i="2"/>
  <c r="H8" i="2"/>
  <c r="H7" i="2"/>
  <c r="F5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H22" i="2"/>
  <c r="H21" i="2"/>
  <c r="H20" i="2"/>
  <c r="H19" i="2"/>
  <c r="H18" i="2"/>
  <c r="H17" i="2"/>
  <c r="H16" i="2"/>
  <c r="H15" i="2"/>
  <c r="H14" i="2"/>
  <c r="H13" i="2"/>
  <c r="H12" i="2"/>
  <c r="H11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L10" i="3" l="1"/>
  <c r="R11" i="3"/>
  <c r="J12" i="3"/>
  <c r="J7" i="2"/>
  <c r="Q23" i="2"/>
  <c r="R5" i="2"/>
  <c r="J13" i="3" l="1"/>
  <c r="K12" i="3" s="1"/>
  <c r="R12" i="3"/>
  <c r="K11" i="3"/>
  <c r="L11" i="3" s="1"/>
  <c r="J8" i="2"/>
  <c r="R6" i="2"/>
  <c r="L12" i="3" l="1"/>
  <c r="R13" i="3"/>
  <c r="J14" i="3"/>
  <c r="J9" i="2"/>
  <c r="J10" i="2" s="1"/>
  <c r="R7" i="2"/>
  <c r="R14" i="3" l="1"/>
  <c r="J15" i="3"/>
  <c r="K13" i="3"/>
  <c r="L13" i="3" s="1"/>
  <c r="R8" i="2"/>
  <c r="J16" i="3" l="1"/>
  <c r="K15" i="3" s="1"/>
  <c r="R15" i="3"/>
  <c r="K14" i="3"/>
  <c r="L14" i="3" s="1"/>
  <c r="R9" i="2"/>
  <c r="L15" i="3" l="1"/>
  <c r="R16" i="3"/>
  <c r="J17" i="3"/>
  <c r="J11" i="2"/>
  <c r="R10" i="2"/>
  <c r="R17" i="3" l="1"/>
  <c r="J18" i="3"/>
  <c r="K17" i="3" s="1"/>
  <c r="K16" i="3"/>
  <c r="L16" i="3" s="1"/>
  <c r="J12" i="2"/>
  <c r="R11" i="2"/>
  <c r="J19" i="3" l="1"/>
  <c r="K18" i="3" s="1"/>
  <c r="L17" i="3"/>
  <c r="R18" i="3"/>
  <c r="J13" i="2"/>
  <c r="R12" i="2"/>
  <c r="R19" i="3" l="1"/>
  <c r="J20" i="3"/>
  <c r="K19" i="3" s="1"/>
  <c r="L18" i="3"/>
  <c r="J14" i="2"/>
  <c r="L12" i="2"/>
  <c r="R13" i="2"/>
  <c r="L19" i="3" l="1"/>
  <c r="R20" i="3"/>
  <c r="J21" i="3"/>
  <c r="J15" i="2"/>
  <c r="K14" i="2" s="1"/>
  <c r="L13" i="2"/>
  <c r="R14" i="2"/>
  <c r="R21" i="3" l="1"/>
  <c r="J22" i="3"/>
  <c r="K20" i="3"/>
  <c r="L20" i="3" s="1"/>
  <c r="J16" i="2"/>
  <c r="K15" i="2" s="1"/>
  <c r="L14" i="2"/>
  <c r="R15" i="2"/>
  <c r="J23" i="3" l="1"/>
  <c r="K22" i="3" s="1"/>
  <c r="R22" i="3"/>
  <c r="K21" i="3"/>
  <c r="L21" i="3" s="1"/>
  <c r="L15" i="2"/>
  <c r="J17" i="2"/>
  <c r="K16" i="2" s="1"/>
  <c r="R16" i="2"/>
  <c r="R23" i="3" l="1"/>
  <c r="L23" i="3"/>
  <c r="M23" i="3" s="1"/>
  <c r="K23" i="3"/>
  <c r="L22" i="3"/>
  <c r="L16" i="2"/>
  <c r="J18" i="2"/>
  <c r="K17" i="2" s="1"/>
  <c r="R17" i="2"/>
  <c r="N23" i="3" l="1"/>
  <c r="M22" i="3"/>
  <c r="L17" i="2"/>
  <c r="J19" i="2"/>
  <c r="R18" i="2"/>
  <c r="N22" i="3" l="1"/>
  <c r="M21" i="3"/>
  <c r="K18" i="2"/>
  <c r="L18" i="2" s="1"/>
  <c r="J20" i="2"/>
  <c r="R19" i="2"/>
  <c r="N21" i="3" l="1"/>
  <c r="M20" i="3"/>
  <c r="K19" i="2"/>
  <c r="L19" i="2" s="1"/>
  <c r="J21" i="2"/>
  <c r="R20" i="2"/>
  <c r="M19" i="3" l="1"/>
  <c r="N20" i="3"/>
  <c r="K20" i="2"/>
  <c r="L20" i="2" s="1"/>
  <c r="J22" i="2"/>
  <c r="K21" i="2" s="1"/>
  <c r="R21" i="2"/>
  <c r="M18" i="3" l="1"/>
  <c r="N19" i="3"/>
  <c r="L21" i="2"/>
  <c r="J23" i="2"/>
  <c r="R22" i="2"/>
  <c r="N18" i="3" l="1"/>
  <c r="M17" i="3"/>
  <c r="K22" i="2"/>
  <c r="R23" i="2"/>
  <c r="N17" i="3" l="1"/>
  <c r="M16" i="3"/>
  <c r="N23" i="2"/>
  <c r="N16" i="3" l="1"/>
  <c r="M15" i="3"/>
  <c r="N22" i="2"/>
  <c r="N15" i="3" l="1"/>
  <c r="M14" i="3"/>
  <c r="N21" i="2"/>
  <c r="M13" i="3" l="1"/>
  <c r="N14" i="3"/>
  <c r="M19" i="2"/>
  <c r="N20" i="2"/>
  <c r="N13" i="3" l="1"/>
  <c r="M12" i="3"/>
  <c r="N19" i="2"/>
  <c r="M11" i="3" l="1"/>
  <c r="N12" i="3"/>
  <c r="M17" i="2"/>
  <c r="N18" i="2"/>
  <c r="M10" i="3" l="1"/>
  <c r="N11" i="3"/>
  <c r="M16" i="2"/>
  <c r="N17" i="2"/>
  <c r="M9" i="3" l="1"/>
  <c r="N10" i="3"/>
  <c r="N16" i="2"/>
  <c r="M15" i="2"/>
  <c r="M8" i="3" l="1"/>
  <c r="N9" i="3"/>
  <c r="N15" i="2"/>
  <c r="M14" i="2"/>
  <c r="M7" i="3" l="1"/>
  <c r="N8" i="3"/>
  <c r="M13" i="2"/>
  <c r="N14" i="2"/>
  <c r="N7" i="3" l="1"/>
  <c r="M6" i="3"/>
  <c r="M12" i="2"/>
  <c r="N13" i="2"/>
  <c r="N6" i="3" l="1"/>
  <c r="M5" i="3"/>
  <c r="N5" i="3" s="1"/>
  <c r="M11" i="2"/>
  <c r="N12" i="2"/>
  <c r="N11" i="2" l="1"/>
  <c r="M10" i="2"/>
  <c r="M9" i="2" l="1"/>
  <c r="N10" i="2"/>
  <c r="M8" i="2" l="1"/>
  <c r="N9" i="2"/>
  <c r="N8" i="2" l="1"/>
  <c r="M7" i="2"/>
  <c r="N7" i="2" l="1"/>
  <c r="M6" i="2"/>
  <c r="N6" i="2" l="1"/>
  <c r="M5" i="2"/>
  <c r="N5" i="2" s="1"/>
</calcChain>
</file>

<file path=xl/sharedStrings.xml><?xml version="1.0" encoding="utf-8"?>
<sst xmlns="http://schemas.openxmlformats.org/spreadsheetml/2006/main" count="46" uniqueCount="15">
  <si>
    <t>Guatemala: tabla de mortalidad femenina, 1998</t>
  </si>
  <si>
    <t>x (edad)</t>
  </si>
  <si>
    <t>n</t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</si>
  <si>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</si>
  <si>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</si>
  <si>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</si>
  <si>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</si>
  <si>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</si>
  <si>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</si>
  <si>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</si>
  <si>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</si>
  <si>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</si>
  <si>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</si>
  <si>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85+</t>
  </si>
  <si>
    <t>Guatemala: tabla de mortalidad femenina,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</si>
</sst>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mortalidad 1998'!$H$4</c:f>
              <c:strCache>
                <c:ptCount val="1"/>
                <c:pt idx="0">
                  <c:v>nqx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'Tabla mortalidad 1998'!$H$5:$H$23</c:f>
              <c:numCache>
                <c:formatCode>0.0000</c:formatCode>
                <c:ptCount val="19"/>
                <c:pt idx="0">
                  <c:v>3.574197216833902E-2</c:v>
                </c:pt>
                <c:pt idx="1">
                  <c:v>2.2329154277619726E-2</c:v>
                </c:pt>
                <c:pt idx="2">
                  <c:v>4.4853720803031119E-3</c:v>
                </c:pt>
                <c:pt idx="3">
                  <c:v>3.5131047220755504E-3</c:v>
                </c:pt>
                <c:pt idx="4">
                  <c:v>5.0836296176954114E-3</c:v>
                </c:pt>
                <c:pt idx="5">
                  <c:v>7.2779444124459487E-3</c:v>
                </c:pt>
                <c:pt idx="6">
                  <c:v>9.4209292690003651E-3</c:v>
                </c:pt>
                <c:pt idx="7">
                  <c:v>1.1667606804619542E-2</c:v>
                </c:pt>
                <c:pt idx="8">
                  <c:v>1.4272581262497452E-2</c:v>
                </c:pt>
                <c:pt idx="9">
                  <c:v>1.8003132051740506E-2</c:v>
                </c:pt>
                <c:pt idx="10">
                  <c:v>2.3527521173513588E-2</c:v>
                </c:pt>
                <c:pt idx="11">
                  <c:v>3.4175569004741564E-2</c:v>
                </c:pt>
                <c:pt idx="12">
                  <c:v>4.8901001941138403E-2</c:v>
                </c:pt>
                <c:pt idx="13">
                  <c:v>7.5630892552127932E-2</c:v>
                </c:pt>
                <c:pt idx="14">
                  <c:v>0.10510944304076733</c:v>
                </c:pt>
                <c:pt idx="15">
                  <c:v>0.15177182848255941</c:v>
                </c:pt>
                <c:pt idx="16">
                  <c:v>0.25153060669660821</c:v>
                </c:pt>
                <c:pt idx="17">
                  <c:v>0.40402458599224833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7-41CE-98C8-B51CBDB9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31592"/>
        <c:axId val="968137712"/>
      </c:lineChart>
      <c:catAx>
        <c:axId val="96813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7712"/>
        <c:crosses val="autoZero"/>
        <c:auto val="1"/>
        <c:lblAlgn val="ctr"/>
        <c:lblOffset val="100"/>
        <c:noMultiLvlLbl val="0"/>
      </c:catAx>
      <c:valAx>
        <c:axId val="96813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mortalidad 1998_IMRadj'!$H$4</c:f>
              <c:strCache>
                <c:ptCount val="1"/>
                <c:pt idx="0">
                  <c:v>nqx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'Tabla mortalidad 1998_IMRadj'!$H$5:$H$23</c:f>
              <c:numCache>
                <c:formatCode>0.0000</c:formatCode>
                <c:ptCount val="19"/>
                <c:pt idx="0">
                  <c:v>4.4040000000000003E-2</c:v>
                </c:pt>
                <c:pt idx="1">
                  <c:v>2.2329154277619726E-2</c:v>
                </c:pt>
                <c:pt idx="2">
                  <c:v>4.4853720803031119E-3</c:v>
                </c:pt>
                <c:pt idx="3">
                  <c:v>3.5131047220755504E-3</c:v>
                </c:pt>
                <c:pt idx="4">
                  <c:v>5.0836296176954114E-3</c:v>
                </c:pt>
                <c:pt idx="5">
                  <c:v>7.2779444124459487E-3</c:v>
                </c:pt>
                <c:pt idx="6">
                  <c:v>9.4209292690003651E-3</c:v>
                </c:pt>
                <c:pt idx="7">
                  <c:v>1.1667606804619542E-2</c:v>
                </c:pt>
                <c:pt idx="8">
                  <c:v>1.4272581262497452E-2</c:v>
                </c:pt>
                <c:pt idx="9">
                  <c:v>1.8003132051740506E-2</c:v>
                </c:pt>
                <c:pt idx="10">
                  <c:v>2.3527521173513588E-2</c:v>
                </c:pt>
                <c:pt idx="11">
                  <c:v>3.4175569004741564E-2</c:v>
                </c:pt>
                <c:pt idx="12">
                  <c:v>4.8901001941138403E-2</c:v>
                </c:pt>
                <c:pt idx="13">
                  <c:v>7.5630892552127932E-2</c:v>
                </c:pt>
                <c:pt idx="14">
                  <c:v>0.10510944304076733</c:v>
                </c:pt>
                <c:pt idx="15">
                  <c:v>0.15177182848255941</c:v>
                </c:pt>
                <c:pt idx="16">
                  <c:v>0.25153060669660821</c:v>
                </c:pt>
                <c:pt idx="17">
                  <c:v>0.40402458599224833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3-4739-BF35-4B543187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31592"/>
        <c:axId val="968137712"/>
      </c:lineChart>
      <c:catAx>
        <c:axId val="96813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7712"/>
        <c:crosses val="autoZero"/>
        <c:auto val="1"/>
        <c:lblAlgn val="ctr"/>
        <c:lblOffset val="100"/>
        <c:noMultiLvlLbl val="0"/>
      </c:catAx>
      <c:valAx>
        <c:axId val="96813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3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19050</xdr:rowOff>
    </xdr:from>
    <xdr:ext cx="17479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3E7F39-F374-49A2-BBEE-03AF6AC6F345}"/>
                </a:ext>
              </a:extLst>
            </xdr:cNvPr>
            <xdr:cNvSpPr txBox="1"/>
          </xdr:nvSpPr>
          <xdr:spPr>
            <a:xfrm>
              <a:off x="7515225" y="20002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3E7F39-F374-49A2-BBEE-03AF6AC6F345}"/>
                </a:ext>
              </a:extLst>
            </xdr:cNvPr>
            <xdr:cNvSpPr txBox="1"/>
          </xdr:nvSpPr>
          <xdr:spPr>
            <a:xfrm>
              <a:off x="7515225" y="20002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14</xdr:col>
      <xdr:colOff>158115</xdr:colOff>
      <xdr:row>5</xdr:row>
      <xdr:rowOff>57150</xdr:rowOff>
    </xdr:from>
    <xdr:to>
      <xdr:col>21</xdr:col>
      <xdr:colOff>219075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3CB24-4B89-ED8E-3BFD-FCC5E8D7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19050</xdr:rowOff>
    </xdr:from>
    <xdr:ext cx="17479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ACE0AC-3DF7-4610-A824-7EC48BACB9BA}"/>
                </a:ext>
              </a:extLst>
            </xdr:cNvPr>
            <xdr:cNvSpPr txBox="1"/>
          </xdr:nvSpPr>
          <xdr:spPr>
            <a:xfrm>
              <a:off x="7536180" y="55816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ACE0AC-3DF7-4610-A824-7EC48BACB9BA}"/>
                </a:ext>
              </a:extLst>
            </xdr:cNvPr>
            <xdr:cNvSpPr txBox="1"/>
          </xdr:nvSpPr>
          <xdr:spPr>
            <a:xfrm>
              <a:off x="7536180" y="55816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14</xdr:col>
      <xdr:colOff>158115</xdr:colOff>
      <xdr:row>5</xdr:row>
      <xdr:rowOff>57150</xdr:rowOff>
    </xdr:from>
    <xdr:to>
      <xdr:col>21</xdr:col>
      <xdr:colOff>219075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DAC4D-3923-422C-AD60-B53391337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219075</xdr:colOff>
      <xdr:row>3</xdr:row>
      <xdr:rowOff>19050</xdr:rowOff>
    </xdr:from>
    <xdr:ext cx="17479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54115A-A002-4C54-8920-699FF70E00DD}"/>
                </a:ext>
              </a:extLst>
            </xdr:cNvPr>
            <xdr:cNvSpPr txBox="1"/>
          </xdr:nvSpPr>
          <xdr:spPr>
            <a:xfrm>
              <a:off x="7877175" y="20002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54115A-A002-4C54-8920-699FF70E00DD}"/>
                </a:ext>
              </a:extLst>
            </xdr:cNvPr>
            <xdr:cNvSpPr txBox="1"/>
          </xdr:nvSpPr>
          <xdr:spPr>
            <a:xfrm>
              <a:off x="7877175" y="20002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E363-E2C5-417C-A0D3-41941F45D018}">
  <dimension ref="B2:T23"/>
  <sheetViews>
    <sheetView showGridLines="0" showRowColHeaders="0" workbookViewId="0">
      <selection activeCell="H5" sqref="H5"/>
    </sheetView>
  </sheetViews>
  <sheetFormatPr defaultRowHeight="14.4" x14ac:dyDescent="0.3"/>
  <cols>
    <col min="1" max="1" width="3.6640625" customWidth="1"/>
    <col min="2" max="14" width="8.5546875" customWidth="1"/>
    <col min="15" max="15" width="8.6640625"/>
    <col min="18" max="18" width="10.5546875" bestFit="1" customWidth="1"/>
    <col min="20" max="20" width="11" bestFit="1" customWidth="1"/>
  </cols>
  <sheetData>
    <row r="2" spans="2:20" x14ac:dyDescent="0.3">
      <c r="B2" s="7" t="s">
        <v>0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20" x14ac:dyDescent="0.3">
      <c r="B3" s="7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20" ht="15.6" x14ac:dyDescent="0.3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/>
      <c r="Q4" s="8" t="s">
        <v>9</v>
      </c>
      <c r="R4" s="8" t="s">
        <v>10</v>
      </c>
      <c r="T4" s="20"/>
    </row>
    <row r="5" spans="2:20" x14ac:dyDescent="0.3">
      <c r="B5" s="9">
        <v>0</v>
      </c>
      <c r="C5" s="9">
        <v>1</v>
      </c>
      <c r="D5" s="10">
        <v>181367</v>
      </c>
      <c r="E5" s="11">
        <v>6684</v>
      </c>
      <c r="F5" s="12">
        <f>E5/D5</f>
        <v>3.6853451840742804E-2</v>
      </c>
      <c r="G5" s="17">
        <f>IF(F5&gt;=0.107,0.35,0.053+2.8*F5)</f>
        <v>0.15618966515407984</v>
      </c>
      <c r="H5" s="12">
        <f t="shared" ref="H5:H10" si="0">(C5*F5)/(1+(C5-G5)*F5)</f>
        <v>3.574197216833902E-2</v>
      </c>
      <c r="I5" s="12">
        <f>1-H5</f>
        <v>0.96425802783166104</v>
      </c>
      <c r="J5" s="14">
        <v>100000</v>
      </c>
      <c r="K5" s="14">
        <f t="shared" ref="K5:K15" si="1">J5-J6</f>
        <v>3574.197216833898</v>
      </c>
      <c r="L5" s="14">
        <f t="shared" ref="L5:L11" si="2">C5*J6+G5*K5</f>
        <v>96984.05544965803</v>
      </c>
      <c r="M5" s="14">
        <f>M6+L5</f>
        <v>6973898.5814585518</v>
      </c>
      <c r="N5" s="15">
        <f>M5/J5</f>
        <v>69.738985814585519</v>
      </c>
      <c r="Q5" s="21">
        <v>1</v>
      </c>
      <c r="R5" s="22">
        <f>J5*H5</f>
        <v>3574.1972168339021</v>
      </c>
      <c r="T5" s="1"/>
    </row>
    <row r="6" spans="2:20" x14ac:dyDescent="0.3">
      <c r="B6" s="16">
        <v>1</v>
      </c>
      <c r="C6" s="16">
        <v>4</v>
      </c>
      <c r="D6" s="10">
        <v>723017</v>
      </c>
      <c r="E6" s="11">
        <v>4094</v>
      </c>
      <c r="F6" s="12">
        <f t="shared" ref="F6:F23" si="3">E6/D6</f>
        <v>5.6623841486438077E-3</v>
      </c>
      <c r="G6" s="17">
        <f>IF(F5&gt;=0.107,1.361,1.522-1.518*F5)</f>
        <v>1.4660564601057524</v>
      </c>
      <c r="H6" s="12">
        <f t="shared" si="0"/>
        <v>2.2329154277619726E-2</v>
      </c>
      <c r="I6" s="12">
        <f>1-H6</f>
        <v>0.97767084572238028</v>
      </c>
      <c r="J6" s="14">
        <f t="shared" ref="J6:J18" si="4">J5*I5</f>
        <v>96425.802783166102</v>
      </c>
      <c r="K6" s="14">
        <f t="shared" si="1"/>
        <v>2153.1066266886482</v>
      </c>
      <c r="L6" s="14">
        <f t="shared" si="2"/>
        <v>380247.3605052632</v>
      </c>
      <c r="M6" s="14">
        <f>M7+L6</f>
        <v>6876914.5260088937</v>
      </c>
      <c r="N6" s="15">
        <f t="shared" ref="N6:N23" si="5">M6/J6</f>
        <v>71.318198319521343</v>
      </c>
      <c r="P6" s="4"/>
      <c r="Q6" s="21">
        <f>PRODUCT(I$5:I5)</f>
        <v>0.96425802783166104</v>
      </c>
      <c r="R6" s="22">
        <f t="shared" ref="R6:R23" si="6">J6*H6</f>
        <v>2153.1066266886496</v>
      </c>
      <c r="T6" s="1"/>
    </row>
    <row r="7" spans="2:20" x14ac:dyDescent="0.3">
      <c r="B7" s="16">
        <v>5</v>
      </c>
      <c r="C7" s="16">
        <v>5</v>
      </c>
      <c r="D7" s="10">
        <v>800809</v>
      </c>
      <c r="E7" s="11">
        <v>720</v>
      </c>
      <c r="F7" s="12">
        <f t="shared" si="3"/>
        <v>8.9909079443412847E-4</v>
      </c>
      <c r="G7" s="12">
        <f>C7*0.5</f>
        <v>2.5</v>
      </c>
      <c r="H7" s="12">
        <f t="shared" si="0"/>
        <v>4.4853720803031119E-3</v>
      </c>
      <c r="I7" s="12">
        <f>1-H7</f>
        <v>0.99551462791969692</v>
      </c>
      <c r="J7" s="14">
        <f t="shared" si="4"/>
        <v>94272.696156477454</v>
      </c>
      <c r="K7" s="14">
        <f t="shared" si="1"/>
        <v>422.84811927516421</v>
      </c>
      <c r="L7" s="14">
        <f t="shared" si="2"/>
        <v>470306.36048419931</v>
      </c>
      <c r="M7" s="14">
        <f>M8+L7</f>
        <v>6496667.1655036304</v>
      </c>
      <c r="N7" s="15">
        <f t="shared" si="5"/>
        <v>68.913560663632779</v>
      </c>
      <c r="P7" s="4"/>
      <c r="Q7" s="21">
        <f>PRODUCT(I$5:I6)</f>
        <v>0.94272696156477453</v>
      </c>
      <c r="R7" s="22">
        <f t="shared" si="6"/>
        <v>422.84811927516245</v>
      </c>
      <c r="T7" s="1"/>
    </row>
    <row r="8" spans="2:20" x14ac:dyDescent="0.3">
      <c r="B8" s="16">
        <v>10</v>
      </c>
      <c r="C8" s="16">
        <v>5</v>
      </c>
      <c r="D8" s="10">
        <v>711792</v>
      </c>
      <c r="E8" s="11">
        <v>501</v>
      </c>
      <c r="F8" s="12">
        <f t="shared" si="3"/>
        <v>7.0385730662890283E-4</v>
      </c>
      <c r="G8" s="12">
        <f t="shared" ref="G8:G22" si="7">C8*0.5</f>
        <v>2.5</v>
      </c>
      <c r="H8" s="12">
        <f t="shared" si="0"/>
        <v>3.5131047220755504E-3</v>
      </c>
      <c r="I8" s="12">
        <f>1-H8</f>
        <v>0.99648689527792444</v>
      </c>
      <c r="J8" s="14">
        <f t="shared" si="4"/>
        <v>93849.84803720229</v>
      </c>
      <c r="K8" s="14">
        <f t="shared" si="1"/>
        <v>329.70434430557361</v>
      </c>
      <c r="L8" s="14">
        <f t="shared" si="2"/>
        <v>468424.97932524752</v>
      </c>
      <c r="M8" s="14">
        <f>M9+L8</f>
        <v>6026360.8050194308</v>
      </c>
      <c r="N8" s="15">
        <f t="shared" si="5"/>
        <v>64.212792359882869</v>
      </c>
      <c r="P8" s="4"/>
      <c r="Q8" s="21">
        <f>PRODUCT(I$5:I7)</f>
        <v>0.93849848037202288</v>
      </c>
      <c r="R8" s="22">
        <f t="shared" si="6"/>
        <v>329.70434430556821</v>
      </c>
      <c r="T8" s="1"/>
    </row>
    <row r="9" spans="2:20" x14ac:dyDescent="0.3">
      <c r="B9" s="9">
        <v>15</v>
      </c>
      <c r="C9" s="16">
        <v>5</v>
      </c>
      <c r="D9" s="10">
        <v>637682</v>
      </c>
      <c r="E9" s="11">
        <v>650</v>
      </c>
      <c r="F9" s="12">
        <f t="shared" si="3"/>
        <v>1.0193168381732588E-3</v>
      </c>
      <c r="G9" s="12">
        <f t="shared" si="7"/>
        <v>2.5</v>
      </c>
      <c r="H9" s="12">
        <f t="shared" si="0"/>
        <v>5.0836296176954114E-3</v>
      </c>
      <c r="I9" s="12">
        <f>1-H9</f>
        <v>0.99491637038230463</v>
      </c>
      <c r="J9" s="14">
        <f t="shared" si="4"/>
        <v>93520.143692896716</v>
      </c>
      <c r="K9" s="14">
        <f t="shared" si="1"/>
        <v>475.42177232833637</v>
      </c>
      <c r="L9" s="14">
        <f t="shared" si="2"/>
        <v>466412.16403366276</v>
      </c>
      <c r="M9" s="14">
        <f t="shared" ref="M9:M19" si="8">M10+L9</f>
        <v>5557935.8256941829</v>
      </c>
      <c r="N9" s="15">
        <f t="shared" si="5"/>
        <v>59.430360200743934</v>
      </c>
      <c r="P9" s="4"/>
      <c r="Q9" s="21">
        <f>PRODUCT(I$5:I8)</f>
        <v>0.93520143692896718</v>
      </c>
      <c r="R9" s="22">
        <f t="shared" si="6"/>
        <v>475.42177232834047</v>
      </c>
      <c r="T9" s="1"/>
    </row>
    <row r="10" spans="2:20" x14ac:dyDescent="0.3">
      <c r="B10" s="9">
        <v>20</v>
      </c>
      <c r="C10" s="16">
        <v>5</v>
      </c>
      <c r="D10" s="10">
        <v>525017</v>
      </c>
      <c r="E10" s="11">
        <v>767</v>
      </c>
      <c r="F10" s="12">
        <f t="shared" si="3"/>
        <v>1.4609050754546995E-3</v>
      </c>
      <c r="G10" s="12">
        <f t="shared" si="7"/>
        <v>2.5</v>
      </c>
      <c r="H10" s="12">
        <f t="shared" si="0"/>
        <v>7.2779444124459487E-3</v>
      </c>
      <c r="I10" s="12">
        <f t="shared" ref="I10:I23" si="9">1-H10</f>
        <v>0.992722055587554</v>
      </c>
      <c r="J10" s="14">
        <f t="shared" si="4"/>
        <v>93044.72192056838</v>
      </c>
      <c r="K10" s="14">
        <f t="shared" si="1"/>
        <v>677.17431400938949</v>
      </c>
      <c r="L10" s="14">
        <f t="shared" si="2"/>
        <v>463530.67381781846</v>
      </c>
      <c r="M10" s="14">
        <f t="shared" si="8"/>
        <v>5091523.6616605204</v>
      </c>
      <c r="N10" s="15">
        <f t="shared" si="5"/>
        <v>54.721251851417406</v>
      </c>
      <c r="P10" s="4"/>
      <c r="Q10" s="21">
        <f>PRODUCT(I$5:I9)</f>
        <v>0.93044721920568385</v>
      </c>
      <c r="R10" s="22">
        <f t="shared" si="6"/>
        <v>677.17431400938767</v>
      </c>
      <c r="T10" s="1"/>
    </row>
    <row r="11" spans="2:20" x14ac:dyDescent="0.3">
      <c r="B11" s="9">
        <v>25</v>
      </c>
      <c r="C11" s="16">
        <v>5</v>
      </c>
      <c r="D11" s="10">
        <v>416776</v>
      </c>
      <c r="E11" s="11">
        <v>789</v>
      </c>
      <c r="F11" s="12">
        <f t="shared" si="3"/>
        <v>1.8931032497072767E-3</v>
      </c>
      <c r="G11" s="12">
        <f t="shared" si="7"/>
        <v>2.5</v>
      </c>
      <c r="H11" s="12">
        <f t="shared" ref="H11:H22" si="10">(C11*F11)/(1+(C11-G11)*F11)</f>
        <v>9.4209292690003651E-3</v>
      </c>
      <c r="I11" s="12">
        <f t="shared" si="9"/>
        <v>0.9905790707309996</v>
      </c>
      <c r="J11" s="14">
        <f t="shared" si="4"/>
        <v>92367.54760655899</v>
      </c>
      <c r="K11" s="14">
        <f t="shared" si="1"/>
        <v>870.188132752417</v>
      </c>
      <c r="L11" s="14">
        <f t="shared" si="2"/>
        <v>459662.26770091389</v>
      </c>
      <c r="M11" s="14">
        <f t="shared" ref="M11:M18" si="11">M12+L11</f>
        <v>4627992.9878427023</v>
      </c>
      <c r="N11" s="15">
        <f t="shared" si="5"/>
        <v>50.10410157857293</v>
      </c>
      <c r="P11" s="4"/>
      <c r="Q11" s="21">
        <f>PRODUCT(I$5:I10)</f>
        <v>0.92367547606558997</v>
      </c>
      <c r="R11" s="22">
        <f t="shared" si="6"/>
        <v>870.18813275241621</v>
      </c>
      <c r="T11" s="1"/>
    </row>
    <row r="12" spans="2:20" x14ac:dyDescent="0.3">
      <c r="B12" s="9">
        <v>30</v>
      </c>
      <c r="C12" s="16">
        <v>5</v>
      </c>
      <c r="D12" s="10">
        <v>334865</v>
      </c>
      <c r="E12" s="11">
        <v>786</v>
      </c>
      <c r="F12" s="12">
        <f t="shared" si="3"/>
        <v>2.3472145491466711E-3</v>
      </c>
      <c r="G12" s="12">
        <f t="shared" si="7"/>
        <v>2.5</v>
      </c>
      <c r="H12" s="12">
        <f t="shared" si="10"/>
        <v>1.1667606804619542E-2</v>
      </c>
      <c r="I12" s="12">
        <f t="shared" si="9"/>
        <v>0.98833239319538047</v>
      </c>
      <c r="J12" s="14">
        <f t="shared" si="4"/>
        <v>91497.359473806573</v>
      </c>
      <c r="K12" s="14">
        <f t="shared" si="1"/>
        <v>1067.5552140013024</v>
      </c>
      <c r="L12" s="14">
        <f t="shared" ref="L12:L21" si="12">C12*J13+G12*K12</f>
        <v>454817.90933402959</v>
      </c>
      <c r="M12" s="14">
        <f t="shared" si="11"/>
        <v>4168330.7201417885</v>
      </c>
      <c r="N12" s="15">
        <f t="shared" si="5"/>
        <v>45.556841684978664</v>
      </c>
      <c r="P12" s="4"/>
      <c r="Q12" s="21">
        <f>PRODUCT(I$5:I11)</f>
        <v>0.91497359473806583</v>
      </c>
      <c r="R12" s="22">
        <f t="shared" si="6"/>
        <v>1067.5552140013058</v>
      </c>
      <c r="T12" s="1"/>
    </row>
    <row r="13" spans="2:20" x14ac:dyDescent="0.3">
      <c r="B13" s="9">
        <v>35</v>
      </c>
      <c r="C13" s="16">
        <v>5</v>
      </c>
      <c r="D13" s="10">
        <v>277562</v>
      </c>
      <c r="E13" s="11">
        <v>798</v>
      </c>
      <c r="F13" s="12">
        <f t="shared" si="3"/>
        <v>2.8750333258875495E-3</v>
      </c>
      <c r="G13" s="12">
        <f t="shared" si="7"/>
        <v>2.5</v>
      </c>
      <c r="H13" s="12">
        <f t="shared" si="10"/>
        <v>1.4272581262497452E-2</v>
      </c>
      <c r="I13" s="12">
        <f t="shared" si="9"/>
        <v>0.98572741873750258</v>
      </c>
      <c r="J13" s="14">
        <f t="shared" si="4"/>
        <v>90429.804259805271</v>
      </c>
      <c r="K13" s="14">
        <f t="shared" si="1"/>
        <v>1290.6667298498069</v>
      </c>
      <c r="L13" s="14">
        <f t="shared" si="12"/>
        <v>448922.35447440186</v>
      </c>
      <c r="M13" s="14">
        <f t="shared" si="11"/>
        <v>3713512.8108077589</v>
      </c>
      <c r="N13" s="15">
        <f t="shared" si="5"/>
        <v>41.065142639685675</v>
      </c>
      <c r="P13" s="4"/>
      <c r="Q13" s="21">
        <f>PRODUCT(I$5:I12)</f>
        <v>0.9042980425980528</v>
      </c>
      <c r="R13" s="22">
        <f t="shared" si="6"/>
        <v>1290.6667298498089</v>
      </c>
      <c r="T13" s="1"/>
    </row>
    <row r="14" spans="2:20" x14ac:dyDescent="0.3">
      <c r="B14" s="9">
        <v>40</v>
      </c>
      <c r="C14" s="16">
        <v>5</v>
      </c>
      <c r="D14" s="10">
        <v>241101</v>
      </c>
      <c r="E14" s="11">
        <v>876</v>
      </c>
      <c r="F14" s="12">
        <f t="shared" si="3"/>
        <v>3.633332089041522E-3</v>
      </c>
      <c r="G14" s="12">
        <f t="shared" si="7"/>
        <v>2.5</v>
      </c>
      <c r="H14" s="12">
        <f t="shared" si="10"/>
        <v>1.8003132051740506E-2</v>
      </c>
      <c r="I14" s="12">
        <f t="shared" si="9"/>
        <v>0.98199686794825947</v>
      </c>
      <c r="J14" s="14">
        <f t="shared" si="4"/>
        <v>89139.137529955464</v>
      </c>
      <c r="K14" s="14">
        <f t="shared" si="1"/>
        <v>1604.7836639300513</v>
      </c>
      <c r="L14" s="14">
        <f t="shared" si="12"/>
        <v>441683.72848995216</v>
      </c>
      <c r="M14" s="14">
        <f t="shared" si="11"/>
        <v>3264590.4563333569</v>
      </c>
      <c r="N14" s="15">
        <f t="shared" si="5"/>
        <v>36.623536493566384</v>
      </c>
      <c r="P14" s="4"/>
      <c r="Q14" s="21">
        <f>PRODUCT(I$5:I13)</f>
        <v>0.8913913752995547</v>
      </c>
      <c r="R14" s="22">
        <f t="shared" si="6"/>
        <v>1604.7836639300463</v>
      </c>
      <c r="T14" s="1"/>
    </row>
    <row r="15" spans="2:20" x14ac:dyDescent="0.3">
      <c r="B15" s="9">
        <v>45</v>
      </c>
      <c r="C15" s="16">
        <v>5</v>
      </c>
      <c r="D15" s="10">
        <v>196786</v>
      </c>
      <c r="E15" s="11">
        <v>937</v>
      </c>
      <c r="F15" s="12">
        <f t="shared" si="3"/>
        <v>4.7615175876332665E-3</v>
      </c>
      <c r="G15" s="12">
        <f t="shared" si="7"/>
        <v>2.5</v>
      </c>
      <c r="H15" s="12">
        <f t="shared" si="10"/>
        <v>2.3527521173513588E-2</v>
      </c>
      <c r="I15" s="12">
        <f t="shared" si="9"/>
        <v>0.97647247882648647</v>
      </c>
      <c r="J15" s="14">
        <f t="shared" si="4"/>
        <v>87534.353866025413</v>
      </c>
      <c r="K15" s="14">
        <f t="shared" si="1"/>
        <v>2059.4663639927458</v>
      </c>
      <c r="L15" s="14">
        <f t="shared" si="12"/>
        <v>432523.10342014523</v>
      </c>
      <c r="M15" s="14">
        <f t="shared" si="11"/>
        <v>2822906.7278434047</v>
      </c>
      <c r="N15" s="15">
        <f t="shared" si="5"/>
        <v>32.249129663582927</v>
      </c>
      <c r="P15" s="4"/>
      <c r="Q15" s="21">
        <f>PRODUCT(I$5:I14)</f>
        <v>0.87534353866025416</v>
      </c>
      <c r="R15" s="22">
        <f t="shared" si="6"/>
        <v>2059.4663639927439</v>
      </c>
      <c r="T15" s="1"/>
    </row>
    <row r="16" spans="2:20" x14ac:dyDescent="0.3">
      <c r="B16" s="9">
        <v>50</v>
      </c>
      <c r="C16" s="16">
        <v>5</v>
      </c>
      <c r="D16" s="10">
        <v>146248</v>
      </c>
      <c r="E16" s="11">
        <v>1017</v>
      </c>
      <c r="F16" s="12">
        <f t="shared" si="3"/>
        <v>6.9539412504786386E-3</v>
      </c>
      <c r="G16" s="12">
        <f t="shared" si="7"/>
        <v>2.5</v>
      </c>
      <c r="H16" s="12">
        <f t="shared" si="10"/>
        <v>3.4175569004741564E-2</v>
      </c>
      <c r="I16" s="12">
        <f t="shared" si="9"/>
        <v>0.96582443099525839</v>
      </c>
      <c r="J16" s="14">
        <f t="shared" si="4"/>
        <v>85474.887502032667</v>
      </c>
      <c r="K16" s="14">
        <f t="shared" ref="K16:K22" si="13">J16-J17</f>
        <v>2921.1529159982456</v>
      </c>
      <c r="L16" s="14">
        <f t="shared" si="12"/>
        <v>420071.55522016773</v>
      </c>
      <c r="M16" s="14">
        <f t="shared" si="11"/>
        <v>2390383.6244232594</v>
      </c>
      <c r="N16" s="15">
        <f t="shared" si="5"/>
        <v>27.965917174987965</v>
      </c>
      <c r="P16" s="4"/>
      <c r="Q16" s="21">
        <f>PRODUCT(I$5:I15)</f>
        <v>0.85474887502032681</v>
      </c>
      <c r="R16" s="22">
        <f t="shared" si="6"/>
        <v>2921.1529159982397</v>
      </c>
      <c r="T16" s="1"/>
    </row>
    <row r="17" spans="2:20" x14ac:dyDescent="0.3">
      <c r="B17" s="9">
        <v>55</v>
      </c>
      <c r="C17" s="16">
        <v>5</v>
      </c>
      <c r="D17" s="10">
        <v>124385</v>
      </c>
      <c r="E17" s="11">
        <v>1247</v>
      </c>
      <c r="F17" s="12">
        <f t="shared" si="3"/>
        <v>1.0025324597017325E-2</v>
      </c>
      <c r="G17" s="12">
        <f t="shared" si="7"/>
        <v>2.5</v>
      </c>
      <c r="H17" s="12">
        <f t="shared" si="10"/>
        <v>4.8901001941138403E-2</v>
      </c>
      <c r="I17" s="12">
        <f t="shared" si="9"/>
        <v>0.95109899805886156</v>
      </c>
      <c r="J17" s="14">
        <f t="shared" si="4"/>
        <v>82553.734586034421</v>
      </c>
      <c r="K17" s="14">
        <f t="shared" si="13"/>
        <v>4036.960335239899</v>
      </c>
      <c r="L17" s="14">
        <f t="shared" si="12"/>
        <v>402676.27209207241</v>
      </c>
      <c r="M17" s="14">
        <f t="shared" si="11"/>
        <v>1970312.0692030918</v>
      </c>
      <c r="N17" s="15">
        <f t="shared" si="5"/>
        <v>23.86702526643063</v>
      </c>
      <c r="P17" s="4"/>
      <c r="Q17" s="21">
        <f>PRODUCT(I$5:I16)</f>
        <v>0.82553734586034433</v>
      </c>
      <c r="R17" s="22">
        <f t="shared" si="6"/>
        <v>4036.9603352398935</v>
      </c>
      <c r="T17" s="1"/>
    </row>
    <row r="18" spans="2:20" x14ac:dyDescent="0.3">
      <c r="B18" s="9">
        <v>60</v>
      </c>
      <c r="C18" s="16">
        <v>5</v>
      </c>
      <c r="D18" s="10">
        <v>107311</v>
      </c>
      <c r="E18" s="11">
        <v>1687</v>
      </c>
      <c r="F18" s="12">
        <f t="shared" si="3"/>
        <v>1.5720662373847973E-2</v>
      </c>
      <c r="G18" s="12">
        <f t="shared" si="7"/>
        <v>2.5</v>
      </c>
      <c r="H18" s="12">
        <f t="shared" si="10"/>
        <v>7.5630892552127932E-2</v>
      </c>
      <c r="I18" s="12">
        <f t="shared" si="9"/>
        <v>0.92436910744787204</v>
      </c>
      <c r="J18" s="14">
        <f t="shared" si="4"/>
        <v>78516.774250794522</v>
      </c>
      <c r="K18" s="14">
        <f t="shared" si="13"/>
        <v>5938.2937169015349</v>
      </c>
      <c r="L18" s="14">
        <f t="shared" si="12"/>
        <v>377738.13696171879</v>
      </c>
      <c r="M18" s="14">
        <f t="shared" si="11"/>
        <v>1567635.7971110193</v>
      </c>
      <c r="N18" s="15">
        <f t="shared" si="5"/>
        <v>19.965616418521627</v>
      </c>
      <c r="P18" s="4"/>
      <c r="Q18" s="21">
        <f>PRODUCT(I$5:I17)</f>
        <v>0.7851677425079453</v>
      </c>
      <c r="R18" s="22">
        <f t="shared" si="6"/>
        <v>5938.2937169015258</v>
      </c>
      <c r="T18" s="1"/>
    </row>
    <row r="19" spans="2:20" x14ac:dyDescent="0.3">
      <c r="B19" s="9">
        <v>65</v>
      </c>
      <c r="C19" s="16">
        <v>5</v>
      </c>
      <c r="D19" s="10">
        <v>90184</v>
      </c>
      <c r="E19" s="11">
        <v>2001</v>
      </c>
      <c r="F19" s="12">
        <f t="shared" si="3"/>
        <v>2.2187971258759868E-2</v>
      </c>
      <c r="G19" s="12">
        <f t="shared" si="7"/>
        <v>2.5</v>
      </c>
      <c r="H19" s="12">
        <f t="shared" si="10"/>
        <v>0.10510944304076733</v>
      </c>
      <c r="I19" s="12">
        <f t="shared" si="9"/>
        <v>0.8948905569592327</v>
      </c>
      <c r="J19" s="14">
        <f t="shared" ref="J19:J23" si="14">J18*I18</f>
        <v>72578.480533892987</v>
      </c>
      <c r="K19" s="14">
        <f t="shared" si="13"/>
        <v>7628.683665662662</v>
      </c>
      <c r="L19" s="14">
        <f t="shared" si="12"/>
        <v>343820.69350530824</v>
      </c>
      <c r="M19" s="14">
        <f t="shared" si="8"/>
        <v>1189897.6601493005</v>
      </c>
      <c r="N19" s="15">
        <f t="shared" si="5"/>
        <v>16.394634489401266</v>
      </c>
      <c r="P19" s="4"/>
      <c r="Q19" s="21">
        <f>PRODUCT(I$5:I18)</f>
        <v>0.72578480533892997</v>
      </c>
      <c r="R19" s="22">
        <f t="shared" si="6"/>
        <v>7628.6836656626656</v>
      </c>
      <c r="T19" s="1"/>
    </row>
    <row r="20" spans="2:20" x14ac:dyDescent="0.3">
      <c r="B20" s="9">
        <v>70</v>
      </c>
      <c r="C20" s="16">
        <v>5</v>
      </c>
      <c r="D20" s="10">
        <v>66551</v>
      </c>
      <c r="E20" s="11">
        <v>2186</v>
      </c>
      <c r="F20" s="12">
        <f t="shared" si="3"/>
        <v>3.2846989526829046E-2</v>
      </c>
      <c r="G20" s="12">
        <f t="shared" si="7"/>
        <v>2.5</v>
      </c>
      <c r="H20" s="12">
        <f t="shared" si="10"/>
        <v>0.15177182848255941</v>
      </c>
      <c r="I20" s="12">
        <f t="shared" si="9"/>
        <v>0.84822817151744057</v>
      </c>
      <c r="J20" s="14">
        <f t="shared" si="14"/>
        <v>64949.796868230325</v>
      </c>
      <c r="K20" s="14">
        <f t="shared" si="13"/>
        <v>9857.54943026213</v>
      </c>
      <c r="L20" s="14">
        <f t="shared" si="12"/>
        <v>300105.11076549633</v>
      </c>
      <c r="M20" s="14">
        <f>M21+L20</f>
        <v>846076.96664399235</v>
      </c>
      <c r="N20" s="15">
        <f t="shared" si="5"/>
        <v>13.026629911722544</v>
      </c>
      <c r="P20" s="4"/>
      <c r="Q20" s="21">
        <f>PRODUCT(I$5:I19)</f>
        <v>0.64949796868230336</v>
      </c>
      <c r="R20" s="22">
        <f t="shared" si="6"/>
        <v>9857.5494302621264</v>
      </c>
      <c r="T20" s="1"/>
    </row>
    <row r="21" spans="2:20" x14ac:dyDescent="0.3">
      <c r="B21" s="9">
        <v>75</v>
      </c>
      <c r="C21" s="16">
        <v>5</v>
      </c>
      <c r="D21" s="10">
        <v>40196</v>
      </c>
      <c r="E21" s="11">
        <v>2313</v>
      </c>
      <c r="F21" s="12">
        <f t="shared" si="3"/>
        <v>5.7543039108368992E-2</v>
      </c>
      <c r="G21" s="12">
        <f t="shared" si="7"/>
        <v>2.5</v>
      </c>
      <c r="H21" s="12">
        <f t="shared" si="10"/>
        <v>0.25153060669660821</v>
      </c>
      <c r="I21" s="12">
        <f t="shared" si="9"/>
        <v>0.74846939330339179</v>
      </c>
      <c r="J21" s="14">
        <f t="shared" si="14"/>
        <v>55092.247437968195</v>
      </c>
      <c r="K21" s="14">
        <f t="shared" si="13"/>
        <v>13857.386422351796</v>
      </c>
      <c r="L21" s="14">
        <f t="shared" si="12"/>
        <v>240817.77113396148</v>
      </c>
      <c r="M21" s="14">
        <f>M22+L21</f>
        <v>545971.85587849608</v>
      </c>
      <c r="N21" s="15">
        <f t="shared" si="5"/>
        <v>9.9101394709526041</v>
      </c>
      <c r="P21" s="4"/>
      <c r="Q21" s="21">
        <f>PRODUCT(I$5:I20)</f>
        <v>0.550922474379682</v>
      </c>
      <c r="R21" s="22">
        <f t="shared" si="6"/>
        <v>13857.386422351799</v>
      </c>
      <c r="T21" s="1"/>
    </row>
    <row r="22" spans="2:20" x14ac:dyDescent="0.3">
      <c r="B22" s="9">
        <v>80</v>
      </c>
      <c r="C22" s="16">
        <v>5</v>
      </c>
      <c r="D22" s="10">
        <v>20383</v>
      </c>
      <c r="E22" s="11">
        <v>2064</v>
      </c>
      <c r="F22" s="12">
        <f t="shared" si="3"/>
        <v>0.10126085463376343</v>
      </c>
      <c r="G22" s="12">
        <f t="shared" si="7"/>
        <v>2.5</v>
      </c>
      <c r="H22" s="12">
        <f t="shared" si="10"/>
        <v>0.40402458599224833</v>
      </c>
      <c r="I22" s="12">
        <f t="shared" si="9"/>
        <v>0.59597541400775167</v>
      </c>
      <c r="J22" s="14">
        <f t="shared" si="14"/>
        <v>41234.8610156164</v>
      </c>
      <c r="K22" s="14">
        <f t="shared" si="13"/>
        <v>16659.897650282317</v>
      </c>
      <c r="L22" s="14">
        <f>C22*J23+G22*K22</f>
        <v>164524.56095237623</v>
      </c>
      <c r="M22" s="14">
        <f>M23+L22</f>
        <v>305154.08474453463</v>
      </c>
      <c r="N22" s="15">
        <f t="shared" si="5"/>
        <v>7.4003907671464484</v>
      </c>
      <c r="P22" s="4"/>
      <c r="Q22" s="21">
        <f>PRODUCT(I$5:I21)</f>
        <v>0.41234861015616397</v>
      </c>
      <c r="R22" s="22">
        <f t="shared" si="6"/>
        <v>16659.897650282317</v>
      </c>
      <c r="T22" s="1"/>
    </row>
    <row r="23" spans="2:20" x14ac:dyDescent="0.3">
      <c r="B23" s="9" t="s">
        <v>13</v>
      </c>
      <c r="C23" s="16"/>
      <c r="D23" s="10">
        <v>11485</v>
      </c>
      <c r="E23" s="11">
        <v>2007</v>
      </c>
      <c r="F23" s="12">
        <f t="shared" si="3"/>
        <v>0.17474967348715717</v>
      </c>
      <c r="G23" s="18"/>
      <c r="H23" s="12">
        <v>1</v>
      </c>
      <c r="I23" s="12">
        <f t="shared" si="9"/>
        <v>0</v>
      </c>
      <c r="J23" s="14">
        <f t="shared" si="14"/>
        <v>24574.963365334082</v>
      </c>
      <c r="K23" s="14">
        <f>J23-J24</f>
        <v>24574.963365334082</v>
      </c>
      <c r="L23" s="19">
        <f>J23/F23</f>
        <v>140629.5237921584</v>
      </c>
      <c r="M23" s="14">
        <f>L23</f>
        <v>140629.5237921584</v>
      </c>
      <c r="N23" s="15">
        <f t="shared" si="5"/>
        <v>5.7224713502740405</v>
      </c>
      <c r="P23" s="4"/>
      <c r="Q23" s="21">
        <f>PRODUCT(I$5:I22)</f>
        <v>0.24574963365334082</v>
      </c>
      <c r="R23" s="22">
        <f t="shared" si="6"/>
        <v>24574.963365334082</v>
      </c>
      <c r="T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0F76-9B8D-4519-BF0C-1F1AB4AAAFBA}">
  <dimension ref="B2:T23"/>
  <sheetViews>
    <sheetView showGridLines="0" showRowColHeaders="0" tabSelected="1" workbookViewId="0">
      <selection activeCell="H5" sqref="H5"/>
    </sheetView>
  </sheetViews>
  <sheetFormatPr defaultRowHeight="14.4" x14ac:dyDescent="0.3"/>
  <cols>
    <col min="1" max="1" width="3.6640625" customWidth="1"/>
    <col min="2" max="14" width="8.5546875" customWidth="1"/>
    <col min="18" max="18" width="10.5546875" bestFit="1" customWidth="1"/>
    <col min="20" max="20" width="11" bestFit="1" customWidth="1"/>
  </cols>
  <sheetData>
    <row r="2" spans="2:20" x14ac:dyDescent="0.3">
      <c r="B2" s="7" t="s">
        <v>0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20" x14ac:dyDescent="0.3">
      <c r="B3" s="7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20" ht="15.6" x14ac:dyDescent="0.3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/>
      <c r="Q4" s="8" t="s">
        <v>9</v>
      </c>
      <c r="R4" s="8" t="s">
        <v>10</v>
      </c>
      <c r="T4" s="20"/>
    </row>
    <row r="5" spans="2:20" x14ac:dyDescent="0.3">
      <c r="B5" s="9">
        <v>0</v>
      </c>
      <c r="C5" s="9">
        <v>1</v>
      </c>
      <c r="D5" s="10">
        <v>181367</v>
      </c>
      <c r="E5" s="11">
        <v>6684</v>
      </c>
      <c r="F5" s="12">
        <f>E5/D5</f>
        <v>3.6853451840742804E-2</v>
      </c>
      <c r="G5" s="17">
        <f>IF(F5&gt;=0.107,0.35,0.053+2.8*F5)</f>
        <v>0.15618966515407984</v>
      </c>
      <c r="H5" s="23">
        <v>4.4040000000000003E-2</v>
      </c>
      <c r="I5" s="12">
        <f>1-H5</f>
        <v>0.95596000000000003</v>
      </c>
      <c r="J5" s="14">
        <v>100000</v>
      </c>
      <c r="K5" s="14">
        <f t="shared" ref="K5:K22" si="0">J5-J6</f>
        <v>4404</v>
      </c>
      <c r="L5" s="14">
        <f t="shared" ref="L5:L21" si="1">C5*J6+G5*K5</f>
        <v>96283.859285338563</v>
      </c>
      <c r="M5" s="14">
        <f>M6+L5</f>
        <v>6914018.3458383009</v>
      </c>
      <c r="N5" s="15">
        <f>M5/J5</f>
        <v>69.140183458383007</v>
      </c>
      <c r="Q5" s="21">
        <v>1</v>
      </c>
      <c r="R5" s="22">
        <f>J5*H5</f>
        <v>4404</v>
      </c>
      <c r="T5" s="1"/>
    </row>
    <row r="6" spans="2:20" x14ac:dyDescent="0.3">
      <c r="B6" s="16">
        <v>1</v>
      </c>
      <c r="C6" s="16">
        <v>4</v>
      </c>
      <c r="D6" s="10">
        <v>723017</v>
      </c>
      <c r="E6" s="11">
        <v>4094</v>
      </c>
      <c r="F6" s="12">
        <f t="shared" ref="F6:F23" si="2">E6/D6</f>
        <v>5.6623841486438077E-3</v>
      </c>
      <c r="G6" s="17">
        <f>IF(F5&gt;=0.107,1.361,1.522-1.518*F5)</f>
        <v>1.4660564601057524</v>
      </c>
      <c r="H6" s="12">
        <f t="shared" ref="H5:H22" si="3">(C6*F6)/(1+(C6-G6)*F6)</f>
        <v>2.2329154277619726E-2</v>
      </c>
      <c r="I6" s="12">
        <f>1-H6</f>
        <v>0.97767084572238028</v>
      </c>
      <c r="J6" s="14">
        <f t="shared" ref="J6:J23" si="4">J5*I5</f>
        <v>95596</v>
      </c>
      <c r="K6" s="14">
        <f t="shared" si="0"/>
        <v>2134.577832323339</v>
      </c>
      <c r="L6" s="14">
        <f t="shared" si="1"/>
        <v>376975.10029138281</v>
      </c>
      <c r="M6" s="14">
        <f>M7+L6</f>
        <v>6817734.4865529621</v>
      </c>
      <c r="N6" s="15">
        <f t="shared" ref="N6:N23" si="5">M6/J6</f>
        <v>71.318198319521343</v>
      </c>
      <c r="P6" s="4"/>
      <c r="Q6" s="21">
        <f>PRODUCT(I$5:I5)</f>
        <v>0.95596000000000003</v>
      </c>
      <c r="R6" s="22">
        <f t="shared" ref="R6:R23" si="6">J6*H6</f>
        <v>2134.5778323233353</v>
      </c>
      <c r="T6" s="1"/>
    </row>
    <row r="7" spans="2:20" x14ac:dyDescent="0.3">
      <c r="B7" s="16">
        <v>5</v>
      </c>
      <c r="C7" s="16">
        <v>5</v>
      </c>
      <c r="D7" s="10">
        <v>800809</v>
      </c>
      <c r="E7" s="11">
        <v>720</v>
      </c>
      <c r="F7" s="12">
        <f t="shared" si="2"/>
        <v>8.9909079443412847E-4</v>
      </c>
      <c r="G7" s="12">
        <f>C7*0.5</f>
        <v>2.5</v>
      </c>
      <c r="H7" s="12">
        <f t="shared" si="3"/>
        <v>4.4853720803031119E-3</v>
      </c>
      <c r="I7" s="12">
        <f>1-H7</f>
        <v>0.99551462791969692</v>
      </c>
      <c r="J7" s="14">
        <f t="shared" si="4"/>
        <v>93461.422167676661</v>
      </c>
      <c r="K7" s="14">
        <f t="shared" si="0"/>
        <v>419.20925357632223</v>
      </c>
      <c r="L7" s="14">
        <f t="shared" si="1"/>
        <v>466259.0877044425</v>
      </c>
      <c r="M7" s="14">
        <f>M8+L7</f>
        <v>6440759.3862615796</v>
      </c>
      <c r="N7" s="15">
        <f t="shared" si="5"/>
        <v>68.913560663632779</v>
      </c>
      <c r="P7" s="4"/>
      <c r="Q7" s="21">
        <f>PRODUCT(I$5:I6)</f>
        <v>0.93461422167676667</v>
      </c>
      <c r="R7" s="22">
        <f t="shared" si="6"/>
        <v>419.20925357631921</v>
      </c>
      <c r="T7" s="1"/>
    </row>
    <row r="8" spans="2:20" x14ac:dyDescent="0.3">
      <c r="B8" s="16">
        <v>10</v>
      </c>
      <c r="C8" s="16">
        <v>5</v>
      </c>
      <c r="D8" s="10">
        <v>711792</v>
      </c>
      <c r="E8" s="11">
        <v>501</v>
      </c>
      <c r="F8" s="12">
        <f t="shared" si="2"/>
        <v>7.0385730662890283E-4</v>
      </c>
      <c r="G8" s="12">
        <f t="shared" ref="G8:G22" si="7">C8*0.5</f>
        <v>2.5</v>
      </c>
      <c r="H8" s="12">
        <f t="shared" si="3"/>
        <v>3.5131047220755504E-3</v>
      </c>
      <c r="I8" s="12">
        <f>1-H8</f>
        <v>0.99648689527792444</v>
      </c>
      <c r="J8" s="14">
        <f t="shared" si="4"/>
        <v>93042.212914100339</v>
      </c>
      <c r="K8" s="14">
        <f t="shared" si="0"/>
        <v>326.86703754088376</v>
      </c>
      <c r="L8" s="14">
        <f t="shared" si="1"/>
        <v>464393.89697664947</v>
      </c>
      <c r="M8" s="14">
        <f>M9+L8</f>
        <v>5974500.2985571371</v>
      </c>
      <c r="N8" s="15">
        <f t="shared" si="5"/>
        <v>64.212792359882869</v>
      </c>
      <c r="P8" s="4"/>
      <c r="Q8" s="21">
        <f>PRODUCT(I$5:I7)</f>
        <v>0.93042212914100353</v>
      </c>
      <c r="R8" s="22">
        <f t="shared" si="6"/>
        <v>326.86703754088467</v>
      </c>
      <c r="T8" s="1"/>
    </row>
    <row r="9" spans="2:20" x14ac:dyDescent="0.3">
      <c r="B9" s="9">
        <v>15</v>
      </c>
      <c r="C9" s="16">
        <v>5</v>
      </c>
      <c r="D9" s="10">
        <v>637682</v>
      </c>
      <c r="E9" s="11">
        <v>650</v>
      </c>
      <c r="F9" s="12">
        <f t="shared" si="2"/>
        <v>1.0193168381732588E-3</v>
      </c>
      <c r="G9" s="12">
        <f t="shared" si="7"/>
        <v>2.5</v>
      </c>
      <c r="H9" s="12">
        <f t="shared" si="3"/>
        <v>5.0836296176954114E-3</v>
      </c>
      <c r="I9" s="12">
        <f>1-H9</f>
        <v>0.99491637038230463</v>
      </c>
      <c r="J9" s="14">
        <f t="shared" si="4"/>
        <v>92715.345876559455</v>
      </c>
      <c r="K9" s="14">
        <f t="shared" si="0"/>
        <v>471.33047831294243</v>
      </c>
      <c r="L9" s="14">
        <f t="shared" si="1"/>
        <v>462398.40318701492</v>
      </c>
      <c r="M9" s="14">
        <f t="shared" ref="M9:M19" si="8">M10+L9</f>
        <v>5510106.4015804874</v>
      </c>
      <c r="N9" s="15">
        <f t="shared" si="5"/>
        <v>59.430360200743934</v>
      </c>
      <c r="P9" s="4"/>
      <c r="Q9" s="21">
        <f>PRODUCT(I$5:I8)</f>
        <v>0.92715345876559463</v>
      </c>
      <c r="R9" s="22">
        <f t="shared" si="6"/>
        <v>471.33047831295175</v>
      </c>
      <c r="T9" s="1"/>
    </row>
    <row r="10" spans="2:20" x14ac:dyDescent="0.3">
      <c r="B10" s="9">
        <v>20</v>
      </c>
      <c r="C10" s="16">
        <v>5</v>
      </c>
      <c r="D10" s="10">
        <v>525017</v>
      </c>
      <c r="E10" s="11">
        <v>767</v>
      </c>
      <c r="F10" s="12">
        <f t="shared" si="2"/>
        <v>1.4609050754546995E-3</v>
      </c>
      <c r="G10" s="12">
        <f t="shared" si="7"/>
        <v>2.5</v>
      </c>
      <c r="H10" s="12">
        <f t="shared" si="3"/>
        <v>7.2779444124459487E-3</v>
      </c>
      <c r="I10" s="12">
        <f t="shared" ref="I10:I23" si="9">1-H10</f>
        <v>0.992722055587554</v>
      </c>
      <c r="J10" s="14">
        <f t="shared" si="4"/>
        <v>92244.015398246513</v>
      </c>
      <c r="K10" s="14">
        <f t="shared" si="0"/>
        <v>671.34681644925149</v>
      </c>
      <c r="L10" s="14">
        <f t="shared" si="1"/>
        <v>459541.70995010948</v>
      </c>
      <c r="M10" s="14">
        <f t="shared" si="8"/>
        <v>5047707.9983934723</v>
      </c>
      <c r="N10" s="15">
        <f t="shared" si="5"/>
        <v>54.721251851417399</v>
      </c>
      <c r="P10" s="4"/>
      <c r="Q10" s="21">
        <f>PRODUCT(I$5:I9)</f>
        <v>0.92244015398246515</v>
      </c>
      <c r="R10" s="22">
        <f t="shared" si="6"/>
        <v>671.34681644924626</v>
      </c>
      <c r="T10" s="1"/>
    </row>
    <row r="11" spans="2:20" x14ac:dyDescent="0.3">
      <c r="B11" s="9">
        <v>25</v>
      </c>
      <c r="C11" s="16">
        <v>5</v>
      </c>
      <c r="D11" s="10">
        <v>416776</v>
      </c>
      <c r="E11" s="11">
        <v>789</v>
      </c>
      <c r="F11" s="12">
        <f t="shared" si="2"/>
        <v>1.8931032497072767E-3</v>
      </c>
      <c r="G11" s="12">
        <f t="shared" si="7"/>
        <v>2.5</v>
      </c>
      <c r="H11" s="12">
        <f t="shared" si="3"/>
        <v>9.4209292690003651E-3</v>
      </c>
      <c r="I11" s="12">
        <f t="shared" si="9"/>
        <v>0.9905790707309996</v>
      </c>
      <c r="J11" s="14">
        <f t="shared" si="4"/>
        <v>91572.668581797261</v>
      </c>
      <c r="K11" s="14">
        <f t="shared" si="0"/>
        <v>862.69963368272875</v>
      </c>
      <c r="L11" s="14">
        <f t="shared" si="1"/>
        <v>455706.5938247795</v>
      </c>
      <c r="M11" s="14">
        <f t="shared" si="8"/>
        <v>4588166.2884433633</v>
      </c>
      <c r="N11" s="15">
        <f t="shared" si="5"/>
        <v>50.104101578572923</v>
      </c>
      <c r="P11" s="4"/>
      <c r="Q11" s="21">
        <f>PRODUCT(I$5:I10)</f>
        <v>0.91572668581797267</v>
      </c>
      <c r="R11" s="22">
        <f t="shared" si="6"/>
        <v>862.69963368272397</v>
      </c>
      <c r="T11" s="1"/>
    </row>
    <row r="12" spans="2:20" x14ac:dyDescent="0.3">
      <c r="B12" s="9">
        <v>30</v>
      </c>
      <c r="C12" s="16">
        <v>5</v>
      </c>
      <c r="D12" s="10">
        <v>334865</v>
      </c>
      <c r="E12" s="11">
        <v>786</v>
      </c>
      <c r="F12" s="12">
        <f t="shared" si="2"/>
        <v>2.3472145491466711E-3</v>
      </c>
      <c r="G12" s="12">
        <f t="shared" si="7"/>
        <v>2.5</v>
      </c>
      <c r="H12" s="12">
        <f t="shared" si="3"/>
        <v>1.1667606804619542E-2</v>
      </c>
      <c r="I12" s="12">
        <f t="shared" si="9"/>
        <v>0.98833239319538047</v>
      </c>
      <c r="J12" s="14">
        <f t="shared" si="4"/>
        <v>90709.968948114532</v>
      </c>
      <c r="K12" s="14">
        <f t="shared" si="0"/>
        <v>1058.3682509458449</v>
      </c>
      <c r="L12" s="14">
        <f t="shared" si="1"/>
        <v>450903.92411320802</v>
      </c>
      <c r="M12" s="14">
        <f t="shared" si="8"/>
        <v>4132459.6946185841</v>
      </c>
      <c r="N12" s="15">
        <f t="shared" si="5"/>
        <v>45.556841684978664</v>
      </c>
      <c r="P12" s="4"/>
      <c r="Q12" s="21">
        <f>PRODUCT(I$5:I11)</f>
        <v>0.90709968948114539</v>
      </c>
      <c r="R12" s="22">
        <f t="shared" si="6"/>
        <v>1058.3682509458483</v>
      </c>
      <c r="T12" s="1"/>
    </row>
    <row r="13" spans="2:20" x14ac:dyDescent="0.3">
      <c r="B13" s="9">
        <v>35</v>
      </c>
      <c r="C13" s="16">
        <v>5</v>
      </c>
      <c r="D13" s="10">
        <v>277562</v>
      </c>
      <c r="E13" s="11">
        <v>798</v>
      </c>
      <c r="F13" s="12">
        <f t="shared" si="2"/>
        <v>2.8750333258875495E-3</v>
      </c>
      <c r="G13" s="12">
        <f t="shared" si="7"/>
        <v>2.5</v>
      </c>
      <c r="H13" s="12">
        <f t="shared" si="3"/>
        <v>1.4272581262497452E-2</v>
      </c>
      <c r="I13" s="12">
        <f t="shared" si="9"/>
        <v>0.98572741873750258</v>
      </c>
      <c r="J13" s="14">
        <f t="shared" si="4"/>
        <v>89651.600697168687</v>
      </c>
      <c r="K13" s="14">
        <f t="shared" si="0"/>
        <v>1279.5597562633047</v>
      </c>
      <c r="L13" s="14">
        <f t="shared" si="1"/>
        <v>445059.10409518518</v>
      </c>
      <c r="M13" s="14">
        <f t="shared" si="8"/>
        <v>3681555.7705053762</v>
      </c>
      <c r="N13" s="15">
        <f t="shared" si="5"/>
        <v>41.065142639685675</v>
      </c>
      <c r="P13" s="4"/>
      <c r="Q13" s="21">
        <f>PRODUCT(I$5:I12)</f>
        <v>0.89651600697168687</v>
      </c>
      <c r="R13" s="22">
        <f t="shared" si="6"/>
        <v>1279.5597562633134</v>
      </c>
      <c r="T13" s="1"/>
    </row>
    <row r="14" spans="2:20" x14ac:dyDescent="0.3">
      <c r="B14" s="9">
        <v>40</v>
      </c>
      <c r="C14" s="16">
        <v>5</v>
      </c>
      <c r="D14" s="10">
        <v>241101</v>
      </c>
      <c r="E14" s="11">
        <v>876</v>
      </c>
      <c r="F14" s="12">
        <f t="shared" si="2"/>
        <v>3.633332089041522E-3</v>
      </c>
      <c r="G14" s="12">
        <f t="shared" si="7"/>
        <v>2.5</v>
      </c>
      <c r="H14" s="12">
        <f t="shared" si="3"/>
        <v>1.8003132051740506E-2</v>
      </c>
      <c r="I14" s="12">
        <f t="shared" si="9"/>
        <v>0.98199686794825947</v>
      </c>
      <c r="J14" s="14">
        <f t="shared" si="4"/>
        <v>88372.040940905383</v>
      </c>
      <c r="K14" s="14">
        <f t="shared" si="0"/>
        <v>1590.9735227409401</v>
      </c>
      <c r="L14" s="14">
        <f t="shared" si="1"/>
        <v>437882.77089767461</v>
      </c>
      <c r="M14" s="14">
        <f t="shared" si="8"/>
        <v>3236496.666410191</v>
      </c>
      <c r="N14" s="15">
        <f t="shared" si="5"/>
        <v>36.623536493566384</v>
      </c>
      <c r="P14" s="4"/>
      <c r="Q14" s="21">
        <f>PRODUCT(I$5:I13)</f>
        <v>0.88372040940905372</v>
      </c>
      <c r="R14" s="22">
        <f t="shared" si="6"/>
        <v>1590.9735227409378</v>
      </c>
      <c r="T14" s="1"/>
    </row>
    <row r="15" spans="2:20" x14ac:dyDescent="0.3">
      <c r="B15" s="9">
        <v>45</v>
      </c>
      <c r="C15" s="16">
        <v>5</v>
      </c>
      <c r="D15" s="10">
        <v>196786</v>
      </c>
      <c r="E15" s="11">
        <v>937</v>
      </c>
      <c r="F15" s="12">
        <f t="shared" si="2"/>
        <v>4.7615175876332665E-3</v>
      </c>
      <c r="G15" s="12">
        <f t="shared" si="7"/>
        <v>2.5</v>
      </c>
      <c r="H15" s="12">
        <f t="shared" si="3"/>
        <v>2.3527521173513588E-2</v>
      </c>
      <c r="I15" s="12">
        <f t="shared" si="9"/>
        <v>0.97647247882648647</v>
      </c>
      <c r="J15" s="14">
        <f t="shared" si="4"/>
        <v>86781.067418164443</v>
      </c>
      <c r="K15" s="14">
        <f t="shared" si="0"/>
        <v>2041.7434011409641</v>
      </c>
      <c r="L15" s="14">
        <f t="shared" si="1"/>
        <v>428800.97858796979</v>
      </c>
      <c r="M15" s="14">
        <f t="shared" si="8"/>
        <v>2798613.8955125166</v>
      </c>
      <c r="N15" s="15">
        <f t="shared" si="5"/>
        <v>32.249129663582927</v>
      </c>
      <c r="P15" s="4"/>
      <c r="Q15" s="21">
        <f>PRODUCT(I$5:I14)</f>
        <v>0.86781067418164437</v>
      </c>
      <c r="R15" s="22">
        <f t="shared" si="6"/>
        <v>2041.7434011409741</v>
      </c>
      <c r="T15" s="1"/>
    </row>
    <row r="16" spans="2:20" x14ac:dyDescent="0.3">
      <c r="B16" s="9">
        <v>50</v>
      </c>
      <c r="C16" s="16">
        <v>5</v>
      </c>
      <c r="D16" s="10">
        <v>146248</v>
      </c>
      <c r="E16" s="11">
        <v>1017</v>
      </c>
      <c r="F16" s="12">
        <f t="shared" si="2"/>
        <v>6.9539412504786386E-3</v>
      </c>
      <c r="G16" s="12">
        <f t="shared" si="7"/>
        <v>2.5</v>
      </c>
      <c r="H16" s="12">
        <f t="shared" si="3"/>
        <v>3.4175569004741564E-2</v>
      </c>
      <c r="I16" s="12">
        <f t="shared" si="9"/>
        <v>0.96582443099525839</v>
      </c>
      <c r="J16" s="14">
        <f t="shared" si="4"/>
        <v>84739.324017023479</v>
      </c>
      <c r="K16" s="14">
        <f t="shared" si="0"/>
        <v>2896.0146153589449</v>
      </c>
      <c r="L16" s="14">
        <f t="shared" si="1"/>
        <v>416456.58354672004</v>
      </c>
      <c r="M16" s="14">
        <f t="shared" si="8"/>
        <v>2369812.9169245469</v>
      </c>
      <c r="N16" s="15">
        <f t="shared" si="5"/>
        <v>27.965917174987965</v>
      </c>
      <c r="P16" s="4"/>
      <c r="Q16" s="21">
        <f>PRODUCT(I$5:I15)</f>
        <v>0.84739324017023465</v>
      </c>
      <c r="R16" s="22">
        <f t="shared" si="6"/>
        <v>2896.0146153589399</v>
      </c>
      <c r="T16" s="1"/>
    </row>
    <row r="17" spans="2:20" x14ac:dyDescent="0.3">
      <c r="B17" s="9">
        <v>55</v>
      </c>
      <c r="C17" s="16">
        <v>5</v>
      </c>
      <c r="D17" s="10">
        <v>124385</v>
      </c>
      <c r="E17" s="11">
        <v>1247</v>
      </c>
      <c r="F17" s="12">
        <f t="shared" si="2"/>
        <v>1.0025324597017325E-2</v>
      </c>
      <c r="G17" s="12">
        <f t="shared" si="7"/>
        <v>2.5</v>
      </c>
      <c r="H17" s="12">
        <f t="shared" si="3"/>
        <v>4.8901001941138403E-2</v>
      </c>
      <c r="I17" s="12">
        <f t="shared" si="9"/>
        <v>0.95109899805886156</v>
      </c>
      <c r="J17" s="14">
        <f t="shared" si="4"/>
        <v>81843.309401664534</v>
      </c>
      <c r="K17" s="14">
        <f t="shared" si="0"/>
        <v>4002.2198319199961</v>
      </c>
      <c r="L17" s="14">
        <f t="shared" si="1"/>
        <v>399210.99742852268</v>
      </c>
      <c r="M17" s="14">
        <f t="shared" si="8"/>
        <v>1953356.333377827</v>
      </c>
      <c r="N17" s="15">
        <f t="shared" si="5"/>
        <v>23.86702526643063</v>
      </c>
      <c r="P17" s="4"/>
      <c r="Q17" s="21">
        <f>PRODUCT(I$5:I16)</f>
        <v>0.81843309401664521</v>
      </c>
      <c r="R17" s="22">
        <f t="shared" si="6"/>
        <v>4002.2198319199883</v>
      </c>
      <c r="T17" s="1"/>
    </row>
    <row r="18" spans="2:20" x14ac:dyDescent="0.3">
      <c r="B18" s="9">
        <v>60</v>
      </c>
      <c r="C18" s="16">
        <v>5</v>
      </c>
      <c r="D18" s="10">
        <v>107311</v>
      </c>
      <c r="E18" s="11">
        <v>1687</v>
      </c>
      <c r="F18" s="12">
        <f t="shared" si="2"/>
        <v>1.5720662373847973E-2</v>
      </c>
      <c r="G18" s="12">
        <f t="shared" si="7"/>
        <v>2.5</v>
      </c>
      <c r="H18" s="12">
        <f t="shared" si="3"/>
        <v>7.5630892552127932E-2</v>
      </c>
      <c r="I18" s="12">
        <f t="shared" si="9"/>
        <v>0.92436910744787204</v>
      </c>
      <c r="J18" s="14">
        <f t="shared" si="4"/>
        <v>77841.089569744538</v>
      </c>
      <c r="K18" s="14">
        <f t="shared" si="0"/>
        <v>5887.1910813899158</v>
      </c>
      <c r="L18" s="14">
        <f t="shared" si="1"/>
        <v>374487.47014524793</v>
      </c>
      <c r="M18" s="14">
        <f t="shared" si="8"/>
        <v>1554145.3359493043</v>
      </c>
      <c r="N18" s="15">
        <f t="shared" si="5"/>
        <v>19.96561641852163</v>
      </c>
      <c r="P18" s="4"/>
      <c r="Q18" s="21">
        <f>PRODUCT(I$5:I17)</f>
        <v>0.77841089569744526</v>
      </c>
      <c r="R18" s="22">
        <f t="shared" si="6"/>
        <v>5887.1910813899158</v>
      </c>
      <c r="T18" s="1"/>
    </row>
    <row r="19" spans="2:20" x14ac:dyDescent="0.3">
      <c r="B19" s="9">
        <v>65</v>
      </c>
      <c r="C19" s="16">
        <v>5</v>
      </c>
      <c r="D19" s="10">
        <v>90184</v>
      </c>
      <c r="E19" s="11">
        <v>2001</v>
      </c>
      <c r="F19" s="12">
        <f t="shared" si="2"/>
        <v>2.2187971258759868E-2</v>
      </c>
      <c r="G19" s="12">
        <f t="shared" si="7"/>
        <v>2.5</v>
      </c>
      <c r="H19" s="12">
        <f t="shared" si="3"/>
        <v>0.10510944304076733</v>
      </c>
      <c r="I19" s="12">
        <f t="shared" si="9"/>
        <v>0.8948905569592327</v>
      </c>
      <c r="J19" s="14">
        <f t="shared" si="4"/>
        <v>71953.898488354622</v>
      </c>
      <c r="K19" s="14">
        <f t="shared" si="0"/>
        <v>7563.0341947228662</v>
      </c>
      <c r="L19" s="14">
        <f t="shared" si="1"/>
        <v>340861.90695496596</v>
      </c>
      <c r="M19" s="14">
        <f t="shared" si="8"/>
        <v>1179657.8658040564</v>
      </c>
      <c r="N19" s="15">
        <f t="shared" si="5"/>
        <v>16.394634489401266</v>
      </c>
      <c r="P19" s="4"/>
      <c r="Q19" s="21">
        <f>PRODUCT(I$5:I18)</f>
        <v>0.71953898488354606</v>
      </c>
      <c r="R19" s="22">
        <f t="shared" si="6"/>
        <v>7563.0341947228644</v>
      </c>
      <c r="T19" s="1"/>
    </row>
    <row r="20" spans="2:20" x14ac:dyDescent="0.3">
      <c r="B20" s="9">
        <v>70</v>
      </c>
      <c r="C20" s="16">
        <v>5</v>
      </c>
      <c r="D20" s="10">
        <v>66551</v>
      </c>
      <c r="E20" s="11">
        <v>2186</v>
      </c>
      <c r="F20" s="12">
        <f t="shared" si="2"/>
        <v>3.2846989526829046E-2</v>
      </c>
      <c r="G20" s="12">
        <f t="shared" si="7"/>
        <v>2.5</v>
      </c>
      <c r="H20" s="12">
        <f t="shared" si="3"/>
        <v>0.15177182848255941</v>
      </c>
      <c r="I20" s="12">
        <f t="shared" si="9"/>
        <v>0.84822817151744057</v>
      </c>
      <c r="J20" s="14">
        <f t="shared" si="4"/>
        <v>64390.864293631756</v>
      </c>
      <c r="K20" s="14">
        <f t="shared" si="0"/>
        <v>9772.7192114168429</v>
      </c>
      <c r="L20" s="14">
        <f t="shared" si="1"/>
        <v>297522.52343961666</v>
      </c>
      <c r="M20" s="14">
        <f>M21+L20</f>
        <v>838795.9588490905</v>
      </c>
      <c r="N20" s="15">
        <f t="shared" si="5"/>
        <v>13.026629911722543</v>
      </c>
      <c r="P20" s="4"/>
      <c r="Q20" s="21">
        <f>PRODUCT(I$5:I19)</f>
        <v>0.64390864293631744</v>
      </c>
      <c r="R20" s="22">
        <f t="shared" si="6"/>
        <v>9772.7192114168374</v>
      </c>
      <c r="T20" s="1"/>
    </row>
    <row r="21" spans="2:20" x14ac:dyDescent="0.3">
      <c r="B21" s="9">
        <v>75</v>
      </c>
      <c r="C21" s="16">
        <v>5</v>
      </c>
      <c r="D21" s="10">
        <v>40196</v>
      </c>
      <c r="E21" s="11">
        <v>2313</v>
      </c>
      <c r="F21" s="12">
        <f t="shared" si="2"/>
        <v>5.7543039108368992E-2</v>
      </c>
      <c r="G21" s="12">
        <f t="shared" si="7"/>
        <v>2.5</v>
      </c>
      <c r="H21" s="12">
        <f t="shared" si="3"/>
        <v>0.25153060669660821</v>
      </c>
      <c r="I21" s="12">
        <f t="shared" si="9"/>
        <v>0.74846939330339179</v>
      </c>
      <c r="J21" s="14">
        <f t="shared" si="4"/>
        <v>54618.145082214913</v>
      </c>
      <c r="K21" s="14">
        <f t="shared" si="0"/>
        <v>13738.135169172885</v>
      </c>
      <c r="L21" s="14">
        <f t="shared" si="1"/>
        <v>238745.38748814235</v>
      </c>
      <c r="M21" s="14">
        <f>M22+L21</f>
        <v>541273.43540947384</v>
      </c>
      <c r="N21" s="15">
        <f t="shared" si="5"/>
        <v>9.9101394709526041</v>
      </c>
      <c r="P21" s="4"/>
      <c r="Q21" s="21">
        <f>PRODUCT(I$5:I20)</f>
        <v>0.54618145082214908</v>
      </c>
      <c r="R21" s="22">
        <f t="shared" si="6"/>
        <v>13738.135169172885</v>
      </c>
      <c r="T21" s="1"/>
    </row>
    <row r="22" spans="2:20" x14ac:dyDescent="0.3">
      <c r="B22" s="9">
        <v>80</v>
      </c>
      <c r="C22" s="16">
        <v>5</v>
      </c>
      <c r="D22" s="10">
        <v>20383</v>
      </c>
      <c r="E22" s="11">
        <v>2064</v>
      </c>
      <c r="F22" s="12">
        <f t="shared" si="2"/>
        <v>0.10126085463376343</v>
      </c>
      <c r="G22" s="12">
        <f t="shared" si="7"/>
        <v>2.5</v>
      </c>
      <c r="H22" s="12">
        <f t="shared" si="3"/>
        <v>0.40402458599224833</v>
      </c>
      <c r="I22" s="12">
        <f t="shared" si="9"/>
        <v>0.59597541400775167</v>
      </c>
      <c r="J22" s="14">
        <f t="shared" si="4"/>
        <v>40880.009913042028</v>
      </c>
      <c r="K22" s="14">
        <f t="shared" si="0"/>
        <v>16516.529080475811</v>
      </c>
      <c r="L22" s="14">
        <f>C22*J23+G22*K22</f>
        <v>163108.7268640206</v>
      </c>
      <c r="M22" s="14">
        <f>M23+L22</f>
        <v>302528.04792133148</v>
      </c>
      <c r="N22" s="15">
        <f t="shared" si="5"/>
        <v>7.4003907671464475</v>
      </c>
      <c r="P22" s="4"/>
      <c r="Q22" s="21">
        <f>PRODUCT(I$5:I21)</f>
        <v>0.40880009913042026</v>
      </c>
      <c r="R22" s="22">
        <f t="shared" si="6"/>
        <v>16516.529080475811</v>
      </c>
      <c r="T22" s="1"/>
    </row>
    <row r="23" spans="2:20" x14ac:dyDescent="0.3">
      <c r="B23" s="9" t="s">
        <v>13</v>
      </c>
      <c r="C23" s="16"/>
      <c r="D23" s="10">
        <v>11485</v>
      </c>
      <c r="E23" s="11">
        <v>2007</v>
      </c>
      <c r="F23" s="12">
        <f t="shared" si="2"/>
        <v>0.17474967348715717</v>
      </c>
      <c r="G23" s="18"/>
      <c r="H23" s="12">
        <v>1</v>
      </c>
      <c r="I23" s="12">
        <f t="shared" si="9"/>
        <v>0</v>
      </c>
      <c r="J23" s="14">
        <f t="shared" si="4"/>
        <v>24363.480832566216</v>
      </c>
      <c r="K23" s="14">
        <f>J23-J24</f>
        <v>24363.480832566216</v>
      </c>
      <c r="L23" s="19">
        <f>J23/F23</f>
        <v>139419.32105731091</v>
      </c>
      <c r="M23" s="14">
        <f>L23</f>
        <v>139419.32105731091</v>
      </c>
      <c r="N23" s="15">
        <f t="shared" si="5"/>
        <v>5.7224713502740405</v>
      </c>
      <c r="P23" s="4"/>
      <c r="Q23" s="21">
        <f>PRODUCT(I$5:I22)</f>
        <v>0.24363480832566214</v>
      </c>
      <c r="R23" s="22">
        <f t="shared" si="6"/>
        <v>24363.480832566216</v>
      </c>
      <c r="T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6B4E-4731-4A78-91BB-D3F2FE61B06B}">
  <dimension ref="B2:Q23"/>
  <sheetViews>
    <sheetView showGridLines="0" showRowColHeaders="0" workbookViewId="0"/>
  </sheetViews>
  <sheetFormatPr defaultColWidth="9.109375" defaultRowHeight="14.4" x14ac:dyDescent="0.3"/>
  <cols>
    <col min="1" max="1" width="3.6640625" customWidth="1"/>
    <col min="2" max="3" width="8.5546875" style="5" customWidth="1"/>
    <col min="4" max="14" width="8.5546875" style="6" customWidth="1"/>
  </cols>
  <sheetData>
    <row r="2" spans="2:16" x14ac:dyDescent="0.3">
      <c r="B2" s="7" t="s">
        <v>14</v>
      </c>
    </row>
    <row r="3" spans="2:16" x14ac:dyDescent="0.3">
      <c r="B3" s="7"/>
    </row>
    <row r="4" spans="2:16" ht="15.6" x14ac:dyDescent="0.3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/>
    </row>
    <row r="5" spans="2:16" x14ac:dyDescent="0.3">
      <c r="B5" s="9">
        <v>0</v>
      </c>
      <c r="C5" s="9">
        <v>1</v>
      </c>
      <c r="D5" s="10">
        <v>205636</v>
      </c>
      <c r="E5" s="11">
        <v>3778</v>
      </c>
      <c r="F5" s="12"/>
      <c r="G5" s="13"/>
      <c r="H5" s="12"/>
      <c r="I5" s="12"/>
      <c r="J5" s="14"/>
      <c r="K5" s="14"/>
      <c r="L5" s="14"/>
      <c r="M5" s="14"/>
      <c r="N5" s="15"/>
      <c r="P5" s="1"/>
    </row>
    <row r="6" spans="2:16" x14ac:dyDescent="0.3">
      <c r="B6" s="16">
        <v>1</v>
      </c>
      <c r="C6" s="16">
        <v>4</v>
      </c>
      <c r="D6" s="10">
        <v>796385</v>
      </c>
      <c r="E6" s="11">
        <v>4046</v>
      </c>
      <c r="F6" s="12"/>
      <c r="G6" s="12"/>
      <c r="H6" s="12"/>
      <c r="I6" s="12"/>
      <c r="J6" s="14"/>
      <c r="K6" s="14"/>
      <c r="L6" s="14"/>
      <c r="M6" s="14"/>
      <c r="N6" s="15"/>
      <c r="P6" s="1"/>
    </row>
    <row r="7" spans="2:16" x14ac:dyDescent="0.3">
      <c r="B7" s="16">
        <v>5</v>
      </c>
      <c r="C7" s="16">
        <v>5</v>
      </c>
      <c r="D7" s="10">
        <v>952912</v>
      </c>
      <c r="E7" s="11">
        <v>310</v>
      </c>
      <c r="F7" s="12"/>
      <c r="G7" s="12"/>
      <c r="H7" s="12"/>
      <c r="I7" s="12"/>
      <c r="J7" s="14"/>
      <c r="K7" s="14"/>
      <c r="L7" s="14"/>
      <c r="M7" s="14"/>
      <c r="N7" s="15"/>
      <c r="P7" s="1"/>
    </row>
    <row r="8" spans="2:16" x14ac:dyDescent="0.3">
      <c r="B8" s="16">
        <v>10</v>
      </c>
      <c r="C8" s="16">
        <v>5</v>
      </c>
      <c r="D8" s="10">
        <v>950579</v>
      </c>
      <c r="E8" s="11">
        <v>397</v>
      </c>
      <c r="F8" s="12"/>
      <c r="G8" s="12"/>
      <c r="H8" s="12"/>
      <c r="I8" s="12"/>
      <c r="J8" s="14"/>
      <c r="K8" s="14"/>
      <c r="L8" s="14"/>
      <c r="M8" s="14"/>
      <c r="N8" s="15"/>
      <c r="P8" s="1"/>
    </row>
    <row r="9" spans="2:16" x14ac:dyDescent="0.3">
      <c r="B9" s="9">
        <v>15</v>
      </c>
      <c r="C9" s="16">
        <v>5</v>
      </c>
      <c r="D9" s="10">
        <v>938826</v>
      </c>
      <c r="E9" s="11">
        <v>648</v>
      </c>
      <c r="F9" s="12"/>
      <c r="G9" s="12"/>
      <c r="H9" s="12"/>
      <c r="I9" s="12"/>
      <c r="J9" s="14"/>
      <c r="K9" s="14"/>
      <c r="L9" s="14"/>
      <c r="M9" s="14"/>
      <c r="N9" s="15"/>
      <c r="P9" s="1"/>
    </row>
    <row r="10" spans="2:16" x14ac:dyDescent="0.3">
      <c r="B10" s="9">
        <v>20</v>
      </c>
      <c r="C10" s="16">
        <v>5</v>
      </c>
      <c r="D10" s="10">
        <v>861672</v>
      </c>
      <c r="E10" s="11">
        <v>866</v>
      </c>
      <c r="F10" s="12"/>
      <c r="G10" s="12"/>
      <c r="H10" s="12"/>
      <c r="I10" s="12"/>
      <c r="J10" s="14"/>
      <c r="K10" s="14"/>
      <c r="L10" s="14"/>
      <c r="M10" s="14"/>
      <c r="N10" s="15"/>
      <c r="P10" s="1"/>
    </row>
    <row r="11" spans="2:16" x14ac:dyDescent="0.3">
      <c r="B11" s="9">
        <v>25</v>
      </c>
      <c r="C11" s="16">
        <v>5</v>
      </c>
      <c r="D11" s="10">
        <v>760740</v>
      </c>
      <c r="E11" s="11">
        <v>950</v>
      </c>
      <c r="F11" s="12"/>
      <c r="G11" s="12"/>
      <c r="H11" s="12"/>
      <c r="I11" s="12"/>
      <c r="J11" s="14"/>
      <c r="K11" s="14"/>
      <c r="L11" s="14"/>
      <c r="M11" s="14"/>
      <c r="N11" s="15"/>
      <c r="P11" s="3"/>
    </row>
    <row r="12" spans="2:16" x14ac:dyDescent="0.3">
      <c r="B12" s="9">
        <v>30</v>
      </c>
      <c r="C12" s="16">
        <v>5</v>
      </c>
      <c r="D12" s="10">
        <v>657081</v>
      </c>
      <c r="E12" s="11">
        <v>983</v>
      </c>
      <c r="F12" s="12"/>
      <c r="G12" s="12"/>
      <c r="H12" s="12"/>
      <c r="I12" s="12"/>
      <c r="J12" s="14"/>
      <c r="K12" s="14"/>
      <c r="L12" s="14"/>
      <c r="M12" s="14"/>
      <c r="N12" s="15"/>
      <c r="P12" s="1"/>
    </row>
    <row r="13" spans="2:16" x14ac:dyDescent="0.3">
      <c r="B13" s="9">
        <v>35</v>
      </c>
      <c r="C13" s="16">
        <v>5</v>
      </c>
      <c r="D13" s="10">
        <v>575550</v>
      </c>
      <c r="E13" s="11">
        <v>1035</v>
      </c>
      <c r="F13" s="12"/>
      <c r="G13" s="12"/>
      <c r="H13" s="12"/>
      <c r="I13" s="12"/>
      <c r="J13" s="14"/>
      <c r="K13" s="14"/>
      <c r="L13" s="14"/>
      <c r="M13" s="14"/>
      <c r="N13" s="15"/>
      <c r="P13" s="1"/>
    </row>
    <row r="14" spans="2:16" x14ac:dyDescent="0.3">
      <c r="B14" s="9">
        <v>40</v>
      </c>
      <c r="C14" s="16">
        <v>5</v>
      </c>
      <c r="D14" s="10">
        <v>469900</v>
      </c>
      <c r="E14" s="11">
        <v>1103</v>
      </c>
      <c r="F14" s="12"/>
      <c r="G14" s="12"/>
      <c r="H14" s="12"/>
      <c r="I14" s="12"/>
      <c r="J14" s="14"/>
      <c r="K14" s="14"/>
      <c r="L14" s="14"/>
      <c r="M14" s="14"/>
      <c r="N14" s="15"/>
      <c r="P14" s="1"/>
    </row>
    <row r="15" spans="2:16" x14ac:dyDescent="0.3">
      <c r="B15" s="9">
        <v>45</v>
      </c>
      <c r="C15" s="16">
        <v>5</v>
      </c>
      <c r="D15" s="10">
        <v>373614</v>
      </c>
      <c r="E15" s="11">
        <v>1218</v>
      </c>
      <c r="F15" s="12"/>
      <c r="G15" s="12"/>
      <c r="H15" s="12"/>
      <c r="I15" s="12"/>
      <c r="J15" s="14"/>
      <c r="K15" s="14"/>
      <c r="L15" s="14"/>
      <c r="M15" s="14"/>
      <c r="N15" s="15"/>
      <c r="P15" s="1"/>
    </row>
    <row r="16" spans="2:16" x14ac:dyDescent="0.3">
      <c r="B16" s="9">
        <v>50</v>
      </c>
      <c r="C16" s="16">
        <v>5</v>
      </c>
      <c r="D16" s="10">
        <v>299210</v>
      </c>
      <c r="E16" s="11">
        <v>1415</v>
      </c>
      <c r="F16" s="12"/>
      <c r="G16" s="12"/>
      <c r="H16" s="12"/>
      <c r="I16" s="12"/>
      <c r="J16" s="14"/>
      <c r="K16" s="14"/>
      <c r="L16" s="14"/>
      <c r="M16" s="14"/>
      <c r="N16" s="15"/>
      <c r="P16" s="1"/>
    </row>
    <row r="17" spans="2:17" x14ac:dyDescent="0.3">
      <c r="B17" s="9">
        <v>55</v>
      </c>
      <c r="C17" s="16">
        <v>5</v>
      </c>
      <c r="D17" s="10">
        <v>245896</v>
      </c>
      <c r="E17" s="11">
        <v>1730</v>
      </c>
      <c r="F17" s="12"/>
      <c r="G17" s="12"/>
      <c r="H17" s="12"/>
      <c r="I17" s="12"/>
      <c r="J17" s="14"/>
      <c r="K17" s="14"/>
      <c r="L17" s="14"/>
      <c r="M17" s="14"/>
      <c r="N17" s="15"/>
      <c r="P17" s="1"/>
    </row>
    <row r="18" spans="2:17" x14ac:dyDescent="0.3">
      <c r="B18" s="9">
        <v>60</v>
      </c>
      <c r="C18" s="16">
        <v>5</v>
      </c>
      <c r="D18" s="10">
        <v>207748</v>
      </c>
      <c r="E18" s="11">
        <v>2153</v>
      </c>
      <c r="F18" s="12"/>
      <c r="G18" s="12"/>
      <c r="H18" s="12"/>
      <c r="I18" s="12"/>
      <c r="J18" s="14"/>
      <c r="K18" s="14"/>
      <c r="L18" s="14"/>
      <c r="M18" s="14"/>
      <c r="N18" s="15"/>
      <c r="P18" s="1"/>
    </row>
    <row r="19" spans="2:17" x14ac:dyDescent="0.3">
      <c r="B19" s="9">
        <v>65</v>
      </c>
      <c r="C19" s="16">
        <v>5</v>
      </c>
      <c r="D19" s="10">
        <v>161799</v>
      </c>
      <c r="E19" s="11">
        <v>2250</v>
      </c>
      <c r="F19" s="12"/>
      <c r="G19" s="12"/>
      <c r="H19" s="12"/>
      <c r="I19" s="12"/>
      <c r="J19" s="14"/>
      <c r="K19" s="14"/>
      <c r="L19" s="14"/>
      <c r="M19" s="14"/>
      <c r="N19" s="15"/>
      <c r="P19" s="1"/>
      <c r="Q19" s="2"/>
    </row>
    <row r="20" spans="2:17" x14ac:dyDescent="0.3">
      <c r="B20" s="9">
        <v>70</v>
      </c>
      <c r="C20" s="16">
        <v>5</v>
      </c>
      <c r="D20" s="10">
        <v>111141</v>
      </c>
      <c r="E20" s="11">
        <v>2407</v>
      </c>
      <c r="F20" s="12"/>
      <c r="G20" s="12"/>
      <c r="H20" s="12"/>
      <c r="I20" s="12"/>
      <c r="J20" s="14"/>
      <c r="K20" s="14"/>
      <c r="L20" s="14"/>
      <c r="M20" s="14"/>
      <c r="N20" s="15"/>
      <c r="P20" s="1"/>
    </row>
    <row r="21" spans="2:17" x14ac:dyDescent="0.3">
      <c r="B21" s="9">
        <v>75</v>
      </c>
      <c r="C21" s="16">
        <v>5</v>
      </c>
      <c r="D21" s="10">
        <v>83382</v>
      </c>
      <c r="E21" s="11">
        <v>3201</v>
      </c>
      <c r="F21" s="12"/>
      <c r="G21" s="12"/>
      <c r="H21" s="12"/>
      <c r="I21" s="12"/>
      <c r="J21" s="14"/>
      <c r="K21" s="14"/>
      <c r="L21" s="14"/>
      <c r="M21" s="14"/>
      <c r="N21" s="15"/>
      <c r="P21" s="1"/>
    </row>
    <row r="22" spans="2:17" x14ac:dyDescent="0.3">
      <c r="B22" s="9">
        <v>80</v>
      </c>
      <c r="C22" s="16">
        <v>5</v>
      </c>
      <c r="D22" s="10">
        <v>56754</v>
      </c>
      <c r="E22" s="11">
        <v>3918</v>
      </c>
      <c r="F22" s="12"/>
      <c r="G22" s="12"/>
      <c r="H22" s="12"/>
      <c r="I22" s="12"/>
      <c r="J22" s="14"/>
      <c r="K22" s="14"/>
      <c r="L22" s="14"/>
      <c r="M22" s="14"/>
      <c r="N22" s="15"/>
      <c r="P22" s="1"/>
    </row>
    <row r="23" spans="2:17" x14ac:dyDescent="0.3">
      <c r="B23" s="9" t="s">
        <v>13</v>
      </c>
      <c r="C23" s="16">
        <v>5</v>
      </c>
      <c r="D23" s="10">
        <v>46074</v>
      </c>
      <c r="E23" s="11">
        <v>6148</v>
      </c>
      <c r="F23" s="12"/>
      <c r="G23" s="18"/>
      <c r="H23" s="12"/>
      <c r="I23" s="12"/>
      <c r="J23" s="14"/>
      <c r="K23" s="14"/>
      <c r="L23" s="19"/>
      <c r="M23" s="14"/>
      <c r="N23" s="15"/>
      <c r="P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Tabla mortalidad 1998</vt:lpstr>
      <vt:lpstr>Tabla mortalidad 1998_IMRadj</vt:lpstr>
      <vt:lpstr>Tabla mortalidad 2018</vt:lpstr>
      <vt:lpstr>'Tabla mortalidad 2018'!_Hlk25056703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 Peña M.;CELADE</dc:creator>
  <cp:keywords/>
  <dc:description/>
  <cp:lastModifiedBy>Andrés Gonzalo Peña Montalvo</cp:lastModifiedBy>
  <cp:revision/>
  <dcterms:created xsi:type="dcterms:W3CDTF">2019-11-19T15:28:54Z</dcterms:created>
  <dcterms:modified xsi:type="dcterms:W3CDTF">2025-03-18T14:02:22Z</dcterms:modified>
  <cp:category/>
  <cp:contentStatus/>
</cp:coreProperties>
</file>