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descolmex-my.sharepoint.com/personal/agpena_colmex_mx/Documents/DEP_22_26/6to semestre/UNAM/Evaluaciones/LT/"/>
    </mc:Choice>
  </mc:AlternateContent>
  <xr:revisionPtr revIDLastSave="24" documentId="8_{C31DF124-F43A-4C4F-9F77-BB3CE07E5119}" xr6:coauthVersionLast="47" xr6:coauthVersionMax="47" xr10:uidLastSave="{4B7D0688-A843-477C-80C5-DCF0267BC138}"/>
  <bookViews>
    <workbookView xWindow="-108" yWindow="-108" windowWidth="23256" windowHeight="12576" tabRatio="781" activeTab="3" xr2:uid="{AA1FD95C-5C7D-4022-A558-3323BFE15373}"/>
  </bookViews>
  <sheets>
    <sheet name="tabla mortalidad 1998" sheetId="2" r:id="rId1"/>
    <sheet name="tabla mortalidad 2018" sheetId="1" r:id="rId2"/>
    <sheet name="Gráficas" sheetId="6" r:id="rId3"/>
    <sheet name="Descomposición e0 - Arriaga" sheetId="5" r:id="rId4"/>
  </sheets>
  <definedNames>
    <definedName name="_Hlk25056703" localSheetId="1">'tabla mortalidad 2018'!$A$3</definedName>
  </definedNames>
  <calcPr calcId="191028" iterate="1" iterateCount="100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E4" i="2"/>
  <c r="E12" i="1"/>
  <c r="E11" i="1"/>
  <c r="E10" i="1"/>
  <c r="E9" i="1"/>
  <c r="E8" i="1"/>
  <c r="E7" i="1"/>
  <c r="E6" i="1"/>
  <c r="E5" i="1"/>
  <c r="E4" i="1"/>
  <c r="G11" i="2"/>
  <c r="G10" i="2"/>
  <c r="G9" i="2"/>
  <c r="G8" i="2"/>
  <c r="G7" i="2"/>
  <c r="G6" i="2"/>
  <c r="F10" i="2"/>
  <c r="F9" i="2"/>
  <c r="F8" i="2"/>
  <c r="F7" i="2"/>
  <c r="F6" i="2"/>
  <c r="F5" i="2"/>
  <c r="G5" i="2" s="1"/>
  <c r="H5" i="2" s="1"/>
  <c r="F4" i="2"/>
  <c r="G4" i="2" s="1"/>
  <c r="H4" i="2" s="1"/>
  <c r="I5" i="2" s="1"/>
  <c r="E22" i="2"/>
  <c r="H22" i="2"/>
  <c r="L3" i="6"/>
  <c r="K3" i="6"/>
  <c r="G21" i="6"/>
  <c r="H21" i="6"/>
  <c r="C6" i="6"/>
  <c r="D6" i="6"/>
  <c r="D10" i="6"/>
  <c r="C11" i="6"/>
  <c r="C14" i="6"/>
  <c r="D14" i="6"/>
  <c r="D18" i="6"/>
  <c r="C19" i="6"/>
  <c r="D3" i="6"/>
  <c r="C3" i="6"/>
  <c r="F7" i="1"/>
  <c r="F6" i="1"/>
  <c r="E22" i="1"/>
  <c r="D21" i="6" s="1"/>
  <c r="D5" i="6"/>
  <c r="D4" i="6"/>
  <c r="F5" i="1"/>
  <c r="G5" i="1" s="1"/>
  <c r="H4" i="6" s="1"/>
  <c r="H22" i="1"/>
  <c r="F22" i="1"/>
  <c r="F21" i="1"/>
  <c r="E21" i="1"/>
  <c r="D20" i="6" s="1"/>
  <c r="F20" i="1"/>
  <c r="E20" i="1"/>
  <c r="F19" i="1"/>
  <c r="E19" i="1"/>
  <c r="G19" i="1" s="1"/>
  <c r="F18" i="1"/>
  <c r="E18" i="1"/>
  <c r="F17" i="1"/>
  <c r="E17" i="1"/>
  <c r="D16" i="6" s="1"/>
  <c r="F16" i="1"/>
  <c r="E16" i="1"/>
  <c r="G16" i="1" s="1"/>
  <c r="H16" i="1" s="1"/>
  <c r="F15" i="1"/>
  <c r="E15" i="1"/>
  <c r="F14" i="1"/>
  <c r="E14" i="1"/>
  <c r="F13" i="1"/>
  <c r="E13" i="1"/>
  <c r="D12" i="6" s="1"/>
  <c r="F12" i="1"/>
  <c r="D11" i="6"/>
  <c r="F11" i="1"/>
  <c r="G11" i="1"/>
  <c r="F10" i="1"/>
  <c r="G10" i="1"/>
  <c r="F9" i="1"/>
  <c r="F8" i="1"/>
  <c r="G8" i="1"/>
  <c r="H7" i="6" s="1"/>
  <c r="G5" i="6"/>
  <c r="G12" i="2"/>
  <c r="H12" i="2" s="1"/>
  <c r="G13" i="2"/>
  <c r="H13" i="2" s="1"/>
  <c r="G14" i="2"/>
  <c r="H14" i="2" s="1"/>
  <c r="G20" i="2"/>
  <c r="H20" i="2" s="1"/>
  <c r="G21" i="2"/>
  <c r="H21" i="2" s="1"/>
  <c r="F22" i="2"/>
  <c r="F21" i="2"/>
  <c r="F20" i="2"/>
  <c r="F19" i="2"/>
  <c r="F18" i="2"/>
  <c r="F17" i="2"/>
  <c r="F16" i="2"/>
  <c r="G16" i="2" s="1"/>
  <c r="F15" i="2"/>
  <c r="G15" i="2" s="1"/>
  <c r="F14" i="2"/>
  <c r="F13" i="2"/>
  <c r="F12" i="2"/>
  <c r="F11" i="2"/>
  <c r="C4" i="6"/>
  <c r="E6" i="2"/>
  <c r="C5" i="6" s="1"/>
  <c r="E7" i="2"/>
  <c r="E8" i="2"/>
  <c r="C7" i="6" s="1"/>
  <c r="E9" i="2"/>
  <c r="E10" i="2"/>
  <c r="E11" i="2"/>
  <c r="E12" i="2"/>
  <c r="E13" i="2"/>
  <c r="C12" i="6" s="1"/>
  <c r="E14" i="2"/>
  <c r="C13" i="6" s="1"/>
  <c r="E15" i="2"/>
  <c r="E16" i="2"/>
  <c r="C15" i="6" s="1"/>
  <c r="E17" i="2"/>
  <c r="G17" i="2" s="1"/>
  <c r="E18" i="2"/>
  <c r="E19" i="2"/>
  <c r="E20" i="2"/>
  <c r="E21" i="2"/>
  <c r="C20" i="6" s="1"/>
  <c r="C21" i="6"/>
  <c r="J4" i="2" l="1"/>
  <c r="I6" i="2"/>
  <c r="H10" i="1"/>
  <c r="H9" i="6"/>
  <c r="K4" i="2"/>
  <c r="H15" i="2"/>
  <c r="G14" i="6"/>
  <c r="H7" i="2"/>
  <c r="G6" i="6"/>
  <c r="G19" i="2"/>
  <c r="C18" i="6"/>
  <c r="C9" i="6"/>
  <c r="G15" i="6"/>
  <c r="H16" i="2"/>
  <c r="H14" i="1"/>
  <c r="D13" i="6"/>
  <c r="G16" i="6"/>
  <c r="H17" i="2"/>
  <c r="H9" i="2"/>
  <c r="G8" i="6"/>
  <c r="G14" i="1"/>
  <c r="H13" i="6" s="1"/>
  <c r="G3" i="6"/>
  <c r="G4" i="6"/>
  <c r="H10" i="6"/>
  <c r="H11" i="1"/>
  <c r="H18" i="6"/>
  <c r="H19" i="1"/>
  <c r="H5" i="1"/>
  <c r="C10" i="6"/>
  <c r="G18" i="2"/>
  <c r="C17" i="6"/>
  <c r="G7" i="6"/>
  <c r="H8" i="2"/>
  <c r="D17" i="6"/>
  <c r="G18" i="1"/>
  <c r="G7" i="1"/>
  <c r="H6" i="6" s="1"/>
  <c r="D19" i="6"/>
  <c r="G20" i="1"/>
  <c r="H13" i="1"/>
  <c r="G13" i="1"/>
  <c r="H12" i="6" s="1"/>
  <c r="G6" i="1"/>
  <c r="G13" i="6"/>
  <c r="G15" i="1"/>
  <c r="D9" i="6"/>
  <c r="H8" i="1"/>
  <c r="F4" i="1"/>
  <c r="G4" i="1" s="1"/>
  <c r="H3" i="6" s="1"/>
  <c r="G9" i="1"/>
  <c r="H8" i="6" s="1"/>
  <c r="G20" i="6"/>
  <c r="G12" i="6"/>
  <c r="H6" i="2"/>
  <c r="G21" i="1"/>
  <c r="D8" i="6"/>
  <c r="H15" i="6"/>
  <c r="C16" i="6"/>
  <c r="C8" i="6"/>
  <c r="G19" i="6"/>
  <c r="G11" i="6"/>
  <c r="G17" i="1"/>
  <c r="G12" i="1"/>
  <c r="D15" i="6"/>
  <c r="D7" i="6"/>
  <c r="I7" i="2" l="1"/>
  <c r="J5" i="2"/>
  <c r="K5" i="2"/>
  <c r="H17" i="1"/>
  <c r="H16" i="6"/>
  <c r="H20" i="1"/>
  <c r="H19" i="6"/>
  <c r="G18" i="6"/>
  <c r="H19" i="2"/>
  <c r="H7" i="1"/>
  <c r="G10" i="6"/>
  <c r="H11" i="2"/>
  <c r="O3" i="6"/>
  <c r="O4" i="6"/>
  <c r="K4" i="6"/>
  <c r="H12" i="1"/>
  <c r="H11" i="6"/>
  <c r="H21" i="1"/>
  <c r="H20" i="6"/>
  <c r="G9" i="6"/>
  <c r="H10" i="2"/>
  <c r="H6" i="1"/>
  <c r="H5" i="6"/>
  <c r="H4" i="1"/>
  <c r="I5" i="1" s="1"/>
  <c r="H18" i="1"/>
  <c r="H17" i="6"/>
  <c r="H15" i="1"/>
  <c r="H14" i="6"/>
  <c r="G17" i="6"/>
  <c r="H18" i="2"/>
  <c r="H9" i="1"/>
  <c r="I8" i="2" l="1"/>
  <c r="J6" i="2"/>
  <c r="K6" i="2"/>
  <c r="L4" i="6"/>
  <c r="J4" i="1"/>
  <c r="P3" i="6" s="1"/>
  <c r="I6" i="1"/>
  <c r="K5" i="6"/>
  <c r="O5" i="6"/>
  <c r="I9" i="2" l="1"/>
  <c r="J7" i="2"/>
  <c r="K7" i="2"/>
  <c r="K4" i="1"/>
  <c r="J5" i="1"/>
  <c r="P4" i="6" s="1"/>
  <c r="L5" i="6"/>
  <c r="I7" i="1"/>
  <c r="K5" i="1"/>
  <c r="J6" i="1"/>
  <c r="K6" i="6"/>
  <c r="I10" i="2" l="1"/>
  <c r="J8" i="2"/>
  <c r="K8" i="2"/>
  <c r="K6" i="1"/>
  <c r="P5" i="6"/>
  <c r="O7" i="6"/>
  <c r="K7" i="6"/>
  <c r="L6" i="6"/>
  <c r="I8" i="1"/>
  <c r="O6" i="6"/>
  <c r="I11" i="2" l="1"/>
  <c r="J9" i="2"/>
  <c r="K9" i="2"/>
  <c r="O8" i="6"/>
  <c r="K8" i="6"/>
  <c r="L7" i="6"/>
  <c r="J7" i="1"/>
  <c r="I9" i="1"/>
  <c r="I12" i="2" l="1"/>
  <c r="I13" i="2" s="1"/>
  <c r="I14" i="2" s="1"/>
  <c r="I15" i="2" s="1"/>
  <c r="J10" i="2"/>
  <c r="P6" i="6"/>
  <c r="K7" i="1"/>
  <c r="J8" i="1"/>
  <c r="P7" i="6" s="1"/>
  <c r="L8" i="6"/>
  <c r="K8" i="1"/>
  <c r="I10" i="1"/>
  <c r="K9" i="6"/>
  <c r="L9" i="6" l="1"/>
  <c r="I11" i="1"/>
  <c r="J9" i="1"/>
  <c r="K10" i="6"/>
  <c r="J11" i="2" l="1"/>
  <c r="K11" i="2" s="1"/>
  <c r="O9" i="6"/>
  <c r="K10" i="2"/>
  <c r="K11" i="6"/>
  <c r="K9" i="1"/>
  <c r="P8" i="6"/>
  <c r="J10" i="1"/>
  <c r="P9" i="6" s="1"/>
  <c r="L10" i="6"/>
  <c r="I12" i="1"/>
  <c r="O10" i="6"/>
  <c r="J12" i="2" l="1"/>
  <c r="K10" i="1"/>
  <c r="J11" i="1"/>
  <c r="P10" i="6" s="1"/>
  <c r="L11" i="6"/>
  <c r="I13" i="1"/>
  <c r="K11" i="1"/>
  <c r="K12" i="6"/>
  <c r="J13" i="2" l="1"/>
  <c r="O12" i="6" s="1"/>
  <c r="K13" i="2"/>
  <c r="O11" i="6"/>
  <c r="K12" i="2"/>
  <c r="L12" i="6"/>
  <c r="I14" i="1"/>
  <c r="J12" i="1"/>
  <c r="J14" i="2"/>
  <c r="O13" i="6" s="1"/>
  <c r="K13" i="6"/>
  <c r="J13" i="1" l="1"/>
  <c r="P12" i="6" s="1"/>
  <c r="L13" i="6"/>
  <c r="I15" i="1"/>
  <c r="K13" i="1"/>
  <c r="I16" i="2"/>
  <c r="K14" i="6"/>
  <c r="K14" i="2"/>
  <c r="K12" i="1"/>
  <c r="P11" i="6"/>
  <c r="I17" i="2" l="1"/>
  <c r="J16" i="2" s="1"/>
  <c r="O15" i="6" s="1"/>
  <c r="K15" i="6"/>
  <c r="J14" i="1"/>
  <c r="P13" i="6" s="1"/>
  <c r="L14" i="6"/>
  <c r="I16" i="1"/>
  <c r="J15" i="2"/>
  <c r="O14" i="6" l="1"/>
  <c r="K15" i="2"/>
  <c r="J15" i="1"/>
  <c r="P14" i="6" s="1"/>
  <c r="L15" i="6"/>
  <c r="I17" i="1"/>
  <c r="K15" i="1"/>
  <c r="K14" i="1"/>
  <c r="I18" i="2"/>
  <c r="J17" i="2"/>
  <c r="O16" i="6" s="1"/>
  <c r="K16" i="6"/>
  <c r="K16" i="2"/>
  <c r="I19" i="2" l="1"/>
  <c r="K17" i="6"/>
  <c r="J18" i="2"/>
  <c r="O17" i="6" s="1"/>
  <c r="K17" i="2"/>
  <c r="J16" i="1"/>
  <c r="P15" i="6" s="1"/>
  <c r="L16" i="6"/>
  <c r="I18" i="1"/>
  <c r="I20" i="2" l="1"/>
  <c r="K18" i="2"/>
  <c r="J19" i="2"/>
  <c r="O18" i="6" s="1"/>
  <c r="K18" i="6"/>
  <c r="K16" i="1"/>
  <c r="J17" i="1"/>
  <c r="P16" i="6" s="1"/>
  <c r="L17" i="6"/>
  <c r="I19" i="1"/>
  <c r="K17" i="1" l="1"/>
  <c r="J18" i="1"/>
  <c r="P17" i="6" s="1"/>
  <c r="L18" i="6"/>
  <c r="I20" i="1"/>
  <c r="K18" i="1"/>
  <c r="I21" i="2"/>
  <c r="K19" i="2"/>
  <c r="K19" i="6"/>
  <c r="I22" i="2" l="1"/>
  <c r="J22" i="2"/>
  <c r="K20" i="6"/>
  <c r="J20" i="2"/>
  <c r="L19" i="6"/>
  <c r="J19" i="1"/>
  <c r="I21" i="1"/>
  <c r="J20" i="1" s="1"/>
  <c r="P19" i="6" s="1"/>
  <c r="O19" i="6" l="1"/>
  <c r="K20" i="2"/>
  <c r="K22" i="2"/>
  <c r="L22" i="2" s="1"/>
  <c r="M22" i="2" s="1"/>
  <c r="I22" i="1"/>
  <c r="J21" i="1" s="1"/>
  <c r="P20" i="6" s="1"/>
  <c r="L20" i="6"/>
  <c r="K20" i="1"/>
  <c r="K19" i="1"/>
  <c r="P18" i="6"/>
  <c r="O21" i="6"/>
  <c r="K21" i="6"/>
  <c r="J21" i="2"/>
  <c r="K21" i="2" s="1"/>
  <c r="O20" i="6" l="1"/>
  <c r="L21" i="2"/>
  <c r="M21" i="2" s="1"/>
  <c r="S21" i="6"/>
  <c r="J22" i="1"/>
  <c r="P21" i="6" s="1"/>
  <c r="L21" i="6"/>
  <c r="K22" i="1"/>
  <c r="K21" i="1"/>
  <c r="S20" i="6" l="1"/>
  <c r="L20" i="2"/>
  <c r="M20" i="2" s="1"/>
  <c r="L22" i="1"/>
  <c r="L21" i="1" l="1"/>
  <c r="M22" i="1"/>
  <c r="L19" i="2"/>
  <c r="M19" i="2" s="1"/>
  <c r="S19" i="6"/>
  <c r="L18" i="2" l="1"/>
  <c r="M18" i="2" s="1"/>
  <c r="S18" i="6"/>
  <c r="T21" i="6"/>
  <c r="M21" i="1"/>
  <c r="L20" i="1"/>
  <c r="T20" i="6" l="1"/>
  <c r="L19" i="1"/>
  <c r="M20" i="1"/>
  <c r="L17" i="2"/>
  <c r="M17" i="2" s="1"/>
  <c r="S17" i="6"/>
  <c r="T19" i="6" l="1"/>
  <c r="M19" i="1"/>
  <c r="L18" i="1"/>
  <c r="L16" i="2"/>
  <c r="M16" i="2" s="1"/>
  <c r="S16" i="6"/>
  <c r="L15" i="2" l="1"/>
  <c r="M15" i="2" s="1"/>
  <c r="S15" i="6"/>
  <c r="M18" i="1"/>
  <c r="L17" i="1"/>
  <c r="T18" i="6"/>
  <c r="T17" i="6" l="1"/>
  <c r="M17" i="1"/>
  <c r="L16" i="1"/>
  <c r="L14" i="2"/>
  <c r="M14" i="2" s="1"/>
  <c r="S14" i="6"/>
  <c r="L13" i="2" l="1"/>
  <c r="M13" i="2" s="1"/>
  <c r="S13" i="6"/>
  <c r="L15" i="1"/>
  <c r="M16" i="1"/>
  <c r="T16" i="6"/>
  <c r="T15" i="6" l="1"/>
  <c r="L14" i="1"/>
  <c r="M15" i="1"/>
  <c r="L12" i="2"/>
  <c r="M12" i="2" s="1"/>
  <c r="S12" i="6"/>
  <c r="L11" i="2" l="1"/>
  <c r="M11" i="2" s="1"/>
  <c r="S11" i="6"/>
  <c r="T14" i="6"/>
  <c r="L13" i="1"/>
  <c r="M14" i="1"/>
  <c r="T13" i="6" l="1"/>
  <c r="M13" i="1"/>
  <c r="L12" i="1"/>
  <c r="L10" i="2"/>
  <c r="M10" i="2" s="1"/>
  <c r="S10" i="6"/>
  <c r="T12" i="6" l="1"/>
  <c r="M12" i="1"/>
  <c r="L11" i="1"/>
  <c r="L9" i="2"/>
  <c r="M9" i="2" s="1"/>
  <c r="S9" i="6"/>
  <c r="L8" i="2" l="1"/>
  <c r="S8" i="6"/>
  <c r="L10" i="1"/>
  <c r="M11" i="1"/>
  <c r="T11" i="6"/>
  <c r="M8" i="2" l="1"/>
  <c r="L7" i="2"/>
  <c r="M10" i="1"/>
  <c r="L9" i="1"/>
  <c r="T10" i="6"/>
  <c r="S7" i="6"/>
  <c r="M7" i="2" l="1"/>
  <c r="L6" i="2"/>
  <c r="M9" i="1"/>
  <c r="L8" i="1"/>
  <c r="S6" i="6"/>
  <c r="T9" i="6"/>
  <c r="M6" i="2" l="1"/>
  <c r="L5" i="2"/>
  <c r="L7" i="1"/>
  <c r="M8" i="1"/>
  <c r="S5" i="6"/>
  <c r="T8" i="6"/>
  <c r="M5" i="2" l="1"/>
  <c r="L4" i="2"/>
  <c r="M4" i="2" s="1"/>
  <c r="S4" i="6"/>
  <c r="T7" i="6"/>
  <c r="L6" i="1"/>
  <c r="M7" i="1"/>
  <c r="S3" i="6" l="1"/>
  <c r="T6" i="6"/>
  <c r="L5" i="1"/>
  <c r="M6" i="1"/>
  <c r="M5" i="1" l="1"/>
  <c r="L4" i="1"/>
  <c r="T5" i="6"/>
  <c r="M4" i="1" l="1"/>
  <c r="T4" i="6"/>
  <c r="T3" i="6" l="1"/>
</calcChain>
</file>

<file path=xl/sharedStrings.xml><?xml version="1.0" encoding="utf-8"?>
<sst xmlns="http://schemas.openxmlformats.org/spreadsheetml/2006/main" count="60" uniqueCount="29">
  <si>
    <t>Guatemala: tabla de mortalidad femenina, 1998</t>
  </si>
  <si>
    <t>x (edad)</t>
  </si>
  <si>
    <t>n</t>
  </si>
  <si>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N</t>
    </r>
    <r>
      <rPr>
        <b/>
        <vertAlign val="subscript"/>
        <sz val="11"/>
        <color theme="1"/>
        <rFont val="Calibri"/>
        <family val="2"/>
        <scheme val="minor"/>
      </rPr>
      <t>x</t>
    </r>
  </si>
  <si>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D</t>
    </r>
    <r>
      <rPr>
        <b/>
        <vertAlign val="subscript"/>
        <sz val="11"/>
        <color theme="1"/>
        <rFont val="Calibri"/>
        <family val="2"/>
        <scheme val="minor"/>
      </rPr>
      <t>x</t>
    </r>
  </si>
  <si>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m</t>
    </r>
    <r>
      <rPr>
        <b/>
        <vertAlign val="subscript"/>
        <sz val="11"/>
        <color theme="1"/>
        <rFont val="Calibri"/>
        <family val="2"/>
        <scheme val="minor"/>
      </rPr>
      <t>x</t>
    </r>
  </si>
  <si>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a</t>
    </r>
    <r>
      <rPr>
        <b/>
        <vertAlign val="subscript"/>
        <sz val="11"/>
        <color theme="1"/>
        <rFont val="Calibri"/>
        <family val="2"/>
        <scheme val="minor"/>
      </rPr>
      <t>x</t>
    </r>
  </si>
  <si>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q</t>
    </r>
    <r>
      <rPr>
        <b/>
        <vertAlign val="subscript"/>
        <sz val="11"/>
        <color theme="1"/>
        <rFont val="Calibri"/>
        <family val="2"/>
        <scheme val="minor"/>
      </rPr>
      <t>x</t>
    </r>
  </si>
  <si>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p</t>
    </r>
    <r>
      <rPr>
        <b/>
        <vertAlign val="subscript"/>
        <sz val="11"/>
        <color theme="1"/>
        <rFont val="Calibri"/>
        <family val="2"/>
        <scheme val="minor"/>
      </rPr>
      <t>x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</si>
  <si>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x</t>
    </r>
  </si>
  <si>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d</t>
    </r>
    <r>
      <rPr>
        <b/>
        <vertAlign val="subscript"/>
        <sz val="11"/>
        <color theme="1"/>
        <rFont val="Calibri"/>
        <family val="2"/>
        <scheme val="minor"/>
      </rPr>
      <t>x</t>
    </r>
  </si>
  <si>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x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</si>
  <si>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x</t>
    </r>
  </si>
  <si>
    <t>85+</t>
  </si>
  <si>
    <t>Guatemala: tabla de mortalidad femenina, 2018</t>
  </si>
  <si>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m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1998</t>
    </r>
  </si>
  <si>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m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2018</t>
    </r>
  </si>
  <si>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q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1998</t>
    </r>
  </si>
  <si>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q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2018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</si>
  <si>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1998 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</si>
  <si>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2018</t>
    </r>
  </si>
  <si>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d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1998</t>
    </r>
  </si>
  <si>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d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2018</t>
    </r>
  </si>
  <si>
    <t>e_x 1998</t>
  </si>
  <si>
    <t>e_x 2018</t>
  </si>
  <si>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Δ</t>
    </r>
    <r>
      <rPr>
        <b/>
        <vertAlign val="subscript"/>
        <sz val="11"/>
        <color theme="1"/>
        <rFont val="Calibri"/>
        <family val="2"/>
        <scheme val="minor"/>
      </rPr>
      <t>x</t>
    </r>
  </si>
  <si>
    <t>%</t>
  </si>
  <si>
    <t>Suma</t>
  </si>
  <si>
    <t xml:space="preserve">Descomponer la diferencia de la esperanza de vida al nacer de las mujeres en Guatemala en 1998 y 2018.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</si>
</sst>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"/>
    <numFmt numFmtId="166" formatCode="0.0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3">
    <xf numFmtId="0" fontId="0" fillId="0" borderId="0" xfId="0"/>
    <xf numFmtId="1" fontId="0" fillId="0" borderId="0" xfId="0" applyNumberFormat="1"/>
    <xf numFmtId="165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vertical="center"/>
    </xf>
    <xf numFmtId="166" fontId="1" fillId="0" borderId="1" xfId="0" applyNumberFormat="1" applyFont="1" applyBorder="1" applyAlignment="1">
      <alignment horizontal="center" vertical="center"/>
    </xf>
    <xf numFmtId="166" fontId="1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" fontId="0" fillId="0" borderId="1" xfId="0" quotePrefix="1" applyNumberForma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/>
    </xf>
    <xf numFmtId="2" fontId="1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5" fontId="0" fillId="0" borderId="1" xfId="0" applyNumberFormat="1" applyBorder="1"/>
    <xf numFmtId="0" fontId="0" fillId="0" borderId="2" xfId="0" applyBorder="1"/>
    <xf numFmtId="0" fontId="0" fillId="0" borderId="3" xfId="0" applyBorder="1"/>
    <xf numFmtId="10" fontId="0" fillId="0" borderId="1" xfId="1" applyNumberFormat="1" applyFont="1" applyBorder="1"/>
    <xf numFmtId="166" fontId="0" fillId="0" borderId="0" xfId="0" applyNumberFormat="1"/>
    <xf numFmtId="2" fontId="0" fillId="0" borderId="0" xfId="0" applyNumberFormat="1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2" fontId="1" fillId="0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200025</xdr:colOff>
      <xdr:row>2</xdr:row>
      <xdr:rowOff>19050</xdr:rowOff>
    </xdr:from>
    <xdr:ext cx="17479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73E7F39-F374-49A2-BBEE-03AF6AC6F345}"/>
                </a:ext>
              </a:extLst>
            </xdr:cNvPr>
            <xdr:cNvSpPr txBox="1"/>
          </xdr:nvSpPr>
          <xdr:spPr>
            <a:xfrm>
              <a:off x="7515225" y="200025"/>
              <a:ext cx="17479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73E7F39-F374-49A2-BBEE-03AF6AC6F345}"/>
                </a:ext>
              </a:extLst>
            </xdr:cNvPr>
            <xdr:cNvSpPr txBox="1"/>
          </xdr:nvSpPr>
          <xdr:spPr>
            <a:xfrm>
              <a:off x="7515225" y="200025"/>
              <a:ext cx="17479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𝑒_𝑥^0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219075</xdr:colOff>
      <xdr:row>2</xdr:row>
      <xdr:rowOff>19050</xdr:rowOff>
    </xdr:from>
    <xdr:ext cx="17479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D54115A-A002-4C54-8920-699FF70E00DD}"/>
                </a:ext>
              </a:extLst>
            </xdr:cNvPr>
            <xdr:cNvSpPr txBox="1"/>
          </xdr:nvSpPr>
          <xdr:spPr>
            <a:xfrm>
              <a:off x="7877175" y="200025"/>
              <a:ext cx="17479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D54115A-A002-4C54-8920-699FF70E00DD}"/>
                </a:ext>
              </a:extLst>
            </xdr:cNvPr>
            <xdr:cNvSpPr txBox="1"/>
          </xdr:nvSpPr>
          <xdr:spPr>
            <a:xfrm>
              <a:off x="7877175" y="200025"/>
              <a:ext cx="17479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𝑒_𝑥^0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76200</xdr:colOff>
      <xdr:row>21</xdr:row>
      <xdr:rowOff>51435</xdr:rowOff>
    </xdr:from>
    <xdr:ext cx="518219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56135F9-8FE3-4CFB-B4CB-BE01753378BB}"/>
                </a:ext>
              </a:extLst>
            </xdr:cNvPr>
            <xdr:cNvSpPr txBox="1"/>
          </xdr:nvSpPr>
          <xdr:spPr>
            <a:xfrm>
              <a:off x="10805160" y="3907155"/>
              <a:ext cx="51821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  <m:r>
                      <a:rPr lang="es-MX" sz="1100" b="0" i="1">
                        <a:latin typeface="Cambria Math" panose="02040503050406030204" pitchFamily="18" charset="0"/>
                      </a:rPr>
                      <m:t> 1998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56135F9-8FE3-4CFB-B4CB-BE01753378BB}"/>
                </a:ext>
              </a:extLst>
            </xdr:cNvPr>
            <xdr:cNvSpPr txBox="1"/>
          </xdr:nvSpPr>
          <xdr:spPr>
            <a:xfrm>
              <a:off x="10805160" y="3907155"/>
              <a:ext cx="51821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𝑒_𝑥^0</a:t>
              </a:r>
              <a:r>
                <a:rPr lang="es-MX" sz="1100" b="0" i="0">
                  <a:latin typeface="Cambria Math" panose="02040503050406030204" pitchFamily="18" charset="0"/>
                </a:rPr>
                <a:t>  1998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95250</xdr:colOff>
      <xdr:row>21</xdr:row>
      <xdr:rowOff>57150</xdr:rowOff>
    </xdr:from>
    <xdr:ext cx="518219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5FA12ED-2E1F-455E-B106-8CCA020179F2}"/>
                </a:ext>
              </a:extLst>
            </xdr:cNvPr>
            <xdr:cNvSpPr txBox="1"/>
          </xdr:nvSpPr>
          <xdr:spPr>
            <a:xfrm>
              <a:off x="11410950" y="4095750"/>
              <a:ext cx="51821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  <m:r>
                      <a:rPr lang="es-MX" sz="1100" b="0" i="1">
                        <a:latin typeface="Cambria Math" panose="02040503050406030204" pitchFamily="18" charset="0"/>
                      </a:rPr>
                      <m:t> 1998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5FA12ED-2E1F-455E-B106-8CCA020179F2}"/>
                </a:ext>
              </a:extLst>
            </xdr:cNvPr>
            <xdr:cNvSpPr txBox="1"/>
          </xdr:nvSpPr>
          <xdr:spPr>
            <a:xfrm>
              <a:off x="11410950" y="4095750"/>
              <a:ext cx="51821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𝑒_𝑥^0</a:t>
              </a:r>
              <a:r>
                <a:rPr lang="es-MX" sz="1100" b="0" i="0">
                  <a:latin typeface="Cambria Math" panose="02040503050406030204" pitchFamily="18" charset="0"/>
                </a:rPr>
                <a:t>  1998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200025</xdr:colOff>
      <xdr:row>3</xdr:row>
      <xdr:rowOff>19050</xdr:rowOff>
    </xdr:from>
    <xdr:ext cx="17479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AF1DE13-C28A-4C75-B2CF-B00ABB7254F8}"/>
                </a:ext>
              </a:extLst>
            </xdr:cNvPr>
            <xdr:cNvSpPr txBox="1"/>
          </xdr:nvSpPr>
          <xdr:spPr>
            <a:xfrm>
              <a:off x="7058025" y="400050"/>
              <a:ext cx="17479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AF1DE13-C28A-4C75-B2CF-B00ABB7254F8}"/>
                </a:ext>
              </a:extLst>
            </xdr:cNvPr>
            <xdr:cNvSpPr txBox="1"/>
          </xdr:nvSpPr>
          <xdr:spPr>
            <a:xfrm>
              <a:off x="7058025" y="400050"/>
              <a:ext cx="17479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𝑒_𝑥^0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200025</xdr:colOff>
      <xdr:row>3</xdr:row>
      <xdr:rowOff>19050</xdr:rowOff>
    </xdr:from>
    <xdr:ext cx="17479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A355343-A8DA-4A67-8FB5-3D0FF11ABCDA}"/>
                </a:ext>
              </a:extLst>
            </xdr:cNvPr>
            <xdr:cNvSpPr txBox="1"/>
          </xdr:nvSpPr>
          <xdr:spPr>
            <a:xfrm>
              <a:off x="2486025" y="400050"/>
              <a:ext cx="17479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A355343-A8DA-4A67-8FB5-3D0FF11ABCDA}"/>
                </a:ext>
              </a:extLst>
            </xdr:cNvPr>
            <xdr:cNvSpPr txBox="1"/>
          </xdr:nvSpPr>
          <xdr:spPr>
            <a:xfrm>
              <a:off x="2486025" y="400050"/>
              <a:ext cx="17479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𝑒_𝑥^0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247650</xdr:colOff>
      <xdr:row>9</xdr:row>
      <xdr:rowOff>147637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460E2F0-C0EC-6AA1-95C7-DFAC1828BB64}"/>
            </a:ext>
          </a:extLst>
        </xdr:cNvPr>
        <xdr:cNvSpPr txBox="1"/>
      </xdr:nvSpPr>
      <xdr:spPr>
        <a:xfrm>
          <a:off x="5819775" y="19002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13</xdr:col>
      <xdr:colOff>28575</xdr:colOff>
      <xdr:row>2</xdr:row>
      <xdr:rowOff>152400</xdr:rowOff>
    </xdr:from>
    <xdr:to>
      <xdr:col>18</xdr:col>
      <xdr:colOff>352425</xdr:colOff>
      <xdr:row>5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D98F731-DD16-DA38-58DF-5D5C31C54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533400"/>
          <a:ext cx="3371850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200025</xdr:colOff>
      <xdr:row>5</xdr:row>
      <xdr:rowOff>152400</xdr:rowOff>
    </xdr:from>
    <xdr:to>
      <xdr:col>18</xdr:col>
      <xdr:colOff>257175</xdr:colOff>
      <xdr:row>8</xdr:row>
      <xdr:rowOff>28575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7764A90-7DA7-4914-FE89-0D19EFC33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0950" y="1143000"/>
          <a:ext cx="3105150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0E363-E2C5-417C-A0D3-41941F45D018}">
  <dimension ref="A1:O22"/>
  <sheetViews>
    <sheetView showGridLines="0" zoomScaleNormal="100" workbookViewId="0"/>
  </sheetViews>
  <sheetFormatPr defaultRowHeight="14.4" x14ac:dyDescent="0.3"/>
  <cols>
    <col min="1" max="13" width="8.5546875" customWidth="1"/>
    <col min="14" max="14" width="8.6640625"/>
  </cols>
  <sheetData>
    <row r="1" spans="1:15" x14ac:dyDescent="0.3">
      <c r="A1" s="7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5" x14ac:dyDescent="0.3">
      <c r="A2" s="7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5" ht="15.6" x14ac:dyDescent="0.3">
      <c r="A3" s="8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/>
    </row>
    <row r="4" spans="1:15" x14ac:dyDescent="0.3">
      <c r="A4" s="9">
        <v>0</v>
      </c>
      <c r="B4" s="9">
        <v>1</v>
      </c>
      <c r="C4" s="10">
        <v>181367</v>
      </c>
      <c r="D4" s="11">
        <v>6684</v>
      </c>
      <c r="E4" s="12">
        <f>D4/C4</f>
        <v>3.6853451840742804E-2</v>
      </c>
      <c r="F4" s="17">
        <f>IF($E$4&gt;=0.107, 0.35, 0.053+2.8*$E$4)</f>
        <v>0.15618966515407984</v>
      </c>
      <c r="G4" s="12">
        <f t="shared" ref="G4:G11" si="0">(B4*E4)/(1+(B4-F4)*E4)</f>
        <v>3.574197216833902E-2</v>
      </c>
      <c r="H4" s="12">
        <f>1-G4</f>
        <v>0.96425802783166104</v>
      </c>
      <c r="I4" s="14">
        <v>100000</v>
      </c>
      <c r="J4" s="14">
        <f t="shared" ref="J4:J12" si="1">I4-I5</f>
        <v>3574.197216833898</v>
      </c>
      <c r="K4" s="14">
        <f t="shared" ref="K4:K13" si="2">(B4*I5)+(F4*J4)</f>
        <v>96984.05544965803</v>
      </c>
      <c r="L4" s="14">
        <f>L5+K4</f>
        <v>6973898.5814585518</v>
      </c>
      <c r="M4" s="18">
        <f t="shared" ref="M4:M22" si="3">L4/I4</f>
        <v>69.738985814585519</v>
      </c>
    </row>
    <row r="5" spans="1:15" x14ac:dyDescent="0.3">
      <c r="A5" s="16">
        <v>1</v>
      </c>
      <c r="B5" s="16">
        <v>4</v>
      </c>
      <c r="C5" s="10">
        <v>723017</v>
      </c>
      <c r="D5" s="11">
        <v>4094</v>
      </c>
      <c r="E5" s="12">
        <f>D5/C5</f>
        <v>5.6623841486438077E-3</v>
      </c>
      <c r="F5" s="13">
        <f>IF($E$4&gt;=0.107, 1.361, 1.522-1.518*$E$4)</f>
        <v>1.4660564601057524</v>
      </c>
      <c r="G5" s="12">
        <f t="shared" si="0"/>
        <v>2.2329154277619726E-2</v>
      </c>
      <c r="H5" s="12">
        <f>1-G5</f>
        <v>0.97767084572238028</v>
      </c>
      <c r="I5" s="14">
        <f t="shared" ref="I5:I15" si="4">I4*H4</f>
        <v>96425.802783166102</v>
      </c>
      <c r="J5" s="14">
        <f t="shared" si="1"/>
        <v>2153.1066266886482</v>
      </c>
      <c r="K5" s="14">
        <f t="shared" si="2"/>
        <v>380247.3605052632</v>
      </c>
      <c r="L5" s="14">
        <f>L6+K5</f>
        <v>6876914.5260088937</v>
      </c>
      <c r="M5" s="15">
        <f t="shared" si="3"/>
        <v>71.318198319521343</v>
      </c>
      <c r="O5" s="4"/>
    </row>
    <row r="6" spans="1:15" x14ac:dyDescent="0.3">
      <c r="A6" s="16">
        <v>5</v>
      </c>
      <c r="B6" s="16">
        <v>5</v>
      </c>
      <c r="C6" s="10">
        <v>800809</v>
      </c>
      <c r="D6" s="11">
        <v>720</v>
      </c>
      <c r="E6" s="12">
        <f t="shared" ref="E6:E21" si="5">D6/C6</f>
        <v>8.9909079443412847E-4</v>
      </c>
      <c r="F6" s="12">
        <f>B6/2</f>
        <v>2.5</v>
      </c>
      <c r="G6" s="12">
        <f t="shared" si="0"/>
        <v>4.4853720803031119E-3</v>
      </c>
      <c r="H6" s="12">
        <f t="shared" ref="H6:H21" si="6">1-G6</f>
        <v>0.99551462791969692</v>
      </c>
      <c r="I6" s="14">
        <f t="shared" si="4"/>
        <v>94272.696156477454</v>
      </c>
      <c r="J6" s="14">
        <f t="shared" si="1"/>
        <v>422.84811927516421</v>
      </c>
      <c r="K6" s="14">
        <f t="shared" si="2"/>
        <v>470306.36048419931</v>
      </c>
      <c r="L6" s="14">
        <f>L7+K6</f>
        <v>6496667.1655036304</v>
      </c>
      <c r="M6" s="15">
        <f t="shared" si="3"/>
        <v>68.913560663632779</v>
      </c>
      <c r="O6" s="4"/>
    </row>
    <row r="7" spans="1:15" x14ac:dyDescent="0.3">
      <c r="A7" s="16">
        <v>10</v>
      </c>
      <c r="B7" s="16">
        <v>5</v>
      </c>
      <c r="C7" s="10">
        <v>711792</v>
      </c>
      <c r="D7" s="11">
        <v>501</v>
      </c>
      <c r="E7" s="12">
        <f t="shared" si="5"/>
        <v>7.0385730662890283E-4</v>
      </c>
      <c r="F7" s="12">
        <f>B7/2</f>
        <v>2.5</v>
      </c>
      <c r="G7" s="12">
        <f t="shared" si="0"/>
        <v>3.5131047220755504E-3</v>
      </c>
      <c r="H7" s="12">
        <f t="shared" si="6"/>
        <v>0.99648689527792444</v>
      </c>
      <c r="I7" s="14">
        <f t="shared" si="4"/>
        <v>93849.84803720229</v>
      </c>
      <c r="J7" s="14">
        <f t="shared" si="1"/>
        <v>329.70434430557361</v>
      </c>
      <c r="K7" s="14">
        <f t="shared" si="2"/>
        <v>468424.97932524752</v>
      </c>
      <c r="L7" s="14">
        <f>L8+K7</f>
        <v>6026360.8050194308</v>
      </c>
      <c r="M7" s="15">
        <f t="shared" si="3"/>
        <v>64.212792359882869</v>
      </c>
      <c r="O7" s="4"/>
    </row>
    <row r="8" spans="1:15" x14ac:dyDescent="0.3">
      <c r="A8" s="9">
        <v>15</v>
      </c>
      <c r="B8" s="16">
        <v>5</v>
      </c>
      <c r="C8" s="10">
        <v>637682</v>
      </c>
      <c r="D8" s="11">
        <v>650</v>
      </c>
      <c r="E8" s="12">
        <f t="shared" si="5"/>
        <v>1.0193168381732588E-3</v>
      </c>
      <c r="F8" s="12">
        <f>B8/2</f>
        <v>2.5</v>
      </c>
      <c r="G8" s="12">
        <f t="shared" si="0"/>
        <v>5.0836296176954114E-3</v>
      </c>
      <c r="H8" s="12">
        <f t="shared" si="6"/>
        <v>0.99491637038230463</v>
      </c>
      <c r="I8" s="14">
        <f t="shared" si="4"/>
        <v>93520.143692896716</v>
      </c>
      <c r="J8" s="14">
        <f t="shared" si="1"/>
        <v>475.42177232833637</v>
      </c>
      <c r="K8" s="14">
        <f t="shared" si="2"/>
        <v>466412.16403366276</v>
      </c>
      <c r="L8" s="14">
        <f t="shared" ref="L8:L19" si="7">L9+K8</f>
        <v>5557935.8256941829</v>
      </c>
      <c r="M8" s="15">
        <f t="shared" si="3"/>
        <v>59.430360200743934</v>
      </c>
      <c r="O8" s="4"/>
    </row>
    <row r="9" spans="1:15" x14ac:dyDescent="0.3">
      <c r="A9" s="9">
        <v>20</v>
      </c>
      <c r="B9" s="16">
        <v>5</v>
      </c>
      <c r="C9" s="10">
        <v>525017</v>
      </c>
      <c r="D9" s="11">
        <v>767</v>
      </c>
      <c r="E9" s="12">
        <f t="shared" si="5"/>
        <v>1.4609050754546995E-3</v>
      </c>
      <c r="F9" s="12">
        <f>B9/2</f>
        <v>2.5</v>
      </c>
      <c r="G9" s="12">
        <f t="shared" si="0"/>
        <v>7.2779444124459487E-3</v>
      </c>
      <c r="H9" s="12">
        <f t="shared" si="6"/>
        <v>0.992722055587554</v>
      </c>
      <c r="I9" s="14">
        <f t="shared" si="4"/>
        <v>93044.72192056838</v>
      </c>
      <c r="J9" s="14">
        <f t="shared" si="1"/>
        <v>677.17431400938949</v>
      </c>
      <c r="K9" s="14">
        <f t="shared" si="2"/>
        <v>463530.67381781846</v>
      </c>
      <c r="L9" s="14">
        <f t="shared" si="7"/>
        <v>5091523.6616605204</v>
      </c>
      <c r="M9" s="15">
        <f t="shared" si="3"/>
        <v>54.721251851417406</v>
      </c>
      <c r="O9" s="4"/>
    </row>
    <row r="10" spans="1:15" x14ac:dyDescent="0.3">
      <c r="A10" s="9">
        <v>25</v>
      </c>
      <c r="B10" s="16">
        <v>5</v>
      </c>
      <c r="C10" s="10">
        <v>416776</v>
      </c>
      <c r="D10" s="11">
        <v>789</v>
      </c>
      <c r="E10" s="12">
        <f t="shared" si="5"/>
        <v>1.8931032497072767E-3</v>
      </c>
      <c r="F10" s="12">
        <f>B10/2</f>
        <v>2.5</v>
      </c>
      <c r="G10" s="12">
        <f t="shared" si="0"/>
        <v>9.4209292690003651E-3</v>
      </c>
      <c r="H10" s="12">
        <f t="shared" si="6"/>
        <v>0.9905790707309996</v>
      </c>
      <c r="I10" s="14">
        <f t="shared" si="4"/>
        <v>92367.54760655899</v>
      </c>
      <c r="J10" s="14">
        <f t="shared" si="1"/>
        <v>870.188132752417</v>
      </c>
      <c r="K10" s="14">
        <f t="shared" si="2"/>
        <v>459662.26770091389</v>
      </c>
      <c r="L10" s="14">
        <f t="shared" si="7"/>
        <v>4627992.9878427023</v>
      </c>
      <c r="M10" s="15">
        <f t="shared" si="3"/>
        <v>50.10410157857293</v>
      </c>
      <c r="O10" s="4"/>
    </row>
    <row r="11" spans="1:15" x14ac:dyDescent="0.3">
      <c r="A11" s="9">
        <v>30</v>
      </c>
      <c r="B11" s="16">
        <v>5</v>
      </c>
      <c r="C11" s="10">
        <v>334865</v>
      </c>
      <c r="D11" s="11">
        <v>786</v>
      </c>
      <c r="E11" s="12">
        <f t="shared" si="5"/>
        <v>2.3472145491466711E-3</v>
      </c>
      <c r="F11" s="12">
        <f t="shared" ref="F11:F22" si="8">B11/2</f>
        <v>2.5</v>
      </c>
      <c r="G11" s="12">
        <f t="shared" si="0"/>
        <v>1.1667606804619542E-2</v>
      </c>
      <c r="H11" s="12">
        <f t="shared" si="6"/>
        <v>0.98833239319538047</v>
      </c>
      <c r="I11" s="14">
        <f t="shared" si="4"/>
        <v>91497.359473806573</v>
      </c>
      <c r="J11" s="14">
        <f t="shared" si="1"/>
        <v>1067.5552140013024</v>
      </c>
      <c r="K11" s="14">
        <f t="shared" si="2"/>
        <v>454817.90933402959</v>
      </c>
      <c r="L11" s="14">
        <f t="shared" si="7"/>
        <v>4168330.7201417885</v>
      </c>
      <c r="M11" s="15">
        <f t="shared" si="3"/>
        <v>45.556841684978664</v>
      </c>
      <c r="O11" s="4"/>
    </row>
    <row r="12" spans="1:15" x14ac:dyDescent="0.3">
      <c r="A12" s="9">
        <v>35</v>
      </c>
      <c r="B12" s="16">
        <v>5</v>
      </c>
      <c r="C12" s="10">
        <v>277562</v>
      </c>
      <c r="D12" s="11">
        <v>798</v>
      </c>
      <c r="E12" s="12">
        <f t="shared" si="5"/>
        <v>2.8750333258875495E-3</v>
      </c>
      <c r="F12" s="12">
        <f t="shared" si="8"/>
        <v>2.5</v>
      </c>
      <c r="G12" s="12">
        <f t="shared" ref="G12:G21" si="9">(B12*E12)/(1+(B12-F12)*E12)</f>
        <v>1.4272581262497452E-2</v>
      </c>
      <c r="H12" s="12">
        <f t="shared" si="6"/>
        <v>0.98572741873750258</v>
      </c>
      <c r="I12" s="14">
        <f t="shared" si="4"/>
        <v>90429.804259805271</v>
      </c>
      <c r="J12" s="14">
        <f t="shared" si="1"/>
        <v>1290.6667298498069</v>
      </c>
      <c r="K12" s="14">
        <f t="shared" si="2"/>
        <v>448922.35447440186</v>
      </c>
      <c r="L12" s="14">
        <f t="shared" si="7"/>
        <v>3713512.8108077589</v>
      </c>
      <c r="M12" s="15">
        <f t="shared" si="3"/>
        <v>41.065142639685675</v>
      </c>
      <c r="O12" s="4"/>
    </row>
    <row r="13" spans="1:15" x14ac:dyDescent="0.3">
      <c r="A13" s="9">
        <v>40</v>
      </c>
      <c r="B13" s="16">
        <v>5</v>
      </c>
      <c r="C13" s="10">
        <v>241101</v>
      </c>
      <c r="D13" s="11">
        <v>876</v>
      </c>
      <c r="E13" s="12">
        <f t="shared" si="5"/>
        <v>3.633332089041522E-3</v>
      </c>
      <c r="F13" s="12">
        <f t="shared" si="8"/>
        <v>2.5</v>
      </c>
      <c r="G13" s="12">
        <f t="shared" si="9"/>
        <v>1.8003132051740506E-2</v>
      </c>
      <c r="H13" s="12">
        <f t="shared" si="6"/>
        <v>0.98199686794825947</v>
      </c>
      <c r="I13" s="14">
        <f t="shared" si="4"/>
        <v>89139.137529955464</v>
      </c>
      <c r="J13" s="14">
        <f t="shared" ref="J13:J20" si="10">I13-I14</f>
        <v>1604.7836639300513</v>
      </c>
      <c r="K13" s="14">
        <f t="shared" si="2"/>
        <v>441683.72848995216</v>
      </c>
      <c r="L13" s="14">
        <f t="shared" si="7"/>
        <v>3264590.4563333569</v>
      </c>
      <c r="M13" s="15">
        <f t="shared" si="3"/>
        <v>36.623536493566384</v>
      </c>
      <c r="O13" s="4"/>
    </row>
    <row r="14" spans="1:15" x14ac:dyDescent="0.3">
      <c r="A14" s="9">
        <v>45</v>
      </c>
      <c r="B14" s="16">
        <v>5</v>
      </c>
      <c r="C14" s="10">
        <v>196786</v>
      </c>
      <c r="D14" s="11">
        <v>937</v>
      </c>
      <c r="E14" s="12">
        <f t="shared" si="5"/>
        <v>4.7615175876332665E-3</v>
      </c>
      <c r="F14" s="12">
        <f t="shared" si="8"/>
        <v>2.5</v>
      </c>
      <c r="G14" s="12">
        <f t="shared" si="9"/>
        <v>2.3527521173513588E-2</v>
      </c>
      <c r="H14" s="12">
        <f t="shared" si="6"/>
        <v>0.97647247882648647</v>
      </c>
      <c r="I14" s="14">
        <f t="shared" si="4"/>
        <v>87534.353866025413</v>
      </c>
      <c r="J14" s="14">
        <f t="shared" si="10"/>
        <v>2059.4663639927458</v>
      </c>
      <c r="K14" s="14">
        <f t="shared" ref="K14:K19" si="11">(B14*I15)+(F14*J14)</f>
        <v>432523.10342014523</v>
      </c>
      <c r="L14" s="14">
        <f t="shared" si="7"/>
        <v>2822906.7278434047</v>
      </c>
      <c r="M14" s="15">
        <f t="shared" si="3"/>
        <v>32.249129663582927</v>
      </c>
      <c r="O14" s="4"/>
    </row>
    <row r="15" spans="1:15" x14ac:dyDescent="0.3">
      <c r="A15" s="9">
        <v>50</v>
      </c>
      <c r="B15" s="16">
        <v>5</v>
      </c>
      <c r="C15" s="10">
        <v>146248</v>
      </c>
      <c r="D15" s="11">
        <v>1017</v>
      </c>
      <c r="E15" s="12">
        <f t="shared" si="5"/>
        <v>6.9539412504786386E-3</v>
      </c>
      <c r="F15" s="12">
        <f t="shared" si="8"/>
        <v>2.5</v>
      </c>
      <c r="G15" s="12">
        <f t="shared" si="9"/>
        <v>3.4175569004741564E-2</v>
      </c>
      <c r="H15" s="12">
        <f t="shared" si="6"/>
        <v>0.96582443099525839</v>
      </c>
      <c r="I15" s="14">
        <f t="shared" si="4"/>
        <v>85474.887502032667</v>
      </c>
      <c r="J15" s="14">
        <f t="shared" si="10"/>
        <v>2921.1529159982456</v>
      </c>
      <c r="K15" s="14">
        <f t="shared" si="11"/>
        <v>420071.55522016773</v>
      </c>
      <c r="L15" s="14">
        <f t="shared" si="7"/>
        <v>2390383.6244232594</v>
      </c>
      <c r="M15" s="15">
        <f t="shared" si="3"/>
        <v>27.965917174987965</v>
      </c>
      <c r="O15" s="4"/>
    </row>
    <row r="16" spans="1:15" x14ac:dyDescent="0.3">
      <c r="A16" s="9">
        <v>55</v>
      </c>
      <c r="B16" s="16">
        <v>5</v>
      </c>
      <c r="C16" s="10">
        <v>124385</v>
      </c>
      <c r="D16" s="11">
        <v>1247</v>
      </c>
      <c r="E16" s="12">
        <f t="shared" si="5"/>
        <v>1.0025324597017325E-2</v>
      </c>
      <c r="F16" s="12">
        <f t="shared" si="8"/>
        <v>2.5</v>
      </c>
      <c r="G16" s="12">
        <f t="shared" si="9"/>
        <v>4.8901001941138403E-2</v>
      </c>
      <c r="H16" s="12">
        <f t="shared" si="6"/>
        <v>0.95109899805886156</v>
      </c>
      <c r="I16" s="14">
        <f t="shared" ref="I16:I21" si="12">I15*H15</f>
        <v>82553.734586034421</v>
      </c>
      <c r="J16" s="14">
        <f t="shared" si="10"/>
        <v>4036.960335239899</v>
      </c>
      <c r="K16" s="14">
        <f t="shared" si="11"/>
        <v>402676.27209207241</v>
      </c>
      <c r="L16" s="14">
        <f t="shared" si="7"/>
        <v>1970312.0692030918</v>
      </c>
      <c r="M16" s="15">
        <f t="shared" si="3"/>
        <v>23.86702526643063</v>
      </c>
      <c r="O16" s="4"/>
    </row>
    <row r="17" spans="1:15" x14ac:dyDescent="0.3">
      <c r="A17" s="9">
        <v>60</v>
      </c>
      <c r="B17" s="16">
        <v>5</v>
      </c>
      <c r="C17" s="10">
        <v>107311</v>
      </c>
      <c r="D17" s="11">
        <v>1687</v>
      </c>
      <c r="E17" s="12">
        <f t="shared" si="5"/>
        <v>1.5720662373847973E-2</v>
      </c>
      <c r="F17" s="12">
        <f t="shared" si="8"/>
        <v>2.5</v>
      </c>
      <c r="G17" s="12">
        <f t="shared" si="9"/>
        <v>7.5630892552127932E-2</v>
      </c>
      <c r="H17" s="12">
        <f t="shared" si="6"/>
        <v>0.92436910744787204</v>
      </c>
      <c r="I17" s="14">
        <f t="shared" si="12"/>
        <v>78516.774250794522</v>
      </c>
      <c r="J17" s="14">
        <f t="shared" si="10"/>
        <v>5938.2937169015349</v>
      </c>
      <c r="K17" s="14">
        <f t="shared" si="11"/>
        <v>377738.13696171879</v>
      </c>
      <c r="L17" s="14">
        <f t="shared" si="7"/>
        <v>1567635.7971110193</v>
      </c>
      <c r="M17" s="15">
        <f t="shared" si="3"/>
        <v>19.965616418521627</v>
      </c>
      <c r="O17" s="4"/>
    </row>
    <row r="18" spans="1:15" x14ac:dyDescent="0.3">
      <c r="A18" s="9">
        <v>65</v>
      </c>
      <c r="B18" s="16">
        <v>5</v>
      </c>
      <c r="C18" s="10">
        <v>90184</v>
      </c>
      <c r="D18" s="11">
        <v>2001</v>
      </c>
      <c r="E18" s="12">
        <f t="shared" si="5"/>
        <v>2.2187971258759868E-2</v>
      </c>
      <c r="F18" s="12">
        <f t="shared" si="8"/>
        <v>2.5</v>
      </c>
      <c r="G18" s="12">
        <f t="shared" si="9"/>
        <v>0.10510944304076733</v>
      </c>
      <c r="H18" s="12">
        <f t="shared" si="6"/>
        <v>0.8948905569592327</v>
      </c>
      <c r="I18" s="14">
        <f t="shared" si="12"/>
        <v>72578.480533892987</v>
      </c>
      <c r="J18" s="14">
        <f t="shared" si="10"/>
        <v>7628.683665662662</v>
      </c>
      <c r="K18" s="14">
        <f t="shared" si="11"/>
        <v>343820.69350530824</v>
      </c>
      <c r="L18" s="14">
        <f t="shared" si="7"/>
        <v>1189897.6601493005</v>
      </c>
      <c r="M18" s="15">
        <f t="shared" si="3"/>
        <v>16.394634489401266</v>
      </c>
      <c r="O18" s="4"/>
    </row>
    <row r="19" spans="1:15" x14ac:dyDescent="0.3">
      <c r="A19" s="9">
        <v>70</v>
      </c>
      <c r="B19" s="16">
        <v>5</v>
      </c>
      <c r="C19" s="10">
        <v>66551</v>
      </c>
      <c r="D19" s="11">
        <v>2186</v>
      </c>
      <c r="E19" s="12">
        <f t="shared" si="5"/>
        <v>3.2846989526829046E-2</v>
      </c>
      <c r="F19" s="12">
        <f t="shared" si="8"/>
        <v>2.5</v>
      </c>
      <c r="G19" s="12">
        <f t="shared" si="9"/>
        <v>0.15177182848255941</v>
      </c>
      <c r="H19" s="12">
        <f t="shared" si="6"/>
        <v>0.84822817151744057</v>
      </c>
      <c r="I19" s="14">
        <f t="shared" si="12"/>
        <v>64949.796868230325</v>
      </c>
      <c r="J19" s="14">
        <f t="shared" si="10"/>
        <v>9857.54943026213</v>
      </c>
      <c r="K19" s="14">
        <f t="shared" si="11"/>
        <v>300105.11076549633</v>
      </c>
      <c r="L19" s="14">
        <f t="shared" si="7"/>
        <v>846076.96664399235</v>
      </c>
      <c r="M19" s="15">
        <f t="shared" si="3"/>
        <v>13.026629911722544</v>
      </c>
      <c r="O19" s="4"/>
    </row>
    <row r="20" spans="1:15" x14ac:dyDescent="0.3">
      <c r="A20" s="9">
        <v>75</v>
      </c>
      <c r="B20" s="16">
        <v>5</v>
      </c>
      <c r="C20" s="10">
        <v>40196</v>
      </c>
      <c r="D20" s="11">
        <v>2313</v>
      </c>
      <c r="E20" s="12">
        <f t="shared" si="5"/>
        <v>5.7543039108368992E-2</v>
      </c>
      <c r="F20" s="12">
        <f t="shared" si="8"/>
        <v>2.5</v>
      </c>
      <c r="G20" s="12">
        <f t="shared" si="9"/>
        <v>0.25153060669660821</v>
      </c>
      <c r="H20" s="12">
        <f t="shared" si="6"/>
        <v>0.74846939330339179</v>
      </c>
      <c r="I20" s="14">
        <f t="shared" si="12"/>
        <v>55092.247437968195</v>
      </c>
      <c r="J20" s="14">
        <f t="shared" si="10"/>
        <v>13857.386422351796</v>
      </c>
      <c r="K20" s="14">
        <f>(B20*I21)+(F20*J20)</f>
        <v>240817.77113396148</v>
      </c>
      <c r="L20" s="14">
        <f>L21+K20</f>
        <v>545971.85587849608</v>
      </c>
      <c r="M20" s="15">
        <f t="shared" si="3"/>
        <v>9.9101394709526041</v>
      </c>
      <c r="O20" s="4"/>
    </row>
    <row r="21" spans="1:15" x14ac:dyDescent="0.3">
      <c r="A21" s="9">
        <v>80</v>
      </c>
      <c r="B21" s="16">
        <v>5</v>
      </c>
      <c r="C21" s="10">
        <v>20383</v>
      </c>
      <c r="D21" s="11">
        <v>2064</v>
      </c>
      <c r="E21" s="12">
        <f t="shared" si="5"/>
        <v>0.10126085463376343</v>
      </c>
      <c r="F21" s="12">
        <f t="shared" si="8"/>
        <v>2.5</v>
      </c>
      <c r="G21" s="12">
        <f t="shared" si="9"/>
        <v>0.40402458599224833</v>
      </c>
      <c r="H21" s="12">
        <f t="shared" si="6"/>
        <v>0.59597541400775167</v>
      </c>
      <c r="I21" s="14">
        <f t="shared" si="12"/>
        <v>41234.8610156164</v>
      </c>
      <c r="J21" s="14">
        <f>I21-I22</f>
        <v>16659.897650282317</v>
      </c>
      <c r="K21" s="14">
        <f>(B21*I22)+(F21*J21)</f>
        <v>164524.56095237623</v>
      </c>
      <c r="L21" s="14">
        <f>L22+K21</f>
        <v>305154.08474453463</v>
      </c>
      <c r="M21" s="15">
        <f t="shared" si="3"/>
        <v>7.4003907671464484</v>
      </c>
      <c r="O21" s="4"/>
    </row>
    <row r="22" spans="1:15" x14ac:dyDescent="0.3">
      <c r="A22" s="9" t="s">
        <v>13</v>
      </c>
      <c r="B22" s="16">
        <v>5</v>
      </c>
      <c r="C22" s="10">
        <v>11485</v>
      </c>
      <c r="D22" s="11">
        <v>2007</v>
      </c>
      <c r="E22" s="12">
        <f>D22/C22</f>
        <v>0.17474967348715717</v>
      </c>
      <c r="F22" s="12">
        <f t="shared" si="8"/>
        <v>2.5</v>
      </c>
      <c r="G22" s="12">
        <v>1</v>
      </c>
      <c r="H22" s="12">
        <f>1-G22</f>
        <v>0</v>
      </c>
      <c r="I22" s="14">
        <f>I21*H21</f>
        <v>24574.963365334082</v>
      </c>
      <c r="J22" s="14">
        <f>I22-I23</f>
        <v>24574.963365334082</v>
      </c>
      <c r="K22" s="14">
        <f>I22/E22</f>
        <v>140629.5237921584</v>
      </c>
      <c r="L22" s="14">
        <f>K22</f>
        <v>140629.5237921584</v>
      </c>
      <c r="M22" s="15">
        <f t="shared" si="3"/>
        <v>5.7224713502740405</v>
      </c>
      <c r="O22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26B4E-4731-4A78-91BB-D3F2FE61B06B}">
  <dimension ref="A1:Q22"/>
  <sheetViews>
    <sheetView showGridLines="0" workbookViewId="0"/>
  </sheetViews>
  <sheetFormatPr defaultColWidth="9.33203125" defaultRowHeight="14.4" x14ac:dyDescent="0.3"/>
  <cols>
    <col min="1" max="2" width="8.5546875" style="5" customWidth="1"/>
    <col min="3" max="13" width="8.5546875" style="6" customWidth="1"/>
    <col min="17" max="17" width="9.44140625" customWidth="1"/>
  </cols>
  <sheetData>
    <row r="1" spans="1:17" x14ac:dyDescent="0.3">
      <c r="A1" s="7" t="s">
        <v>14</v>
      </c>
    </row>
    <row r="2" spans="1:17" x14ac:dyDescent="0.3">
      <c r="A2" s="7"/>
    </row>
    <row r="3" spans="1:17" ht="15.6" x14ac:dyDescent="0.3">
      <c r="A3" s="8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/>
    </row>
    <row r="4" spans="1:17" x14ac:dyDescent="0.3">
      <c r="A4" s="9">
        <v>0</v>
      </c>
      <c r="B4" s="9">
        <v>1</v>
      </c>
      <c r="C4" s="10">
        <v>205636</v>
      </c>
      <c r="D4" s="11">
        <v>3778</v>
      </c>
      <c r="E4" s="12">
        <f t="shared" ref="E4:E12" si="0">D4/C4</f>
        <v>1.8372269446983992E-2</v>
      </c>
      <c r="F4" s="17">
        <f>IF($E$4&gt;=0.107, 0.35, 0.053+2.8*$E$4)</f>
        <v>0.10444235445155517</v>
      </c>
      <c r="G4" s="12">
        <f t="shared" ref="G4:G14" si="1">(B4*E4)/(1+(B4-F4)*E4)</f>
        <v>1.8074875808730396E-2</v>
      </c>
      <c r="H4" s="12">
        <f>1-G4</f>
        <v>0.98192512419126965</v>
      </c>
      <c r="I4" s="14">
        <v>100000</v>
      </c>
      <c r="J4" s="14">
        <f>I4-I5</f>
        <v>1807.4875808730285</v>
      </c>
      <c r="K4" s="14">
        <f>(B4*I5)+(F4*J4)</f>
        <v>98381.290677715297</v>
      </c>
      <c r="L4" s="14">
        <f t="shared" ref="L4:L19" si="2">L5+K4</f>
        <v>7616466.7741360543</v>
      </c>
      <c r="M4" s="18">
        <f>L4/I4</f>
        <v>76.164667741360546</v>
      </c>
      <c r="O4" s="1"/>
      <c r="P4" s="28"/>
      <c r="Q4" s="28"/>
    </row>
    <row r="5" spans="1:17" x14ac:dyDescent="0.3">
      <c r="A5" s="16">
        <v>1</v>
      </c>
      <c r="B5" s="16">
        <v>4</v>
      </c>
      <c r="C5" s="10">
        <v>796385</v>
      </c>
      <c r="D5" s="11">
        <v>4046</v>
      </c>
      <c r="E5" s="12">
        <f t="shared" si="0"/>
        <v>5.0804573164989295E-3</v>
      </c>
      <c r="F5" s="13">
        <f>IF($E$4&gt;=0.107, 1.361, 1.522-1.518*$E$4)</f>
        <v>1.4941108949794784</v>
      </c>
      <c r="G5" s="12">
        <f t="shared" si="1"/>
        <v>2.0066363139945493E-2</v>
      </c>
      <c r="H5" s="12">
        <f t="shared" ref="H5:H22" si="3">1-G5</f>
        <v>0.97993363686005452</v>
      </c>
      <c r="I5" s="14">
        <f>I4*H4</f>
        <v>98192.512419126972</v>
      </c>
      <c r="J5" s="14">
        <f t="shared" ref="J5:J19" si="4">I5-I6</f>
        <v>1970.3666118258116</v>
      </c>
      <c r="K5" s="14">
        <f t="shared" ref="K5:K21" si="5">(B5*I6)+(F5*J5)</f>
        <v>387832.52945103741</v>
      </c>
      <c r="L5" s="14">
        <f t="shared" si="2"/>
        <v>7518085.4834583392</v>
      </c>
      <c r="M5" s="15">
        <f t="shared" ref="M5:M22" si="6">L5/I5</f>
        <v>76.564753240735769</v>
      </c>
      <c r="O5" s="1"/>
    </row>
    <row r="6" spans="1:17" x14ac:dyDescent="0.3">
      <c r="A6" s="16">
        <v>5</v>
      </c>
      <c r="B6" s="16">
        <v>5</v>
      </c>
      <c r="C6" s="10">
        <v>952912</v>
      </c>
      <c r="D6" s="11">
        <v>310</v>
      </c>
      <c r="E6" s="12">
        <f t="shared" si="0"/>
        <v>3.2531860234733114E-4</v>
      </c>
      <c r="F6" s="12">
        <f>B6/2</f>
        <v>2.5</v>
      </c>
      <c r="G6" s="12">
        <f t="shared" si="1"/>
        <v>1.6252711843613263E-3</v>
      </c>
      <c r="H6" s="12">
        <f t="shared" si="3"/>
        <v>0.99837472881563871</v>
      </c>
      <c r="I6" s="14">
        <f t="shared" ref="I6:I21" si="7">I5*H5</f>
        <v>96222.14580730116</v>
      </c>
      <c r="J6" s="14">
        <f t="shared" si="4"/>
        <v>156.38708087801933</v>
      </c>
      <c r="K6" s="14">
        <f t="shared" si="5"/>
        <v>480719.76133431075</v>
      </c>
      <c r="L6" s="14">
        <f t="shared" si="2"/>
        <v>7130252.9540073015</v>
      </c>
      <c r="M6" s="15">
        <f t="shared" si="6"/>
        <v>74.101994859755777</v>
      </c>
      <c r="O6" s="1"/>
    </row>
    <row r="7" spans="1:17" x14ac:dyDescent="0.3">
      <c r="A7" s="16">
        <v>10</v>
      </c>
      <c r="B7" s="16">
        <v>5</v>
      </c>
      <c r="C7" s="10">
        <v>950579</v>
      </c>
      <c r="D7" s="11">
        <v>397</v>
      </c>
      <c r="E7" s="12">
        <f t="shared" si="0"/>
        <v>4.1764019613309365E-4</v>
      </c>
      <c r="F7" s="12">
        <f>B7/2</f>
        <v>2.5</v>
      </c>
      <c r="G7" s="12">
        <f t="shared" si="1"/>
        <v>2.0860229630668848E-3</v>
      </c>
      <c r="H7" s="12">
        <f t="shared" si="3"/>
        <v>0.99791397703693308</v>
      </c>
      <c r="I7" s="14">
        <f t="shared" si="7"/>
        <v>96065.758726423141</v>
      </c>
      <c r="J7" s="14">
        <f t="shared" si="4"/>
        <v>200.39537866775936</v>
      </c>
      <c r="K7" s="14">
        <f>(B7*I8)+(F7*J7)</f>
        <v>479827.80518544634</v>
      </c>
      <c r="L7" s="14">
        <f t="shared" si="2"/>
        <v>6649533.1926729903</v>
      </c>
      <c r="M7" s="15">
        <f t="shared" si="6"/>
        <v>69.218556963772969</v>
      </c>
      <c r="O7" s="1"/>
    </row>
    <row r="8" spans="1:17" x14ac:dyDescent="0.3">
      <c r="A8" s="9">
        <v>15</v>
      </c>
      <c r="B8" s="16">
        <v>5</v>
      </c>
      <c r="C8" s="10">
        <v>938826</v>
      </c>
      <c r="D8" s="11">
        <v>648</v>
      </c>
      <c r="E8" s="12">
        <f t="shared" si="0"/>
        <v>6.9022374753149147E-4</v>
      </c>
      <c r="F8" s="12">
        <f t="shared" ref="F8:F22" si="8">B8/2</f>
        <v>2.5</v>
      </c>
      <c r="G8" s="12">
        <f t="shared" si="1"/>
        <v>3.4451738855819469E-3</v>
      </c>
      <c r="H8" s="12">
        <f t="shared" si="3"/>
        <v>0.99655482611441804</v>
      </c>
      <c r="I8" s="14">
        <f t="shared" si="7"/>
        <v>95865.363347755381</v>
      </c>
      <c r="J8" s="14">
        <f t="shared" si="4"/>
        <v>330.27284633750969</v>
      </c>
      <c r="K8" s="14">
        <f t="shared" si="5"/>
        <v>478501.13462293311</v>
      </c>
      <c r="L8" s="14">
        <f t="shared" si="2"/>
        <v>6169705.3874875437</v>
      </c>
      <c r="M8" s="15">
        <f t="shared" si="6"/>
        <v>64.35802433780691</v>
      </c>
      <c r="O8" s="1"/>
    </row>
    <row r="9" spans="1:17" x14ac:dyDescent="0.3">
      <c r="A9" s="9">
        <v>20</v>
      </c>
      <c r="B9" s="16">
        <v>5</v>
      </c>
      <c r="C9" s="10">
        <v>861672</v>
      </c>
      <c r="D9" s="11">
        <v>866</v>
      </c>
      <c r="E9" s="12">
        <f t="shared" si="0"/>
        <v>1.0050227928956727E-3</v>
      </c>
      <c r="F9" s="12">
        <f t="shared" si="8"/>
        <v>2.5</v>
      </c>
      <c r="G9" s="12">
        <f t="shared" si="1"/>
        <v>5.0125197230496028E-3</v>
      </c>
      <c r="H9" s="12">
        <f t="shared" si="3"/>
        <v>0.99498748027695039</v>
      </c>
      <c r="I9" s="14">
        <f t="shared" si="7"/>
        <v>95535.090501417872</v>
      </c>
      <c r="J9" s="14">
        <f t="shared" si="4"/>
        <v>478.87152538169175</v>
      </c>
      <c r="K9" s="14">
        <f t="shared" si="5"/>
        <v>476478.27369363513</v>
      </c>
      <c r="L9" s="14">
        <f t="shared" si="2"/>
        <v>5691204.2528646104</v>
      </c>
      <c r="M9" s="15">
        <f t="shared" si="6"/>
        <v>59.571872732775034</v>
      </c>
      <c r="O9" s="1"/>
    </row>
    <row r="10" spans="1:17" x14ac:dyDescent="0.3">
      <c r="A10" s="9">
        <v>25</v>
      </c>
      <c r="B10" s="16">
        <v>5</v>
      </c>
      <c r="C10" s="10">
        <v>760740</v>
      </c>
      <c r="D10" s="11">
        <v>950</v>
      </c>
      <c r="E10" s="12">
        <f t="shared" si="0"/>
        <v>1.2487840786602519E-3</v>
      </c>
      <c r="F10" s="12">
        <f t="shared" si="8"/>
        <v>2.5</v>
      </c>
      <c r="G10" s="12">
        <f t="shared" si="1"/>
        <v>6.2244877901757936E-3</v>
      </c>
      <c r="H10" s="12">
        <f t="shared" si="3"/>
        <v>0.99377551220982419</v>
      </c>
      <c r="I10" s="14">
        <f t="shared" si="7"/>
        <v>95056.21897603618</v>
      </c>
      <c r="J10" s="14">
        <f t="shared" si="4"/>
        <v>591.6762743966101</v>
      </c>
      <c r="K10" s="14">
        <f t="shared" si="5"/>
        <v>473801.90419418941</v>
      </c>
      <c r="L10" s="14">
        <f t="shared" si="2"/>
        <v>5214725.9791709753</v>
      </c>
      <c r="M10" s="15">
        <f t="shared" si="6"/>
        <v>54.859387795401538</v>
      </c>
      <c r="O10" s="3"/>
    </row>
    <row r="11" spans="1:17" x14ac:dyDescent="0.3">
      <c r="A11" s="9">
        <v>30</v>
      </c>
      <c r="B11" s="16">
        <v>5</v>
      </c>
      <c r="C11" s="10">
        <v>657081</v>
      </c>
      <c r="D11" s="11">
        <v>983</v>
      </c>
      <c r="E11" s="12">
        <f t="shared" si="0"/>
        <v>1.4960103853254012E-3</v>
      </c>
      <c r="F11" s="12">
        <f t="shared" si="8"/>
        <v>2.5</v>
      </c>
      <c r="G11" s="12">
        <f t="shared" si="1"/>
        <v>7.4521805777827965E-3</v>
      </c>
      <c r="H11" s="12">
        <f t="shared" si="3"/>
        <v>0.99254781942221726</v>
      </c>
      <c r="I11" s="14">
        <f t="shared" si="7"/>
        <v>94464.54270163957</v>
      </c>
      <c r="J11" s="14">
        <f t="shared" si="4"/>
        <v>703.96683041028155</v>
      </c>
      <c r="K11" s="14">
        <f t="shared" si="5"/>
        <v>470562.79643217212</v>
      </c>
      <c r="L11" s="14">
        <f t="shared" si="2"/>
        <v>4740924.074976786</v>
      </c>
      <c r="M11" s="15">
        <f t="shared" si="6"/>
        <v>50.187339496796191</v>
      </c>
      <c r="O11" s="1"/>
    </row>
    <row r="12" spans="1:17" x14ac:dyDescent="0.3">
      <c r="A12" s="9">
        <v>35</v>
      </c>
      <c r="B12" s="16">
        <v>5</v>
      </c>
      <c r="C12" s="10">
        <v>575550</v>
      </c>
      <c r="D12" s="11">
        <v>1035</v>
      </c>
      <c r="E12" s="12">
        <f t="shared" si="0"/>
        <v>1.7982799061767006E-3</v>
      </c>
      <c r="F12" s="12">
        <f t="shared" si="8"/>
        <v>2.5</v>
      </c>
      <c r="G12" s="12">
        <f t="shared" si="1"/>
        <v>8.9511578128040475E-3</v>
      </c>
      <c r="H12" s="12">
        <f t="shared" si="3"/>
        <v>0.99104884218719591</v>
      </c>
      <c r="I12" s="14">
        <f t="shared" si="7"/>
        <v>93760.575871229288</v>
      </c>
      <c r="J12" s="14">
        <f t="shared" si="4"/>
        <v>839.26571124276961</v>
      </c>
      <c r="K12" s="14">
        <f t="shared" si="5"/>
        <v>466704.7150780395</v>
      </c>
      <c r="L12" s="14">
        <f t="shared" si="2"/>
        <v>4270361.2785446141</v>
      </c>
      <c r="M12" s="32">
        <f t="shared" si="6"/>
        <v>45.545382362087082</v>
      </c>
      <c r="O12" s="1"/>
    </row>
    <row r="13" spans="1:17" x14ac:dyDescent="0.3">
      <c r="A13" s="9">
        <v>40</v>
      </c>
      <c r="B13" s="16">
        <v>5</v>
      </c>
      <c r="C13" s="10">
        <v>469900</v>
      </c>
      <c r="D13" s="11">
        <v>1103</v>
      </c>
      <c r="E13" s="12">
        <f t="shared" ref="E13:E21" si="9">D13/C13</f>
        <v>2.3473079378591188E-3</v>
      </c>
      <c r="F13" s="12">
        <f t="shared" si="8"/>
        <v>2.5</v>
      </c>
      <c r="G13" s="12">
        <f t="shared" si="1"/>
        <v>1.1668068315852388E-2</v>
      </c>
      <c r="H13" s="12">
        <f t="shared" si="3"/>
        <v>0.98833193168414757</v>
      </c>
      <c r="I13" s="14">
        <f t="shared" si="7"/>
        <v>92921.310159986519</v>
      </c>
      <c r="J13" s="14">
        <f t="shared" si="4"/>
        <v>1084.2121949452412</v>
      </c>
      <c r="K13" s="14">
        <f t="shared" si="5"/>
        <v>461896.02031256951</v>
      </c>
      <c r="L13" s="14">
        <f t="shared" si="2"/>
        <v>3803656.563466575</v>
      </c>
      <c r="M13" s="15">
        <f t="shared" si="6"/>
        <v>40.934168458426385</v>
      </c>
      <c r="O13" s="1"/>
    </row>
    <row r="14" spans="1:17" x14ac:dyDescent="0.3">
      <c r="A14" s="9">
        <v>45</v>
      </c>
      <c r="B14" s="16">
        <v>5</v>
      </c>
      <c r="C14" s="10">
        <v>373614</v>
      </c>
      <c r="D14" s="11">
        <v>1218</v>
      </c>
      <c r="E14" s="12">
        <f t="shared" si="9"/>
        <v>3.2600491416274551E-3</v>
      </c>
      <c r="F14" s="12">
        <f t="shared" si="8"/>
        <v>2.5</v>
      </c>
      <c r="G14" s="12">
        <f t="shared" si="1"/>
        <v>1.6168470685686526E-2</v>
      </c>
      <c r="H14" s="12">
        <f t="shared" si="3"/>
        <v>0.9838315293143135</v>
      </c>
      <c r="I14" s="14">
        <f t="shared" si="7"/>
        <v>91837.097965041277</v>
      </c>
      <c r="J14" s="14">
        <f t="shared" si="4"/>
        <v>1484.8654263062926</v>
      </c>
      <c r="K14" s="14">
        <f t="shared" si="5"/>
        <v>455473.32625944063</v>
      </c>
      <c r="L14" s="14">
        <f t="shared" si="2"/>
        <v>3341760.5431540054</v>
      </c>
      <c r="M14" s="15">
        <f t="shared" si="6"/>
        <v>36.387915310935462</v>
      </c>
      <c r="O14" s="1"/>
    </row>
    <row r="15" spans="1:17" x14ac:dyDescent="0.3">
      <c r="A15" s="9">
        <v>50</v>
      </c>
      <c r="B15" s="16">
        <v>5</v>
      </c>
      <c r="C15" s="10">
        <v>299210</v>
      </c>
      <c r="D15" s="11">
        <v>1415</v>
      </c>
      <c r="E15" s="12">
        <f t="shared" si="9"/>
        <v>4.7291200160422446E-3</v>
      </c>
      <c r="F15" s="12">
        <f t="shared" si="8"/>
        <v>2.5</v>
      </c>
      <c r="G15" s="12">
        <f t="shared" ref="G15:G21" si="10">(B15*E15)/(1+(B15-F15)*E15)</f>
        <v>2.3369309408005016E-2</v>
      </c>
      <c r="H15" s="12">
        <f t="shared" si="3"/>
        <v>0.97663069059199503</v>
      </c>
      <c r="I15" s="14">
        <f t="shared" si="7"/>
        <v>90352.232538734985</v>
      </c>
      <c r="J15" s="14">
        <f t="shared" si="4"/>
        <v>2111.4692779017059</v>
      </c>
      <c r="K15" s="14">
        <f t="shared" si="5"/>
        <v>446482.48949892068</v>
      </c>
      <c r="L15" s="14">
        <f t="shared" si="2"/>
        <v>2886287.2168945647</v>
      </c>
      <c r="M15" s="15">
        <f t="shared" si="6"/>
        <v>31.94483562602819</v>
      </c>
      <c r="O15" s="1"/>
    </row>
    <row r="16" spans="1:17" x14ac:dyDescent="0.3">
      <c r="A16" s="9">
        <v>55</v>
      </c>
      <c r="B16" s="16">
        <v>5</v>
      </c>
      <c r="C16" s="10">
        <v>245896</v>
      </c>
      <c r="D16" s="11">
        <v>1730</v>
      </c>
      <c r="E16" s="12">
        <f t="shared" si="9"/>
        <v>7.0354946806780103E-3</v>
      </c>
      <c r="F16" s="12">
        <f t="shared" si="8"/>
        <v>2.5</v>
      </c>
      <c r="G16" s="12">
        <f t="shared" si="10"/>
        <v>3.4569440614496787E-2</v>
      </c>
      <c r="H16" s="12">
        <f t="shared" si="3"/>
        <v>0.96543055938550326</v>
      </c>
      <c r="I16" s="14">
        <f t="shared" si="7"/>
        <v>88240.763260833279</v>
      </c>
      <c r="J16" s="14">
        <f t="shared" si="4"/>
        <v>3050.4338253232418</v>
      </c>
      <c r="K16" s="14">
        <f t="shared" si="5"/>
        <v>433577.73174085829</v>
      </c>
      <c r="L16" s="14">
        <f t="shared" si="2"/>
        <v>2439804.7273956439</v>
      </c>
      <c r="M16" s="15">
        <f t="shared" si="6"/>
        <v>27.649406433438916</v>
      </c>
      <c r="O16" s="1"/>
    </row>
    <row r="17" spans="1:16" x14ac:dyDescent="0.3">
      <c r="A17" s="9">
        <v>60</v>
      </c>
      <c r="B17" s="16">
        <v>5</v>
      </c>
      <c r="C17" s="10">
        <v>207748</v>
      </c>
      <c r="D17" s="11">
        <v>2153</v>
      </c>
      <c r="E17" s="12">
        <f t="shared" si="9"/>
        <v>1.0363517338313727E-2</v>
      </c>
      <c r="F17" s="12">
        <f t="shared" si="8"/>
        <v>2.5</v>
      </c>
      <c r="G17" s="12">
        <f t="shared" si="10"/>
        <v>5.0508960472574325E-2</v>
      </c>
      <c r="H17" s="12">
        <f t="shared" si="3"/>
        <v>0.94949103952742564</v>
      </c>
      <c r="I17" s="14">
        <f t="shared" si="7"/>
        <v>85190.329435510037</v>
      </c>
      <c r="J17" s="14">
        <f t="shared" si="4"/>
        <v>4302.8749821037636</v>
      </c>
      <c r="K17" s="14">
        <f t="shared" si="5"/>
        <v>415194.45972229075</v>
      </c>
      <c r="L17" s="14">
        <f t="shared" si="2"/>
        <v>2006226.9956547855</v>
      </c>
      <c r="M17" s="15">
        <f t="shared" si="6"/>
        <v>23.549938225952278</v>
      </c>
      <c r="O17" s="1"/>
    </row>
    <row r="18" spans="1:16" x14ac:dyDescent="0.3">
      <c r="A18" s="9">
        <v>65</v>
      </c>
      <c r="B18" s="16">
        <v>5</v>
      </c>
      <c r="C18" s="10">
        <v>161799</v>
      </c>
      <c r="D18" s="11">
        <v>2250</v>
      </c>
      <c r="E18" s="12">
        <f t="shared" si="9"/>
        <v>1.3906142806815864E-2</v>
      </c>
      <c r="F18" s="12">
        <f t="shared" si="8"/>
        <v>2.5</v>
      </c>
      <c r="G18" s="12">
        <f t="shared" si="10"/>
        <v>6.7194667431192651E-2</v>
      </c>
      <c r="H18" s="12">
        <f t="shared" si="3"/>
        <v>0.93280533256880738</v>
      </c>
      <c r="I18" s="14">
        <f t="shared" si="7"/>
        <v>80887.454453406273</v>
      </c>
      <c r="J18" s="14">
        <f t="shared" si="4"/>
        <v>5435.2056013523688</v>
      </c>
      <c r="K18" s="14">
        <f t="shared" si="5"/>
        <v>390849.25826365041</v>
      </c>
      <c r="L18" s="14">
        <f t="shared" si="2"/>
        <v>1591032.5359324948</v>
      </c>
      <c r="M18" s="15">
        <f t="shared" si="6"/>
        <v>19.669707084786303</v>
      </c>
      <c r="O18" s="1"/>
      <c r="P18" s="2"/>
    </row>
    <row r="19" spans="1:16" x14ac:dyDescent="0.3">
      <c r="A19" s="9">
        <v>70</v>
      </c>
      <c r="B19" s="16">
        <v>5</v>
      </c>
      <c r="C19" s="10">
        <v>111141</v>
      </c>
      <c r="D19" s="11">
        <v>2407</v>
      </c>
      <c r="E19" s="12">
        <f t="shared" si="9"/>
        <v>2.1657174220134783E-2</v>
      </c>
      <c r="F19" s="12">
        <f t="shared" si="8"/>
        <v>2.5</v>
      </c>
      <c r="G19" s="12">
        <f t="shared" si="10"/>
        <v>0.10272408745417533</v>
      </c>
      <c r="H19" s="12">
        <f t="shared" si="3"/>
        <v>0.89727591254582473</v>
      </c>
      <c r="I19" s="14">
        <f t="shared" si="7"/>
        <v>75452.248852053905</v>
      </c>
      <c r="J19" s="14">
        <f t="shared" si="4"/>
        <v>7750.7634096925758</v>
      </c>
      <c r="K19" s="14">
        <f t="shared" si="5"/>
        <v>357884.33573603811</v>
      </c>
      <c r="L19" s="14">
        <f t="shared" si="2"/>
        <v>1200183.2776688444</v>
      </c>
      <c r="M19" s="15">
        <f t="shared" si="6"/>
        <v>15.906527584381919</v>
      </c>
      <c r="O19" s="1"/>
    </row>
    <row r="20" spans="1:16" x14ac:dyDescent="0.3">
      <c r="A20" s="9">
        <v>75</v>
      </c>
      <c r="B20" s="16">
        <v>5</v>
      </c>
      <c r="C20" s="10">
        <v>83382</v>
      </c>
      <c r="D20" s="11">
        <v>3201</v>
      </c>
      <c r="E20" s="12">
        <f t="shared" si="9"/>
        <v>3.8389580484996765E-2</v>
      </c>
      <c r="F20" s="12">
        <f t="shared" si="8"/>
        <v>2.5</v>
      </c>
      <c r="G20" s="12">
        <f t="shared" si="10"/>
        <v>0.17513911002412882</v>
      </c>
      <c r="H20" s="12">
        <f t="shared" si="3"/>
        <v>0.82486088997587115</v>
      </c>
      <c r="I20" s="14">
        <f t="shared" si="7"/>
        <v>67701.485442361329</v>
      </c>
      <c r="J20" s="14">
        <f>I20-I21</f>
        <v>11857.177907686681</v>
      </c>
      <c r="K20" s="14">
        <f t="shared" si="5"/>
        <v>308864.48244258994</v>
      </c>
      <c r="L20" s="14">
        <f>L21+K20</f>
        <v>842298.9419328064</v>
      </c>
      <c r="M20" s="15">
        <f t="shared" si="6"/>
        <v>12.44136574595413</v>
      </c>
      <c r="O20" s="1"/>
    </row>
    <row r="21" spans="1:16" x14ac:dyDescent="0.3">
      <c r="A21" s="9">
        <v>80</v>
      </c>
      <c r="B21" s="16">
        <v>5</v>
      </c>
      <c r="C21" s="10">
        <v>56754</v>
      </c>
      <c r="D21" s="11">
        <v>3918</v>
      </c>
      <c r="E21" s="12">
        <f t="shared" si="9"/>
        <v>6.9034781689396349E-2</v>
      </c>
      <c r="F21" s="12">
        <f t="shared" si="8"/>
        <v>2.5</v>
      </c>
      <c r="G21" s="12">
        <f t="shared" si="10"/>
        <v>0.29436956227741973</v>
      </c>
      <c r="H21" s="12">
        <f t="shared" si="3"/>
        <v>0.70563043772258027</v>
      </c>
      <c r="I21" s="14">
        <f t="shared" si="7"/>
        <v>55844.307534674648</v>
      </c>
      <c r="J21" s="14">
        <f>I21-I22</f>
        <v>16438.864364667788</v>
      </c>
      <c r="K21" s="14">
        <f t="shared" si="5"/>
        <v>238124.37676170375</v>
      </c>
      <c r="L21" s="14">
        <f>L22+K21</f>
        <v>533434.45949021645</v>
      </c>
      <c r="M21" s="15">
        <f t="shared" si="6"/>
        <v>9.5521725138949609</v>
      </c>
      <c r="O21" s="1"/>
    </row>
    <row r="22" spans="1:16" x14ac:dyDescent="0.3">
      <c r="A22" s="9" t="s">
        <v>13</v>
      </c>
      <c r="B22" s="16">
        <v>5</v>
      </c>
      <c r="C22" s="10">
        <v>46074</v>
      </c>
      <c r="D22" s="11">
        <v>6148</v>
      </c>
      <c r="E22" s="12">
        <f>D22/C22</f>
        <v>0.13343751356513434</v>
      </c>
      <c r="F22" s="12">
        <f t="shared" si="8"/>
        <v>2.5</v>
      </c>
      <c r="G22" s="12">
        <v>1</v>
      </c>
      <c r="H22" s="12">
        <f t="shared" si="3"/>
        <v>0</v>
      </c>
      <c r="I22" s="14">
        <f>I21*H21</f>
        <v>39405.44317000686</v>
      </c>
      <c r="J22" s="14">
        <f>I22-I23</f>
        <v>39405.44317000686</v>
      </c>
      <c r="K22" s="14">
        <f>I22/E22</f>
        <v>295310.0827285127</v>
      </c>
      <c r="L22" s="14">
        <f>K22</f>
        <v>295310.0827285127</v>
      </c>
      <c r="M22" s="15">
        <f t="shared" si="6"/>
        <v>7.4941444372153549</v>
      </c>
      <c r="O22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5E36-0015-49D8-942D-34675ED117E1}">
  <dimension ref="B2:T21"/>
  <sheetViews>
    <sheetView showGridLines="0" workbookViewId="0"/>
  </sheetViews>
  <sheetFormatPr defaultRowHeight="14.4" x14ac:dyDescent="0.3"/>
  <cols>
    <col min="1" max="1" width="5.33203125" customWidth="1"/>
  </cols>
  <sheetData>
    <row r="2" spans="2:20" ht="15.6" x14ac:dyDescent="0.3">
      <c r="B2" s="8" t="s">
        <v>1</v>
      </c>
      <c r="C2" s="8" t="s">
        <v>15</v>
      </c>
      <c r="D2" s="8" t="s">
        <v>16</v>
      </c>
      <c r="F2" s="8" t="s">
        <v>1</v>
      </c>
      <c r="G2" s="8" t="s">
        <v>17</v>
      </c>
      <c r="H2" s="8" t="s">
        <v>18</v>
      </c>
      <c r="J2" s="8" t="s">
        <v>1</v>
      </c>
      <c r="K2" s="8" t="s">
        <v>19</v>
      </c>
      <c r="L2" s="8" t="s">
        <v>20</v>
      </c>
      <c r="N2" s="8" t="s">
        <v>1</v>
      </c>
      <c r="O2" s="8" t="s">
        <v>21</v>
      </c>
      <c r="P2" s="8" t="s">
        <v>22</v>
      </c>
      <c r="R2" s="8" t="s">
        <v>1</v>
      </c>
      <c r="S2" s="8" t="s">
        <v>23</v>
      </c>
      <c r="T2" s="8" t="s">
        <v>24</v>
      </c>
    </row>
    <row r="3" spans="2:20" x14ac:dyDescent="0.3">
      <c r="B3" s="9">
        <v>0</v>
      </c>
      <c r="C3" s="27">
        <f>'tabla mortalidad 1998'!E4</f>
        <v>3.6853451840742804E-2</v>
      </c>
      <c r="D3" s="27">
        <f>'tabla mortalidad 2018'!E4</f>
        <v>1.8372269446983992E-2</v>
      </c>
      <c r="F3" s="9">
        <v>0</v>
      </c>
      <c r="G3" s="27">
        <f>'tabla mortalidad 1998'!G4</f>
        <v>3.574197216833902E-2</v>
      </c>
      <c r="H3" s="27">
        <f>'tabla mortalidad 2018'!G4</f>
        <v>1.8074875808730396E-2</v>
      </c>
      <c r="J3" s="9">
        <v>0</v>
      </c>
      <c r="K3" s="1">
        <f>'tabla mortalidad 1998'!I4</f>
        <v>100000</v>
      </c>
      <c r="L3" s="1">
        <f>'tabla mortalidad 2018'!I4</f>
        <v>100000</v>
      </c>
      <c r="N3" s="9">
        <v>0</v>
      </c>
      <c r="O3" s="1">
        <f>'tabla mortalidad 1998'!J4</f>
        <v>3574.197216833898</v>
      </c>
      <c r="P3" s="1">
        <f>'tabla mortalidad 2018'!J4</f>
        <v>1807.4875808730285</v>
      </c>
      <c r="R3" s="9">
        <v>0</v>
      </c>
      <c r="S3" s="28">
        <f>'tabla mortalidad 1998'!M4</f>
        <v>69.738985814585519</v>
      </c>
      <c r="T3" s="28">
        <f>'tabla mortalidad 2018'!M4</f>
        <v>76.164667741360546</v>
      </c>
    </row>
    <row r="4" spans="2:20" x14ac:dyDescent="0.3">
      <c r="B4" s="16">
        <v>1</v>
      </c>
      <c r="C4" s="27">
        <f>'tabla mortalidad 1998'!E5</f>
        <v>5.6623841486438077E-3</v>
      </c>
      <c r="D4" s="27">
        <f>'tabla mortalidad 2018'!E5</f>
        <v>5.0804573164989295E-3</v>
      </c>
      <c r="F4" s="16">
        <v>1</v>
      </c>
      <c r="G4" s="27">
        <f>'tabla mortalidad 1998'!G5</f>
        <v>2.2329154277619726E-2</v>
      </c>
      <c r="H4" s="27">
        <f>'tabla mortalidad 2018'!G5</f>
        <v>2.0066363139945493E-2</v>
      </c>
      <c r="J4" s="16">
        <v>1</v>
      </c>
      <c r="K4" s="1">
        <f>'tabla mortalidad 1998'!I5</f>
        <v>96425.802783166102</v>
      </c>
      <c r="L4" s="1">
        <f>'tabla mortalidad 2018'!I5</f>
        <v>98192.512419126972</v>
      </c>
      <c r="N4" s="16">
        <v>1</v>
      </c>
      <c r="O4" s="1">
        <f>'tabla mortalidad 1998'!J5</f>
        <v>2153.1066266886482</v>
      </c>
      <c r="P4" s="1">
        <f>'tabla mortalidad 2018'!J5</f>
        <v>1970.3666118258116</v>
      </c>
      <c r="R4" s="16">
        <v>1</v>
      </c>
      <c r="S4" s="28">
        <f>'tabla mortalidad 1998'!M5</f>
        <v>71.318198319521343</v>
      </c>
      <c r="T4" s="28">
        <f>'tabla mortalidad 2018'!M5</f>
        <v>76.564753240735769</v>
      </c>
    </row>
    <row r="5" spans="2:20" x14ac:dyDescent="0.3">
      <c r="B5" s="16">
        <v>5</v>
      </c>
      <c r="C5" s="27">
        <f>'tabla mortalidad 1998'!E6</f>
        <v>8.9909079443412847E-4</v>
      </c>
      <c r="D5" s="27">
        <f>'tabla mortalidad 2018'!E6</f>
        <v>3.2531860234733114E-4</v>
      </c>
      <c r="F5" s="16">
        <v>5</v>
      </c>
      <c r="G5" s="27">
        <f>'tabla mortalidad 1998'!G6</f>
        <v>4.4853720803031119E-3</v>
      </c>
      <c r="H5" s="27">
        <f>'tabla mortalidad 2018'!G6</f>
        <v>1.6252711843613263E-3</v>
      </c>
      <c r="J5" s="16">
        <v>5</v>
      </c>
      <c r="K5" s="1">
        <f>'tabla mortalidad 1998'!I6</f>
        <v>94272.696156477454</v>
      </c>
      <c r="L5" s="1">
        <f>'tabla mortalidad 2018'!I6</f>
        <v>96222.14580730116</v>
      </c>
      <c r="N5" s="16">
        <v>5</v>
      </c>
      <c r="O5" s="1">
        <f>'tabla mortalidad 1998'!J6</f>
        <v>422.84811927516421</v>
      </c>
      <c r="P5" s="1">
        <f>'tabla mortalidad 2018'!J6</f>
        <v>156.38708087801933</v>
      </c>
      <c r="R5" s="16">
        <v>5</v>
      </c>
      <c r="S5" s="28">
        <f>'tabla mortalidad 1998'!M6</f>
        <v>68.913560663632779</v>
      </c>
      <c r="T5" s="28">
        <f>'tabla mortalidad 2018'!M6</f>
        <v>74.101994859755777</v>
      </c>
    </row>
    <row r="6" spans="2:20" x14ac:dyDescent="0.3">
      <c r="B6" s="16">
        <v>10</v>
      </c>
      <c r="C6" s="27">
        <f>'tabla mortalidad 1998'!E7</f>
        <v>7.0385730662890283E-4</v>
      </c>
      <c r="D6" s="27">
        <f>'tabla mortalidad 2018'!E7</f>
        <v>4.1764019613309365E-4</v>
      </c>
      <c r="F6" s="16">
        <v>10</v>
      </c>
      <c r="G6" s="27">
        <f>'tabla mortalidad 1998'!G7</f>
        <v>3.5131047220755504E-3</v>
      </c>
      <c r="H6" s="27">
        <f>'tabla mortalidad 2018'!G7</f>
        <v>2.0860229630668848E-3</v>
      </c>
      <c r="J6" s="16">
        <v>10</v>
      </c>
      <c r="K6" s="1">
        <f>'tabla mortalidad 1998'!I7</f>
        <v>93849.84803720229</v>
      </c>
      <c r="L6" s="1">
        <f>'tabla mortalidad 2018'!I7</f>
        <v>96065.758726423141</v>
      </c>
      <c r="N6" s="16">
        <v>10</v>
      </c>
      <c r="O6" s="1">
        <f>'tabla mortalidad 1998'!J7</f>
        <v>329.70434430557361</v>
      </c>
      <c r="P6" s="1">
        <f>'tabla mortalidad 2018'!J7</f>
        <v>200.39537866775936</v>
      </c>
      <c r="R6" s="16">
        <v>10</v>
      </c>
      <c r="S6" s="28">
        <f>'tabla mortalidad 1998'!M7</f>
        <v>64.212792359882869</v>
      </c>
      <c r="T6" s="28">
        <f>'tabla mortalidad 2018'!M7</f>
        <v>69.218556963772969</v>
      </c>
    </row>
    <row r="7" spans="2:20" x14ac:dyDescent="0.3">
      <c r="B7" s="9">
        <v>15</v>
      </c>
      <c r="C7" s="27">
        <f>'tabla mortalidad 1998'!E8</f>
        <v>1.0193168381732588E-3</v>
      </c>
      <c r="D7" s="27">
        <f>'tabla mortalidad 2018'!E8</f>
        <v>6.9022374753149147E-4</v>
      </c>
      <c r="F7" s="9">
        <v>15</v>
      </c>
      <c r="G7" s="27">
        <f>'tabla mortalidad 1998'!G8</f>
        <v>5.0836296176954114E-3</v>
      </c>
      <c r="H7" s="27">
        <f>'tabla mortalidad 2018'!G8</f>
        <v>3.4451738855819469E-3</v>
      </c>
      <c r="J7" s="9">
        <v>15</v>
      </c>
      <c r="K7" s="1">
        <f>'tabla mortalidad 1998'!I8</f>
        <v>93520.143692896716</v>
      </c>
      <c r="L7" s="1">
        <f>'tabla mortalidad 2018'!I8</f>
        <v>95865.363347755381</v>
      </c>
      <c r="N7" s="9">
        <v>15</v>
      </c>
      <c r="O7" s="1">
        <f>'tabla mortalidad 1998'!J8</f>
        <v>475.42177232833637</v>
      </c>
      <c r="P7" s="1">
        <f>'tabla mortalidad 2018'!J8</f>
        <v>330.27284633750969</v>
      </c>
      <c r="R7" s="9">
        <v>15</v>
      </c>
      <c r="S7" s="28">
        <f>'tabla mortalidad 1998'!M8</f>
        <v>59.430360200743934</v>
      </c>
      <c r="T7" s="28">
        <f>'tabla mortalidad 2018'!M8</f>
        <v>64.35802433780691</v>
      </c>
    </row>
    <row r="8" spans="2:20" x14ac:dyDescent="0.3">
      <c r="B8" s="9">
        <v>20</v>
      </c>
      <c r="C8" s="27">
        <f>'tabla mortalidad 1998'!E9</f>
        <v>1.4609050754546995E-3</v>
      </c>
      <c r="D8" s="27">
        <f>'tabla mortalidad 2018'!E9</f>
        <v>1.0050227928956727E-3</v>
      </c>
      <c r="F8" s="9">
        <v>20</v>
      </c>
      <c r="G8" s="27">
        <f>'tabla mortalidad 1998'!G9</f>
        <v>7.2779444124459487E-3</v>
      </c>
      <c r="H8" s="27">
        <f>'tabla mortalidad 2018'!G9</f>
        <v>5.0125197230496028E-3</v>
      </c>
      <c r="J8" s="9">
        <v>20</v>
      </c>
      <c r="K8" s="1">
        <f>'tabla mortalidad 1998'!I9</f>
        <v>93044.72192056838</v>
      </c>
      <c r="L8" s="1">
        <f>'tabla mortalidad 2018'!I9</f>
        <v>95535.090501417872</v>
      </c>
      <c r="N8" s="9">
        <v>20</v>
      </c>
      <c r="O8" s="1">
        <f>'tabla mortalidad 1998'!J9</f>
        <v>677.17431400938949</v>
      </c>
      <c r="P8" s="1">
        <f>'tabla mortalidad 2018'!J9</f>
        <v>478.87152538169175</v>
      </c>
      <c r="R8" s="9">
        <v>20</v>
      </c>
      <c r="S8" s="28">
        <f>'tabla mortalidad 1998'!M9</f>
        <v>54.721251851417406</v>
      </c>
      <c r="T8" s="28">
        <f>'tabla mortalidad 2018'!M9</f>
        <v>59.571872732775034</v>
      </c>
    </row>
    <row r="9" spans="2:20" x14ac:dyDescent="0.3">
      <c r="B9" s="9">
        <v>25</v>
      </c>
      <c r="C9" s="27">
        <f>'tabla mortalidad 1998'!E10</f>
        <v>1.8931032497072767E-3</v>
      </c>
      <c r="D9" s="27">
        <f>'tabla mortalidad 2018'!E10</f>
        <v>1.2487840786602519E-3</v>
      </c>
      <c r="F9" s="9">
        <v>25</v>
      </c>
      <c r="G9" s="27">
        <f>'tabla mortalidad 1998'!G10</f>
        <v>9.4209292690003651E-3</v>
      </c>
      <c r="H9" s="27">
        <f>'tabla mortalidad 2018'!G10</f>
        <v>6.2244877901757936E-3</v>
      </c>
      <c r="J9" s="9">
        <v>25</v>
      </c>
      <c r="K9" s="1">
        <f>'tabla mortalidad 1998'!I10</f>
        <v>92367.54760655899</v>
      </c>
      <c r="L9" s="1">
        <f>'tabla mortalidad 2018'!I10</f>
        <v>95056.21897603618</v>
      </c>
      <c r="N9" s="9">
        <v>25</v>
      </c>
      <c r="O9" s="1">
        <f>'tabla mortalidad 1998'!J10</f>
        <v>870.188132752417</v>
      </c>
      <c r="P9" s="1">
        <f>'tabla mortalidad 2018'!J10</f>
        <v>591.6762743966101</v>
      </c>
      <c r="R9" s="9">
        <v>25</v>
      </c>
      <c r="S9" s="28">
        <f>'tabla mortalidad 1998'!M10</f>
        <v>50.10410157857293</v>
      </c>
      <c r="T9" s="28">
        <f>'tabla mortalidad 2018'!M10</f>
        <v>54.859387795401538</v>
      </c>
    </row>
    <row r="10" spans="2:20" x14ac:dyDescent="0.3">
      <c r="B10" s="9">
        <v>30</v>
      </c>
      <c r="C10" s="27">
        <f>'tabla mortalidad 1998'!E11</f>
        <v>2.3472145491466711E-3</v>
      </c>
      <c r="D10" s="27">
        <f>'tabla mortalidad 2018'!E11</f>
        <v>1.4960103853254012E-3</v>
      </c>
      <c r="F10" s="9">
        <v>30</v>
      </c>
      <c r="G10" s="27">
        <f>'tabla mortalidad 1998'!G11</f>
        <v>1.1667606804619542E-2</v>
      </c>
      <c r="H10" s="27">
        <f>'tabla mortalidad 2018'!G11</f>
        <v>7.4521805777827965E-3</v>
      </c>
      <c r="J10" s="9">
        <v>30</v>
      </c>
      <c r="K10" s="1">
        <f>'tabla mortalidad 1998'!I11</f>
        <v>91497.359473806573</v>
      </c>
      <c r="L10" s="1">
        <f>'tabla mortalidad 2018'!I11</f>
        <v>94464.54270163957</v>
      </c>
      <c r="N10" s="9">
        <v>30</v>
      </c>
      <c r="O10" s="1">
        <f>'tabla mortalidad 1998'!J11</f>
        <v>1067.5552140013024</v>
      </c>
      <c r="P10" s="1">
        <f>'tabla mortalidad 2018'!J11</f>
        <v>703.96683041028155</v>
      </c>
      <c r="R10" s="9">
        <v>30</v>
      </c>
      <c r="S10" s="28">
        <f>'tabla mortalidad 1998'!M11</f>
        <v>45.556841684978664</v>
      </c>
      <c r="T10" s="28">
        <f>'tabla mortalidad 2018'!M11</f>
        <v>50.187339496796191</v>
      </c>
    </row>
    <row r="11" spans="2:20" x14ac:dyDescent="0.3">
      <c r="B11" s="9">
        <v>35</v>
      </c>
      <c r="C11" s="27">
        <f>'tabla mortalidad 1998'!E12</f>
        <v>2.8750333258875495E-3</v>
      </c>
      <c r="D11" s="27">
        <f>'tabla mortalidad 2018'!E12</f>
        <v>1.7982799061767006E-3</v>
      </c>
      <c r="F11" s="9">
        <v>35</v>
      </c>
      <c r="G11" s="27">
        <f>'tabla mortalidad 1998'!G12</f>
        <v>1.4272581262497452E-2</v>
      </c>
      <c r="H11" s="27">
        <f>'tabla mortalidad 2018'!G12</f>
        <v>8.9511578128040475E-3</v>
      </c>
      <c r="J11" s="9">
        <v>35</v>
      </c>
      <c r="K11" s="1">
        <f>'tabla mortalidad 1998'!I12</f>
        <v>90429.804259805271</v>
      </c>
      <c r="L11" s="1">
        <f>'tabla mortalidad 2018'!I12</f>
        <v>93760.575871229288</v>
      </c>
      <c r="N11" s="9">
        <v>35</v>
      </c>
      <c r="O11" s="1">
        <f>'tabla mortalidad 1998'!J12</f>
        <v>1290.6667298498069</v>
      </c>
      <c r="P11" s="1">
        <f>'tabla mortalidad 2018'!J12</f>
        <v>839.26571124276961</v>
      </c>
      <c r="R11" s="9">
        <v>35</v>
      </c>
      <c r="S11" s="28">
        <f>'tabla mortalidad 1998'!M12</f>
        <v>41.065142639685675</v>
      </c>
      <c r="T11" s="28">
        <f>'tabla mortalidad 2018'!M12</f>
        <v>45.545382362087082</v>
      </c>
    </row>
    <row r="12" spans="2:20" x14ac:dyDescent="0.3">
      <c r="B12" s="9">
        <v>40</v>
      </c>
      <c r="C12" s="27">
        <f>'tabla mortalidad 1998'!E13</f>
        <v>3.633332089041522E-3</v>
      </c>
      <c r="D12" s="27">
        <f>'tabla mortalidad 2018'!E13</f>
        <v>2.3473079378591188E-3</v>
      </c>
      <c r="F12" s="9">
        <v>40</v>
      </c>
      <c r="G12" s="27">
        <f>'tabla mortalidad 1998'!G13</f>
        <v>1.8003132051740506E-2</v>
      </c>
      <c r="H12" s="27">
        <f>'tabla mortalidad 2018'!G13</f>
        <v>1.1668068315852388E-2</v>
      </c>
      <c r="J12" s="9">
        <v>40</v>
      </c>
      <c r="K12" s="1">
        <f>'tabla mortalidad 1998'!I13</f>
        <v>89139.137529955464</v>
      </c>
      <c r="L12" s="1">
        <f>'tabla mortalidad 2018'!I13</f>
        <v>92921.310159986519</v>
      </c>
      <c r="N12" s="9">
        <v>40</v>
      </c>
      <c r="O12" s="1">
        <f>'tabla mortalidad 1998'!J13</f>
        <v>1604.7836639300513</v>
      </c>
      <c r="P12" s="1">
        <f>'tabla mortalidad 2018'!J13</f>
        <v>1084.2121949452412</v>
      </c>
      <c r="R12" s="9">
        <v>40</v>
      </c>
      <c r="S12" s="28">
        <f>'tabla mortalidad 1998'!M13</f>
        <v>36.623536493566384</v>
      </c>
      <c r="T12" s="28">
        <f>'tabla mortalidad 2018'!M13</f>
        <v>40.934168458426385</v>
      </c>
    </row>
    <row r="13" spans="2:20" x14ac:dyDescent="0.3">
      <c r="B13" s="9">
        <v>45</v>
      </c>
      <c r="C13" s="27">
        <f>'tabla mortalidad 1998'!E14</f>
        <v>4.7615175876332665E-3</v>
      </c>
      <c r="D13" s="27">
        <f>'tabla mortalidad 2018'!E14</f>
        <v>3.2600491416274551E-3</v>
      </c>
      <c r="F13" s="9">
        <v>45</v>
      </c>
      <c r="G13" s="27">
        <f>'tabla mortalidad 1998'!G14</f>
        <v>2.3527521173513588E-2</v>
      </c>
      <c r="H13" s="27">
        <f>'tabla mortalidad 2018'!G14</f>
        <v>1.6168470685686526E-2</v>
      </c>
      <c r="J13" s="9">
        <v>45</v>
      </c>
      <c r="K13" s="1">
        <f>'tabla mortalidad 1998'!I14</f>
        <v>87534.353866025413</v>
      </c>
      <c r="L13" s="1">
        <f>'tabla mortalidad 2018'!I14</f>
        <v>91837.097965041277</v>
      </c>
      <c r="N13" s="9">
        <v>45</v>
      </c>
      <c r="O13" s="1">
        <f>'tabla mortalidad 1998'!J14</f>
        <v>2059.4663639927458</v>
      </c>
      <c r="P13" s="1">
        <f>'tabla mortalidad 2018'!J14</f>
        <v>1484.8654263062926</v>
      </c>
      <c r="R13" s="9">
        <v>45</v>
      </c>
      <c r="S13" s="28">
        <f>'tabla mortalidad 1998'!M14</f>
        <v>32.249129663582927</v>
      </c>
      <c r="T13" s="28">
        <f>'tabla mortalidad 2018'!M14</f>
        <v>36.387915310935462</v>
      </c>
    </row>
    <row r="14" spans="2:20" x14ac:dyDescent="0.3">
      <c r="B14" s="9">
        <v>50</v>
      </c>
      <c r="C14" s="27">
        <f>'tabla mortalidad 1998'!E15</f>
        <v>6.9539412504786386E-3</v>
      </c>
      <c r="D14" s="27">
        <f>'tabla mortalidad 2018'!E15</f>
        <v>4.7291200160422446E-3</v>
      </c>
      <c r="F14" s="9">
        <v>50</v>
      </c>
      <c r="G14" s="27">
        <f>'tabla mortalidad 1998'!G15</f>
        <v>3.4175569004741564E-2</v>
      </c>
      <c r="H14" s="27">
        <f>'tabla mortalidad 2018'!G15</f>
        <v>2.3369309408005016E-2</v>
      </c>
      <c r="J14" s="9">
        <v>50</v>
      </c>
      <c r="K14" s="1">
        <f>'tabla mortalidad 1998'!I15</f>
        <v>85474.887502032667</v>
      </c>
      <c r="L14" s="1">
        <f>'tabla mortalidad 2018'!I15</f>
        <v>90352.232538734985</v>
      </c>
      <c r="N14" s="9">
        <v>50</v>
      </c>
      <c r="O14" s="1">
        <f>'tabla mortalidad 1998'!J15</f>
        <v>2921.1529159982456</v>
      </c>
      <c r="P14" s="1">
        <f>'tabla mortalidad 2018'!J15</f>
        <v>2111.4692779017059</v>
      </c>
      <c r="R14" s="9">
        <v>50</v>
      </c>
      <c r="S14" s="28">
        <f>'tabla mortalidad 1998'!M15</f>
        <v>27.965917174987965</v>
      </c>
      <c r="T14" s="28">
        <f>'tabla mortalidad 2018'!M15</f>
        <v>31.94483562602819</v>
      </c>
    </row>
    <row r="15" spans="2:20" x14ac:dyDescent="0.3">
      <c r="B15" s="9">
        <v>55</v>
      </c>
      <c r="C15" s="27">
        <f>'tabla mortalidad 1998'!E16</f>
        <v>1.0025324597017325E-2</v>
      </c>
      <c r="D15" s="27">
        <f>'tabla mortalidad 2018'!E16</f>
        <v>7.0354946806780103E-3</v>
      </c>
      <c r="F15" s="9">
        <v>55</v>
      </c>
      <c r="G15" s="27">
        <f>'tabla mortalidad 1998'!G16</f>
        <v>4.8901001941138403E-2</v>
      </c>
      <c r="H15" s="27">
        <f>'tabla mortalidad 2018'!G16</f>
        <v>3.4569440614496787E-2</v>
      </c>
      <c r="J15" s="9">
        <v>55</v>
      </c>
      <c r="K15" s="1">
        <f>'tabla mortalidad 1998'!I16</f>
        <v>82553.734586034421</v>
      </c>
      <c r="L15" s="1">
        <f>'tabla mortalidad 2018'!I16</f>
        <v>88240.763260833279</v>
      </c>
      <c r="N15" s="9">
        <v>55</v>
      </c>
      <c r="O15" s="1">
        <f>'tabla mortalidad 1998'!J16</f>
        <v>4036.960335239899</v>
      </c>
      <c r="P15" s="1">
        <f>'tabla mortalidad 2018'!J16</f>
        <v>3050.4338253232418</v>
      </c>
      <c r="R15" s="9">
        <v>55</v>
      </c>
      <c r="S15" s="28">
        <f>'tabla mortalidad 1998'!M16</f>
        <v>23.86702526643063</v>
      </c>
      <c r="T15" s="28">
        <f>'tabla mortalidad 2018'!M16</f>
        <v>27.649406433438916</v>
      </c>
    </row>
    <row r="16" spans="2:20" x14ac:dyDescent="0.3">
      <c r="B16" s="9">
        <v>60</v>
      </c>
      <c r="C16" s="27">
        <f>'tabla mortalidad 1998'!E17</f>
        <v>1.5720662373847973E-2</v>
      </c>
      <c r="D16" s="27">
        <f>'tabla mortalidad 2018'!E17</f>
        <v>1.0363517338313727E-2</v>
      </c>
      <c r="F16" s="9">
        <v>60</v>
      </c>
      <c r="G16" s="27">
        <f>'tabla mortalidad 1998'!G17</f>
        <v>7.5630892552127932E-2</v>
      </c>
      <c r="H16" s="27">
        <f>'tabla mortalidad 2018'!G17</f>
        <v>5.0508960472574325E-2</v>
      </c>
      <c r="J16" s="9">
        <v>60</v>
      </c>
      <c r="K16" s="1">
        <f>'tabla mortalidad 1998'!I17</f>
        <v>78516.774250794522</v>
      </c>
      <c r="L16" s="1">
        <f>'tabla mortalidad 2018'!I17</f>
        <v>85190.329435510037</v>
      </c>
      <c r="N16" s="9">
        <v>60</v>
      </c>
      <c r="O16" s="1">
        <f>'tabla mortalidad 1998'!J17</f>
        <v>5938.2937169015349</v>
      </c>
      <c r="P16" s="1">
        <f>'tabla mortalidad 2018'!J17</f>
        <v>4302.8749821037636</v>
      </c>
      <c r="R16" s="9">
        <v>60</v>
      </c>
      <c r="S16" s="28">
        <f>'tabla mortalidad 1998'!M17</f>
        <v>19.965616418521627</v>
      </c>
      <c r="T16" s="28">
        <f>'tabla mortalidad 2018'!M17</f>
        <v>23.549938225952278</v>
      </c>
    </row>
    <row r="17" spans="2:20" x14ac:dyDescent="0.3">
      <c r="B17" s="9">
        <v>65</v>
      </c>
      <c r="C17" s="27">
        <f>'tabla mortalidad 1998'!E18</f>
        <v>2.2187971258759868E-2</v>
      </c>
      <c r="D17" s="27">
        <f>'tabla mortalidad 2018'!E18</f>
        <v>1.3906142806815864E-2</v>
      </c>
      <c r="F17" s="9">
        <v>65</v>
      </c>
      <c r="G17" s="27">
        <f>'tabla mortalidad 1998'!G18</f>
        <v>0.10510944304076733</v>
      </c>
      <c r="H17" s="27">
        <f>'tabla mortalidad 2018'!G18</f>
        <v>6.7194667431192651E-2</v>
      </c>
      <c r="J17" s="9">
        <v>65</v>
      </c>
      <c r="K17" s="1">
        <f>'tabla mortalidad 1998'!I18</f>
        <v>72578.480533892987</v>
      </c>
      <c r="L17" s="1">
        <f>'tabla mortalidad 2018'!I18</f>
        <v>80887.454453406273</v>
      </c>
      <c r="N17" s="9">
        <v>65</v>
      </c>
      <c r="O17" s="1">
        <f>'tabla mortalidad 1998'!J18</f>
        <v>7628.683665662662</v>
      </c>
      <c r="P17" s="1">
        <f>'tabla mortalidad 2018'!J18</f>
        <v>5435.2056013523688</v>
      </c>
      <c r="R17" s="9">
        <v>65</v>
      </c>
      <c r="S17" s="28">
        <f>'tabla mortalidad 1998'!M18</f>
        <v>16.394634489401266</v>
      </c>
      <c r="T17" s="28">
        <f>'tabla mortalidad 2018'!M18</f>
        <v>19.669707084786303</v>
      </c>
    </row>
    <row r="18" spans="2:20" x14ac:dyDescent="0.3">
      <c r="B18" s="9">
        <v>70</v>
      </c>
      <c r="C18" s="27">
        <f>'tabla mortalidad 1998'!E19</f>
        <v>3.2846989526829046E-2</v>
      </c>
      <c r="D18" s="27">
        <f>'tabla mortalidad 2018'!E19</f>
        <v>2.1657174220134783E-2</v>
      </c>
      <c r="F18" s="9">
        <v>70</v>
      </c>
      <c r="G18" s="27">
        <f>'tabla mortalidad 1998'!G19</f>
        <v>0.15177182848255941</v>
      </c>
      <c r="H18" s="27">
        <f>'tabla mortalidad 2018'!G19</f>
        <v>0.10272408745417533</v>
      </c>
      <c r="J18" s="9">
        <v>70</v>
      </c>
      <c r="K18" s="1">
        <f>'tabla mortalidad 1998'!I19</f>
        <v>64949.796868230325</v>
      </c>
      <c r="L18" s="1">
        <f>'tabla mortalidad 2018'!I19</f>
        <v>75452.248852053905</v>
      </c>
      <c r="N18" s="9">
        <v>70</v>
      </c>
      <c r="O18" s="1">
        <f>'tabla mortalidad 1998'!J19</f>
        <v>9857.54943026213</v>
      </c>
      <c r="P18" s="1">
        <f>'tabla mortalidad 2018'!J19</f>
        <v>7750.7634096925758</v>
      </c>
      <c r="R18" s="9">
        <v>70</v>
      </c>
      <c r="S18" s="28">
        <f>'tabla mortalidad 1998'!M19</f>
        <v>13.026629911722544</v>
      </c>
      <c r="T18" s="28">
        <f>'tabla mortalidad 2018'!M19</f>
        <v>15.906527584381919</v>
      </c>
    </row>
    <row r="19" spans="2:20" x14ac:dyDescent="0.3">
      <c r="B19" s="9">
        <v>75</v>
      </c>
      <c r="C19" s="27">
        <f>'tabla mortalidad 1998'!E20</f>
        <v>5.7543039108368992E-2</v>
      </c>
      <c r="D19" s="27">
        <f>'tabla mortalidad 2018'!E20</f>
        <v>3.8389580484996765E-2</v>
      </c>
      <c r="F19" s="9">
        <v>75</v>
      </c>
      <c r="G19" s="27">
        <f>'tabla mortalidad 1998'!G20</f>
        <v>0.25153060669660821</v>
      </c>
      <c r="H19" s="27">
        <f>'tabla mortalidad 2018'!G20</f>
        <v>0.17513911002412882</v>
      </c>
      <c r="J19" s="9">
        <v>75</v>
      </c>
      <c r="K19" s="1">
        <f>'tabla mortalidad 1998'!I20</f>
        <v>55092.247437968195</v>
      </c>
      <c r="L19" s="1">
        <f>'tabla mortalidad 2018'!I20</f>
        <v>67701.485442361329</v>
      </c>
      <c r="N19" s="9">
        <v>75</v>
      </c>
      <c r="O19" s="1">
        <f>'tabla mortalidad 1998'!J20</f>
        <v>13857.386422351796</v>
      </c>
      <c r="P19" s="1">
        <f>'tabla mortalidad 2018'!J20</f>
        <v>11857.177907686681</v>
      </c>
      <c r="R19" s="9">
        <v>75</v>
      </c>
      <c r="S19" s="28">
        <f>'tabla mortalidad 1998'!M20</f>
        <v>9.9101394709526041</v>
      </c>
      <c r="T19" s="28">
        <f>'tabla mortalidad 2018'!M20</f>
        <v>12.44136574595413</v>
      </c>
    </row>
    <row r="20" spans="2:20" x14ac:dyDescent="0.3">
      <c r="B20" s="9">
        <v>80</v>
      </c>
      <c r="C20" s="27">
        <f>'tabla mortalidad 1998'!E21</f>
        <v>0.10126085463376343</v>
      </c>
      <c r="D20" s="27">
        <f>'tabla mortalidad 2018'!E21</f>
        <v>6.9034781689396349E-2</v>
      </c>
      <c r="F20" s="9">
        <v>80</v>
      </c>
      <c r="G20" s="27">
        <f>'tabla mortalidad 1998'!G21</f>
        <v>0.40402458599224833</v>
      </c>
      <c r="H20" s="27">
        <f>'tabla mortalidad 2018'!G21</f>
        <v>0.29436956227741973</v>
      </c>
      <c r="J20" s="9">
        <v>80</v>
      </c>
      <c r="K20" s="1">
        <f>'tabla mortalidad 1998'!I21</f>
        <v>41234.8610156164</v>
      </c>
      <c r="L20" s="1">
        <f>'tabla mortalidad 2018'!I21</f>
        <v>55844.307534674648</v>
      </c>
      <c r="N20" s="9">
        <v>80</v>
      </c>
      <c r="O20" s="1">
        <f>'tabla mortalidad 1998'!J21</f>
        <v>16659.897650282317</v>
      </c>
      <c r="P20" s="1">
        <f>'tabla mortalidad 2018'!J21</f>
        <v>16438.864364667788</v>
      </c>
      <c r="R20" s="9">
        <v>80</v>
      </c>
      <c r="S20" s="28">
        <f>'tabla mortalidad 1998'!M21</f>
        <v>7.4003907671464484</v>
      </c>
      <c r="T20" s="28">
        <f>'tabla mortalidad 2018'!M21</f>
        <v>9.5521725138949609</v>
      </c>
    </row>
    <row r="21" spans="2:20" x14ac:dyDescent="0.3">
      <c r="B21" s="9" t="s">
        <v>13</v>
      </c>
      <c r="C21" s="27">
        <f>'tabla mortalidad 1998'!E22</f>
        <v>0.17474967348715717</v>
      </c>
      <c r="D21" s="27">
        <f>'tabla mortalidad 2018'!E22</f>
        <v>0.13343751356513434</v>
      </c>
      <c r="F21" s="9" t="s">
        <v>13</v>
      </c>
      <c r="G21" s="27">
        <f>'tabla mortalidad 1998'!G22</f>
        <v>1</v>
      </c>
      <c r="H21" s="27">
        <f>'tabla mortalidad 2018'!G22</f>
        <v>1</v>
      </c>
      <c r="J21" s="9" t="s">
        <v>13</v>
      </c>
      <c r="K21" s="1">
        <f>'tabla mortalidad 1998'!I22</f>
        <v>24574.963365334082</v>
      </c>
      <c r="L21" s="1">
        <f>'tabla mortalidad 2018'!I22</f>
        <v>39405.44317000686</v>
      </c>
      <c r="N21" s="9" t="s">
        <v>13</v>
      </c>
      <c r="O21" s="1">
        <f>'tabla mortalidad 1998'!J22</f>
        <v>24574.963365334082</v>
      </c>
      <c r="P21" s="1">
        <f>'tabla mortalidad 2018'!J22</f>
        <v>39405.44317000686</v>
      </c>
      <c r="R21" s="9" t="s">
        <v>13</v>
      </c>
      <c r="S21" s="28">
        <f>'tabla mortalidad 1998'!M22</f>
        <v>5.7224713502740405</v>
      </c>
      <c r="T21" s="28">
        <f>'tabla mortalidad 2018'!M22</f>
        <v>7.4941444372153549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8696A-8432-4DF9-8FED-30A398384FE4}">
  <dimension ref="B1:L24"/>
  <sheetViews>
    <sheetView showGridLines="0" tabSelected="1" zoomScaleNormal="100" workbookViewId="0"/>
  </sheetViews>
  <sheetFormatPr defaultRowHeight="14.4" x14ac:dyDescent="0.3"/>
  <cols>
    <col min="1" max="1" width="4.33203125" customWidth="1"/>
    <col min="2" max="2" width="8.5546875" customWidth="1"/>
    <col min="3" max="4" width="7.5546875" customWidth="1"/>
    <col min="5" max="5" width="8" customWidth="1"/>
    <col min="6" max="8" width="7.5546875" customWidth="1"/>
    <col min="9" max="9" width="8" customWidth="1"/>
    <col min="10" max="11" width="7.5546875" customWidth="1"/>
    <col min="12" max="12" width="8.33203125" customWidth="1"/>
  </cols>
  <sheetData>
    <row r="1" spans="2:12" x14ac:dyDescent="0.3">
      <c r="B1" s="29" t="s">
        <v>28</v>
      </c>
      <c r="C1" s="6"/>
      <c r="D1" s="6"/>
      <c r="E1" s="6"/>
      <c r="F1" s="6"/>
    </row>
    <row r="2" spans="2:12" x14ac:dyDescent="0.3">
      <c r="B2" s="6"/>
      <c r="C2" s="6"/>
      <c r="D2" s="6"/>
      <c r="E2" s="6"/>
      <c r="F2" s="6"/>
    </row>
    <row r="3" spans="2:12" x14ac:dyDescent="0.3">
      <c r="B3" s="7"/>
      <c r="C3" s="30">
        <v>1998</v>
      </c>
      <c r="D3" s="30"/>
      <c r="E3" s="30"/>
      <c r="F3" s="30"/>
      <c r="G3" s="31">
        <v>2018</v>
      </c>
      <c r="H3" s="31"/>
      <c r="I3" s="31"/>
      <c r="J3" s="31"/>
      <c r="K3" s="3"/>
    </row>
    <row r="4" spans="2:12" ht="15.6" x14ac:dyDescent="0.3">
      <c r="B4" s="8" t="s">
        <v>1</v>
      </c>
      <c r="C4" s="8" t="s">
        <v>9</v>
      </c>
      <c r="D4" s="8" t="s">
        <v>11</v>
      </c>
      <c r="E4" s="8" t="s">
        <v>12</v>
      </c>
      <c r="F4" s="8"/>
      <c r="G4" s="8" t="s">
        <v>9</v>
      </c>
      <c r="H4" s="8" t="s">
        <v>11</v>
      </c>
      <c r="I4" s="8" t="s">
        <v>12</v>
      </c>
      <c r="J4" s="8"/>
      <c r="K4" s="8" t="s">
        <v>25</v>
      </c>
      <c r="L4" s="22" t="s">
        <v>26</v>
      </c>
    </row>
    <row r="5" spans="2:12" x14ac:dyDescent="0.3">
      <c r="B5" s="9">
        <v>0</v>
      </c>
      <c r="C5" s="19"/>
      <c r="D5" s="19"/>
      <c r="E5" s="19"/>
      <c r="F5" s="20"/>
      <c r="G5" s="19"/>
      <c r="H5" s="19"/>
      <c r="I5" s="19"/>
      <c r="J5" s="20"/>
      <c r="K5" s="23"/>
      <c r="L5" s="26"/>
    </row>
    <row r="6" spans="2:12" x14ac:dyDescent="0.3">
      <c r="B6" s="16">
        <v>1</v>
      </c>
      <c r="C6" s="19"/>
      <c r="D6" s="19"/>
      <c r="E6" s="19"/>
      <c r="F6" s="21"/>
      <c r="G6" s="19"/>
      <c r="H6" s="19"/>
      <c r="I6" s="19"/>
      <c r="J6" s="21"/>
      <c r="K6" s="23"/>
      <c r="L6" s="26"/>
    </row>
    <row r="7" spans="2:12" x14ac:dyDescent="0.3">
      <c r="B7" s="16">
        <v>5</v>
      </c>
      <c r="C7" s="19"/>
      <c r="D7" s="19"/>
      <c r="E7" s="19"/>
      <c r="F7" s="21"/>
      <c r="G7" s="19"/>
      <c r="H7" s="19"/>
      <c r="I7" s="19"/>
      <c r="J7" s="21"/>
      <c r="K7" s="23"/>
      <c r="L7" s="26"/>
    </row>
    <row r="8" spans="2:12" x14ac:dyDescent="0.3">
      <c r="B8" s="16">
        <v>10</v>
      </c>
      <c r="C8" s="19"/>
      <c r="D8" s="19"/>
      <c r="E8" s="19"/>
      <c r="F8" s="21"/>
      <c r="G8" s="19"/>
      <c r="H8" s="19"/>
      <c r="I8" s="19"/>
      <c r="J8" s="21"/>
      <c r="K8" s="23"/>
      <c r="L8" s="26"/>
    </row>
    <row r="9" spans="2:12" x14ac:dyDescent="0.3">
      <c r="B9" s="9">
        <v>15</v>
      </c>
      <c r="C9" s="19"/>
      <c r="D9" s="19"/>
      <c r="E9" s="19"/>
      <c r="F9" s="21"/>
      <c r="G9" s="19"/>
      <c r="H9" s="19"/>
      <c r="I9" s="19"/>
      <c r="J9" s="21"/>
      <c r="K9" s="23"/>
      <c r="L9" s="26"/>
    </row>
    <row r="10" spans="2:12" x14ac:dyDescent="0.3">
      <c r="B10" s="9">
        <v>20</v>
      </c>
      <c r="C10" s="19"/>
      <c r="D10" s="19"/>
      <c r="E10" s="19"/>
      <c r="F10" s="21"/>
      <c r="G10" s="19"/>
      <c r="H10" s="19"/>
      <c r="I10" s="19"/>
      <c r="J10" s="21"/>
      <c r="K10" s="23"/>
      <c r="L10" s="26"/>
    </row>
    <row r="11" spans="2:12" x14ac:dyDescent="0.3">
      <c r="B11" s="9">
        <v>25</v>
      </c>
      <c r="C11" s="19"/>
      <c r="D11" s="19"/>
      <c r="E11" s="19"/>
      <c r="F11" s="21"/>
      <c r="G11" s="19"/>
      <c r="H11" s="19"/>
      <c r="I11" s="19"/>
      <c r="J11" s="21"/>
      <c r="K11" s="23"/>
      <c r="L11" s="26"/>
    </row>
    <row r="12" spans="2:12" x14ac:dyDescent="0.3">
      <c r="B12" s="9">
        <v>30</v>
      </c>
      <c r="C12" s="19"/>
      <c r="D12" s="19"/>
      <c r="E12" s="19"/>
      <c r="F12" s="21"/>
      <c r="G12" s="19"/>
      <c r="H12" s="19"/>
      <c r="I12" s="19"/>
      <c r="J12" s="21"/>
      <c r="K12" s="23"/>
      <c r="L12" s="26"/>
    </row>
    <row r="13" spans="2:12" x14ac:dyDescent="0.3">
      <c r="B13" s="9">
        <v>35</v>
      </c>
      <c r="C13" s="19"/>
      <c r="D13" s="19"/>
      <c r="E13" s="19"/>
      <c r="F13" s="21"/>
      <c r="G13" s="19"/>
      <c r="H13" s="19"/>
      <c r="I13" s="19"/>
      <c r="J13" s="21"/>
      <c r="K13" s="23"/>
      <c r="L13" s="26"/>
    </row>
    <row r="14" spans="2:12" x14ac:dyDescent="0.3">
      <c r="B14" s="9">
        <v>40</v>
      </c>
      <c r="C14" s="19"/>
      <c r="D14" s="19"/>
      <c r="E14" s="19"/>
      <c r="F14" s="21"/>
      <c r="G14" s="19"/>
      <c r="H14" s="19"/>
      <c r="I14" s="19"/>
      <c r="J14" s="21"/>
      <c r="K14" s="23"/>
      <c r="L14" s="26"/>
    </row>
    <row r="15" spans="2:12" x14ac:dyDescent="0.3">
      <c r="B15" s="9">
        <v>45</v>
      </c>
      <c r="C15" s="19"/>
      <c r="D15" s="19"/>
      <c r="E15" s="19"/>
      <c r="F15" s="21"/>
      <c r="G15" s="19"/>
      <c r="H15" s="19"/>
      <c r="I15" s="19"/>
      <c r="J15" s="21"/>
      <c r="K15" s="23"/>
      <c r="L15" s="26"/>
    </row>
    <row r="16" spans="2:12" x14ac:dyDescent="0.3">
      <c r="B16" s="9">
        <v>50</v>
      </c>
      <c r="C16" s="19"/>
      <c r="D16" s="19"/>
      <c r="E16" s="19"/>
      <c r="F16" s="21"/>
      <c r="G16" s="19"/>
      <c r="H16" s="19"/>
      <c r="I16" s="19"/>
      <c r="J16" s="21"/>
      <c r="K16" s="23"/>
      <c r="L16" s="26"/>
    </row>
    <row r="17" spans="2:12" x14ac:dyDescent="0.3">
      <c r="B17" s="9">
        <v>55</v>
      </c>
      <c r="C17" s="19"/>
      <c r="D17" s="19"/>
      <c r="E17" s="19"/>
      <c r="F17" s="21"/>
      <c r="G17" s="19"/>
      <c r="H17" s="19"/>
      <c r="I17" s="19"/>
      <c r="J17" s="21"/>
      <c r="K17" s="23"/>
      <c r="L17" s="26"/>
    </row>
    <row r="18" spans="2:12" x14ac:dyDescent="0.3">
      <c r="B18" s="9">
        <v>60</v>
      </c>
      <c r="C18" s="19"/>
      <c r="D18" s="19"/>
      <c r="E18" s="19"/>
      <c r="F18" s="21"/>
      <c r="G18" s="19"/>
      <c r="H18" s="19"/>
      <c r="I18" s="19"/>
      <c r="J18" s="21"/>
      <c r="K18" s="23"/>
      <c r="L18" s="26"/>
    </row>
    <row r="19" spans="2:12" x14ac:dyDescent="0.3">
      <c r="B19" s="9">
        <v>65</v>
      </c>
      <c r="C19" s="19"/>
      <c r="D19" s="19"/>
      <c r="E19" s="19"/>
      <c r="F19" s="21"/>
      <c r="G19" s="19"/>
      <c r="H19" s="19"/>
      <c r="I19" s="19"/>
      <c r="J19" s="21"/>
      <c r="K19" s="23"/>
      <c r="L19" s="26"/>
    </row>
    <row r="20" spans="2:12" x14ac:dyDescent="0.3">
      <c r="B20" s="9">
        <v>70</v>
      </c>
      <c r="C20" s="19"/>
      <c r="D20" s="19"/>
      <c r="E20" s="19"/>
      <c r="F20" s="21"/>
      <c r="G20" s="19"/>
      <c r="H20" s="19"/>
      <c r="I20" s="19"/>
      <c r="J20" s="21"/>
      <c r="K20" s="23"/>
      <c r="L20" s="26"/>
    </row>
    <row r="21" spans="2:12" x14ac:dyDescent="0.3">
      <c r="B21" s="9">
        <v>75</v>
      </c>
      <c r="C21" s="19"/>
      <c r="D21" s="19"/>
      <c r="E21" s="19"/>
      <c r="F21" s="21"/>
      <c r="G21" s="19"/>
      <c r="H21" s="19"/>
      <c r="I21" s="19"/>
      <c r="J21" s="21"/>
      <c r="K21" s="23"/>
      <c r="L21" s="26"/>
    </row>
    <row r="22" spans="2:12" x14ac:dyDescent="0.3">
      <c r="B22" s="9">
        <v>80</v>
      </c>
      <c r="C22" s="19"/>
      <c r="D22" s="19"/>
      <c r="E22" s="19"/>
      <c r="F22" s="21"/>
      <c r="G22" s="19"/>
      <c r="H22" s="19"/>
      <c r="I22" s="19"/>
      <c r="J22" s="21"/>
      <c r="K22" s="23"/>
      <c r="L22" s="26"/>
    </row>
    <row r="23" spans="2:12" x14ac:dyDescent="0.3">
      <c r="B23" s="9" t="s">
        <v>13</v>
      </c>
      <c r="C23" s="19"/>
      <c r="D23" s="19"/>
      <c r="E23" s="19"/>
      <c r="F23" s="21"/>
      <c r="G23" s="19"/>
      <c r="H23" s="19"/>
      <c r="I23" s="19"/>
      <c r="J23" s="21"/>
      <c r="K23" s="23"/>
      <c r="L23" s="26"/>
    </row>
    <row r="24" spans="2:12" x14ac:dyDescent="0.3">
      <c r="B24" s="24" t="s">
        <v>27</v>
      </c>
      <c r="C24" s="25"/>
      <c r="D24" s="25"/>
      <c r="E24" s="25"/>
      <c r="F24" s="25"/>
      <c r="G24" s="25"/>
      <c r="H24" s="25"/>
      <c r="I24" s="25"/>
      <c r="J24" s="25"/>
      <c r="K24" s="23"/>
      <c r="L24" s="26"/>
    </row>
  </sheetData>
  <mergeCells count="2">
    <mergeCell ref="C3:F3"/>
    <mergeCell ref="G3:J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tabla mortalidad 1998</vt:lpstr>
      <vt:lpstr>tabla mortalidad 2018</vt:lpstr>
      <vt:lpstr>Gráficas</vt:lpstr>
      <vt:lpstr>Descomposición e0 - Arriaga</vt:lpstr>
      <vt:lpstr>'tabla mortalidad 2018'!_Hlk25056703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Cecilia Villarroel</dc:creator>
  <cp:keywords/>
  <dc:description/>
  <cp:lastModifiedBy>Andrés Gonzalo Peña Montalvo</cp:lastModifiedBy>
  <cp:revision/>
  <dcterms:created xsi:type="dcterms:W3CDTF">2019-11-19T15:28:54Z</dcterms:created>
  <dcterms:modified xsi:type="dcterms:W3CDTF">2025-03-20T14:31:11Z</dcterms:modified>
  <cp:category/>
  <cp:contentStatus/>
</cp:coreProperties>
</file>