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\Nest\Axonal_delay\"/>
    </mc:Choice>
  </mc:AlternateContent>
  <xr:revisionPtr revIDLastSave="0" documentId="13_ncr:1_{4E73CD69-1200-492E-8676-95AFEEDD5BB0}" xr6:coauthVersionLast="47" xr6:coauthVersionMax="47" xr10:uidLastSave="{00000000-0000-0000-0000-000000000000}"/>
  <bookViews>
    <workbookView xWindow="-110" yWindow="-110" windowWidth="19420" windowHeight="11500" firstSheet="6" activeTab="6" xr2:uid="{ADFCE16F-3938-414F-B5E5-9C58F9644FD4}"/>
  </bookViews>
  <sheets>
    <sheet name="AxD1-DeD0.1" sheetId="1" r:id="rId1"/>
    <sheet name="AxD5-DeD0.5" sheetId="2" r:id="rId2"/>
    <sheet name="Comparison" sheetId="3" r:id="rId3"/>
    <sheet name="CorrectedComparison" sheetId="4" r:id="rId4"/>
    <sheet name="CausalSTDP-THEORY-Axd5" sheetId="5" r:id="rId5"/>
    <sheet name="CausalSTDP-NESTimpl-Axd5" sheetId="6" r:id="rId6"/>
    <sheet name="CausalSTDP-NESTimpl-Axd5-BIS" sheetId="10" r:id="rId7"/>
    <sheet name="CausalSTDP-THEORY-Axd0" sheetId="8" r:id="rId8"/>
    <sheet name="CausalSTDP-NESTimpl-Axd0" sheetId="7" r:id="rId9"/>
    <sheet name="4DownUpAxD5DeD0_1" sheetId="9" r:id="rId10"/>
  </sheets>
  <definedNames>
    <definedName name="alpha" localSheetId="9">'4DownUpAxD5DeD0_1'!$F$22</definedName>
    <definedName name="alpha" localSheetId="8">'CausalSTDP-NESTimpl-Axd0'!$F$16</definedName>
    <definedName name="alpha" localSheetId="5">'CausalSTDP-NESTimpl-Axd5'!$F$16</definedName>
    <definedName name="alpha" localSheetId="6">'CausalSTDP-NESTimpl-Axd5-BIS'!$F$15</definedName>
    <definedName name="alpha" localSheetId="7">'CausalSTDP-THEORY-Axd0'!$F$16</definedName>
    <definedName name="alpha">'CausalSTDP-THEORY-Axd5'!$F$16</definedName>
    <definedName name="lambda" localSheetId="9">'4DownUpAxD5DeD0_1'!$F$20</definedName>
    <definedName name="lambda" localSheetId="8">'CausalSTDP-NESTimpl-Axd0'!$F$14</definedName>
    <definedName name="lambda" localSheetId="5">'CausalSTDP-NESTimpl-Axd5'!$F$14</definedName>
    <definedName name="lambda" localSheetId="6">'CausalSTDP-NESTimpl-Axd5-BIS'!$F$13</definedName>
    <definedName name="lambda" localSheetId="7">'CausalSTDP-THEORY-Axd0'!$F$14</definedName>
    <definedName name="lambda">'CausalSTDP-THEORY-Axd5'!$F$14</definedName>
    <definedName name="mu" localSheetId="9">'4DownUpAxD5DeD0_1'!$F$23</definedName>
    <definedName name="mu" localSheetId="8">'CausalSTDP-NESTimpl-Axd0'!$F$17</definedName>
    <definedName name="mu" localSheetId="5">'CausalSTDP-NESTimpl-Axd5'!$F$17</definedName>
    <definedName name="mu" localSheetId="6">'CausalSTDP-NESTimpl-Axd5-BIS'!$F$16</definedName>
    <definedName name="mu" localSheetId="7">'CausalSTDP-THEORY-Axd0'!$F$17</definedName>
    <definedName name="mu">'CausalSTDP-THEORY-Axd5'!$F$17</definedName>
    <definedName name="tau" localSheetId="9">'4DownUpAxD5DeD0_1'!$F$21</definedName>
    <definedName name="tau" localSheetId="8">'CausalSTDP-NESTimpl-Axd0'!$F$15</definedName>
    <definedName name="tau" localSheetId="5">'CausalSTDP-NESTimpl-Axd5'!$F$15</definedName>
    <definedName name="tau" localSheetId="6">'CausalSTDP-NESTimpl-Axd5-BIS'!$F$14</definedName>
    <definedName name="tau" localSheetId="7">'CausalSTDP-THEORY-Axd0'!$F$15</definedName>
    <definedName name="tau">'CausalSTDP-THEORY-Axd5'!$F$15</definedName>
    <definedName name="w" localSheetId="9">'4DownUpAxD5DeD0_1'!$F$24</definedName>
    <definedName name="w" localSheetId="8">'CausalSTDP-NESTimpl-Axd0'!$F$18</definedName>
    <definedName name="w" localSheetId="5">'CausalSTDP-NESTimpl-Axd5'!$F$18</definedName>
    <definedName name="w" localSheetId="6">'CausalSTDP-NESTimpl-Axd5-BIS'!$F$17</definedName>
    <definedName name="w" localSheetId="7">'CausalSTDP-THEORY-Axd0'!$F$18</definedName>
    <definedName name="w">'CausalSTDP-THEORY-Axd5'!$F$18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0" i="10" l="1"/>
  <c r="J10" i="10"/>
  <c r="H10" i="10"/>
  <c r="V9" i="10"/>
  <c r="J9" i="10"/>
  <c r="H9" i="10"/>
  <c r="X7" i="10"/>
  <c r="I7" i="10"/>
  <c r="S7" i="10" s="1"/>
  <c r="J8" i="10"/>
  <c r="V8" i="10"/>
  <c r="H8" i="10"/>
  <c r="U20" i="10"/>
  <c r="T20" i="10"/>
  <c r="S20" i="10"/>
  <c r="R20" i="10"/>
  <c r="I15" i="10"/>
  <c r="V7" i="10"/>
  <c r="J7" i="10"/>
  <c r="H7" i="10"/>
  <c r="J6" i="10"/>
  <c r="H6" i="10"/>
  <c r="V11" i="9"/>
  <c r="V12" i="9"/>
  <c r="V13" i="9"/>
  <c r="V14" i="9"/>
  <c r="V15" i="9"/>
  <c r="V16" i="9"/>
  <c r="V17" i="9"/>
  <c r="AC17" i="9"/>
  <c r="AC13" i="9"/>
  <c r="AC10" i="9"/>
  <c r="AC7" i="9"/>
  <c r="S27" i="9"/>
  <c r="T27" i="9"/>
  <c r="U27" i="9"/>
  <c r="R27" i="9"/>
  <c r="V8" i="9"/>
  <c r="V6" i="9"/>
  <c r="V7" i="9"/>
  <c r="H11" i="9"/>
  <c r="J11" i="9"/>
  <c r="H12" i="9"/>
  <c r="J12" i="9"/>
  <c r="I12" i="9" s="1"/>
  <c r="H13" i="9"/>
  <c r="J13" i="9"/>
  <c r="I13" i="9" s="1"/>
  <c r="H14" i="9"/>
  <c r="J14" i="9"/>
  <c r="H15" i="9"/>
  <c r="J15" i="9"/>
  <c r="H16" i="9"/>
  <c r="J16" i="9"/>
  <c r="I16" i="9" s="1"/>
  <c r="J17" i="9"/>
  <c r="H17" i="9"/>
  <c r="X14" i="9"/>
  <c r="V9" i="9"/>
  <c r="J9" i="9"/>
  <c r="H9" i="9"/>
  <c r="V10" i="9"/>
  <c r="J10" i="9"/>
  <c r="H10" i="9"/>
  <c r="I10" i="9" s="1"/>
  <c r="J8" i="9"/>
  <c r="H8" i="9"/>
  <c r="J7" i="9"/>
  <c r="X7" i="9" s="1"/>
  <c r="H7" i="9"/>
  <c r="J6" i="9"/>
  <c r="H6" i="9"/>
  <c r="W7" i="5"/>
  <c r="W7" i="7"/>
  <c r="V7" i="7"/>
  <c r="V11" i="8"/>
  <c r="V10" i="8"/>
  <c r="V9" i="8"/>
  <c r="V7" i="8"/>
  <c r="U21" i="8"/>
  <c r="T21" i="8"/>
  <c r="S21" i="8"/>
  <c r="R21" i="8"/>
  <c r="AB11" i="8"/>
  <c r="J11" i="8"/>
  <c r="H11" i="8"/>
  <c r="I11" i="8" s="1"/>
  <c r="AB10" i="8"/>
  <c r="J10" i="8"/>
  <c r="H10" i="8"/>
  <c r="I10" i="8" s="1"/>
  <c r="J9" i="8"/>
  <c r="H9" i="8"/>
  <c r="J8" i="8"/>
  <c r="H8" i="8"/>
  <c r="I8" i="8" s="1"/>
  <c r="J7" i="8"/>
  <c r="W7" i="8" s="1"/>
  <c r="H7" i="8"/>
  <c r="I7" i="8" s="1"/>
  <c r="I15" i="8" s="1"/>
  <c r="J6" i="8"/>
  <c r="H6" i="8"/>
  <c r="I6" i="8" s="1"/>
  <c r="S21" i="7"/>
  <c r="T21" i="7"/>
  <c r="U21" i="7"/>
  <c r="R21" i="7"/>
  <c r="AB11" i="7"/>
  <c r="V11" i="7"/>
  <c r="J11" i="7"/>
  <c r="H11" i="7"/>
  <c r="AB10" i="7"/>
  <c r="V10" i="7"/>
  <c r="J10" i="7"/>
  <c r="W10" i="7" s="1"/>
  <c r="H10" i="7"/>
  <c r="I10" i="7" s="1"/>
  <c r="V9" i="7"/>
  <c r="J9" i="7"/>
  <c r="H9" i="7"/>
  <c r="J8" i="7"/>
  <c r="H8" i="7"/>
  <c r="J7" i="7"/>
  <c r="H7" i="7"/>
  <c r="J6" i="7"/>
  <c r="H6" i="7"/>
  <c r="W11" i="6"/>
  <c r="W10" i="6"/>
  <c r="W9" i="6"/>
  <c r="W7" i="6"/>
  <c r="W11" i="5"/>
  <c r="W10" i="5"/>
  <c r="W9" i="5"/>
  <c r="V11" i="6"/>
  <c r="V10" i="6"/>
  <c r="V9" i="6"/>
  <c r="V7" i="6"/>
  <c r="V11" i="5"/>
  <c r="V10" i="5"/>
  <c r="V9" i="5"/>
  <c r="V7" i="5"/>
  <c r="U21" i="6"/>
  <c r="T21" i="6"/>
  <c r="S21" i="6"/>
  <c r="R21" i="6"/>
  <c r="AB11" i="6"/>
  <c r="J11" i="6"/>
  <c r="H11" i="6"/>
  <c r="AB10" i="6"/>
  <c r="J10" i="6"/>
  <c r="H10" i="6"/>
  <c r="I10" i="6" s="1"/>
  <c r="S10" i="6" s="1"/>
  <c r="T10" i="6" s="1"/>
  <c r="J9" i="6"/>
  <c r="H9" i="6"/>
  <c r="I9" i="6" s="1"/>
  <c r="J8" i="6"/>
  <c r="H8" i="6"/>
  <c r="I8" i="6" s="1"/>
  <c r="S8" i="6" s="1"/>
  <c r="J7" i="6"/>
  <c r="H7" i="6"/>
  <c r="J6" i="6"/>
  <c r="H6" i="6"/>
  <c r="I6" i="6" s="1"/>
  <c r="I14" i="6" s="1"/>
  <c r="J8" i="5"/>
  <c r="I8" i="5" s="1"/>
  <c r="I6" i="5"/>
  <c r="I7" i="5"/>
  <c r="AB11" i="5"/>
  <c r="AB10" i="5"/>
  <c r="S21" i="5"/>
  <c r="T21" i="5"/>
  <c r="U21" i="5"/>
  <c r="R21" i="5"/>
  <c r="H11" i="5"/>
  <c r="J11" i="5"/>
  <c r="I11" i="5" s="1"/>
  <c r="J10" i="5"/>
  <c r="I10" i="5" s="1"/>
  <c r="H10" i="5"/>
  <c r="J9" i="5"/>
  <c r="I9" i="5" s="1"/>
  <c r="H9" i="5"/>
  <c r="H8" i="5"/>
  <c r="J7" i="5"/>
  <c r="H7" i="5"/>
  <c r="J6" i="5"/>
  <c r="H6" i="5"/>
  <c r="I19" i="4"/>
  <c r="H19" i="4"/>
  <c r="I18" i="4"/>
  <c r="H18" i="4"/>
  <c r="I17" i="4"/>
  <c r="H17" i="4"/>
  <c r="I16" i="4"/>
  <c r="H16" i="4"/>
  <c r="I15" i="4"/>
  <c r="H15" i="4"/>
  <c r="I37" i="4"/>
  <c r="H37" i="4"/>
  <c r="I36" i="4"/>
  <c r="H36" i="4"/>
  <c r="I35" i="4"/>
  <c r="H35" i="4"/>
  <c r="I34" i="4"/>
  <c r="H34" i="4"/>
  <c r="I33" i="4"/>
  <c r="H33" i="4"/>
  <c r="I28" i="4"/>
  <c r="H28" i="4"/>
  <c r="I27" i="4"/>
  <c r="H27" i="4"/>
  <c r="I26" i="4"/>
  <c r="H26" i="4"/>
  <c r="I25" i="4"/>
  <c r="H25" i="4"/>
  <c r="I24" i="4"/>
  <c r="H24" i="4"/>
  <c r="I10" i="4"/>
  <c r="H10" i="4"/>
  <c r="I9" i="4"/>
  <c r="H9" i="4"/>
  <c r="I8" i="4"/>
  <c r="H8" i="4"/>
  <c r="I7" i="4"/>
  <c r="H7" i="4"/>
  <c r="I6" i="4"/>
  <c r="H6" i="4"/>
  <c r="I19" i="3"/>
  <c r="H19" i="3"/>
  <c r="I18" i="3"/>
  <c r="H18" i="3"/>
  <c r="I17" i="3"/>
  <c r="H17" i="3"/>
  <c r="I16" i="3"/>
  <c r="H16" i="3"/>
  <c r="I15" i="3"/>
  <c r="H15" i="3"/>
  <c r="H24" i="3"/>
  <c r="I24" i="3"/>
  <c r="I37" i="3"/>
  <c r="H37" i="3"/>
  <c r="I36" i="3"/>
  <c r="H36" i="3"/>
  <c r="I35" i="3"/>
  <c r="H35" i="3"/>
  <c r="I34" i="3"/>
  <c r="H34" i="3"/>
  <c r="I33" i="3"/>
  <c r="H33" i="3"/>
  <c r="I28" i="3"/>
  <c r="H28" i="3"/>
  <c r="I27" i="3"/>
  <c r="H27" i="3"/>
  <c r="I26" i="3"/>
  <c r="H26" i="3"/>
  <c r="I25" i="3"/>
  <c r="H25" i="3"/>
  <c r="I7" i="3"/>
  <c r="I8" i="3"/>
  <c r="I9" i="3"/>
  <c r="I10" i="3"/>
  <c r="I6" i="3"/>
  <c r="H7" i="3"/>
  <c r="H8" i="3"/>
  <c r="H9" i="3"/>
  <c r="H10" i="3"/>
  <c r="H6" i="3"/>
  <c r="I10" i="10" l="1"/>
  <c r="S10" i="10" s="1"/>
  <c r="T10" i="10" s="1"/>
  <c r="W10" i="10"/>
  <c r="X10" i="10"/>
  <c r="I9" i="10"/>
  <c r="X9" i="10"/>
  <c r="I8" i="10"/>
  <c r="S8" i="10" s="1"/>
  <c r="T8" i="10" s="1"/>
  <c r="W8" i="10" s="1"/>
  <c r="I6" i="10"/>
  <c r="S6" i="10" s="1"/>
  <c r="T7" i="10" s="1"/>
  <c r="X8" i="10"/>
  <c r="Y8" i="10" s="1"/>
  <c r="Z8" i="10" s="1"/>
  <c r="I16" i="10"/>
  <c r="J16" i="10" s="1"/>
  <c r="I13" i="10"/>
  <c r="I14" i="10"/>
  <c r="I17" i="9"/>
  <c r="I8" i="9"/>
  <c r="S8" i="9" s="1"/>
  <c r="I9" i="9"/>
  <c r="I11" i="9"/>
  <c r="I24" i="9" s="1"/>
  <c r="J24" i="9" s="1"/>
  <c r="I15" i="9"/>
  <c r="I14" i="9"/>
  <c r="X8" i="9"/>
  <c r="X10" i="9"/>
  <c r="I7" i="9"/>
  <c r="S15" i="9"/>
  <c r="S14" i="9"/>
  <c r="X13" i="9"/>
  <c r="X9" i="9"/>
  <c r="X12" i="9"/>
  <c r="X11" i="9"/>
  <c r="I6" i="9"/>
  <c r="S6" i="9" s="1"/>
  <c r="T6" i="9" s="1"/>
  <c r="R7" i="9" s="1"/>
  <c r="X16" i="9"/>
  <c r="X6" i="9"/>
  <c r="X17" i="9"/>
  <c r="X15" i="9"/>
  <c r="S9" i="9"/>
  <c r="I25" i="9"/>
  <c r="J25" i="9" s="1"/>
  <c r="I21" i="9"/>
  <c r="I9" i="8"/>
  <c r="I17" i="8" s="1"/>
  <c r="I8" i="7"/>
  <c r="S8" i="7" s="1"/>
  <c r="W10" i="8"/>
  <c r="W11" i="8"/>
  <c r="W9" i="8"/>
  <c r="S10" i="8"/>
  <c r="T10" i="8" s="1"/>
  <c r="I18" i="8"/>
  <c r="J18" i="8" s="1"/>
  <c r="S6" i="8"/>
  <c r="R7" i="8" s="1"/>
  <c r="I14" i="8"/>
  <c r="J15" i="8" s="1"/>
  <c r="I19" i="8"/>
  <c r="J19" i="8" s="1"/>
  <c r="S11" i="8"/>
  <c r="T11" i="8" s="1"/>
  <c r="S8" i="8"/>
  <c r="R9" i="8" s="1"/>
  <c r="I16" i="8"/>
  <c r="J17" i="8" s="1"/>
  <c r="I9" i="7"/>
  <c r="I17" i="7" s="1"/>
  <c r="W9" i="7"/>
  <c r="I7" i="7"/>
  <c r="I15" i="7" s="1"/>
  <c r="W11" i="7"/>
  <c r="I6" i="7"/>
  <c r="S6" i="7" s="1"/>
  <c r="S10" i="7"/>
  <c r="T10" i="7" s="1"/>
  <c r="I18" i="7"/>
  <c r="J18" i="7" s="1"/>
  <c r="I11" i="7"/>
  <c r="I7" i="6"/>
  <c r="I11" i="6"/>
  <c r="I19" i="6" s="1"/>
  <c r="J19" i="6" s="1"/>
  <c r="X10" i="6"/>
  <c r="Y10" i="6" s="1"/>
  <c r="I15" i="6"/>
  <c r="J15" i="6" s="1"/>
  <c r="S7" i="6"/>
  <c r="S9" i="6"/>
  <c r="T9" i="6" s="1"/>
  <c r="I17" i="6"/>
  <c r="I16" i="6"/>
  <c r="I18" i="6"/>
  <c r="J18" i="6" s="1"/>
  <c r="S6" i="6"/>
  <c r="S8" i="5"/>
  <c r="R9" i="5" s="1"/>
  <c r="S10" i="5"/>
  <c r="T10" i="5" s="1"/>
  <c r="I17" i="5"/>
  <c r="I15" i="5"/>
  <c r="Y10" i="10" l="1"/>
  <c r="Z10" i="10" s="1"/>
  <c r="S9" i="10"/>
  <c r="T9" i="10" s="1"/>
  <c r="W9" i="10" s="1"/>
  <c r="Y9" i="10" s="1"/>
  <c r="Z9" i="10" s="1"/>
  <c r="W7" i="10"/>
  <c r="Y7" i="10" s="1"/>
  <c r="Z7" i="10" s="1"/>
  <c r="J14" i="10"/>
  <c r="I17" i="10"/>
  <c r="J17" i="10" s="1"/>
  <c r="I18" i="10"/>
  <c r="J18" i="10" s="1"/>
  <c r="T9" i="9"/>
  <c r="R10" i="9" s="1"/>
  <c r="S11" i="9"/>
  <c r="T11" i="9" s="1"/>
  <c r="R12" i="9" s="1"/>
  <c r="T15" i="9"/>
  <c r="R16" i="9" s="1"/>
  <c r="S7" i="9"/>
  <c r="T7" i="9" s="1"/>
  <c r="I20" i="9"/>
  <c r="J21" i="9" s="1"/>
  <c r="I22" i="9"/>
  <c r="I23" i="9"/>
  <c r="I16" i="7"/>
  <c r="I14" i="7"/>
  <c r="J15" i="7" s="1"/>
  <c r="S7" i="8"/>
  <c r="T7" i="8" s="1"/>
  <c r="X10" i="8"/>
  <c r="Y10" i="8" s="1"/>
  <c r="S9" i="8"/>
  <c r="T9" i="8" s="1"/>
  <c r="X11" i="8"/>
  <c r="Y11" i="8" s="1"/>
  <c r="J17" i="7"/>
  <c r="S9" i="7"/>
  <c r="T9" i="7" s="1"/>
  <c r="X9" i="7" s="1"/>
  <c r="Y9" i="7" s="1"/>
  <c r="S7" i="7"/>
  <c r="T7" i="7" s="1"/>
  <c r="X10" i="7"/>
  <c r="Y10" i="7" s="1"/>
  <c r="I19" i="7"/>
  <c r="J19" i="7" s="1"/>
  <c r="S11" i="7"/>
  <c r="T11" i="7" s="1"/>
  <c r="J17" i="6"/>
  <c r="S11" i="6"/>
  <c r="T11" i="6" s="1"/>
  <c r="X11" i="6" s="1"/>
  <c r="Y11" i="6" s="1"/>
  <c r="X9" i="6"/>
  <c r="Y9" i="6" s="1"/>
  <c r="T7" i="6"/>
  <c r="S9" i="5"/>
  <c r="T9" i="5" s="1"/>
  <c r="I16" i="5"/>
  <c r="J17" i="5" s="1"/>
  <c r="I18" i="5"/>
  <c r="J18" i="5" s="1"/>
  <c r="X10" i="5"/>
  <c r="Y10" i="5" s="1"/>
  <c r="I19" i="5"/>
  <c r="J19" i="5" s="1"/>
  <c r="S11" i="5"/>
  <c r="T11" i="5" s="1"/>
  <c r="X11" i="5" s="1"/>
  <c r="S10" i="9" l="1"/>
  <c r="T10" i="9"/>
  <c r="W9" i="9" s="1"/>
  <c r="Y9" i="9" s="1"/>
  <c r="S12" i="9"/>
  <c r="T12" i="9" s="1"/>
  <c r="R13" i="9" s="1"/>
  <c r="S16" i="9"/>
  <c r="T16" i="9" s="1"/>
  <c r="R17" i="9" s="1"/>
  <c r="S17" i="9" s="1"/>
  <c r="T17" i="9" s="1"/>
  <c r="W7" i="9"/>
  <c r="Y7" i="9" s="1"/>
  <c r="W6" i="9"/>
  <c r="Y6" i="9" s="1"/>
  <c r="Z7" i="9" s="1"/>
  <c r="J23" i="9"/>
  <c r="X7" i="8"/>
  <c r="Y7" i="8" s="1"/>
  <c r="X9" i="8"/>
  <c r="Y9" i="8" s="1"/>
  <c r="X7" i="7"/>
  <c r="Y7" i="7" s="1"/>
  <c r="X11" i="7"/>
  <c r="Y11" i="7" s="1"/>
  <c r="X7" i="6"/>
  <c r="Y7" i="6" s="1"/>
  <c r="X9" i="5"/>
  <c r="Y9" i="5" s="1"/>
  <c r="Y11" i="5"/>
  <c r="S6" i="5"/>
  <c r="R7" i="5" s="1"/>
  <c r="I14" i="5"/>
  <c r="J15" i="5"/>
  <c r="W8" i="9" l="1"/>
  <c r="Y8" i="9" s="1"/>
  <c r="W10" i="9"/>
  <c r="Y10" i="9" s="1"/>
  <c r="Z10" i="9"/>
  <c r="S13" i="9"/>
  <c r="S7" i="5"/>
  <c r="T7" i="5" s="1"/>
  <c r="T13" i="9" l="1"/>
  <c r="W11" i="9" s="1"/>
  <c r="Y11" i="9" s="1"/>
  <c r="W13" i="9"/>
  <c r="Y13" i="9" s="1"/>
  <c r="W12" i="9"/>
  <c r="Y12" i="9" s="1"/>
  <c r="W17" i="9"/>
  <c r="Y17" i="9" s="1"/>
  <c r="W15" i="9"/>
  <c r="Y15" i="9" s="1"/>
  <c r="W14" i="9"/>
  <c r="Y14" i="9" s="1"/>
  <c r="W16" i="9"/>
  <c r="Y16" i="9" s="1"/>
  <c r="X7" i="5"/>
  <c r="Y7" i="5" s="1"/>
  <c r="Z13" i="9" l="1"/>
  <c r="Z17" i="9"/>
</calcChain>
</file>

<file path=xl/sharedStrings.xml><?xml version="1.0" encoding="utf-8"?>
<sst xmlns="http://schemas.openxmlformats.org/spreadsheetml/2006/main" count="443" uniqueCount="61">
  <si>
    <t>Syn ID</t>
  </si>
  <si>
    <t>Neu pre</t>
  </si>
  <si>
    <t>Syn pre</t>
  </si>
  <si>
    <t>Syn post</t>
  </si>
  <si>
    <t>Neu post</t>
  </si>
  <si>
    <t>Action on weight</t>
  </si>
  <si>
    <t>--</t>
  </si>
  <si>
    <t>-</t>
  </si>
  <si>
    <t>+++</t>
  </si>
  <si>
    <t>++</t>
  </si>
  <si>
    <t>+</t>
  </si>
  <si>
    <t>spike_train_pre_ms: [</t>
  </si>
  <si>
    <t xml:space="preserve">    [20,100],</t>
  </si>
  <si>
    <t xml:space="preserve">    [20,100]]</t>
  </si>
  <si>
    <t xml:space="preserve">                </t>
  </si>
  <si>
    <t>spike_train_post_ms: [</t>
  </si>
  <si>
    <t xml:space="preserve">    [10],</t>
  </si>
  <si>
    <t xml:space="preserve">    [19.9],</t>
  </si>
  <si>
    <t xml:space="preserve">    [20],</t>
  </si>
  <si>
    <t xml:space="preserve">    [20.1],</t>
  </si>
  <si>
    <t xml:space="preserve">    [30]]</t>
  </si>
  <si>
    <t># Synaptic delays for the STDP synapse</t>
  </si>
  <si>
    <t>delay: [0.1, 0.1, 0.1, 0.1, 0.1 ]</t>
  </si>
  <si>
    <t>axonal_delay: [1.0, 1.0, 1.0, 1.0, 1.0]</t>
  </si>
  <si>
    <t>WITH AXONAL DELAY</t>
  </si>
  <si>
    <t xml:space="preserve">    [5],</t>
  </si>
  <si>
    <t xml:space="preserve">    [25],</t>
  </si>
  <si>
    <t xml:space="preserve">    [30],</t>
  </si>
  <si>
    <t xml:space="preserve">    [35]]</t>
  </si>
  <si>
    <t>delay: [0.5, 0.5, 0.5, 0.5, 0.5 ]</t>
  </si>
  <si>
    <t>axonal_delay: [5.0, 5.0, 5.0, 5.0, 5.0]</t>
  </si>
  <si>
    <t>Stim-post</t>
  </si>
  <si>
    <t>Stim-pre</t>
  </si>
  <si>
    <t>Ax-del</t>
  </si>
  <si>
    <t>D-del</t>
  </si>
  <si>
    <t>-----</t>
  </si>
  <si>
    <t>----</t>
  </si>
  <si>
    <t>++++</t>
  </si>
  <si>
    <t>OK</t>
  </si>
  <si>
    <t>@20</t>
  </si>
  <si>
    <t>@100</t>
  </si>
  <si>
    <t>x</t>
  </si>
  <si>
    <t>lambda</t>
  </si>
  <si>
    <t>tau</t>
  </si>
  <si>
    <t>alpha</t>
  </si>
  <si>
    <t>mu</t>
  </si>
  <si>
    <t>w</t>
  </si>
  <si>
    <t>deltaW+</t>
  </si>
  <si>
    <t>Syn pre 2</t>
  </si>
  <si>
    <t>Delta post-pre</t>
  </si>
  <si>
    <t>Delta post-pre2</t>
  </si>
  <si>
    <t>deltaW-</t>
  </si>
  <si>
    <t>Neu pre 2</t>
  </si>
  <si>
    <t>Target ltp</t>
  </si>
  <si>
    <t>Target deltaW+</t>
  </si>
  <si>
    <t>Target ltp+ltd</t>
  </si>
  <si>
    <t>39.5 sempre !!!</t>
  </si>
  <si>
    <t>deltaW</t>
  </si>
  <si>
    <t>Target deltaW</t>
  </si>
  <si>
    <t>Target ltp+ltd spike 2</t>
  </si>
  <si>
    <t>Target ltp+ltd spike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</si>
</sst>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"/>
    <numFmt numFmtId="166" formatCode="0.00000000"/>
  </numFmts>
  <fonts count="9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rgb="FFFFFFFF"/>
      <name val="Aptos"/>
      <family val="2"/>
    </font>
    <font>
      <sz val="10"/>
      <color rgb="FF000000"/>
      <name val="Aptos"/>
      <family val="2"/>
    </font>
    <font>
      <b/>
      <sz val="10"/>
      <name val="Aptos"/>
      <family val="2"/>
    </font>
    <font>
      <sz val="11"/>
      <name val="Aptos Narrow"/>
      <family val="2"/>
      <scheme val="minor"/>
    </font>
    <font>
      <sz val="10"/>
      <name val="Aptos"/>
      <family val="2"/>
    </font>
    <font>
      <b/>
      <sz val="1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97132"/>
        <bgColor indexed="64"/>
      </patternFill>
    </fill>
    <fill>
      <patternFill patternType="solid">
        <fgColor rgb="FFF7D5CD"/>
        <bgColor indexed="64"/>
      </patternFill>
    </fill>
    <fill>
      <patternFill patternType="solid">
        <fgColor rgb="FFFBEBE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E1E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3" borderId="3" xfId="0" applyFont="1" applyFill="1" applyBorder="1" applyAlignment="1">
      <alignment horizontal="center" vertical="center" wrapText="1" readingOrder="1"/>
    </xf>
    <xf numFmtId="0" fontId="3" fillId="0" borderId="0" xfId="0" applyFont="1" applyAlignment="1">
      <alignment horizontal="center" vertical="center" wrapText="1" readingOrder="1"/>
    </xf>
    <xf numFmtId="0" fontId="4" fillId="0" borderId="0" xfId="0" applyFont="1" applyAlignment="1">
      <alignment horizontal="center" vertical="center" wrapText="1" readingOrder="1"/>
    </xf>
    <xf numFmtId="0" fontId="3" fillId="0" borderId="0" xfId="0" quotePrefix="1" applyFont="1" applyAlignment="1">
      <alignment horizontal="center" vertical="center" wrapText="1" readingOrder="1"/>
    </xf>
    <xf numFmtId="49" fontId="0" fillId="0" borderId="0" xfId="0" applyNumberFormat="1"/>
    <xf numFmtId="0" fontId="0" fillId="5" borderId="0" xfId="0" applyFill="1"/>
    <xf numFmtId="0" fontId="5" fillId="0" borderId="0" xfId="0" applyFont="1"/>
    <xf numFmtId="0" fontId="5" fillId="6" borderId="0" xfId="0" applyFont="1" applyFill="1"/>
    <xf numFmtId="0" fontId="6" fillId="6" borderId="0" xfId="0" applyFont="1" applyFill="1" applyAlignment="1">
      <alignment horizontal="center" vertical="center" wrapText="1" readingOrder="1"/>
    </xf>
    <xf numFmtId="0" fontId="6" fillId="6" borderId="0" xfId="0" quotePrefix="1" applyFont="1" applyFill="1" applyAlignment="1">
      <alignment horizontal="center" vertical="center" wrapText="1" readingOrder="1"/>
    </xf>
    <xf numFmtId="0" fontId="7" fillId="0" borderId="0" xfId="0" applyFont="1" applyAlignment="1">
      <alignment horizontal="center" wrapText="1"/>
    </xf>
    <xf numFmtId="49" fontId="7" fillId="0" borderId="0" xfId="0" applyNumberFormat="1" applyFont="1" applyAlignment="1">
      <alignment horizontal="center" wrapText="1"/>
    </xf>
    <xf numFmtId="0" fontId="6" fillId="7" borderId="0" xfId="0" applyFont="1" applyFill="1" applyAlignment="1">
      <alignment horizontal="center" vertical="center" wrapText="1" readingOrder="1"/>
    </xf>
    <xf numFmtId="0" fontId="6" fillId="7" borderId="0" xfId="0" quotePrefix="1" applyFont="1" applyFill="1" applyAlignment="1">
      <alignment horizontal="center" vertical="center" wrapText="1" readingOrder="1"/>
    </xf>
    <xf numFmtId="0" fontId="5" fillId="7" borderId="0" xfId="0" applyFont="1" applyFill="1"/>
    <xf numFmtId="0" fontId="6" fillId="8" borderId="0" xfId="0" applyFont="1" applyFill="1" applyAlignment="1">
      <alignment horizontal="center" vertical="center" wrapText="1" readingOrder="1"/>
    </xf>
    <xf numFmtId="0" fontId="5" fillId="8" borderId="0" xfId="0" applyFont="1" applyFill="1" applyAlignment="1">
      <alignment horizontal="center"/>
    </xf>
    <xf numFmtId="0" fontId="6" fillId="8" borderId="0" xfId="0" quotePrefix="1" applyFont="1" applyFill="1" applyAlignment="1">
      <alignment horizontal="center" vertical="center" wrapText="1" readingOrder="1"/>
    </xf>
    <xf numFmtId="0" fontId="5" fillId="8" borderId="0" xfId="0" applyFont="1" applyFill="1"/>
    <xf numFmtId="0" fontId="6" fillId="9" borderId="0" xfId="0" applyFont="1" applyFill="1" applyAlignment="1">
      <alignment horizontal="center" vertical="center" wrapText="1" readingOrder="1"/>
    </xf>
    <xf numFmtId="0" fontId="6" fillId="9" borderId="0" xfId="0" quotePrefix="1" applyFont="1" applyFill="1" applyAlignment="1">
      <alignment horizontal="center" vertical="center" wrapText="1" readingOrder="1"/>
    </xf>
    <xf numFmtId="0" fontId="5" fillId="9" borderId="0" xfId="0" applyFont="1" applyFill="1"/>
    <xf numFmtId="0" fontId="5" fillId="10" borderId="0" xfId="0" applyFont="1" applyFill="1"/>
    <xf numFmtId="164" fontId="5" fillId="7" borderId="0" xfId="0" applyNumberFormat="1" applyFont="1" applyFill="1"/>
    <xf numFmtId="49" fontId="8" fillId="0" borderId="0" xfId="0" applyNumberFormat="1" applyFont="1"/>
    <xf numFmtId="0" fontId="8" fillId="0" borderId="0" xfId="0" applyFont="1"/>
    <xf numFmtId="165" fontId="5" fillId="6" borderId="0" xfId="0" applyNumberFormat="1" applyFont="1" applyFill="1"/>
    <xf numFmtId="165" fontId="5" fillId="9" borderId="0" xfId="0" applyNumberFormat="1" applyFont="1" applyFill="1"/>
    <xf numFmtId="165" fontId="5" fillId="7" borderId="0" xfId="0" applyNumberFormat="1" applyFont="1" applyFill="1"/>
    <xf numFmtId="0" fontId="6" fillId="6" borderId="0" xfId="0" applyFont="1" applyFill="1" applyAlignment="1">
      <alignment horizontal="center" wrapText="1" readingOrder="1"/>
    </xf>
    <xf numFmtId="0" fontId="5" fillId="9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165" fontId="5" fillId="8" borderId="0" xfId="0" applyNumberFormat="1" applyFont="1" applyFill="1"/>
    <xf numFmtId="166" fontId="5" fillId="6" borderId="0" xfId="0" applyNumberFormat="1" applyFont="1" applyFill="1"/>
    <xf numFmtId="0" fontId="5" fillId="11" borderId="0" xfId="0" applyFont="1" applyFill="1"/>
    <xf numFmtId="0" fontId="6" fillId="11" borderId="0" xfId="0" applyFont="1" applyFill="1" applyAlignment="1">
      <alignment horizontal="center" vertical="center" wrapText="1" readingOrder="1"/>
    </xf>
    <xf numFmtId="0" fontId="6" fillId="11" borderId="0" xfId="0" quotePrefix="1" applyFont="1" applyFill="1" applyAlignment="1">
      <alignment horizontal="center" vertical="center" wrapText="1" readingOrder="1"/>
    </xf>
    <xf numFmtId="164" fontId="0" fillId="11" borderId="0" xfId="0" quotePrefix="1" applyNumberFormat="1" applyFill="1"/>
    <xf numFmtId="0" fontId="6" fillId="12" borderId="0" xfId="0" applyFont="1" applyFill="1" applyAlignment="1">
      <alignment horizontal="center" vertical="center" wrapText="1" readingOrder="1"/>
    </xf>
    <xf numFmtId="0" fontId="6" fillId="12" borderId="0" xfId="0" quotePrefix="1" applyFont="1" applyFill="1" applyAlignment="1">
      <alignment horizontal="center" vertical="center" wrapText="1" readingOrder="1"/>
    </xf>
    <xf numFmtId="0" fontId="5" fillId="12" borderId="0" xfId="0" applyFont="1" applyFill="1"/>
    <xf numFmtId="164" fontId="0" fillId="12" borderId="0" xfId="0" quotePrefix="1" applyNumberFormat="1" applyFill="1"/>
    <xf numFmtId="0" fontId="6" fillId="13" borderId="0" xfId="0" applyFont="1" applyFill="1" applyAlignment="1">
      <alignment horizontal="center" vertical="center" wrapText="1" readingOrder="1"/>
    </xf>
    <xf numFmtId="0" fontId="6" fillId="13" borderId="0" xfId="0" quotePrefix="1" applyFont="1" applyFill="1" applyAlignment="1">
      <alignment horizontal="center" vertical="center" wrapText="1" readingOrder="1"/>
    </xf>
    <xf numFmtId="0" fontId="5" fillId="13" borderId="0" xfId="0" applyFont="1" applyFill="1"/>
    <xf numFmtId="164" fontId="0" fillId="13" borderId="0" xfId="0" quotePrefix="1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1E1"/>
      <color rgb="FFFFCC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81499-84E3-485E-B0CE-31A261D2BAE4}">
  <dimension ref="D2:M19"/>
  <sheetViews>
    <sheetView workbookViewId="0">
      <selection activeCell="G15" sqref="G15"/>
    </sheetView>
  </sheetViews>
  <sheetFormatPr defaultRowHeight="14.5" x14ac:dyDescent="0.35"/>
  <cols>
    <col min="4" max="9" width="8.7265625" style="1"/>
  </cols>
  <sheetData>
    <row r="2" spans="4:13" x14ac:dyDescent="0.35">
      <c r="D2" s="1" t="s">
        <v>24</v>
      </c>
    </row>
    <row r="3" spans="4:13" x14ac:dyDescent="0.35">
      <c r="M3" t="s">
        <v>11</v>
      </c>
    </row>
    <row r="4" spans="4:13" ht="15" thickBot="1" x14ac:dyDescent="0.4">
      <c r="M4" t="s">
        <v>12</v>
      </c>
    </row>
    <row r="5" spans="4:13" ht="26.5" thickBot="1" x14ac:dyDescent="0.4">
      <c r="D5" s="2" t="s">
        <v>0</v>
      </c>
      <c r="E5" s="2" t="s">
        <v>1</v>
      </c>
      <c r="F5" s="2" t="s">
        <v>2</v>
      </c>
      <c r="G5" s="2" t="s">
        <v>3</v>
      </c>
      <c r="H5" s="2" t="s">
        <v>4</v>
      </c>
      <c r="I5" s="2" t="s">
        <v>5</v>
      </c>
      <c r="M5" t="s">
        <v>12</v>
      </c>
    </row>
    <row r="6" spans="4:13" ht="15.5" thickTop="1" thickBot="1" x14ac:dyDescent="0.4">
      <c r="D6" s="3">
        <v>0</v>
      </c>
      <c r="E6" s="3">
        <v>20</v>
      </c>
      <c r="F6" s="3">
        <v>21</v>
      </c>
      <c r="G6" s="3">
        <v>10.1</v>
      </c>
      <c r="H6" s="3">
        <v>10</v>
      </c>
      <c r="I6" s="3" t="s">
        <v>6</v>
      </c>
      <c r="M6" t="s">
        <v>12</v>
      </c>
    </row>
    <row r="7" spans="4:13" ht="15" thickBot="1" x14ac:dyDescent="0.4">
      <c r="D7" s="4">
        <v>1</v>
      </c>
      <c r="E7" s="4">
        <v>20</v>
      </c>
      <c r="F7" s="4">
        <v>21</v>
      </c>
      <c r="G7" s="4">
        <v>20</v>
      </c>
      <c r="H7" s="4">
        <v>19.899999999999999</v>
      </c>
      <c r="I7" s="4" t="s">
        <v>7</v>
      </c>
      <c r="M7" t="s">
        <v>12</v>
      </c>
    </row>
    <row r="8" spans="4:13" ht="15" thickBot="1" x14ac:dyDescent="0.4">
      <c r="D8" s="5">
        <v>2</v>
      </c>
      <c r="E8" s="5">
        <v>20</v>
      </c>
      <c r="F8" s="5">
        <v>21</v>
      </c>
      <c r="G8" s="5">
        <v>20.100000000000001</v>
      </c>
      <c r="H8" s="5">
        <v>20</v>
      </c>
      <c r="I8" s="5" t="s">
        <v>8</v>
      </c>
      <c r="M8" t="s">
        <v>13</v>
      </c>
    </row>
    <row r="9" spans="4:13" ht="15" thickBot="1" x14ac:dyDescent="0.4">
      <c r="D9" s="4">
        <v>3</v>
      </c>
      <c r="E9" s="4">
        <v>20</v>
      </c>
      <c r="F9" s="4">
        <v>21</v>
      </c>
      <c r="G9" s="4">
        <v>20.2</v>
      </c>
      <c r="H9" s="4">
        <v>20.100000000000001</v>
      </c>
      <c r="I9" s="4" t="s">
        <v>9</v>
      </c>
      <c r="M9" t="s">
        <v>14</v>
      </c>
    </row>
    <row r="10" spans="4:13" ht="15" thickBot="1" x14ac:dyDescent="0.4">
      <c r="D10" s="5">
        <v>4</v>
      </c>
      <c r="E10" s="5">
        <v>20</v>
      </c>
      <c r="F10" s="5">
        <v>21</v>
      </c>
      <c r="G10" s="5">
        <v>30.1</v>
      </c>
      <c r="H10" s="5">
        <v>30</v>
      </c>
      <c r="I10" s="5" t="s">
        <v>10</v>
      </c>
      <c r="M10" t="s">
        <v>15</v>
      </c>
    </row>
    <row r="11" spans="4:13" x14ac:dyDescent="0.35">
      <c r="M11" t="s">
        <v>16</v>
      </c>
    </row>
    <row r="12" spans="4:13" x14ac:dyDescent="0.35">
      <c r="M12" t="s">
        <v>17</v>
      </c>
    </row>
    <row r="13" spans="4:13" x14ac:dyDescent="0.35">
      <c r="M13" t="s">
        <v>18</v>
      </c>
    </row>
    <row r="14" spans="4:13" x14ac:dyDescent="0.35">
      <c r="M14" t="s">
        <v>19</v>
      </c>
    </row>
    <row r="15" spans="4:13" x14ac:dyDescent="0.35">
      <c r="M15" t="s">
        <v>20</v>
      </c>
    </row>
    <row r="17" spans="13:13" x14ac:dyDescent="0.35">
      <c r="M17" t="s">
        <v>21</v>
      </c>
    </row>
    <row r="18" spans="13:13" x14ac:dyDescent="0.35">
      <c r="M18" t="s">
        <v>22</v>
      </c>
    </row>
    <row r="19" spans="13:13" x14ac:dyDescent="0.35">
      <c r="M19" t="s">
        <v>23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BED4A-129B-4140-8112-635EBFF2B27A}">
  <dimension ref="D5:AD27"/>
  <sheetViews>
    <sheetView topLeftCell="M4" workbookViewId="0">
      <selection activeCell="Y7" sqref="Y7"/>
    </sheetView>
  </sheetViews>
  <sheetFormatPr defaultRowHeight="14.5" x14ac:dyDescent="0.35"/>
  <cols>
    <col min="1" max="19" width="8.7265625" style="11"/>
    <col min="20" max="20" width="11.36328125" style="11" bestFit="1" customWidth="1"/>
    <col min="21" max="23" width="8.7265625" style="11"/>
    <col min="24" max="24" width="8.81640625" style="11" customWidth="1"/>
    <col min="25" max="25" width="8.7265625" style="11"/>
    <col min="26" max="26" width="9.36328125" style="11" bestFit="1" customWidth="1"/>
    <col min="27" max="16384" width="8.7265625" style="11"/>
  </cols>
  <sheetData>
    <row r="5" spans="4:30" s="15" customFormat="1" ht="43.5" x14ac:dyDescent="0.35">
      <c r="D5" s="7" t="s">
        <v>0</v>
      </c>
      <c r="E5" s="7" t="s">
        <v>32</v>
      </c>
      <c r="F5" s="7" t="s">
        <v>1</v>
      </c>
      <c r="G5" s="7" t="s">
        <v>33</v>
      </c>
      <c r="H5" s="7" t="s">
        <v>2</v>
      </c>
      <c r="I5" s="7" t="s">
        <v>49</v>
      </c>
      <c r="J5" s="7" t="s">
        <v>3</v>
      </c>
      <c r="K5" s="7" t="s">
        <v>34</v>
      </c>
      <c r="L5" s="7" t="s">
        <v>4</v>
      </c>
      <c r="M5" s="7" t="s">
        <v>31</v>
      </c>
      <c r="N5" s="7" t="s">
        <v>5</v>
      </c>
      <c r="P5" s="16" t="s">
        <v>39</v>
      </c>
      <c r="Q5" s="16" t="s">
        <v>40</v>
      </c>
      <c r="R5" s="15" t="s">
        <v>46</v>
      </c>
      <c r="S5" s="15" t="s">
        <v>57</v>
      </c>
      <c r="T5" s="15" t="s">
        <v>46</v>
      </c>
      <c r="U5" s="7" t="s">
        <v>52</v>
      </c>
      <c r="V5" s="7" t="s">
        <v>48</v>
      </c>
      <c r="W5" s="15" t="s">
        <v>46</v>
      </c>
      <c r="X5" s="7" t="s">
        <v>50</v>
      </c>
      <c r="Y5" s="15" t="s">
        <v>57</v>
      </c>
      <c r="Z5" s="15" t="s">
        <v>46</v>
      </c>
      <c r="AB5" s="15" t="s">
        <v>60</v>
      </c>
      <c r="AC5" s="15" t="s">
        <v>58</v>
      </c>
      <c r="AD5" s="15" t="s">
        <v>59</v>
      </c>
    </row>
    <row r="6" spans="4:30" s="12" customFormat="1" x14ac:dyDescent="0.35">
      <c r="D6" s="13">
        <v>0</v>
      </c>
      <c r="E6" s="13">
        <v>50</v>
      </c>
      <c r="F6" s="13">
        <v>54.6</v>
      </c>
      <c r="G6" s="13">
        <v>5</v>
      </c>
      <c r="H6" s="13">
        <f>F6+G6</f>
        <v>59.6</v>
      </c>
      <c r="I6" s="34">
        <f>J6-H6</f>
        <v>-29.9</v>
      </c>
      <c r="J6" s="13">
        <f>L6+K6</f>
        <v>29.700000000000003</v>
      </c>
      <c r="K6" s="13">
        <v>0.1</v>
      </c>
      <c r="L6" s="13">
        <v>29.6</v>
      </c>
      <c r="M6" s="13">
        <v>25</v>
      </c>
      <c r="N6" s="14"/>
      <c r="R6" s="12">
        <v>39.5</v>
      </c>
      <c r="S6" s="12">
        <f t="shared" ref="S6:S17" si="0">IF(I6&gt;0,lambda*POWER(R6,mu)*EXP(-ABS(I6)/tau),-lambda*alpha*R6*EXP(-ABS(I6)/tau))</f>
        <v>-0.87692416879875867</v>
      </c>
      <c r="T6" s="38">
        <f>R6+S6</f>
        <v>38.623075831201241</v>
      </c>
      <c r="U6" s="12">
        <v>154.6</v>
      </c>
      <c r="V6" s="12">
        <f>U6+G6</f>
        <v>159.6</v>
      </c>
      <c r="W6" s="12">
        <f>T7</f>
        <v>41.64586342898474</v>
      </c>
      <c r="X6" s="12">
        <f>J6-V6</f>
        <v>-129.89999999999998</v>
      </c>
      <c r="Y6" s="12">
        <f t="shared" ref="Y6:Y17" si="1">IF(X6&gt;0,lambda*POWER(W6,mu)*EXP(-ABS(X6)/tau),-lambda*alpha*W6*EXP(-ABS(X6)/tau))</f>
        <v>-6.2296608703616418E-3</v>
      </c>
    </row>
    <row r="7" spans="4:30" s="12" customFormat="1" x14ac:dyDescent="0.35">
      <c r="D7" s="13">
        <v>0</v>
      </c>
      <c r="E7" s="13">
        <v>50</v>
      </c>
      <c r="F7" s="13">
        <v>54.6</v>
      </c>
      <c r="G7" s="13">
        <v>5</v>
      </c>
      <c r="H7" s="13">
        <f t="shared" ref="H7:H16" si="2">F7+G7</f>
        <v>59.6</v>
      </c>
      <c r="I7" s="34">
        <f t="shared" ref="I7:I17" si="3">J7-H7</f>
        <v>4.9999999999999929</v>
      </c>
      <c r="J7" s="13">
        <f t="shared" ref="J7:J16" si="4">L7+K7</f>
        <v>64.599999999999994</v>
      </c>
      <c r="K7" s="13">
        <v>0.1</v>
      </c>
      <c r="L7" s="13">
        <v>64.5</v>
      </c>
      <c r="M7" s="13">
        <v>60</v>
      </c>
      <c r="N7" s="14"/>
      <c r="R7" s="12">
        <f>T6</f>
        <v>38.623075831201241</v>
      </c>
      <c r="S7" s="12">
        <f t="shared" si="0"/>
        <v>3.0227875977834997</v>
      </c>
      <c r="T7" s="12">
        <f>R7+S7</f>
        <v>41.64586342898474</v>
      </c>
      <c r="U7" s="12">
        <v>154.6</v>
      </c>
      <c r="V7" s="12">
        <f>U7+G7</f>
        <v>159.6</v>
      </c>
      <c r="W7" s="12">
        <f>T7</f>
        <v>41.64586342898474</v>
      </c>
      <c r="X7" s="12">
        <f>J7-V7</f>
        <v>-95</v>
      </c>
      <c r="Y7" s="12">
        <f t="shared" si="1"/>
        <v>-3.567042436897807E-2</v>
      </c>
      <c r="Z7" s="31">
        <f>T7+Y6+Y7</f>
        <v>41.603963343745399</v>
      </c>
      <c r="AB7" s="11">
        <v>41.645862999999999</v>
      </c>
      <c r="AC7" s="12">
        <f>AD7-AB7</f>
        <v>-4.1899999999998272E-2</v>
      </c>
      <c r="AD7" s="11">
        <v>41.603963</v>
      </c>
    </row>
    <row r="8" spans="4:30" s="26" customFormat="1" x14ac:dyDescent="0.35">
      <c r="D8" s="24">
        <v>1</v>
      </c>
      <c r="E8" s="24">
        <v>50</v>
      </c>
      <c r="F8" s="24">
        <v>54.6</v>
      </c>
      <c r="G8" s="24">
        <v>5</v>
      </c>
      <c r="H8" s="24">
        <f t="shared" si="2"/>
        <v>59.6</v>
      </c>
      <c r="I8" s="35">
        <f t="shared" si="3"/>
        <v>-24.9</v>
      </c>
      <c r="J8" s="24">
        <f>L8+K8</f>
        <v>34.700000000000003</v>
      </c>
      <c r="K8" s="24">
        <v>0.1</v>
      </c>
      <c r="L8" s="24">
        <v>34.6</v>
      </c>
      <c r="M8" s="24">
        <v>30</v>
      </c>
      <c r="N8" s="25"/>
      <c r="R8" s="26">
        <v>39.5</v>
      </c>
      <c r="S8" s="26">
        <f t="shared" si="0"/>
        <v>-1.1259929212453772</v>
      </c>
      <c r="U8" s="26">
        <v>154.6</v>
      </c>
      <c r="V8" s="26">
        <f>U8+G8</f>
        <v>159.6</v>
      </c>
      <c r="W8" s="26">
        <f>T10</f>
        <v>39.993438429038719</v>
      </c>
      <c r="X8" s="26">
        <f t="shared" ref="X8:X17" si="5">J8-V8</f>
        <v>-124.89999999999999</v>
      </c>
      <c r="Y8" s="26">
        <f t="shared" si="1"/>
        <v>-7.6816567881589169E-3</v>
      </c>
    </row>
    <row r="9" spans="4:30" s="26" customFormat="1" x14ac:dyDescent="0.35">
      <c r="D9" s="24">
        <v>1</v>
      </c>
      <c r="E9" s="24">
        <v>50</v>
      </c>
      <c r="F9" s="24">
        <v>54.6</v>
      </c>
      <c r="G9" s="24">
        <v>5</v>
      </c>
      <c r="H9" s="24">
        <f t="shared" ref="H9" si="6">F9+G9</f>
        <v>59.6</v>
      </c>
      <c r="I9" s="35">
        <f t="shared" si="3"/>
        <v>-20.6</v>
      </c>
      <c r="J9" s="24">
        <f t="shared" ref="J9" si="7">L9+K9</f>
        <v>39</v>
      </c>
      <c r="K9" s="24">
        <v>0.1</v>
      </c>
      <c r="L9" s="24">
        <v>38.9</v>
      </c>
      <c r="M9" s="24">
        <v>35</v>
      </c>
      <c r="N9" s="25"/>
      <c r="R9" s="26">
        <v>39.5</v>
      </c>
      <c r="S9" s="26">
        <f t="shared" si="0"/>
        <v>-1.396075719305651</v>
      </c>
      <c r="T9" s="26">
        <f>R9+S9+S8</f>
        <v>36.977931359448974</v>
      </c>
      <c r="U9" s="26">
        <v>154.6</v>
      </c>
      <c r="V9" s="26">
        <f>U9+G9</f>
        <v>159.6</v>
      </c>
      <c r="W9" s="26">
        <f>T10</f>
        <v>39.993438429038719</v>
      </c>
      <c r="X9" s="26">
        <f t="shared" si="5"/>
        <v>-120.6</v>
      </c>
      <c r="Y9" s="26">
        <f t="shared" si="1"/>
        <v>-9.524193557208939E-3</v>
      </c>
    </row>
    <row r="10" spans="4:30" s="26" customFormat="1" x14ac:dyDescent="0.35">
      <c r="D10" s="24">
        <v>1</v>
      </c>
      <c r="E10" s="24">
        <v>50</v>
      </c>
      <c r="F10" s="24">
        <v>54.6</v>
      </c>
      <c r="G10" s="24">
        <v>5</v>
      </c>
      <c r="H10" s="24">
        <f t="shared" si="2"/>
        <v>59.6</v>
      </c>
      <c r="I10" s="35">
        <f t="shared" si="3"/>
        <v>4.6999999999999957</v>
      </c>
      <c r="J10" s="24">
        <f t="shared" si="4"/>
        <v>64.3</v>
      </c>
      <c r="K10" s="24">
        <v>0.1</v>
      </c>
      <c r="L10" s="24">
        <v>64.2</v>
      </c>
      <c r="M10" s="24">
        <v>60</v>
      </c>
      <c r="N10" s="25"/>
      <c r="R10" s="26">
        <f>T9</f>
        <v>36.977931359448974</v>
      </c>
      <c r="S10" s="26">
        <f t="shared" si="0"/>
        <v>3.0155070695897486</v>
      </c>
      <c r="T10" s="26">
        <f>R10+S10</f>
        <v>39.993438429038719</v>
      </c>
      <c r="U10" s="26">
        <v>154.6</v>
      </c>
      <c r="V10" s="26">
        <f>U10+G10</f>
        <v>159.6</v>
      </c>
      <c r="W10" s="26">
        <f>T10</f>
        <v>39.993438429038719</v>
      </c>
      <c r="X10" s="26">
        <f t="shared" si="5"/>
        <v>-95.3</v>
      </c>
      <c r="Y10" s="26">
        <f t="shared" si="1"/>
        <v>-3.3745101009842952E-2</v>
      </c>
      <c r="Z10" s="32">
        <f>T10+Y10+Y9+Y8</f>
        <v>39.942487477683507</v>
      </c>
      <c r="AB10" s="11">
        <v>39.993437999999998</v>
      </c>
      <c r="AC10" s="26">
        <f>AD10-AB10</f>
        <v>-5.0950999999997748E-2</v>
      </c>
      <c r="AD10" s="11">
        <v>39.942487</v>
      </c>
    </row>
    <row r="11" spans="4:30" s="19" customFormat="1" x14ac:dyDescent="0.35">
      <c r="D11" s="17">
        <v>2</v>
      </c>
      <c r="E11" s="17">
        <v>50</v>
      </c>
      <c r="F11" s="17">
        <v>54.6</v>
      </c>
      <c r="G11" s="17">
        <v>5</v>
      </c>
      <c r="H11" s="17">
        <f t="shared" si="2"/>
        <v>59.6</v>
      </c>
      <c r="I11" s="36">
        <f t="shared" si="3"/>
        <v>-24.9</v>
      </c>
      <c r="J11" s="17">
        <f t="shared" si="4"/>
        <v>34.700000000000003</v>
      </c>
      <c r="K11" s="17">
        <v>0.1</v>
      </c>
      <c r="L11" s="17">
        <v>34.6</v>
      </c>
      <c r="M11" s="17">
        <v>30</v>
      </c>
      <c r="N11" s="18"/>
      <c r="R11" s="19">
        <v>39.5</v>
      </c>
      <c r="S11" s="19">
        <f t="shared" si="0"/>
        <v>-1.1259929212453772</v>
      </c>
      <c r="T11" s="19">
        <f>R11+S11</f>
        <v>38.374007078754623</v>
      </c>
      <c r="U11" s="19">
        <v>154.6</v>
      </c>
      <c r="V11" s="19">
        <f t="shared" ref="V11:V17" si="8">U11+G11</f>
        <v>159.6</v>
      </c>
      <c r="W11" s="19">
        <f>T13</f>
        <v>43.385866952804577</v>
      </c>
      <c r="X11" s="19">
        <f t="shared" si="5"/>
        <v>-124.89999999999999</v>
      </c>
      <c r="Y11" s="19">
        <f t="shared" si="1"/>
        <v>-8.3332504650608877E-3</v>
      </c>
      <c r="Z11" s="28"/>
    </row>
    <row r="12" spans="4:30" s="19" customFormat="1" x14ac:dyDescent="0.35">
      <c r="D12" s="17">
        <v>2</v>
      </c>
      <c r="E12" s="17">
        <v>50</v>
      </c>
      <c r="F12" s="17">
        <v>54.6</v>
      </c>
      <c r="G12" s="17">
        <v>5</v>
      </c>
      <c r="H12" s="17">
        <f t="shared" si="2"/>
        <v>59.6</v>
      </c>
      <c r="I12" s="36">
        <f t="shared" si="3"/>
        <v>4.8999999999999986</v>
      </c>
      <c r="J12" s="17">
        <f t="shared" si="4"/>
        <v>64.5</v>
      </c>
      <c r="K12" s="17">
        <v>0.1</v>
      </c>
      <c r="L12" s="17">
        <v>64.400000000000006</v>
      </c>
      <c r="M12" s="17">
        <v>60</v>
      </c>
      <c r="N12" s="18"/>
      <c r="R12" s="19">
        <f>T11</f>
        <v>38.374007078754623</v>
      </c>
      <c r="S12" s="19">
        <f t="shared" si="0"/>
        <v>3.0300878633420831</v>
      </c>
      <c r="T12" s="19">
        <f>R12+S12</f>
        <v>41.404094942096705</v>
      </c>
      <c r="U12" s="19">
        <v>154.6</v>
      </c>
      <c r="V12" s="19">
        <f t="shared" si="8"/>
        <v>159.6</v>
      </c>
      <c r="W12" s="19">
        <f>T13</f>
        <v>43.385866952804577</v>
      </c>
      <c r="X12" s="19">
        <f t="shared" si="5"/>
        <v>-95.1</v>
      </c>
      <c r="Y12" s="19">
        <f t="shared" si="1"/>
        <v>-3.6975428297256842E-2</v>
      </c>
      <c r="Z12" s="28"/>
    </row>
    <row r="13" spans="4:30" s="19" customFormat="1" x14ac:dyDescent="0.35">
      <c r="D13" s="17">
        <v>2</v>
      </c>
      <c r="E13" s="17">
        <v>50</v>
      </c>
      <c r="F13" s="17">
        <v>54.6</v>
      </c>
      <c r="G13" s="17">
        <v>5</v>
      </c>
      <c r="H13" s="17">
        <f t="shared" si="2"/>
        <v>59.6</v>
      </c>
      <c r="I13" s="36">
        <f t="shared" si="3"/>
        <v>13.999999999999993</v>
      </c>
      <c r="J13" s="17">
        <f t="shared" si="4"/>
        <v>73.599999999999994</v>
      </c>
      <c r="K13" s="17">
        <v>0.1</v>
      </c>
      <c r="L13" s="17">
        <v>73.5</v>
      </c>
      <c r="M13" s="17">
        <v>70</v>
      </c>
      <c r="N13" s="18"/>
      <c r="R13" s="19">
        <f>T12</f>
        <v>41.404094942096705</v>
      </c>
      <c r="S13" s="19">
        <f t="shared" si="0"/>
        <v>1.9817720107078731</v>
      </c>
      <c r="T13" s="19">
        <f>R13+S13</f>
        <v>43.385866952804577</v>
      </c>
      <c r="U13" s="19">
        <v>154.6</v>
      </c>
      <c r="V13" s="19">
        <f t="shared" si="8"/>
        <v>159.6</v>
      </c>
      <c r="W13" s="19">
        <f>T13</f>
        <v>43.385866952804577</v>
      </c>
      <c r="X13" s="19">
        <f t="shared" si="5"/>
        <v>-86</v>
      </c>
      <c r="Y13" s="19">
        <f t="shared" si="1"/>
        <v>-5.8279685908418095E-2</v>
      </c>
      <c r="Z13" s="33">
        <f>T13+Y13+Y12+Y11</f>
        <v>43.282278588133842</v>
      </c>
      <c r="AB13" s="11">
        <v>43.385866999999998</v>
      </c>
      <c r="AC13" s="19">
        <f>AD13-AB13</f>
        <v>-0.10358799999999491</v>
      </c>
      <c r="AD13" s="11">
        <v>43.282279000000003</v>
      </c>
    </row>
    <row r="14" spans="4:30" s="23" customFormat="1" x14ac:dyDescent="0.35">
      <c r="D14" s="20">
        <v>3</v>
      </c>
      <c r="E14" s="21">
        <v>50</v>
      </c>
      <c r="F14" s="21">
        <v>54.6</v>
      </c>
      <c r="G14" s="21">
        <v>5</v>
      </c>
      <c r="H14" s="20">
        <f t="shared" si="2"/>
        <v>59.6</v>
      </c>
      <c r="I14" s="21">
        <f t="shared" si="3"/>
        <v>-24.9</v>
      </c>
      <c r="J14" s="20">
        <f t="shared" si="4"/>
        <v>34.700000000000003</v>
      </c>
      <c r="K14" s="20">
        <v>0.1</v>
      </c>
      <c r="L14" s="20">
        <v>34.6</v>
      </c>
      <c r="M14" s="20">
        <v>30</v>
      </c>
      <c r="N14" s="22"/>
      <c r="R14" s="23">
        <v>39.5</v>
      </c>
      <c r="S14" s="23">
        <f t="shared" si="0"/>
        <v>-1.1259929212453772</v>
      </c>
      <c r="U14" s="23">
        <v>154.6</v>
      </c>
      <c r="V14" s="23">
        <f t="shared" si="8"/>
        <v>159.6</v>
      </c>
      <c r="W14" s="23">
        <f>T17</f>
        <v>41.599041301789072</v>
      </c>
      <c r="X14" s="23">
        <f t="shared" si="5"/>
        <v>-124.89999999999999</v>
      </c>
      <c r="Y14" s="23">
        <f t="shared" si="1"/>
        <v>-7.99004963186087E-3</v>
      </c>
    </row>
    <row r="15" spans="4:30" s="23" customFormat="1" x14ac:dyDescent="0.35">
      <c r="D15" s="20">
        <v>3</v>
      </c>
      <c r="E15" s="21">
        <v>50</v>
      </c>
      <c r="F15" s="21">
        <v>54.6</v>
      </c>
      <c r="G15" s="21">
        <v>5</v>
      </c>
      <c r="H15" s="20">
        <f t="shared" si="2"/>
        <v>59.6</v>
      </c>
      <c r="I15" s="21">
        <f t="shared" si="3"/>
        <v>-15.899999999999999</v>
      </c>
      <c r="J15" s="20">
        <f t="shared" si="4"/>
        <v>43.7</v>
      </c>
      <c r="K15" s="20">
        <v>0.1</v>
      </c>
      <c r="L15" s="20">
        <v>43.6</v>
      </c>
      <c r="M15" s="20">
        <v>40</v>
      </c>
      <c r="N15" s="22"/>
      <c r="R15" s="23">
        <v>39.5</v>
      </c>
      <c r="S15" s="23">
        <f t="shared" si="0"/>
        <v>-1.7659084191647973</v>
      </c>
      <c r="T15" s="23">
        <f>R15+S15+S14</f>
        <v>36.608098659589828</v>
      </c>
      <c r="U15" s="23">
        <v>154.6</v>
      </c>
      <c r="V15" s="23">
        <f t="shared" si="8"/>
        <v>159.6</v>
      </c>
      <c r="W15" s="23">
        <f>T17</f>
        <v>41.599041301789072</v>
      </c>
      <c r="X15" s="23">
        <f t="shared" si="5"/>
        <v>-115.89999999999999</v>
      </c>
      <c r="Y15" s="23">
        <f t="shared" si="1"/>
        <v>-1.2530892200318632E-2</v>
      </c>
    </row>
    <row r="16" spans="4:30" s="23" customFormat="1" x14ac:dyDescent="0.35">
      <c r="D16" s="20">
        <v>3</v>
      </c>
      <c r="E16" s="21">
        <v>50</v>
      </c>
      <c r="F16" s="21">
        <v>54.6</v>
      </c>
      <c r="G16" s="21">
        <v>5</v>
      </c>
      <c r="H16" s="20">
        <f t="shared" si="2"/>
        <v>59.6</v>
      </c>
      <c r="I16" s="21">
        <f t="shared" si="3"/>
        <v>4.4999999999999929</v>
      </c>
      <c r="J16" s="20">
        <f t="shared" si="4"/>
        <v>64.099999999999994</v>
      </c>
      <c r="K16" s="20">
        <v>0.1</v>
      </c>
      <c r="L16" s="20">
        <v>64</v>
      </c>
      <c r="M16" s="20">
        <v>60</v>
      </c>
      <c r="N16" s="22"/>
      <c r="R16" s="23">
        <f>T15</f>
        <v>36.608098659589828</v>
      </c>
      <c r="S16" s="23">
        <f t="shared" si="0"/>
        <v>3.0335916502590803</v>
      </c>
      <c r="T16" s="23">
        <f>S16+R16</f>
        <v>39.641690309848912</v>
      </c>
      <c r="U16" s="23">
        <v>154.6</v>
      </c>
      <c r="V16" s="23">
        <f t="shared" si="8"/>
        <v>159.6</v>
      </c>
      <c r="W16" s="23">
        <f>T17</f>
        <v>41.599041301789072</v>
      </c>
      <c r="X16" s="23">
        <f t="shared" si="5"/>
        <v>-95.5</v>
      </c>
      <c r="Y16" s="23">
        <f t="shared" si="1"/>
        <v>-3.4750604637724676E-2</v>
      </c>
    </row>
    <row r="17" spans="4:30" s="23" customFormat="1" x14ac:dyDescent="0.35">
      <c r="D17" s="20">
        <v>3</v>
      </c>
      <c r="E17" s="21">
        <v>50</v>
      </c>
      <c r="F17" s="21">
        <v>54.6</v>
      </c>
      <c r="G17" s="21">
        <v>5</v>
      </c>
      <c r="H17" s="20">
        <f t="shared" ref="H17" si="9">F17+G17</f>
        <v>59.6</v>
      </c>
      <c r="I17" s="21">
        <f t="shared" si="3"/>
        <v>13.899999999999999</v>
      </c>
      <c r="J17" s="20">
        <f t="shared" ref="J17" si="10">L17+K17</f>
        <v>73.5</v>
      </c>
      <c r="K17" s="20">
        <v>0.1</v>
      </c>
      <c r="L17" s="20">
        <v>73.400000000000006</v>
      </c>
      <c r="M17" s="20">
        <v>70</v>
      </c>
      <c r="N17" s="22"/>
      <c r="R17" s="23">
        <f>T16</f>
        <v>39.641690309848912</v>
      </c>
      <c r="S17" s="23">
        <f t="shared" si="0"/>
        <v>1.9573509919401566</v>
      </c>
      <c r="T17" s="23">
        <f>R17+S17</f>
        <v>41.599041301789072</v>
      </c>
      <c r="U17" s="23">
        <v>154.6</v>
      </c>
      <c r="V17" s="23">
        <f t="shared" si="8"/>
        <v>159.6</v>
      </c>
      <c r="W17" s="23">
        <f>T17</f>
        <v>41.599041301789072</v>
      </c>
      <c r="X17" s="23">
        <f t="shared" si="5"/>
        <v>-86.1</v>
      </c>
      <c r="Y17" s="23">
        <f t="shared" si="1"/>
        <v>-5.560076563115178E-2</v>
      </c>
      <c r="Z17" s="37">
        <f>T17+Y17+Y16+Y15+Y14</f>
        <v>41.488168989688013</v>
      </c>
      <c r="AB17" s="11">
        <v>41.599041</v>
      </c>
      <c r="AC17" s="23">
        <f>AD17-AB17</f>
        <v>-0.11087200000000053</v>
      </c>
      <c r="AD17" s="11">
        <v>41.488168999999999</v>
      </c>
    </row>
    <row r="20" spans="4:30" x14ac:dyDescent="0.35">
      <c r="E20" s="27" t="s">
        <v>42</v>
      </c>
      <c r="F20" s="27">
        <v>0.9</v>
      </c>
      <c r="I20" s="11">
        <f>EXP(-I6/20)</f>
        <v>4.4593365528478248</v>
      </c>
      <c r="X20" s="29"/>
    </row>
    <row r="21" spans="4:30" x14ac:dyDescent="0.35">
      <c r="E21" s="27" t="s">
        <v>43</v>
      </c>
      <c r="F21" s="27">
        <v>20</v>
      </c>
      <c r="I21" s="11">
        <f>EXP(-I7/20)</f>
        <v>0.7788007830714051</v>
      </c>
      <c r="J21" s="11">
        <f>I20+I21</f>
        <v>5.2381373359192303</v>
      </c>
    </row>
    <row r="22" spans="4:30" x14ac:dyDescent="0.35">
      <c r="E22" s="27" t="s">
        <v>44</v>
      </c>
      <c r="F22" s="27">
        <v>0.11</v>
      </c>
      <c r="I22" s="11">
        <f>EXP(-I8/20)</f>
        <v>3.4729347993368251</v>
      </c>
      <c r="Q22" s="11">
        <v>60</v>
      </c>
      <c r="R22" s="11">
        <v>38.623075999999998</v>
      </c>
      <c r="S22" s="11">
        <v>36.977930999999998</v>
      </c>
      <c r="T22" s="11">
        <v>38.374006999999999</v>
      </c>
      <c r="U22" s="11">
        <v>36.608099000000003</v>
      </c>
    </row>
    <row r="23" spans="4:30" x14ac:dyDescent="0.35">
      <c r="E23" s="27" t="s">
        <v>45</v>
      </c>
      <c r="F23" s="27">
        <v>0.4</v>
      </c>
      <c r="I23" s="11">
        <f>EXP(-I10/20)</f>
        <v>0.79057084962873569</v>
      </c>
      <c r="J23" s="11">
        <f>I22+I23</f>
        <v>4.2635056489655607</v>
      </c>
      <c r="Q23" s="11">
        <v>150</v>
      </c>
      <c r="R23" s="11">
        <v>41.603963</v>
      </c>
      <c r="S23" s="11">
        <v>39.942487</v>
      </c>
      <c r="T23" s="11">
        <v>43.282279000000003</v>
      </c>
      <c r="U23" s="11">
        <v>41.488168999999999</v>
      </c>
    </row>
    <row r="24" spans="4:30" x14ac:dyDescent="0.35">
      <c r="E24" s="27" t="s">
        <v>46</v>
      </c>
      <c r="F24" s="27">
        <v>39.5</v>
      </c>
      <c r="I24" s="11">
        <f>EXP(-I11/20)</f>
        <v>3.4729347993368251</v>
      </c>
      <c r="J24" s="11">
        <f>I24</f>
        <v>3.4729347993368251</v>
      </c>
      <c r="Q24" s="11">
        <v>15000</v>
      </c>
      <c r="R24" s="11">
        <v>41.645862999999999</v>
      </c>
      <c r="S24" s="11">
        <v>39.993437999999998</v>
      </c>
      <c r="T24" s="11">
        <v>43.385866999999998</v>
      </c>
      <c r="U24" s="11">
        <v>41.599041</v>
      </c>
    </row>
    <row r="25" spans="4:30" x14ac:dyDescent="0.35">
      <c r="I25" s="11">
        <f t="shared" ref="I25" si="11">EXP(-I14/20)</f>
        <v>3.4729347993368251</v>
      </c>
      <c r="J25" s="11">
        <f>I25</f>
        <v>3.4729347993368251</v>
      </c>
      <c r="Q25" s="11">
        <v>150000</v>
      </c>
      <c r="R25" s="11">
        <v>41.645862999999999</v>
      </c>
      <c r="S25" s="11">
        <v>39.993437999999998</v>
      </c>
      <c r="T25" s="11">
        <v>43.385866999999998</v>
      </c>
      <c r="U25" s="11">
        <v>41.599041</v>
      </c>
    </row>
    <row r="27" spans="4:30" x14ac:dyDescent="0.35">
      <c r="R27" s="11">
        <f>R24-R25</f>
        <v>0</v>
      </c>
      <c r="S27" s="11">
        <f t="shared" ref="S27:U27" si="12">S24-S25</f>
        <v>0</v>
      </c>
      <c r="T27" s="11">
        <f t="shared" si="12"/>
        <v>0</v>
      </c>
      <c r="U27" s="11">
        <f t="shared" si="12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304AC-F52F-46DD-A867-4DC3D605E986}">
  <dimension ref="D2:M19"/>
  <sheetViews>
    <sheetView workbookViewId="0">
      <selection activeCell="D25" sqref="D25:I30"/>
    </sheetView>
  </sheetViews>
  <sheetFormatPr defaultRowHeight="14.5" x14ac:dyDescent="0.35"/>
  <cols>
    <col min="4" max="9" width="8.7265625" style="1"/>
  </cols>
  <sheetData>
    <row r="2" spans="4:13" x14ac:dyDescent="0.35">
      <c r="D2" s="1" t="s">
        <v>24</v>
      </c>
    </row>
    <row r="3" spans="4:13" x14ac:dyDescent="0.35">
      <c r="M3" t="s">
        <v>11</v>
      </c>
    </row>
    <row r="4" spans="4:13" ht="15" thickBot="1" x14ac:dyDescent="0.4">
      <c r="M4" t="s">
        <v>12</v>
      </c>
    </row>
    <row r="5" spans="4:13" ht="26.5" thickBot="1" x14ac:dyDescent="0.4">
      <c r="D5" s="2" t="s">
        <v>0</v>
      </c>
      <c r="E5" s="2" t="s">
        <v>1</v>
      </c>
      <c r="F5" s="2" t="s">
        <v>2</v>
      </c>
      <c r="G5" s="2" t="s">
        <v>3</v>
      </c>
      <c r="H5" s="2" t="s">
        <v>4</v>
      </c>
      <c r="I5" s="2" t="s">
        <v>5</v>
      </c>
      <c r="M5" t="s">
        <v>12</v>
      </c>
    </row>
    <row r="6" spans="4:13" ht="15.5" thickTop="1" thickBot="1" x14ac:dyDescent="0.4">
      <c r="D6" s="3">
        <v>0</v>
      </c>
      <c r="E6" s="3">
        <v>20</v>
      </c>
      <c r="F6" s="3">
        <v>25</v>
      </c>
      <c r="G6" s="3">
        <v>5.5</v>
      </c>
      <c r="H6" s="3">
        <v>5</v>
      </c>
      <c r="I6" s="3" t="s">
        <v>6</v>
      </c>
      <c r="M6" t="s">
        <v>12</v>
      </c>
    </row>
    <row r="7" spans="4:13" ht="15" thickBot="1" x14ac:dyDescent="0.4">
      <c r="D7" s="4">
        <v>1</v>
      </c>
      <c r="E7" s="4">
        <v>20</v>
      </c>
      <c r="F7" s="4">
        <v>25</v>
      </c>
      <c r="G7" s="4">
        <v>10.5</v>
      </c>
      <c r="H7" s="4">
        <v>10</v>
      </c>
      <c r="I7" s="4" t="s">
        <v>7</v>
      </c>
      <c r="M7" t="s">
        <v>12</v>
      </c>
    </row>
    <row r="8" spans="4:13" ht="15" thickBot="1" x14ac:dyDescent="0.4">
      <c r="D8" s="5">
        <v>2</v>
      </c>
      <c r="E8" s="5">
        <v>20</v>
      </c>
      <c r="F8" s="5">
        <v>25</v>
      </c>
      <c r="G8" s="5">
        <v>25.5</v>
      </c>
      <c r="H8" s="5">
        <v>25</v>
      </c>
      <c r="I8" s="5" t="s">
        <v>8</v>
      </c>
      <c r="M8" t="s">
        <v>13</v>
      </c>
    </row>
    <row r="9" spans="4:13" ht="15" thickBot="1" x14ac:dyDescent="0.4">
      <c r="D9" s="4">
        <v>3</v>
      </c>
      <c r="E9" s="4">
        <v>20</v>
      </c>
      <c r="F9" s="4">
        <v>25</v>
      </c>
      <c r="G9" s="4">
        <v>30.5</v>
      </c>
      <c r="H9" s="4">
        <v>30</v>
      </c>
      <c r="I9" s="4" t="s">
        <v>9</v>
      </c>
      <c r="M9" t="s">
        <v>14</v>
      </c>
    </row>
    <row r="10" spans="4:13" ht="15" thickBot="1" x14ac:dyDescent="0.4">
      <c r="D10" s="5">
        <v>4</v>
      </c>
      <c r="E10" s="5">
        <v>20</v>
      </c>
      <c r="F10" s="5">
        <v>25</v>
      </c>
      <c r="G10" s="5">
        <v>35.5</v>
      </c>
      <c r="H10" s="5">
        <v>35</v>
      </c>
      <c r="I10" s="5" t="s">
        <v>10</v>
      </c>
      <c r="M10" t="s">
        <v>15</v>
      </c>
    </row>
    <row r="11" spans="4:13" x14ac:dyDescent="0.35">
      <c r="M11" t="s">
        <v>25</v>
      </c>
    </row>
    <row r="12" spans="4:13" x14ac:dyDescent="0.35">
      <c r="M12" t="s">
        <v>16</v>
      </c>
    </row>
    <row r="13" spans="4:13" x14ac:dyDescent="0.35">
      <c r="M13" t="s">
        <v>26</v>
      </c>
    </row>
    <row r="14" spans="4:13" x14ac:dyDescent="0.35">
      <c r="M14" t="s">
        <v>27</v>
      </c>
    </row>
    <row r="15" spans="4:13" x14ac:dyDescent="0.35">
      <c r="M15" t="s">
        <v>28</v>
      </c>
    </row>
    <row r="17" spans="13:13" x14ac:dyDescent="0.35">
      <c r="M17" t="s">
        <v>21</v>
      </c>
    </row>
    <row r="18" spans="13:13" x14ac:dyDescent="0.35">
      <c r="M18" t="s">
        <v>29</v>
      </c>
    </row>
    <row r="19" spans="13:13" x14ac:dyDescent="0.35">
      <c r="M19" t="s">
        <v>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9A883-C3B4-4CFB-BF47-68AC96ECFB5A}">
  <dimension ref="D5:Q37"/>
  <sheetViews>
    <sheetView workbookViewId="0">
      <selection activeCell="P46" sqref="P46"/>
    </sheetView>
  </sheetViews>
  <sheetFormatPr defaultRowHeight="14.5" x14ac:dyDescent="0.35"/>
  <sheetData>
    <row r="5" spans="4:17" ht="26" x14ac:dyDescent="0.35">
      <c r="D5" s="7" t="s">
        <v>0</v>
      </c>
      <c r="E5" s="7" t="s">
        <v>32</v>
      </c>
      <c r="F5" s="7" t="s">
        <v>1</v>
      </c>
      <c r="G5" s="7" t="s">
        <v>33</v>
      </c>
      <c r="H5" s="7" t="s">
        <v>2</v>
      </c>
      <c r="I5" s="7" t="s">
        <v>3</v>
      </c>
      <c r="J5" s="7" t="s">
        <v>34</v>
      </c>
      <c r="K5" s="7" t="s">
        <v>4</v>
      </c>
      <c r="L5" s="7" t="s">
        <v>31</v>
      </c>
      <c r="M5" s="7" t="s">
        <v>5</v>
      </c>
    </row>
    <row r="6" spans="4:17" x14ac:dyDescent="0.35">
      <c r="D6" s="6">
        <v>0</v>
      </c>
      <c r="E6" s="6">
        <v>20</v>
      </c>
      <c r="F6" s="6">
        <v>24.6</v>
      </c>
      <c r="G6" s="6">
        <v>5</v>
      </c>
      <c r="H6" s="6">
        <f>F6+G6</f>
        <v>29.6</v>
      </c>
      <c r="I6" s="6">
        <f>K6+J6</f>
        <v>24.1</v>
      </c>
      <c r="J6" s="6">
        <v>0.5</v>
      </c>
      <c r="K6" s="6">
        <v>23.6</v>
      </c>
      <c r="L6" s="6">
        <v>19</v>
      </c>
      <c r="M6" s="6" t="s">
        <v>6</v>
      </c>
      <c r="N6">
        <v>-3.8139494109868011</v>
      </c>
      <c r="O6" s="6">
        <v>25.1</v>
      </c>
      <c r="P6">
        <v>-6.3110030744802259E-2</v>
      </c>
      <c r="Q6" s="6">
        <v>105.1</v>
      </c>
    </row>
    <row r="7" spans="4:17" x14ac:dyDescent="0.35">
      <c r="D7" s="6">
        <v>1</v>
      </c>
      <c r="E7" s="6">
        <v>20</v>
      </c>
      <c r="F7" s="6">
        <v>24.6</v>
      </c>
      <c r="G7" s="6">
        <v>5</v>
      </c>
      <c r="H7" s="6">
        <f t="shared" ref="H7:H10" si="0">F7+G7</f>
        <v>29.6</v>
      </c>
      <c r="I7" s="6">
        <f t="shared" ref="I7:I10" si="1">K7+J7</f>
        <v>24.6</v>
      </c>
      <c r="J7" s="6">
        <v>0.5</v>
      </c>
      <c r="K7" s="6">
        <v>24.1</v>
      </c>
      <c r="L7" s="6">
        <v>19.5</v>
      </c>
      <c r="M7" s="6" t="s">
        <v>7</v>
      </c>
      <c r="P7">
        <v>-7.1623305874396692E-2</v>
      </c>
      <c r="Q7" s="6">
        <v>105.1</v>
      </c>
    </row>
    <row r="8" spans="4:17" x14ac:dyDescent="0.35">
      <c r="D8" s="6">
        <v>2</v>
      </c>
      <c r="E8" s="6">
        <v>20</v>
      </c>
      <c r="F8" s="6">
        <v>24.6</v>
      </c>
      <c r="G8" s="6">
        <v>5</v>
      </c>
      <c r="H8" s="6">
        <f t="shared" si="0"/>
        <v>29.6</v>
      </c>
      <c r="I8" s="6">
        <f t="shared" si="1"/>
        <v>25.1</v>
      </c>
      <c r="J8" s="6">
        <v>0.5</v>
      </c>
      <c r="K8" s="6">
        <v>24.6</v>
      </c>
      <c r="L8" s="6">
        <v>20</v>
      </c>
      <c r="M8" s="6" t="s">
        <v>8</v>
      </c>
      <c r="P8">
        <v>3.7391158873275003</v>
      </c>
      <c r="Q8" s="6">
        <v>105.1</v>
      </c>
    </row>
    <row r="9" spans="4:17" x14ac:dyDescent="0.35">
      <c r="D9" s="6">
        <v>3</v>
      </c>
      <c r="E9" s="6">
        <v>20</v>
      </c>
      <c r="F9" s="6">
        <v>24.6</v>
      </c>
      <c r="G9" s="6">
        <v>5</v>
      </c>
      <c r="H9" s="6">
        <f t="shared" si="0"/>
        <v>29.6</v>
      </c>
      <c r="I9" s="6">
        <f t="shared" si="1"/>
        <v>25.6</v>
      </c>
      <c r="J9" s="6">
        <v>0.5</v>
      </c>
      <c r="K9" s="6">
        <v>25.1</v>
      </c>
      <c r="L9" s="6">
        <v>20.5</v>
      </c>
      <c r="M9" s="6" t="s">
        <v>9</v>
      </c>
      <c r="P9">
        <v>3.6429492496885985</v>
      </c>
      <c r="Q9" s="6">
        <v>105.1</v>
      </c>
    </row>
    <row r="10" spans="4:17" x14ac:dyDescent="0.35">
      <c r="D10" s="6">
        <v>4</v>
      </c>
      <c r="E10" s="6">
        <v>20</v>
      </c>
      <c r="F10" s="6">
        <v>24.6</v>
      </c>
      <c r="G10" s="6">
        <v>5</v>
      </c>
      <c r="H10" s="6">
        <f t="shared" si="0"/>
        <v>29.6</v>
      </c>
      <c r="I10" s="6">
        <f t="shared" si="1"/>
        <v>26.1</v>
      </c>
      <c r="J10" s="6">
        <v>0.5</v>
      </c>
      <c r="K10" s="6">
        <v>25.6</v>
      </c>
      <c r="L10" s="6">
        <v>21</v>
      </c>
      <c r="M10" s="6" t="s">
        <v>10</v>
      </c>
      <c r="P10">
        <v>3.5490640124700974</v>
      </c>
      <c r="Q10" s="6">
        <v>105.1</v>
      </c>
    </row>
    <row r="14" spans="4:17" ht="26" x14ac:dyDescent="0.35">
      <c r="D14" s="7" t="s">
        <v>0</v>
      </c>
      <c r="E14" s="7" t="s">
        <v>32</v>
      </c>
      <c r="F14" s="7" t="s">
        <v>1</v>
      </c>
      <c r="G14" s="7" t="s">
        <v>33</v>
      </c>
      <c r="H14" s="7" t="s">
        <v>2</v>
      </c>
      <c r="I14" s="7" t="s">
        <v>3</v>
      </c>
      <c r="J14" s="7" t="s">
        <v>34</v>
      </c>
      <c r="K14" s="7" t="s">
        <v>4</v>
      </c>
      <c r="L14" s="7" t="s">
        <v>31</v>
      </c>
      <c r="M14" s="7" t="s">
        <v>5</v>
      </c>
    </row>
    <row r="15" spans="4:17" x14ac:dyDescent="0.35">
      <c r="D15" s="6">
        <v>0</v>
      </c>
      <c r="E15" s="6">
        <v>20</v>
      </c>
      <c r="F15" s="6">
        <v>24.6</v>
      </c>
      <c r="G15" s="6">
        <v>5</v>
      </c>
      <c r="H15" s="6">
        <f>F15+G15</f>
        <v>29.6</v>
      </c>
      <c r="I15" s="6">
        <f>K15+J15</f>
        <v>23.8</v>
      </c>
      <c r="J15" s="6">
        <v>0.2</v>
      </c>
      <c r="K15" s="6">
        <v>23.6</v>
      </c>
      <c r="L15" s="6">
        <v>19</v>
      </c>
      <c r="M15" s="6" t="s">
        <v>7</v>
      </c>
      <c r="N15">
        <v>-3.7571671018052015</v>
      </c>
      <c r="O15" s="6">
        <v>24.7</v>
      </c>
      <c r="P15">
        <v>-6.2269368082198184E-2</v>
      </c>
      <c r="Q15" s="6">
        <v>104.7</v>
      </c>
    </row>
    <row r="16" spans="4:17" x14ac:dyDescent="0.35">
      <c r="D16" s="6">
        <v>1</v>
      </c>
      <c r="E16" s="6">
        <v>20</v>
      </c>
      <c r="F16" s="6">
        <v>24.6</v>
      </c>
      <c r="G16" s="6">
        <v>5</v>
      </c>
      <c r="H16" s="6">
        <f t="shared" ref="H16:H19" si="2">F16+G16</f>
        <v>29.6</v>
      </c>
      <c r="I16" s="6">
        <f t="shared" ref="I16:I19" si="3">K16+J16</f>
        <v>24.3</v>
      </c>
      <c r="J16" s="6">
        <v>0.2</v>
      </c>
      <c r="K16" s="6">
        <v>24.1</v>
      </c>
      <c r="L16" s="6">
        <v>19.5</v>
      </c>
      <c r="M16" s="8" t="s">
        <v>6</v>
      </c>
      <c r="N16">
        <v>-3.8522802398178015</v>
      </c>
      <c r="P16">
        <v>-6.3675828559595971E-2</v>
      </c>
      <c r="Q16" s="6">
        <v>104.7</v>
      </c>
    </row>
    <row r="17" spans="4:17" x14ac:dyDescent="0.35">
      <c r="D17" s="6">
        <v>2</v>
      </c>
      <c r="E17" s="6">
        <v>20</v>
      </c>
      <c r="F17" s="6">
        <v>24.6</v>
      </c>
      <c r="G17" s="6">
        <v>5</v>
      </c>
      <c r="H17" s="6">
        <f t="shared" si="2"/>
        <v>29.6</v>
      </c>
      <c r="I17" s="6">
        <f t="shared" si="3"/>
        <v>24.8</v>
      </c>
      <c r="J17" s="6">
        <v>0.2</v>
      </c>
      <c r="K17" s="6">
        <v>24.6</v>
      </c>
      <c r="L17" s="6">
        <v>20</v>
      </c>
      <c r="M17" s="6" t="s">
        <v>8</v>
      </c>
      <c r="P17">
        <v>3.7979358863023975</v>
      </c>
      <c r="Q17" s="6">
        <v>104.7</v>
      </c>
    </row>
    <row r="18" spans="4:17" x14ac:dyDescent="0.35">
      <c r="D18" s="6">
        <v>3</v>
      </c>
      <c r="E18" s="6">
        <v>20</v>
      </c>
      <c r="F18" s="6">
        <v>24.6</v>
      </c>
      <c r="G18" s="6">
        <v>5</v>
      </c>
      <c r="H18" s="6">
        <f t="shared" si="2"/>
        <v>29.6</v>
      </c>
      <c r="I18" s="6">
        <f t="shared" si="3"/>
        <v>25.3</v>
      </c>
      <c r="J18" s="6">
        <v>0.2</v>
      </c>
      <c r="K18" s="6">
        <v>25.1</v>
      </c>
      <c r="L18" s="6">
        <v>20.5</v>
      </c>
      <c r="M18" s="6" t="s">
        <v>9</v>
      </c>
      <c r="P18">
        <v>3.7003716497303003</v>
      </c>
      <c r="Q18" s="6">
        <v>104.7</v>
      </c>
    </row>
    <row r="19" spans="4:17" x14ac:dyDescent="0.35">
      <c r="D19" s="6">
        <v>4</v>
      </c>
      <c r="E19" s="6">
        <v>20</v>
      </c>
      <c r="F19" s="6">
        <v>24.6</v>
      </c>
      <c r="G19" s="6">
        <v>5</v>
      </c>
      <c r="H19" s="6">
        <f t="shared" si="2"/>
        <v>29.6</v>
      </c>
      <c r="I19" s="6">
        <f t="shared" si="3"/>
        <v>25.8</v>
      </c>
      <c r="J19" s="6">
        <v>0.2</v>
      </c>
      <c r="K19" s="6">
        <v>25.6</v>
      </c>
      <c r="L19" s="6">
        <v>21</v>
      </c>
      <c r="M19" s="6" t="s">
        <v>10</v>
      </c>
      <c r="P19">
        <v>3.6051247044480021</v>
      </c>
      <c r="Q19" s="6">
        <v>104.7</v>
      </c>
    </row>
    <row r="23" spans="4:17" ht="26" x14ac:dyDescent="0.35">
      <c r="D23" s="7" t="s">
        <v>0</v>
      </c>
      <c r="E23" s="7" t="s">
        <v>32</v>
      </c>
      <c r="F23" s="7" t="s">
        <v>1</v>
      </c>
      <c r="G23" s="7" t="s">
        <v>33</v>
      </c>
      <c r="H23" s="7" t="s">
        <v>2</v>
      </c>
      <c r="I23" s="7" t="s">
        <v>3</v>
      </c>
      <c r="J23" s="7" t="s">
        <v>34</v>
      </c>
      <c r="K23" s="7" t="s">
        <v>4</v>
      </c>
      <c r="L23" s="7" t="s">
        <v>31</v>
      </c>
      <c r="M23" s="7" t="s">
        <v>5</v>
      </c>
    </row>
    <row r="24" spans="4:17" x14ac:dyDescent="0.35">
      <c r="D24" s="6">
        <v>0</v>
      </c>
      <c r="E24" s="6">
        <v>20</v>
      </c>
      <c r="F24" s="6">
        <v>24.6</v>
      </c>
      <c r="G24" s="6">
        <v>2</v>
      </c>
      <c r="H24" s="6">
        <f>F24+G24</f>
        <v>26.6</v>
      </c>
      <c r="I24" s="6">
        <f>K24+J24</f>
        <v>24.1</v>
      </c>
      <c r="J24" s="6">
        <v>0.5</v>
      </c>
      <c r="K24" s="6">
        <v>23.6</v>
      </c>
      <c r="L24" s="6">
        <v>19</v>
      </c>
      <c r="M24" s="6" t="s">
        <v>6</v>
      </c>
      <c r="N24">
        <v>-3.8139494109868011</v>
      </c>
      <c r="O24" s="6">
        <v>25.1</v>
      </c>
      <c r="P24">
        <v>-6.3110030744802259E-2</v>
      </c>
      <c r="Q24" s="6">
        <v>105.1</v>
      </c>
    </row>
    <row r="25" spans="4:17" x14ac:dyDescent="0.35">
      <c r="D25" s="6">
        <v>1</v>
      </c>
      <c r="E25" s="6">
        <v>20</v>
      </c>
      <c r="F25" s="6">
        <v>24.6</v>
      </c>
      <c r="G25" s="6">
        <v>2</v>
      </c>
      <c r="H25" s="6">
        <f t="shared" ref="H25:H28" si="4">F25+G25</f>
        <v>26.6</v>
      </c>
      <c r="I25" s="6">
        <f t="shared" ref="I25:I28" si="5">K25+J25</f>
        <v>24.6</v>
      </c>
      <c r="J25" s="6">
        <v>0.5</v>
      </c>
      <c r="K25" s="6">
        <v>24.1</v>
      </c>
      <c r="L25" s="6">
        <v>19.5</v>
      </c>
      <c r="M25" s="6" t="s">
        <v>7</v>
      </c>
      <c r="P25">
        <v>-7.1623305874396692E-2</v>
      </c>
      <c r="Q25" s="6">
        <v>105.1</v>
      </c>
    </row>
    <row r="26" spans="4:17" x14ac:dyDescent="0.35">
      <c r="D26" s="6">
        <v>2</v>
      </c>
      <c r="E26" s="6">
        <v>20</v>
      </c>
      <c r="F26" s="6">
        <v>24.6</v>
      </c>
      <c r="G26" s="6">
        <v>2</v>
      </c>
      <c r="H26" s="6">
        <f t="shared" si="4"/>
        <v>26.6</v>
      </c>
      <c r="I26" s="6">
        <f t="shared" si="5"/>
        <v>25.1</v>
      </c>
      <c r="J26" s="6">
        <v>0.5</v>
      </c>
      <c r="K26" s="6">
        <v>24.6</v>
      </c>
      <c r="L26" s="6">
        <v>20</v>
      </c>
      <c r="M26" s="6" t="s">
        <v>8</v>
      </c>
      <c r="P26">
        <v>3.7391158873275003</v>
      </c>
      <c r="Q26" s="6">
        <v>105.1</v>
      </c>
    </row>
    <row r="27" spans="4:17" x14ac:dyDescent="0.35">
      <c r="D27" s="6">
        <v>3</v>
      </c>
      <c r="E27" s="6">
        <v>20</v>
      </c>
      <c r="F27" s="6">
        <v>24.6</v>
      </c>
      <c r="G27" s="6">
        <v>2</v>
      </c>
      <c r="H27" s="6">
        <f t="shared" si="4"/>
        <v>26.6</v>
      </c>
      <c r="I27" s="6">
        <f t="shared" si="5"/>
        <v>25.6</v>
      </c>
      <c r="J27" s="6">
        <v>0.5</v>
      </c>
      <c r="K27" s="6">
        <v>25.1</v>
      </c>
      <c r="L27" s="6">
        <v>20.5</v>
      </c>
      <c r="M27" s="6" t="s">
        <v>9</v>
      </c>
      <c r="P27">
        <v>3.6429492496885985</v>
      </c>
      <c r="Q27" s="6">
        <v>105.1</v>
      </c>
    </row>
    <row r="28" spans="4:17" x14ac:dyDescent="0.35">
      <c r="D28" s="6">
        <v>4</v>
      </c>
      <c r="E28" s="6">
        <v>20</v>
      </c>
      <c r="F28" s="6">
        <v>24.6</v>
      </c>
      <c r="G28" s="6">
        <v>2</v>
      </c>
      <c r="H28" s="6">
        <f t="shared" si="4"/>
        <v>26.6</v>
      </c>
      <c r="I28" s="6">
        <f t="shared" si="5"/>
        <v>26.1</v>
      </c>
      <c r="J28" s="6">
        <v>0.5</v>
      </c>
      <c r="K28" s="6">
        <v>25.6</v>
      </c>
      <c r="L28" s="6">
        <v>21</v>
      </c>
      <c r="M28" s="6" t="s">
        <v>10</v>
      </c>
      <c r="P28">
        <v>3.5490640124700974</v>
      </c>
      <c r="Q28" s="6">
        <v>105.1</v>
      </c>
    </row>
    <row r="32" spans="4:17" ht="26" x14ac:dyDescent="0.35">
      <c r="D32" s="7" t="s">
        <v>0</v>
      </c>
      <c r="E32" s="7" t="s">
        <v>32</v>
      </c>
      <c r="F32" s="7" t="s">
        <v>1</v>
      </c>
      <c r="G32" s="7" t="s">
        <v>33</v>
      </c>
      <c r="H32" s="7" t="s">
        <v>2</v>
      </c>
      <c r="I32" s="7" t="s">
        <v>3</v>
      </c>
      <c r="J32" s="7" t="s">
        <v>34</v>
      </c>
      <c r="K32" s="7" t="s">
        <v>4</v>
      </c>
      <c r="L32" s="7" t="s">
        <v>31</v>
      </c>
      <c r="M32" s="7" t="s">
        <v>5</v>
      </c>
    </row>
    <row r="33" spans="4:17" x14ac:dyDescent="0.35">
      <c r="D33" s="6">
        <v>0</v>
      </c>
      <c r="E33" s="6">
        <v>20</v>
      </c>
      <c r="F33" s="6">
        <v>24.6</v>
      </c>
      <c r="G33" s="6">
        <v>2</v>
      </c>
      <c r="H33" s="6">
        <f>F33+G33</f>
        <v>26.6</v>
      </c>
      <c r="I33" s="6">
        <f>K33+J33</f>
        <v>23.8</v>
      </c>
      <c r="J33" s="6">
        <v>0.2</v>
      </c>
      <c r="K33" s="6">
        <v>23.6</v>
      </c>
      <c r="L33" s="6">
        <v>19</v>
      </c>
      <c r="M33" s="6" t="s">
        <v>7</v>
      </c>
      <c r="N33">
        <v>-3.7571671018052015</v>
      </c>
      <c r="O33" s="6">
        <v>24.7</v>
      </c>
      <c r="P33">
        <v>-6.2269368082198184E-2</v>
      </c>
      <c r="Q33" s="6">
        <v>104.7</v>
      </c>
    </row>
    <row r="34" spans="4:17" x14ac:dyDescent="0.35">
      <c r="D34" s="6">
        <v>1</v>
      </c>
      <c r="E34" s="6">
        <v>20</v>
      </c>
      <c r="F34" s="6">
        <v>24.6</v>
      </c>
      <c r="G34" s="6">
        <v>2</v>
      </c>
      <c r="H34" s="6">
        <f t="shared" ref="H34:H37" si="6">F34+G34</f>
        <v>26.6</v>
      </c>
      <c r="I34" s="6">
        <f t="shared" ref="I34:I37" si="7">K34+J34</f>
        <v>24.3</v>
      </c>
      <c r="J34" s="6">
        <v>0.2</v>
      </c>
      <c r="K34" s="6">
        <v>24.1</v>
      </c>
      <c r="L34" s="6">
        <v>19.5</v>
      </c>
      <c r="M34" s="8" t="s">
        <v>6</v>
      </c>
      <c r="N34">
        <v>-3.8522802398178015</v>
      </c>
      <c r="P34">
        <v>-6.3675828559595971E-2</v>
      </c>
      <c r="Q34" s="6">
        <v>104.7</v>
      </c>
    </row>
    <row r="35" spans="4:17" x14ac:dyDescent="0.35">
      <c r="D35" s="6">
        <v>2</v>
      </c>
      <c r="E35" s="6">
        <v>20</v>
      </c>
      <c r="F35" s="6">
        <v>24.6</v>
      </c>
      <c r="G35" s="6">
        <v>2</v>
      </c>
      <c r="H35" s="6">
        <f t="shared" si="6"/>
        <v>26.6</v>
      </c>
      <c r="I35" s="6">
        <f t="shared" si="7"/>
        <v>24.8</v>
      </c>
      <c r="J35" s="6">
        <v>0.2</v>
      </c>
      <c r="K35" s="6">
        <v>24.6</v>
      </c>
      <c r="L35" s="6">
        <v>20</v>
      </c>
      <c r="M35" s="6" t="s">
        <v>8</v>
      </c>
      <c r="P35">
        <v>3.7979358863023975</v>
      </c>
      <c r="Q35" s="6">
        <v>104.7</v>
      </c>
    </row>
    <row r="36" spans="4:17" x14ac:dyDescent="0.35">
      <c r="D36" s="6">
        <v>3</v>
      </c>
      <c r="E36" s="6">
        <v>20</v>
      </c>
      <c r="F36" s="6">
        <v>24.6</v>
      </c>
      <c r="G36" s="6">
        <v>2</v>
      </c>
      <c r="H36" s="6">
        <f t="shared" si="6"/>
        <v>26.6</v>
      </c>
      <c r="I36" s="6">
        <f t="shared" si="7"/>
        <v>25.3</v>
      </c>
      <c r="J36" s="6">
        <v>0.2</v>
      </c>
      <c r="K36" s="6">
        <v>25.1</v>
      </c>
      <c r="L36" s="6">
        <v>20.5</v>
      </c>
      <c r="M36" s="6" t="s">
        <v>9</v>
      </c>
      <c r="P36">
        <v>3.7003716497303003</v>
      </c>
      <c r="Q36" s="6">
        <v>104.7</v>
      </c>
    </row>
    <row r="37" spans="4:17" x14ac:dyDescent="0.35">
      <c r="D37" s="6">
        <v>4</v>
      </c>
      <c r="E37" s="6">
        <v>20</v>
      </c>
      <c r="F37" s="6">
        <v>24.6</v>
      </c>
      <c r="G37" s="6">
        <v>2</v>
      </c>
      <c r="H37" s="6">
        <f t="shared" si="6"/>
        <v>26.6</v>
      </c>
      <c r="I37" s="6">
        <f t="shared" si="7"/>
        <v>25.8</v>
      </c>
      <c r="J37" s="6">
        <v>0.2</v>
      </c>
      <c r="K37" s="6">
        <v>25.6</v>
      </c>
      <c r="L37" s="6">
        <v>21</v>
      </c>
      <c r="M37" s="6" t="s">
        <v>10</v>
      </c>
      <c r="P37">
        <v>3.6051247044480021</v>
      </c>
      <c r="Q37" s="6">
        <v>104.7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48FBA-1D86-49E0-9DB6-30E30F4FCC1E}">
  <dimension ref="B5:P37"/>
  <sheetViews>
    <sheetView workbookViewId="0">
      <selection activeCell="H35" sqref="H35:I35"/>
    </sheetView>
  </sheetViews>
  <sheetFormatPr defaultRowHeight="14.5" x14ac:dyDescent="0.35"/>
  <sheetData>
    <row r="5" spans="2:16" ht="26" x14ac:dyDescent="0.35">
      <c r="B5" s="10" t="s">
        <v>38</v>
      </c>
      <c r="D5" s="7" t="s">
        <v>0</v>
      </c>
      <c r="E5" s="7" t="s">
        <v>32</v>
      </c>
      <c r="F5" s="7" t="s">
        <v>1</v>
      </c>
      <c r="G5" s="7" t="s">
        <v>33</v>
      </c>
      <c r="H5" s="7" t="s">
        <v>2</v>
      </c>
      <c r="I5" s="7" t="s">
        <v>3</v>
      </c>
      <c r="J5" s="7" t="s">
        <v>34</v>
      </c>
      <c r="K5" s="7" t="s">
        <v>4</v>
      </c>
      <c r="L5" s="7" t="s">
        <v>31</v>
      </c>
      <c r="M5" s="7" t="s">
        <v>5</v>
      </c>
      <c r="O5" s="9" t="s">
        <v>39</v>
      </c>
      <c r="P5" s="9" t="s">
        <v>40</v>
      </c>
    </row>
    <row r="6" spans="2:16" x14ac:dyDescent="0.35">
      <c r="D6" s="6">
        <v>0</v>
      </c>
      <c r="E6" s="6">
        <v>20</v>
      </c>
      <c r="F6" s="6">
        <v>24.6</v>
      </c>
      <c r="G6" s="6">
        <v>5</v>
      </c>
      <c r="H6" s="6">
        <f>F6+G6</f>
        <v>29.6</v>
      </c>
      <c r="I6" s="6">
        <f>K6+J6</f>
        <v>29.1</v>
      </c>
      <c r="J6" s="6">
        <v>0.5</v>
      </c>
      <c r="K6" s="6">
        <v>28.6</v>
      </c>
      <c r="L6" s="6">
        <v>19</v>
      </c>
      <c r="M6" s="8" t="s">
        <v>36</v>
      </c>
      <c r="O6" t="s">
        <v>41</v>
      </c>
      <c r="P6" t="s">
        <v>41</v>
      </c>
    </row>
    <row r="7" spans="2:16" x14ac:dyDescent="0.35">
      <c r="D7" s="6">
        <v>1</v>
      </c>
      <c r="E7" s="6">
        <v>20</v>
      </c>
      <c r="F7" s="6">
        <v>24.6</v>
      </c>
      <c r="G7" s="6">
        <v>5</v>
      </c>
      <c r="H7" s="6">
        <f t="shared" ref="H7:H10" si="0">F7+G7</f>
        <v>29.6</v>
      </c>
      <c r="I7" s="6">
        <f t="shared" ref="I7:I10" si="1">K7+J7</f>
        <v>29.5</v>
      </c>
      <c r="J7" s="6">
        <v>0.5</v>
      </c>
      <c r="K7" s="6">
        <v>29</v>
      </c>
      <c r="L7" s="6">
        <v>19.5</v>
      </c>
      <c r="M7" s="8" t="s">
        <v>35</v>
      </c>
      <c r="O7" t="s">
        <v>41</v>
      </c>
      <c r="P7" t="s">
        <v>41</v>
      </c>
    </row>
    <row r="8" spans="2:16" x14ac:dyDescent="0.35">
      <c r="D8" s="6">
        <v>2</v>
      </c>
      <c r="E8" s="6">
        <v>20</v>
      </c>
      <c r="F8" s="6">
        <v>24.6</v>
      </c>
      <c r="G8" s="6">
        <v>5</v>
      </c>
      <c r="H8" s="6">
        <f t="shared" si="0"/>
        <v>29.6</v>
      </c>
      <c r="I8" s="6">
        <f t="shared" si="1"/>
        <v>29.6</v>
      </c>
      <c r="J8" s="6">
        <v>0.5</v>
      </c>
      <c r="K8" s="6">
        <v>29.1</v>
      </c>
      <c r="L8" s="6">
        <v>20</v>
      </c>
      <c r="M8" s="8" t="s">
        <v>7</v>
      </c>
      <c r="P8" t="s">
        <v>41</v>
      </c>
    </row>
    <row r="9" spans="2:16" x14ac:dyDescent="0.35">
      <c r="D9" s="6">
        <v>3</v>
      </c>
      <c r="E9" s="6">
        <v>20</v>
      </c>
      <c r="F9" s="6">
        <v>24.6</v>
      </c>
      <c r="G9" s="6">
        <v>5</v>
      </c>
      <c r="H9" s="6">
        <f t="shared" si="0"/>
        <v>29.6</v>
      </c>
      <c r="I9" s="6">
        <f t="shared" si="1"/>
        <v>29.7</v>
      </c>
      <c r="J9" s="6">
        <v>0.5</v>
      </c>
      <c r="K9" s="6">
        <v>29.2</v>
      </c>
      <c r="L9" s="6">
        <v>20.5</v>
      </c>
      <c r="M9" s="8" t="s">
        <v>37</v>
      </c>
      <c r="P9" t="s">
        <v>41</v>
      </c>
    </row>
    <row r="10" spans="2:16" x14ac:dyDescent="0.35">
      <c r="D10" s="6">
        <v>4</v>
      </c>
      <c r="E10" s="6">
        <v>20</v>
      </c>
      <c r="F10" s="6">
        <v>24.6</v>
      </c>
      <c r="G10" s="6">
        <v>5</v>
      </c>
      <c r="H10" s="6">
        <f t="shared" si="0"/>
        <v>29.6</v>
      </c>
      <c r="I10" s="6">
        <f t="shared" si="1"/>
        <v>30.1</v>
      </c>
      <c r="J10" s="6">
        <v>0.5</v>
      </c>
      <c r="K10" s="6">
        <v>29.6</v>
      </c>
      <c r="L10" s="6">
        <v>21</v>
      </c>
      <c r="M10" s="8" t="s">
        <v>8</v>
      </c>
      <c r="P10" t="s">
        <v>41</v>
      </c>
    </row>
    <row r="14" spans="2:16" ht="26" x14ac:dyDescent="0.35">
      <c r="B14" s="10" t="s">
        <v>38</v>
      </c>
      <c r="D14" s="7" t="s">
        <v>0</v>
      </c>
      <c r="E14" s="7" t="s">
        <v>32</v>
      </c>
      <c r="F14" s="7" t="s">
        <v>1</v>
      </c>
      <c r="G14" s="7" t="s">
        <v>33</v>
      </c>
      <c r="H14" s="7" t="s">
        <v>2</v>
      </c>
      <c r="I14" s="7" t="s">
        <v>3</v>
      </c>
      <c r="J14" s="7" t="s">
        <v>34</v>
      </c>
      <c r="K14" s="7" t="s">
        <v>4</v>
      </c>
      <c r="L14" s="7" t="s">
        <v>31</v>
      </c>
      <c r="M14" s="7" t="s">
        <v>5</v>
      </c>
      <c r="O14" s="9" t="s">
        <v>39</v>
      </c>
      <c r="P14" s="9" t="s">
        <v>40</v>
      </c>
    </row>
    <row r="15" spans="2:16" x14ac:dyDescent="0.35">
      <c r="D15" s="6">
        <v>0</v>
      </c>
      <c r="E15" s="6">
        <v>20</v>
      </c>
      <c r="F15" s="6">
        <v>24.6</v>
      </c>
      <c r="G15" s="6">
        <v>1</v>
      </c>
      <c r="H15" s="6">
        <f>F15+G15</f>
        <v>25.6</v>
      </c>
      <c r="I15" s="6">
        <f>K15+J15</f>
        <v>25.1</v>
      </c>
      <c r="J15" s="6">
        <v>0.5</v>
      </c>
      <c r="K15" s="6">
        <v>24.6</v>
      </c>
      <c r="L15" s="6">
        <v>19</v>
      </c>
      <c r="M15" s="8" t="s">
        <v>36</v>
      </c>
      <c r="O15" t="s">
        <v>41</v>
      </c>
      <c r="P15" t="s">
        <v>41</v>
      </c>
    </row>
    <row r="16" spans="2:16" x14ac:dyDescent="0.35">
      <c r="D16" s="6">
        <v>1</v>
      </c>
      <c r="E16" s="6">
        <v>20</v>
      </c>
      <c r="F16" s="6">
        <v>24.6</v>
      </c>
      <c r="G16" s="6">
        <v>1</v>
      </c>
      <c r="H16" s="6">
        <f t="shared" ref="H16:H19" si="2">F16+G16</f>
        <v>25.6</v>
      </c>
      <c r="I16" s="6">
        <f t="shared" ref="I16:I19" si="3">K16+J16</f>
        <v>25.5</v>
      </c>
      <c r="J16" s="6">
        <v>0.5</v>
      </c>
      <c r="K16" s="6">
        <v>25</v>
      </c>
      <c r="L16" s="6">
        <v>19.5</v>
      </c>
      <c r="M16" s="8" t="s">
        <v>35</v>
      </c>
      <c r="O16" t="s">
        <v>41</v>
      </c>
      <c r="P16" t="s">
        <v>41</v>
      </c>
    </row>
    <row r="17" spans="2:16" x14ac:dyDescent="0.35">
      <c r="D17" s="6">
        <v>2</v>
      </c>
      <c r="E17" s="6">
        <v>20</v>
      </c>
      <c r="F17" s="6">
        <v>24.6</v>
      </c>
      <c r="G17" s="6">
        <v>1</v>
      </c>
      <c r="H17" s="6">
        <f t="shared" si="2"/>
        <v>25.6</v>
      </c>
      <c r="I17" s="6">
        <f t="shared" si="3"/>
        <v>25.6</v>
      </c>
      <c r="J17" s="6">
        <v>0.5</v>
      </c>
      <c r="K17" s="6">
        <v>25.1</v>
      </c>
      <c r="L17" s="6">
        <v>20</v>
      </c>
      <c r="M17" s="8" t="s">
        <v>7</v>
      </c>
      <c r="P17" t="s">
        <v>41</v>
      </c>
    </row>
    <row r="18" spans="2:16" x14ac:dyDescent="0.35">
      <c r="D18" s="6">
        <v>3</v>
      </c>
      <c r="E18" s="6">
        <v>20</v>
      </c>
      <c r="F18" s="6">
        <v>24.6</v>
      </c>
      <c r="G18" s="6">
        <v>1</v>
      </c>
      <c r="H18" s="6">
        <f t="shared" si="2"/>
        <v>25.6</v>
      </c>
      <c r="I18" s="6">
        <f t="shared" si="3"/>
        <v>25.7</v>
      </c>
      <c r="J18" s="6">
        <v>0.5</v>
      </c>
      <c r="K18" s="6">
        <v>25.2</v>
      </c>
      <c r="L18" s="6">
        <v>20.5</v>
      </c>
      <c r="M18" s="8" t="s">
        <v>37</v>
      </c>
      <c r="P18" t="s">
        <v>41</v>
      </c>
    </row>
    <row r="19" spans="2:16" x14ac:dyDescent="0.35">
      <c r="D19" s="6">
        <v>4</v>
      </c>
      <c r="E19" s="6">
        <v>20</v>
      </c>
      <c r="F19" s="6">
        <v>24.6</v>
      </c>
      <c r="G19" s="6">
        <v>1</v>
      </c>
      <c r="H19" s="6">
        <f t="shared" si="2"/>
        <v>25.6</v>
      </c>
      <c r="I19" s="6">
        <f t="shared" si="3"/>
        <v>26.1</v>
      </c>
      <c r="J19" s="6">
        <v>0.5</v>
      </c>
      <c r="K19" s="6">
        <v>25.6</v>
      </c>
      <c r="L19" s="6">
        <v>21</v>
      </c>
      <c r="M19" s="8" t="s">
        <v>8</v>
      </c>
      <c r="P19" t="s">
        <v>41</v>
      </c>
    </row>
    <row r="23" spans="2:16" ht="26" x14ac:dyDescent="0.35">
      <c r="B23" s="10" t="s">
        <v>38</v>
      </c>
      <c r="D23" s="7" t="s">
        <v>0</v>
      </c>
      <c r="E23" s="7" t="s">
        <v>32</v>
      </c>
      <c r="F23" s="7" t="s">
        <v>1</v>
      </c>
      <c r="G23" s="7" t="s">
        <v>33</v>
      </c>
      <c r="H23" s="7" t="s">
        <v>2</v>
      </c>
      <c r="I23" s="7" t="s">
        <v>3</v>
      </c>
      <c r="J23" s="7" t="s">
        <v>34</v>
      </c>
      <c r="K23" s="7" t="s">
        <v>4</v>
      </c>
      <c r="L23" s="7" t="s">
        <v>31</v>
      </c>
      <c r="M23" s="7" t="s">
        <v>5</v>
      </c>
      <c r="O23" s="9" t="s">
        <v>39</v>
      </c>
      <c r="P23" s="9" t="s">
        <v>40</v>
      </c>
    </row>
    <row r="24" spans="2:16" x14ac:dyDescent="0.35">
      <c r="D24" s="6">
        <v>0</v>
      </c>
      <c r="E24" s="6">
        <v>20</v>
      </c>
      <c r="F24" s="6">
        <v>24.6</v>
      </c>
      <c r="G24" s="6">
        <v>1</v>
      </c>
      <c r="H24" s="6">
        <f>F24+G24</f>
        <v>25.6</v>
      </c>
      <c r="I24" s="6">
        <f>K24+J24</f>
        <v>24.700000000000003</v>
      </c>
      <c r="J24" s="6">
        <v>0.1</v>
      </c>
      <c r="K24" s="6">
        <v>24.6</v>
      </c>
      <c r="L24" s="6">
        <v>20</v>
      </c>
      <c r="M24" s="8" t="s">
        <v>36</v>
      </c>
      <c r="O24" t="s">
        <v>41</v>
      </c>
      <c r="P24" t="s">
        <v>41</v>
      </c>
    </row>
    <row r="25" spans="2:16" x14ac:dyDescent="0.35">
      <c r="D25" s="6">
        <v>1</v>
      </c>
      <c r="E25" s="6">
        <v>20</v>
      </c>
      <c r="F25" s="6">
        <v>24.6</v>
      </c>
      <c r="G25" s="6">
        <v>1</v>
      </c>
      <c r="H25" s="6">
        <f t="shared" ref="H25:H28" si="4">F25+G25</f>
        <v>25.6</v>
      </c>
      <c r="I25" s="6">
        <f t="shared" ref="I25:I28" si="5">K25+J25</f>
        <v>25.5</v>
      </c>
      <c r="J25" s="6">
        <v>0.1</v>
      </c>
      <c r="K25" s="6">
        <v>25.4</v>
      </c>
      <c r="L25" s="6">
        <v>20.8</v>
      </c>
      <c r="M25" s="8" t="s">
        <v>35</v>
      </c>
      <c r="O25" t="s">
        <v>41</v>
      </c>
      <c r="P25" t="s">
        <v>41</v>
      </c>
    </row>
    <row r="26" spans="2:16" x14ac:dyDescent="0.35">
      <c r="D26" s="6">
        <v>2</v>
      </c>
      <c r="E26" s="6">
        <v>20</v>
      </c>
      <c r="F26" s="6">
        <v>24.6</v>
      </c>
      <c r="G26" s="6">
        <v>1</v>
      </c>
      <c r="H26" s="6">
        <f t="shared" si="4"/>
        <v>25.6</v>
      </c>
      <c r="I26" s="6">
        <f t="shared" si="5"/>
        <v>25.6</v>
      </c>
      <c r="J26" s="6">
        <v>0.1</v>
      </c>
      <c r="K26" s="6">
        <v>25.5</v>
      </c>
      <c r="L26" s="6">
        <v>20.9</v>
      </c>
      <c r="M26" s="8" t="s">
        <v>7</v>
      </c>
      <c r="P26" t="s">
        <v>41</v>
      </c>
    </row>
    <row r="27" spans="2:16" x14ac:dyDescent="0.35">
      <c r="D27" s="6">
        <v>3</v>
      </c>
      <c r="E27" s="6">
        <v>20</v>
      </c>
      <c r="F27" s="6">
        <v>24.6</v>
      </c>
      <c r="G27" s="6">
        <v>1</v>
      </c>
      <c r="H27" s="6">
        <f t="shared" si="4"/>
        <v>25.6</v>
      </c>
      <c r="I27" s="6">
        <f t="shared" si="5"/>
        <v>25.700000000000003</v>
      </c>
      <c r="J27" s="6">
        <v>0.1</v>
      </c>
      <c r="K27" s="6">
        <v>25.6</v>
      </c>
      <c r="L27" s="6">
        <v>21</v>
      </c>
      <c r="M27" s="8" t="s">
        <v>37</v>
      </c>
      <c r="P27" t="s">
        <v>41</v>
      </c>
    </row>
    <row r="28" spans="2:16" x14ac:dyDescent="0.35">
      <c r="D28" s="6">
        <v>4</v>
      </c>
      <c r="E28" s="6">
        <v>20</v>
      </c>
      <c r="F28" s="6">
        <v>24.6</v>
      </c>
      <c r="G28" s="6">
        <v>1</v>
      </c>
      <c r="H28" s="6">
        <f t="shared" si="4"/>
        <v>25.6</v>
      </c>
      <c r="I28" s="6">
        <f t="shared" si="5"/>
        <v>26.700000000000003</v>
      </c>
      <c r="J28" s="6">
        <v>0.1</v>
      </c>
      <c r="K28" s="6">
        <v>26.6</v>
      </c>
      <c r="L28" s="6">
        <v>22</v>
      </c>
      <c r="M28" s="8" t="s">
        <v>8</v>
      </c>
      <c r="P28" t="s">
        <v>41</v>
      </c>
    </row>
    <row r="32" spans="2:16" ht="26" x14ac:dyDescent="0.35">
      <c r="B32" s="10" t="s">
        <v>38</v>
      </c>
      <c r="D32" s="7" t="s">
        <v>0</v>
      </c>
      <c r="E32" s="7" t="s">
        <v>32</v>
      </c>
      <c r="F32" s="7" t="s">
        <v>1</v>
      </c>
      <c r="G32" s="7" t="s">
        <v>33</v>
      </c>
      <c r="H32" s="7" t="s">
        <v>2</v>
      </c>
      <c r="I32" s="7" t="s">
        <v>3</v>
      </c>
      <c r="J32" s="7" t="s">
        <v>34</v>
      </c>
      <c r="K32" s="7" t="s">
        <v>4</v>
      </c>
      <c r="L32" s="7" t="s">
        <v>31</v>
      </c>
      <c r="M32" s="7" t="s">
        <v>5</v>
      </c>
      <c r="O32" s="9" t="s">
        <v>39</v>
      </c>
      <c r="P32" s="9" t="s">
        <v>40</v>
      </c>
    </row>
    <row r="33" spans="4:16" x14ac:dyDescent="0.35">
      <c r="D33" s="6">
        <v>0</v>
      </c>
      <c r="E33" s="6">
        <v>20</v>
      </c>
      <c r="F33" s="6">
        <v>24.6</v>
      </c>
      <c r="G33" s="6">
        <v>5</v>
      </c>
      <c r="H33" s="6">
        <f>F33+G33</f>
        <v>29.6</v>
      </c>
      <c r="I33" s="6">
        <f>K33+J33</f>
        <v>28.700000000000003</v>
      </c>
      <c r="J33" s="6">
        <v>0.1</v>
      </c>
      <c r="K33" s="6">
        <v>28.6</v>
      </c>
      <c r="L33" s="6">
        <v>24</v>
      </c>
      <c r="M33" s="8" t="s">
        <v>36</v>
      </c>
      <c r="O33" t="s">
        <v>41</v>
      </c>
      <c r="P33" t="s">
        <v>41</v>
      </c>
    </row>
    <row r="34" spans="4:16" x14ac:dyDescent="0.35">
      <c r="D34" s="6">
        <v>1</v>
      </c>
      <c r="E34" s="6">
        <v>20</v>
      </c>
      <c r="F34" s="6">
        <v>24.6</v>
      </c>
      <c r="G34" s="6">
        <v>5</v>
      </c>
      <c r="H34" s="6">
        <f t="shared" ref="H34:H37" si="6">F34+G34</f>
        <v>29.6</v>
      </c>
      <c r="I34" s="6">
        <f t="shared" ref="I34:I37" si="7">K34+J34</f>
        <v>29.5</v>
      </c>
      <c r="J34" s="6">
        <v>0.1</v>
      </c>
      <c r="K34" s="6">
        <v>29.4</v>
      </c>
      <c r="L34" s="6">
        <v>24.8</v>
      </c>
      <c r="M34" s="8" t="s">
        <v>35</v>
      </c>
      <c r="O34" t="s">
        <v>41</v>
      </c>
      <c r="P34" t="s">
        <v>41</v>
      </c>
    </row>
    <row r="35" spans="4:16" x14ac:dyDescent="0.35">
      <c r="D35" s="6">
        <v>2</v>
      </c>
      <c r="E35" s="6">
        <v>20</v>
      </c>
      <c r="F35" s="6">
        <v>24.6</v>
      </c>
      <c r="G35" s="6">
        <v>5</v>
      </c>
      <c r="H35" s="6">
        <f t="shared" si="6"/>
        <v>29.6</v>
      </c>
      <c r="I35" s="6">
        <f t="shared" si="7"/>
        <v>29.6</v>
      </c>
      <c r="J35" s="6">
        <v>0.1</v>
      </c>
      <c r="K35" s="6">
        <v>29.5</v>
      </c>
      <c r="L35" s="6">
        <v>24.9</v>
      </c>
      <c r="M35" s="8" t="s">
        <v>7</v>
      </c>
      <c r="P35" t="s">
        <v>41</v>
      </c>
    </row>
    <row r="36" spans="4:16" x14ac:dyDescent="0.35">
      <c r="D36" s="6">
        <v>3</v>
      </c>
      <c r="E36" s="6">
        <v>20</v>
      </c>
      <c r="F36" s="6">
        <v>24.6</v>
      </c>
      <c r="G36" s="6">
        <v>5</v>
      </c>
      <c r="H36" s="6">
        <f t="shared" si="6"/>
        <v>29.6</v>
      </c>
      <c r="I36" s="6">
        <f t="shared" si="7"/>
        <v>29.700000000000003</v>
      </c>
      <c r="J36" s="6">
        <v>0.1</v>
      </c>
      <c r="K36" s="6">
        <v>29.6</v>
      </c>
      <c r="L36" s="6">
        <v>25</v>
      </c>
      <c r="M36" s="8" t="s">
        <v>37</v>
      </c>
      <c r="P36" t="s">
        <v>41</v>
      </c>
    </row>
    <row r="37" spans="4:16" x14ac:dyDescent="0.35">
      <c r="D37" s="6">
        <v>4</v>
      </c>
      <c r="E37" s="6">
        <v>20</v>
      </c>
      <c r="F37" s="6">
        <v>24.6</v>
      </c>
      <c r="G37" s="6">
        <v>5</v>
      </c>
      <c r="H37" s="6">
        <f t="shared" si="6"/>
        <v>29.6</v>
      </c>
      <c r="I37" s="6">
        <f t="shared" si="7"/>
        <v>30.700000000000003</v>
      </c>
      <c r="J37" s="6">
        <v>0.1</v>
      </c>
      <c r="K37" s="6">
        <v>30.6</v>
      </c>
      <c r="L37" s="6">
        <v>26</v>
      </c>
      <c r="M37" s="8" t="s">
        <v>8</v>
      </c>
      <c r="P37" t="s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30832-8FEA-40F3-A163-5EF935FB4A0C}">
  <dimension ref="D5:AC21"/>
  <sheetViews>
    <sheetView topLeftCell="K1" workbookViewId="0">
      <selection activeCell="W18" sqref="W18"/>
    </sheetView>
  </sheetViews>
  <sheetFormatPr defaultRowHeight="14.5" x14ac:dyDescent="0.35"/>
  <cols>
    <col min="1" max="22" width="8.7265625" style="11"/>
    <col min="23" max="23" width="8.81640625" style="11" customWidth="1"/>
    <col min="24" max="16384" width="8.7265625" style="11"/>
  </cols>
  <sheetData>
    <row r="5" spans="4:29" s="15" customFormat="1" ht="29" x14ac:dyDescent="0.35">
      <c r="D5" s="7" t="s">
        <v>0</v>
      </c>
      <c r="E5" s="7" t="s">
        <v>32</v>
      </c>
      <c r="F5" s="7" t="s">
        <v>1</v>
      </c>
      <c r="G5" s="7" t="s">
        <v>33</v>
      </c>
      <c r="H5" s="7" t="s">
        <v>2</v>
      </c>
      <c r="I5" s="7" t="s">
        <v>49</v>
      </c>
      <c r="J5" s="7" t="s">
        <v>3</v>
      </c>
      <c r="K5" s="7" t="s">
        <v>34</v>
      </c>
      <c r="L5" s="7" t="s">
        <v>4</v>
      </c>
      <c r="M5" s="7" t="s">
        <v>31</v>
      </c>
      <c r="N5" s="7" t="s">
        <v>5</v>
      </c>
      <c r="P5" s="16" t="s">
        <v>39</v>
      </c>
      <c r="Q5" s="16" t="s">
        <v>40</v>
      </c>
      <c r="R5" s="15" t="s">
        <v>46</v>
      </c>
      <c r="S5" s="15" t="s">
        <v>47</v>
      </c>
      <c r="T5" s="15" t="s">
        <v>46</v>
      </c>
      <c r="U5" s="7" t="s">
        <v>52</v>
      </c>
      <c r="V5" s="7" t="s">
        <v>48</v>
      </c>
      <c r="W5" s="7" t="s">
        <v>50</v>
      </c>
      <c r="X5" s="15" t="s">
        <v>51</v>
      </c>
      <c r="Y5" s="15" t="s">
        <v>46</v>
      </c>
      <c r="AA5" s="15" t="s">
        <v>53</v>
      </c>
      <c r="AB5" s="15" t="s">
        <v>54</v>
      </c>
      <c r="AC5" s="15" t="s">
        <v>55</v>
      </c>
    </row>
    <row r="6" spans="4:29" s="12" customFormat="1" x14ac:dyDescent="0.35">
      <c r="D6" s="13">
        <v>0</v>
      </c>
      <c r="E6" s="13">
        <v>10</v>
      </c>
      <c r="F6" s="13">
        <v>14</v>
      </c>
      <c r="G6" s="13">
        <v>5</v>
      </c>
      <c r="H6" s="13">
        <f>F6+G6</f>
        <v>19</v>
      </c>
      <c r="I6" s="13">
        <f t="shared" ref="I6:I11" si="0">ABS(J6-H6)</f>
        <v>7</v>
      </c>
      <c r="J6" s="13">
        <f>L6+K6</f>
        <v>26</v>
      </c>
      <c r="K6" s="13">
        <v>0.1</v>
      </c>
      <c r="L6" s="13">
        <v>25.9</v>
      </c>
      <c r="M6" s="13">
        <v>19</v>
      </c>
      <c r="N6" s="14" t="s">
        <v>10</v>
      </c>
      <c r="Q6" s="12" t="s">
        <v>41</v>
      </c>
      <c r="R6" s="12">
        <v>39.5</v>
      </c>
      <c r="S6" s="12">
        <f t="shared" ref="S6:S11" si="1">lambda*POWER(R6,mu)*EXP(-I6/tau)</f>
        <v>2.7598042494596542</v>
      </c>
    </row>
    <row r="7" spans="4:29" s="12" customFormat="1" x14ac:dyDescent="0.35">
      <c r="D7" s="13">
        <v>0</v>
      </c>
      <c r="E7" s="13">
        <v>12</v>
      </c>
      <c r="F7" s="13">
        <v>17.2</v>
      </c>
      <c r="G7" s="13">
        <v>5</v>
      </c>
      <c r="H7" s="13">
        <f t="shared" ref="H7:H10" si="2">F7+G7</f>
        <v>22.2</v>
      </c>
      <c r="I7" s="13">
        <f t="shared" si="0"/>
        <v>3.8000000000000007</v>
      </c>
      <c r="J7" s="13">
        <f t="shared" ref="J7:J10" si="3">L7+K7</f>
        <v>26</v>
      </c>
      <c r="K7" s="13">
        <v>0.1</v>
      </c>
      <c r="L7" s="13">
        <v>25.9</v>
      </c>
      <c r="M7" s="13">
        <v>19</v>
      </c>
      <c r="N7" s="14" t="s">
        <v>10</v>
      </c>
      <c r="Q7" s="12" t="s">
        <v>41</v>
      </c>
      <c r="R7" s="12">
        <f>R6+S6</f>
        <v>42.259804249459656</v>
      </c>
      <c r="S7" s="12">
        <f t="shared" si="1"/>
        <v>3.3273428295985519</v>
      </c>
      <c r="T7" s="12">
        <f>R7+S7</f>
        <v>45.587147079058205</v>
      </c>
      <c r="U7" s="12">
        <v>105</v>
      </c>
      <c r="V7" s="12">
        <f>U7+G7</f>
        <v>110</v>
      </c>
      <c r="W7" s="12">
        <f>ABS(J7-V7)</f>
        <v>84</v>
      </c>
      <c r="X7" s="12">
        <f>-lambda*alpha*T7*EXP(-W7/tau)</f>
        <v>-6.7676951038992877E-2</v>
      </c>
      <c r="Y7" s="12">
        <f>T7+X7</f>
        <v>45.519470128019215</v>
      </c>
      <c r="AA7" s="12">
        <v>45.498465000000003</v>
      </c>
      <c r="AC7" s="12">
        <v>45.430919000000003</v>
      </c>
    </row>
    <row r="8" spans="4:29" s="26" customFormat="1" x14ac:dyDescent="0.35">
      <c r="D8" s="24">
        <v>1</v>
      </c>
      <c r="E8" s="24">
        <v>12</v>
      </c>
      <c r="F8" s="24">
        <v>16</v>
      </c>
      <c r="G8" s="24">
        <v>5</v>
      </c>
      <c r="H8" s="24">
        <f t="shared" si="2"/>
        <v>21</v>
      </c>
      <c r="I8" s="24">
        <f t="shared" si="0"/>
        <v>5.2000000000000028</v>
      </c>
      <c r="J8" s="24">
        <f>L8+K8</f>
        <v>26.200000000000003</v>
      </c>
      <c r="K8" s="24">
        <v>0.1</v>
      </c>
      <c r="L8" s="24">
        <v>26.1</v>
      </c>
      <c r="M8" s="24">
        <v>19</v>
      </c>
      <c r="N8" s="25" t="s">
        <v>10</v>
      </c>
      <c r="Q8" s="26" t="s">
        <v>41</v>
      </c>
      <c r="R8" s="26">
        <v>39.5</v>
      </c>
      <c r="S8" s="26">
        <f t="shared" si="1"/>
        <v>3.0197068378191125</v>
      </c>
    </row>
    <row r="9" spans="4:29" s="26" customFormat="1" x14ac:dyDescent="0.35">
      <c r="D9" s="24">
        <v>1</v>
      </c>
      <c r="E9" s="24">
        <v>14</v>
      </c>
      <c r="F9" s="24">
        <v>20.9</v>
      </c>
      <c r="G9" s="24">
        <v>5</v>
      </c>
      <c r="H9" s="24">
        <f t="shared" si="2"/>
        <v>25.9</v>
      </c>
      <c r="I9" s="24">
        <f t="shared" si="0"/>
        <v>0.30000000000000426</v>
      </c>
      <c r="J9" s="24">
        <f t="shared" si="3"/>
        <v>26.200000000000003</v>
      </c>
      <c r="K9" s="24">
        <v>0.1</v>
      </c>
      <c r="L9" s="24">
        <v>26.1</v>
      </c>
      <c r="M9" s="24">
        <v>19</v>
      </c>
      <c r="N9" s="25" t="s">
        <v>10</v>
      </c>
      <c r="Q9" s="26" t="s">
        <v>41</v>
      </c>
      <c r="R9" s="26">
        <f>R8+S8</f>
        <v>42.519706837819115</v>
      </c>
      <c r="S9" s="26">
        <f t="shared" si="1"/>
        <v>3.973417469070426</v>
      </c>
      <c r="T9" s="26">
        <f>R9+S9</f>
        <v>46.493124306889541</v>
      </c>
      <c r="U9" s="26">
        <v>105</v>
      </c>
      <c r="V9" s="26">
        <f>U9+G9</f>
        <v>110</v>
      </c>
      <c r="W9" s="26">
        <f>ABS(J9-V9)</f>
        <v>83.8</v>
      </c>
      <c r="X9" s="26">
        <f>-lambda*alpha*T9*EXP(-W9/tau)</f>
        <v>-6.9715612433623314E-2</v>
      </c>
      <c r="Y9" s="26">
        <f>T9+X9</f>
        <v>46.423408694455915</v>
      </c>
      <c r="AA9" s="26">
        <v>46.377749000000001</v>
      </c>
      <c r="AC9" s="26">
        <v>46.308205999999998</v>
      </c>
    </row>
    <row r="10" spans="4:29" s="19" customFormat="1" x14ac:dyDescent="0.35">
      <c r="D10" s="17">
        <v>2</v>
      </c>
      <c r="E10" s="17">
        <v>14</v>
      </c>
      <c r="F10" s="17">
        <v>18.600000000000001</v>
      </c>
      <c r="G10" s="17">
        <v>5</v>
      </c>
      <c r="H10" s="17">
        <f t="shared" si="2"/>
        <v>23.6</v>
      </c>
      <c r="I10" s="17">
        <f t="shared" si="0"/>
        <v>2.8000000000000007</v>
      </c>
      <c r="J10" s="17">
        <f t="shared" si="3"/>
        <v>26.400000000000002</v>
      </c>
      <c r="K10" s="17">
        <v>0.1</v>
      </c>
      <c r="L10" s="17">
        <v>26.3</v>
      </c>
      <c r="M10" s="17">
        <v>19</v>
      </c>
      <c r="N10" s="18" t="s">
        <v>10</v>
      </c>
      <c r="Q10" s="19" t="s">
        <v>41</v>
      </c>
      <c r="R10" s="19">
        <v>39.5</v>
      </c>
      <c r="S10" s="19">
        <f t="shared" si="1"/>
        <v>3.4047099523337621</v>
      </c>
      <c r="T10" s="19">
        <f>R10+S10</f>
        <v>42.904709952333761</v>
      </c>
      <c r="U10" s="19">
        <v>105</v>
      </c>
      <c r="V10" s="19">
        <f>U10+G10</f>
        <v>110</v>
      </c>
      <c r="W10" s="19">
        <f>ABS(J10-V10)</f>
        <v>83.6</v>
      </c>
      <c r="X10" s="19">
        <f>-lambda*alpha*T10*EXP(-W10/tau)</f>
        <v>-6.4981424955540226E-2</v>
      </c>
      <c r="Y10" s="28">
        <f>T10+X10</f>
        <v>42.83972852737822</v>
      </c>
      <c r="AA10" s="19">
        <v>42.904710000000001</v>
      </c>
      <c r="AB10" s="19">
        <f>AA10-R10</f>
        <v>3.4047100000000015</v>
      </c>
      <c r="AC10" s="19">
        <v>42.839728999999998</v>
      </c>
    </row>
    <row r="11" spans="4:29" s="23" customFormat="1" x14ac:dyDescent="0.35">
      <c r="D11" s="20">
        <v>3</v>
      </c>
      <c r="E11" s="21">
        <v>12</v>
      </c>
      <c r="F11" s="21">
        <v>16.600000000000001</v>
      </c>
      <c r="G11" s="21">
        <v>5</v>
      </c>
      <c r="H11" s="20">
        <f t="shared" ref="H11" si="4">F11+G11</f>
        <v>21.6</v>
      </c>
      <c r="I11" s="20">
        <f t="shared" si="0"/>
        <v>4.6000000000000014</v>
      </c>
      <c r="J11" s="20">
        <f t="shared" ref="J11" si="5">L11+K11</f>
        <v>26.200000000000003</v>
      </c>
      <c r="K11" s="20">
        <v>0.1</v>
      </c>
      <c r="L11" s="20">
        <v>26.1</v>
      </c>
      <c r="M11" s="20">
        <v>19</v>
      </c>
      <c r="N11" s="22" t="s">
        <v>10</v>
      </c>
      <c r="R11" s="23">
        <v>39.5</v>
      </c>
      <c r="S11" s="23">
        <f t="shared" si="1"/>
        <v>3.111670602241142</v>
      </c>
      <c r="T11" s="23">
        <f>R11+S11</f>
        <v>42.611670602241141</v>
      </c>
      <c r="U11" s="23">
        <v>105</v>
      </c>
      <c r="V11" s="23">
        <f>U11+G11</f>
        <v>110</v>
      </c>
      <c r="W11" s="23">
        <f>ABS(J11-V11)</f>
        <v>83.8</v>
      </c>
      <c r="X11" s="23">
        <f>-lambda*alpha*T11*EXP(-W11/tau)</f>
        <v>-6.3895441683940638E-2</v>
      </c>
      <c r="Y11" s="23">
        <f>T11+X11</f>
        <v>42.547775160557201</v>
      </c>
      <c r="AA11" s="23">
        <v>42.611671000000001</v>
      </c>
      <c r="AB11" s="23">
        <f>AA11-R11</f>
        <v>3.1116710000000012</v>
      </c>
      <c r="AC11" s="23">
        <v>42.547775000000001</v>
      </c>
    </row>
    <row r="14" spans="4:29" x14ac:dyDescent="0.35">
      <c r="E14" s="27" t="s">
        <v>42</v>
      </c>
      <c r="F14" s="27">
        <v>0.9</v>
      </c>
      <c r="I14" s="11">
        <f>EXP(-I6/20)</f>
        <v>0.70468808971871344</v>
      </c>
    </row>
    <row r="15" spans="4:29" x14ac:dyDescent="0.35">
      <c r="E15" s="27" t="s">
        <v>43</v>
      </c>
      <c r="F15" s="27">
        <v>20</v>
      </c>
      <c r="I15" s="11">
        <f t="shared" ref="I15:I19" si="6">EXP(-I7/20)</f>
        <v>0.82695913394336229</v>
      </c>
      <c r="J15" s="11">
        <f>I14+I15</f>
        <v>1.5316472236620757</v>
      </c>
    </row>
    <row r="16" spans="4:29" x14ac:dyDescent="0.35">
      <c r="E16" s="27" t="s">
        <v>44</v>
      </c>
      <c r="F16" s="27">
        <v>0.11</v>
      </c>
      <c r="I16" s="11">
        <f t="shared" si="6"/>
        <v>0.77105158580356614</v>
      </c>
    </row>
    <row r="17" spans="5:21" x14ac:dyDescent="0.35">
      <c r="E17" s="27" t="s">
        <v>45</v>
      </c>
      <c r="F17" s="27">
        <v>0.4</v>
      </c>
      <c r="I17" s="11">
        <f t="shared" si="6"/>
        <v>0.98511193960306243</v>
      </c>
      <c r="J17" s="11">
        <f>I16+I17</f>
        <v>1.7561635254066286</v>
      </c>
      <c r="Q17" s="11">
        <v>150</v>
      </c>
      <c r="R17" s="11">
        <v>45.430919000000003</v>
      </c>
      <c r="S17" s="11">
        <v>46.308205999999998</v>
      </c>
      <c r="T17" s="11">
        <v>42.839728999999998</v>
      </c>
      <c r="U17" s="11">
        <v>42.547775000000001</v>
      </c>
    </row>
    <row r="18" spans="5:21" x14ac:dyDescent="0.35">
      <c r="E18" s="27" t="s">
        <v>46</v>
      </c>
      <c r="F18" s="27">
        <v>39.5</v>
      </c>
      <c r="I18" s="11">
        <f t="shared" si="6"/>
        <v>0.86935823539880575</v>
      </c>
      <c r="J18" s="11">
        <f>I18</f>
        <v>0.86935823539880575</v>
      </c>
      <c r="Q18" s="11">
        <v>15000</v>
      </c>
      <c r="R18" s="11">
        <v>45.498465000000003</v>
      </c>
      <c r="S18" s="11">
        <v>46.377749000000001</v>
      </c>
      <c r="T18" s="11">
        <v>42.904710000000001</v>
      </c>
      <c r="U18" s="11">
        <v>42.611671000000001</v>
      </c>
    </row>
    <row r="19" spans="5:21" x14ac:dyDescent="0.35">
      <c r="I19" s="11">
        <f t="shared" si="6"/>
        <v>0.79453360250333394</v>
      </c>
      <c r="J19" s="11">
        <f>I19</f>
        <v>0.79453360250333394</v>
      </c>
      <c r="Q19" s="11">
        <v>150000</v>
      </c>
      <c r="R19" s="11">
        <v>45.498465000000003</v>
      </c>
      <c r="S19" s="11">
        <v>46.377749000000001</v>
      </c>
      <c r="T19" s="11">
        <v>42.904710000000001</v>
      </c>
      <c r="U19" s="11">
        <v>42.611671000000001</v>
      </c>
    </row>
    <row r="21" spans="5:21" x14ac:dyDescent="0.35">
      <c r="R21" s="11">
        <f>R18-R19</f>
        <v>0</v>
      </c>
      <c r="S21" s="11">
        <f t="shared" ref="S21:U21" si="7">S18-S19</f>
        <v>0</v>
      </c>
      <c r="T21" s="11">
        <f t="shared" si="7"/>
        <v>0</v>
      </c>
      <c r="U21" s="11">
        <f t="shared" si="7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A47D-6FB9-42D1-8E74-470A968111F6}">
  <dimension ref="D5:AC21"/>
  <sheetViews>
    <sheetView topLeftCell="C1" workbookViewId="0">
      <selection activeCell="L8" sqref="L8"/>
    </sheetView>
  </sheetViews>
  <sheetFormatPr defaultRowHeight="14.5" x14ac:dyDescent="0.35"/>
  <cols>
    <col min="1" max="22" width="8.7265625" style="11"/>
    <col min="23" max="23" width="8.81640625" style="11" customWidth="1"/>
    <col min="24" max="16384" width="8.7265625" style="11"/>
  </cols>
  <sheetData>
    <row r="5" spans="4:29" s="15" customFormat="1" ht="29" x14ac:dyDescent="0.35">
      <c r="D5" s="7" t="s">
        <v>0</v>
      </c>
      <c r="E5" s="7" t="s">
        <v>32</v>
      </c>
      <c r="F5" s="7" t="s">
        <v>1</v>
      </c>
      <c r="G5" s="7" t="s">
        <v>33</v>
      </c>
      <c r="H5" s="7" t="s">
        <v>2</v>
      </c>
      <c r="I5" s="7" t="s">
        <v>49</v>
      </c>
      <c r="J5" s="7" t="s">
        <v>3</v>
      </c>
      <c r="K5" s="7" t="s">
        <v>34</v>
      </c>
      <c r="L5" s="7" t="s">
        <v>4</v>
      </c>
      <c r="M5" s="7" t="s">
        <v>31</v>
      </c>
      <c r="N5" s="7" t="s">
        <v>5</v>
      </c>
      <c r="P5" s="16" t="s">
        <v>39</v>
      </c>
      <c r="Q5" s="16" t="s">
        <v>40</v>
      </c>
      <c r="R5" s="15" t="s">
        <v>46</v>
      </c>
      <c r="S5" s="15" t="s">
        <v>47</v>
      </c>
      <c r="T5" s="15" t="s">
        <v>46</v>
      </c>
      <c r="U5" s="7" t="s">
        <v>52</v>
      </c>
      <c r="V5" s="7" t="s">
        <v>48</v>
      </c>
      <c r="W5" s="7" t="s">
        <v>50</v>
      </c>
      <c r="X5" s="15" t="s">
        <v>51</v>
      </c>
      <c r="Y5" s="15" t="s">
        <v>46</v>
      </c>
      <c r="AA5" s="15" t="s">
        <v>53</v>
      </c>
      <c r="AB5" s="15" t="s">
        <v>54</v>
      </c>
      <c r="AC5" s="15" t="s">
        <v>55</v>
      </c>
    </row>
    <row r="6" spans="4:29" s="12" customFormat="1" x14ac:dyDescent="0.35">
      <c r="D6" s="13">
        <v>0</v>
      </c>
      <c r="E6" s="13">
        <v>10</v>
      </c>
      <c r="F6" s="13">
        <v>14</v>
      </c>
      <c r="G6" s="13">
        <v>5</v>
      </c>
      <c r="H6" s="13">
        <f>F6+G6</f>
        <v>19</v>
      </c>
      <c r="I6" s="13">
        <f t="shared" ref="I6:I11" si="0">ABS(J6-H6)</f>
        <v>7</v>
      </c>
      <c r="J6" s="13">
        <f>L6+K6</f>
        <v>26</v>
      </c>
      <c r="K6" s="13">
        <v>0.1</v>
      </c>
      <c r="L6" s="13">
        <v>25.9</v>
      </c>
      <c r="M6" s="13">
        <v>19</v>
      </c>
      <c r="N6" s="14" t="s">
        <v>10</v>
      </c>
      <c r="Q6" s="12" t="s">
        <v>41</v>
      </c>
      <c r="R6" s="12">
        <v>39.5</v>
      </c>
      <c r="S6" s="12">
        <f t="shared" ref="S6:S11" si="1">lambda*POWER(R6,mu)*EXP(-I6/tau)</f>
        <v>2.7598042494596542</v>
      </c>
    </row>
    <row r="7" spans="4:29" s="12" customFormat="1" x14ac:dyDescent="0.35">
      <c r="D7" s="13">
        <v>0</v>
      </c>
      <c r="E7" s="13">
        <v>12</v>
      </c>
      <c r="F7" s="13">
        <v>17.2</v>
      </c>
      <c r="G7" s="13">
        <v>5</v>
      </c>
      <c r="H7" s="13">
        <f t="shared" ref="H7:H11" si="2">F7+G7</f>
        <v>22.2</v>
      </c>
      <c r="I7" s="13">
        <f t="shared" si="0"/>
        <v>3.8000000000000007</v>
      </c>
      <c r="J7" s="13">
        <f t="shared" ref="J7:J11" si="3">L7+K7</f>
        <v>26</v>
      </c>
      <c r="K7" s="13">
        <v>0.1</v>
      </c>
      <c r="L7" s="13">
        <v>25.9</v>
      </c>
      <c r="M7" s="13">
        <v>19</v>
      </c>
      <c r="N7" s="14" t="s">
        <v>10</v>
      </c>
      <c r="Q7" s="12" t="s">
        <v>41</v>
      </c>
      <c r="R7" s="12">
        <v>39.5</v>
      </c>
      <c r="S7" s="12">
        <f t="shared" si="1"/>
        <v>3.2386602885502982</v>
      </c>
      <c r="T7" s="12">
        <f>R7+S7+S6</f>
        <v>45.498464538009955</v>
      </c>
      <c r="U7" s="12">
        <v>105</v>
      </c>
      <c r="V7" s="12">
        <f>U7+G7</f>
        <v>110</v>
      </c>
      <c r="W7" s="12">
        <f>ABS(J7-V7)</f>
        <v>84</v>
      </c>
      <c r="X7" s="12">
        <f>-lambda*alpha*T7*EXP(-W7/tau)</f>
        <v>-6.754529629915737E-2</v>
      </c>
      <c r="Y7" s="12">
        <f>T7+X7</f>
        <v>45.430919241710797</v>
      </c>
      <c r="AA7" s="12">
        <v>45.498465000000003</v>
      </c>
      <c r="AC7" s="12">
        <v>45.430919000000003</v>
      </c>
    </row>
    <row r="8" spans="4:29" s="26" customFormat="1" x14ac:dyDescent="0.35">
      <c r="D8" s="24">
        <v>1</v>
      </c>
      <c r="E8" s="24">
        <v>12</v>
      </c>
      <c r="F8" s="24">
        <v>16</v>
      </c>
      <c r="G8" s="24">
        <v>5</v>
      </c>
      <c r="H8" s="24">
        <f t="shared" si="2"/>
        <v>21</v>
      </c>
      <c r="I8" s="24">
        <f t="shared" si="0"/>
        <v>5.2000000000000028</v>
      </c>
      <c r="J8" s="24">
        <f>L8+K8</f>
        <v>26.200000000000003</v>
      </c>
      <c r="K8" s="24">
        <v>0.1</v>
      </c>
      <c r="L8" s="24">
        <v>26.1</v>
      </c>
      <c r="M8" s="24">
        <v>19</v>
      </c>
      <c r="N8" s="25" t="s">
        <v>10</v>
      </c>
      <c r="Q8" s="26" t="s">
        <v>41</v>
      </c>
      <c r="R8" s="26">
        <v>39.5</v>
      </c>
      <c r="S8" s="26">
        <f t="shared" si="1"/>
        <v>3.0197068378191125</v>
      </c>
    </row>
    <row r="9" spans="4:29" s="26" customFormat="1" x14ac:dyDescent="0.35">
      <c r="D9" s="24">
        <v>1</v>
      </c>
      <c r="E9" s="24">
        <v>14</v>
      </c>
      <c r="F9" s="24">
        <v>20.9</v>
      </c>
      <c r="G9" s="24">
        <v>5</v>
      </c>
      <c r="H9" s="24">
        <f t="shared" si="2"/>
        <v>25.9</v>
      </c>
      <c r="I9" s="24">
        <f t="shared" si="0"/>
        <v>0.30000000000000426</v>
      </c>
      <c r="J9" s="24">
        <f t="shared" si="3"/>
        <v>26.200000000000003</v>
      </c>
      <c r="K9" s="24">
        <v>0.1</v>
      </c>
      <c r="L9" s="24">
        <v>26.1</v>
      </c>
      <c r="M9" s="24">
        <v>19</v>
      </c>
      <c r="N9" s="25" t="s">
        <v>10</v>
      </c>
      <c r="Q9" s="26" t="s">
        <v>41</v>
      </c>
      <c r="R9" s="26">
        <v>39.5</v>
      </c>
      <c r="S9" s="26">
        <f t="shared" si="1"/>
        <v>3.8580418156282299</v>
      </c>
      <c r="T9" s="26">
        <f>R9+S9+S8</f>
        <v>46.377748653447341</v>
      </c>
      <c r="U9" s="26">
        <v>105</v>
      </c>
      <c r="V9" s="26">
        <f>U9+G9</f>
        <v>110</v>
      </c>
      <c r="W9" s="26">
        <f>ABS(J9-V9)</f>
        <v>83.8</v>
      </c>
      <c r="X9" s="26">
        <f>-lambda*alpha*T9*EXP(-W9/tau)</f>
        <v>-6.9542608694692809E-2</v>
      </c>
      <c r="Y9" s="26">
        <f>T9+X9</f>
        <v>46.308206044752652</v>
      </c>
      <c r="AA9" s="26">
        <v>46.377749000000001</v>
      </c>
      <c r="AC9" s="26">
        <v>46.308205999999998</v>
      </c>
    </row>
    <row r="10" spans="4:29" s="19" customFormat="1" x14ac:dyDescent="0.35">
      <c r="D10" s="17">
        <v>2</v>
      </c>
      <c r="E10" s="17">
        <v>14</v>
      </c>
      <c r="F10" s="17">
        <v>18.600000000000001</v>
      </c>
      <c r="G10" s="17">
        <v>5</v>
      </c>
      <c r="H10" s="17">
        <f t="shared" si="2"/>
        <v>23.6</v>
      </c>
      <c r="I10" s="17">
        <f t="shared" si="0"/>
        <v>2.8000000000000007</v>
      </c>
      <c r="J10" s="17">
        <f t="shared" si="3"/>
        <v>26.400000000000002</v>
      </c>
      <c r="K10" s="17">
        <v>0.1</v>
      </c>
      <c r="L10" s="17">
        <v>26.3</v>
      </c>
      <c r="M10" s="17">
        <v>19</v>
      </c>
      <c r="N10" s="18" t="s">
        <v>10</v>
      </c>
      <c r="Q10" s="19" t="s">
        <v>41</v>
      </c>
      <c r="R10" s="19">
        <v>39.5</v>
      </c>
      <c r="S10" s="19">
        <f t="shared" si="1"/>
        <v>3.4047099523337621</v>
      </c>
      <c r="T10" s="19">
        <f>R10+S10</f>
        <v>42.904709952333761</v>
      </c>
      <c r="U10" s="19">
        <v>105</v>
      </c>
      <c r="V10" s="19">
        <f>U10+G10</f>
        <v>110</v>
      </c>
      <c r="W10" s="19">
        <f>ABS(J10-V10)</f>
        <v>83.6</v>
      </c>
      <c r="X10" s="19">
        <f>-lambda*alpha*T10*EXP(-W10/tau)</f>
        <v>-6.4981424955540226E-2</v>
      </c>
      <c r="Y10" s="28">
        <f>T10+X10</f>
        <v>42.83972852737822</v>
      </c>
      <c r="AA10" s="19">
        <v>42.904710000000001</v>
      </c>
      <c r="AB10" s="19">
        <f>AA10-R10</f>
        <v>3.4047100000000015</v>
      </c>
      <c r="AC10" s="19">
        <v>42.839728999999998</v>
      </c>
    </row>
    <row r="11" spans="4:29" s="23" customFormat="1" x14ac:dyDescent="0.35">
      <c r="D11" s="20">
        <v>3</v>
      </c>
      <c r="E11" s="21">
        <v>12</v>
      </c>
      <c r="F11" s="21">
        <v>16.600000000000001</v>
      </c>
      <c r="G11" s="21">
        <v>5</v>
      </c>
      <c r="H11" s="20">
        <f t="shared" si="2"/>
        <v>21.6</v>
      </c>
      <c r="I11" s="20">
        <f t="shared" si="0"/>
        <v>4.6000000000000014</v>
      </c>
      <c r="J11" s="20">
        <f t="shared" si="3"/>
        <v>26.200000000000003</v>
      </c>
      <c r="K11" s="20">
        <v>0.1</v>
      </c>
      <c r="L11" s="20">
        <v>26.1</v>
      </c>
      <c r="M11" s="20">
        <v>19</v>
      </c>
      <c r="N11" s="22" t="s">
        <v>10</v>
      </c>
      <c r="R11" s="23">
        <v>39.5</v>
      </c>
      <c r="S11" s="23">
        <f t="shared" si="1"/>
        <v>3.111670602241142</v>
      </c>
      <c r="T11" s="23">
        <f>R11+S11</f>
        <v>42.611670602241141</v>
      </c>
      <c r="U11" s="23">
        <v>105</v>
      </c>
      <c r="V11" s="23">
        <f>U11+G11</f>
        <v>110</v>
      </c>
      <c r="W11" s="23">
        <f>ABS(J11-V11)</f>
        <v>83.8</v>
      </c>
      <c r="X11" s="23">
        <f>-lambda*alpha*T11*EXP(-W11/tau)</f>
        <v>-6.3895441683940638E-2</v>
      </c>
      <c r="Y11" s="23">
        <f>T11+X11</f>
        <v>42.547775160557201</v>
      </c>
      <c r="AA11" s="23">
        <v>42.611671000000001</v>
      </c>
      <c r="AB11" s="23">
        <f>AA11-R11</f>
        <v>3.1116710000000012</v>
      </c>
      <c r="AC11" s="23">
        <v>42.547775000000001</v>
      </c>
    </row>
    <row r="14" spans="4:29" x14ac:dyDescent="0.35">
      <c r="E14" s="27" t="s">
        <v>42</v>
      </c>
      <c r="F14" s="27">
        <v>0.9</v>
      </c>
      <c r="I14" s="11">
        <f>EXP(-I6/20)</f>
        <v>0.70468808971871344</v>
      </c>
      <c r="R14" s="30" t="s">
        <v>56</v>
      </c>
      <c r="W14" s="29"/>
    </row>
    <row r="15" spans="4:29" x14ac:dyDescent="0.35">
      <c r="E15" s="27" t="s">
        <v>43</v>
      </c>
      <c r="F15" s="27">
        <v>20</v>
      </c>
      <c r="I15" s="11">
        <f t="shared" ref="I15:I19" si="4">EXP(-I7/20)</f>
        <v>0.82695913394336229</v>
      </c>
      <c r="J15" s="11">
        <f>I14+I15</f>
        <v>1.5316472236620757</v>
      </c>
    </row>
    <row r="16" spans="4:29" x14ac:dyDescent="0.35">
      <c r="E16" s="27" t="s">
        <v>44</v>
      </c>
      <c r="F16" s="27">
        <v>0.11</v>
      </c>
      <c r="I16" s="11">
        <f t="shared" si="4"/>
        <v>0.77105158580356614</v>
      </c>
    </row>
    <row r="17" spans="5:21" x14ac:dyDescent="0.35">
      <c r="E17" s="27" t="s">
        <v>45</v>
      </c>
      <c r="F17" s="27">
        <v>0.4</v>
      </c>
      <c r="I17" s="11">
        <f t="shared" si="4"/>
        <v>0.98511193960306243</v>
      </c>
      <c r="J17" s="11">
        <f>I16+I17</f>
        <v>1.7561635254066286</v>
      </c>
      <c r="Q17" s="11">
        <v>150</v>
      </c>
      <c r="R17" s="11">
        <v>45.430919000000003</v>
      </c>
      <c r="S17" s="11">
        <v>46.308205999999998</v>
      </c>
      <c r="T17" s="11">
        <v>42.839728999999998</v>
      </c>
      <c r="U17" s="11">
        <v>42.547775000000001</v>
      </c>
    </row>
    <row r="18" spans="5:21" x14ac:dyDescent="0.35">
      <c r="E18" s="27" t="s">
        <v>46</v>
      </c>
      <c r="F18" s="27">
        <v>39.5</v>
      </c>
      <c r="I18" s="11">
        <f t="shared" si="4"/>
        <v>0.86935823539880575</v>
      </c>
      <c r="J18" s="11">
        <f>I18</f>
        <v>0.86935823539880575</v>
      </c>
      <c r="Q18" s="11">
        <v>15000</v>
      </c>
      <c r="R18" s="11">
        <v>45.498465000000003</v>
      </c>
      <c r="S18" s="11">
        <v>46.377749000000001</v>
      </c>
      <c r="T18" s="11">
        <v>42.904710000000001</v>
      </c>
      <c r="U18" s="11">
        <v>42.611671000000001</v>
      </c>
    </row>
    <row r="19" spans="5:21" x14ac:dyDescent="0.35">
      <c r="I19" s="11">
        <f t="shared" si="4"/>
        <v>0.79453360250333394</v>
      </c>
      <c r="J19" s="11">
        <f>I19</f>
        <v>0.79453360250333394</v>
      </c>
      <c r="Q19" s="11">
        <v>150000</v>
      </c>
      <c r="R19" s="11">
        <v>45.498465000000003</v>
      </c>
      <c r="S19" s="11">
        <v>46.377749000000001</v>
      </c>
      <c r="T19" s="11">
        <v>42.904710000000001</v>
      </c>
      <c r="U19" s="11">
        <v>42.611671000000001</v>
      </c>
    </row>
    <row r="21" spans="5:21" x14ac:dyDescent="0.35">
      <c r="R21" s="11">
        <f>R18-R19</f>
        <v>0</v>
      </c>
      <c r="S21" s="11">
        <f t="shared" ref="S21:U21" si="5">S18-S19</f>
        <v>0</v>
      </c>
      <c r="T21" s="11">
        <f t="shared" si="5"/>
        <v>0</v>
      </c>
      <c r="U21" s="11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BBCB8-390E-4876-8046-EC177A147E6A}">
  <dimension ref="D5:AD20"/>
  <sheetViews>
    <sheetView tabSelected="1" topLeftCell="L1" workbookViewId="0">
      <selection activeCell="AD10" sqref="AD10"/>
    </sheetView>
  </sheetViews>
  <sheetFormatPr defaultRowHeight="14.5" x14ac:dyDescent="0.35"/>
  <cols>
    <col min="1" max="23" width="8.7265625" style="11"/>
    <col min="24" max="24" width="8.81640625" style="11" customWidth="1"/>
    <col min="25" max="16384" width="8.7265625" style="11"/>
  </cols>
  <sheetData>
    <row r="5" spans="4:30" s="15" customFormat="1" ht="29" x14ac:dyDescent="0.35">
      <c r="D5" s="7" t="s">
        <v>0</v>
      </c>
      <c r="E5" s="7" t="s">
        <v>32</v>
      </c>
      <c r="F5" s="7" t="s">
        <v>1</v>
      </c>
      <c r="G5" s="7" t="s">
        <v>33</v>
      </c>
      <c r="H5" s="7" t="s">
        <v>2</v>
      </c>
      <c r="I5" s="7" t="s">
        <v>49</v>
      </c>
      <c r="J5" s="7" t="s">
        <v>3</v>
      </c>
      <c r="K5" s="7" t="s">
        <v>34</v>
      </c>
      <c r="L5" s="7" t="s">
        <v>4</v>
      </c>
      <c r="M5" s="7" t="s">
        <v>31</v>
      </c>
      <c r="N5" s="7" t="s">
        <v>5</v>
      </c>
      <c r="P5" s="16" t="s">
        <v>39</v>
      </c>
      <c r="Q5" s="16" t="s">
        <v>40</v>
      </c>
      <c r="R5" s="15" t="s">
        <v>46</v>
      </c>
      <c r="S5" s="15" t="s">
        <v>47</v>
      </c>
      <c r="T5" s="15" t="s">
        <v>46</v>
      </c>
      <c r="U5" s="7" t="s">
        <v>52</v>
      </c>
      <c r="V5" s="7" t="s">
        <v>48</v>
      </c>
      <c r="W5" s="15" t="s">
        <v>46</v>
      </c>
      <c r="X5" s="7" t="s">
        <v>50</v>
      </c>
      <c r="Y5" s="15" t="s">
        <v>51</v>
      </c>
      <c r="Z5" s="15" t="s">
        <v>46</v>
      </c>
      <c r="AB5" s="15" t="s">
        <v>53</v>
      </c>
      <c r="AC5" s="15" t="s">
        <v>54</v>
      </c>
      <c r="AD5" s="15" t="s">
        <v>55</v>
      </c>
    </row>
    <row r="6" spans="4:30" s="12" customFormat="1" x14ac:dyDescent="0.35">
      <c r="D6" s="13">
        <v>0</v>
      </c>
      <c r="E6" s="13">
        <v>10</v>
      </c>
      <c r="F6" s="13">
        <v>14</v>
      </c>
      <c r="G6" s="13">
        <v>5</v>
      </c>
      <c r="H6" s="13">
        <f>F6+G6</f>
        <v>19</v>
      </c>
      <c r="I6" s="13">
        <f>J6-H6</f>
        <v>4.7000000000000028</v>
      </c>
      <c r="J6" s="13">
        <f>L6+K6</f>
        <v>23.700000000000003</v>
      </c>
      <c r="K6" s="13">
        <v>0.1</v>
      </c>
      <c r="L6" s="13">
        <v>23.6</v>
      </c>
      <c r="M6" s="13">
        <v>19</v>
      </c>
      <c r="N6" s="14" t="s">
        <v>10</v>
      </c>
      <c r="Q6" s="12" t="s">
        <v>41</v>
      </c>
      <c r="R6" s="12">
        <v>39.5</v>
      </c>
      <c r="S6" s="12">
        <f t="shared" ref="S6:S8" si="0">IF(I6&gt;0,lambda*POWER(R6,mu)*EXP(-ABS(I6)/tau),-lambda*alpha*R6*EXP(-ABS(I6)/tau))</f>
        <v>3.0961510803669454</v>
      </c>
    </row>
    <row r="7" spans="4:30" s="12" customFormat="1" x14ac:dyDescent="0.35">
      <c r="D7" s="13">
        <v>0</v>
      </c>
      <c r="E7" s="13">
        <v>12</v>
      </c>
      <c r="F7" s="13">
        <v>17.2</v>
      </c>
      <c r="G7" s="13">
        <v>5</v>
      </c>
      <c r="H7" s="13">
        <f t="shared" ref="H7" si="1">F7+G7</f>
        <v>22.2</v>
      </c>
      <c r="I7" s="13">
        <f>J7-H7</f>
        <v>1.5000000000000036</v>
      </c>
      <c r="J7" s="13">
        <f t="shared" ref="J7" si="2">L7+K7</f>
        <v>23.700000000000003</v>
      </c>
      <c r="K7" s="13">
        <v>0.1</v>
      </c>
      <c r="L7" s="13">
        <v>23.6</v>
      </c>
      <c r="M7" s="13">
        <v>19</v>
      </c>
      <c r="N7" s="14" t="s">
        <v>10</v>
      </c>
      <c r="Q7" s="12" t="s">
        <v>41</v>
      </c>
      <c r="R7" s="12">
        <v>39.5</v>
      </c>
      <c r="S7" s="12">
        <f t="shared" si="0"/>
        <v>3.6333669510436484</v>
      </c>
      <c r="T7" s="12">
        <f>R7+S7+S6</f>
        <v>46.229518031410592</v>
      </c>
      <c r="U7" s="12">
        <v>105</v>
      </c>
      <c r="V7" s="12">
        <f>U7+G7</f>
        <v>110</v>
      </c>
      <c r="W7" s="12">
        <f>T7</f>
        <v>46.229518031410592</v>
      </c>
      <c r="X7" s="12">
        <f>J7-V7</f>
        <v>-86.3</v>
      </c>
      <c r="Y7" s="12">
        <f>IF(X7&gt;0,lambda*POWER(W7,mu)*EXP(-ABS(X7)/tau),-lambda*alpha*W7*EXP(-ABS(X7)/tau))</f>
        <v>-6.1174984908182406E-2</v>
      </c>
      <c r="Z7" s="12">
        <f>T7+Y7</f>
        <v>46.168343046502407</v>
      </c>
    </row>
    <row r="8" spans="4:30" s="39" customFormat="1" x14ac:dyDescent="0.35">
      <c r="D8" s="40"/>
      <c r="E8" s="40">
        <v>10</v>
      </c>
      <c r="F8" s="40">
        <v>14.6</v>
      </c>
      <c r="G8" s="40">
        <v>5</v>
      </c>
      <c r="H8" s="40">
        <f t="shared" ref="H8" si="3">F8+G8</f>
        <v>19.600000000000001</v>
      </c>
      <c r="I8" s="40">
        <f>J8-H8</f>
        <v>-4.0000000000000018</v>
      </c>
      <c r="J8" s="40">
        <f>L8+K8</f>
        <v>15.6</v>
      </c>
      <c r="K8" s="40">
        <v>1</v>
      </c>
      <c r="L8" s="40">
        <v>14.6</v>
      </c>
      <c r="M8" s="40">
        <v>10</v>
      </c>
      <c r="N8" s="41"/>
      <c r="R8" s="39">
        <v>39.5</v>
      </c>
      <c r="S8" s="39">
        <f t="shared" si="0"/>
        <v>-3.2016466099114482</v>
      </c>
      <c r="T8" s="39">
        <f>R8+S8</f>
        <v>36.29835339008855</v>
      </c>
      <c r="U8" s="39">
        <v>105</v>
      </c>
      <c r="V8" s="39">
        <f>U8+G8</f>
        <v>110</v>
      </c>
      <c r="W8" s="39">
        <f>T8</f>
        <v>36.29835339008855</v>
      </c>
      <c r="X8" s="39">
        <f>J8-V8</f>
        <v>-94.4</v>
      </c>
      <c r="Y8" s="39">
        <f>IF(X8&gt;0,lambda*POWER(W8,mu)*EXP(-ABS(X8)/tau),-lambda*alpha*W8*EXP(-ABS(X8)/tau))</f>
        <v>-3.2037023847212534E-2</v>
      </c>
      <c r="Z8" s="39">
        <f>T8+Y8</f>
        <v>36.266316366241341</v>
      </c>
      <c r="AD8" s="42">
        <v>36.266316366241298</v>
      </c>
    </row>
    <row r="9" spans="4:30" s="45" customFormat="1" x14ac:dyDescent="0.35">
      <c r="D9" s="43"/>
      <c r="E9" s="43">
        <v>10</v>
      </c>
      <c r="F9" s="43">
        <v>14.6</v>
      </c>
      <c r="G9" s="43">
        <v>6</v>
      </c>
      <c r="H9" s="43">
        <f t="shared" ref="H9" si="4">F9+G9</f>
        <v>20.6</v>
      </c>
      <c r="I9" s="43">
        <f>J9-H9</f>
        <v>0</v>
      </c>
      <c r="J9" s="43">
        <f>L9+K9</f>
        <v>20.6</v>
      </c>
      <c r="K9" s="43">
        <v>1</v>
      </c>
      <c r="L9" s="43">
        <v>19.600000000000001</v>
      </c>
      <c r="M9" s="43">
        <v>15</v>
      </c>
      <c r="N9" s="44"/>
      <c r="R9" s="45">
        <v>20.8</v>
      </c>
      <c r="S9" s="45">
        <f>IF(I9&gt;0,lambda*POWER(R9,mu)*EXP(-ABS(I9)/tau),-lambda*alpha*R9*EXP(-ABS(I9)/tau))</f>
        <v>-2.0592000000000001</v>
      </c>
      <c r="T9" s="45">
        <f>R9+S9</f>
        <v>18.7408</v>
      </c>
      <c r="U9" s="45">
        <v>105</v>
      </c>
      <c r="V9" s="45">
        <f>U9+G9</f>
        <v>111</v>
      </c>
      <c r="W9" s="45">
        <f>T9</f>
        <v>18.7408</v>
      </c>
      <c r="X9" s="45">
        <f>J9-V9</f>
        <v>-90.4</v>
      </c>
      <c r="Y9" s="45">
        <f>IF(X9&gt;0,lambda*POWER(W9,mu)*EXP(-ABS(X9)/tau),-lambda*alpha*W9*EXP(-ABS(X9)/tau))</f>
        <v>-2.0202832461996861E-2</v>
      </c>
      <c r="Z9" s="45">
        <f>T9+Y9</f>
        <v>18.720597167538003</v>
      </c>
      <c r="AD9" s="46"/>
    </row>
    <row r="10" spans="4:30" s="49" customFormat="1" x14ac:dyDescent="0.35">
      <c r="D10" s="47"/>
      <c r="E10" s="47">
        <v>10</v>
      </c>
      <c r="F10" s="47">
        <v>14.6</v>
      </c>
      <c r="G10" s="47">
        <v>5.5</v>
      </c>
      <c r="H10" s="47">
        <f t="shared" ref="H10" si="5">F10+G10</f>
        <v>20.100000000000001</v>
      </c>
      <c r="I10" s="47">
        <f>J10-H10</f>
        <v>0.5</v>
      </c>
      <c r="J10" s="47">
        <f>L10+K10</f>
        <v>20.6</v>
      </c>
      <c r="K10" s="47">
        <v>1</v>
      </c>
      <c r="L10" s="47">
        <v>19.600000000000001</v>
      </c>
      <c r="M10" s="47">
        <v>15</v>
      </c>
      <c r="N10" s="48"/>
      <c r="R10" s="49">
        <v>69</v>
      </c>
      <c r="S10" s="49">
        <f>IF(I10&gt;0,lambda*POWER(R10,mu)*EXP(-ABS(I10)/tau),-lambda*alpha*R10*EXP(-ABS(I10)/tau))</f>
        <v>4.7744657658737193</v>
      </c>
      <c r="T10" s="49">
        <f>R10+S10</f>
        <v>73.774465765873714</v>
      </c>
      <c r="U10" s="49">
        <v>105</v>
      </c>
      <c r="V10" s="49">
        <f>U10+G10</f>
        <v>110.5</v>
      </c>
      <c r="W10" s="49">
        <f>T10</f>
        <v>73.774465765873714</v>
      </c>
      <c r="X10" s="49">
        <f>J10-V10</f>
        <v>-89.9</v>
      </c>
      <c r="Y10" s="49">
        <f>IF(X10&gt;0,lambda*POWER(W10,mu)*EXP(-ABS(X10)/tau),-lambda*alpha*W10*EXP(-ABS(X10)/tau))</f>
        <v>-8.1543166434861342E-2</v>
      </c>
      <c r="Z10" s="49">
        <f>T10+Y10</f>
        <v>73.692922599438859</v>
      </c>
      <c r="AD10" s="50"/>
    </row>
    <row r="13" spans="4:30" x14ac:dyDescent="0.35">
      <c r="E13" s="27" t="s">
        <v>42</v>
      </c>
      <c r="F13" s="27">
        <v>0.9</v>
      </c>
      <c r="I13" s="11">
        <f>EXP(-I6/20)</f>
        <v>0.79057084962873547</v>
      </c>
      <c r="R13" s="30" t="s">
        <v>56</v>
      </c>
      <c r="X13" s="29"/>
    </row>
    <row r="14" spans="4:30" x14ac:dyDescent="0.35">
      <c r="E14" s="27" t="s">
        <v>43</v>
      </c>
      <c r="F14" s="27">
        <v>20</v>
      </c>
      <c r="I14" s="11">
        <f>EXP(-I7/20)</f>
        <v>0.92774348632855275</v>
      </c>
      <c r="J14" s="11">
        <f>I13+I14</f>
        <v>1.7183143359572881</v>
      </c>
    </row>
    <row r="15" spans="4:30" x14ac:dyDescent="0.35">
      <c r="E15" s="27" t="s">
        <v>44</v>
      </c>
      <c r="F15" s="27">
        <v>0.11</v>
      </c>
      <c r="I15" s="11" t="e">
        <f>EXP(-#REF!/20)</f>
        <v>#REF!</v>
      </c>
    </row>
    <row r="16" spans="4:30" x14ac:dyDescent="0.35">
      <c r="E16" s="27" t="s">
        <v>45</v>
      </c>
      <c r="F16" s="27">
        <v>0.4</v>
      </c>
      <c r="I16" s="11" t="e">
        <f>EXP(-#REF!/20)</f>
        <v>#REF!</v>
      </c>
      <c r="J16" s="11" t="e">
        <f>I15+I16</f>
        <v>#REF!</v>
      </c>
      <c r="Q16" s="11">
        <v>150</v>
      </c>
      <c r="R16" s="11">
        <v>45.430919000000003</v>
      </c>
      <c r="S16" s="11">
        <v>46.308205999999998</v>
      </c>
      <c r="T16" s="11">
        <v>42.839728999999998</v>
      </c>
      <c r="U16" s="11">
        <v>42.547775000000001</v>
      </c>
    </row>
    <row r="17" spans="5:21" x14ac:dyDescent="0.35">
      <c r="E17" s="27" t="s">
        <v>46</v>
      </c>
      <c r="F17" s="27">
        <v>39.5</v>
      </c>
      <c r="I17" s="11" t="e">
        <f>EXP(-#REF!/20)</f>
        <v>#REF!</v>
      </c>
      <c r="J17" s="11" t="e">
        <f>I17</f>
        <v>#REF!</v>
      </c>
      <c r="Q17" s="11">
        <v>15000</v>
      </c>
      <c r="R17" s="11">
        <v>45.498465000000003</v>
      </c>
      <c r="S17" s="11">
        <v>46.377749000000001</v>
      </c>
      <c r="T17" s="11">
        <v>42.904710000000001</v>
      </c>
      <c r="U17" s="11">
        <v>42.611671000000001</v>
      </c>
    </row>
    <row r="18" spans="5:21" x14ac:dyDescent="0.35">
      <c r="I18" s="11" t="e">
        <f>EXP(-#REF!/20)</f>
        <v>#REF!</v>
      </c>
      <c r="J18" s="11" t="e">
        <f>I18</f>
        <v>#REF!</v>
      </c>
      <c r="Q18" s="11">
        <v>150000</v>
      </c>
      <c r="R18" s="11">
        <v>45.498465000000003</v>
      </c>
      <c r="S18" s="11">
        <v>46.377749000000001</v>
      </c>
      <c r="T18" s="11">
        <v>42.904710000000001</v>
      </c>
      <c r="U18" s="11">
        <v>42.611671000000001</v>
      </c>
    </row>
    <row r="20" spans="5:21" x14ac:dyDescent="0.35">
      <c r="R20" s="11">
        <f>R17-R18</f>
        <v>0</v>
      </c>
      <c r="S20" s="11">
        <f t="shared" ref="S20:U20" si="6">S17-S18</f>
        <v>0</v>
      </c>
      <c r="T20" s="11">
        <f t="shared" si="6"/>
        <v>0</v>
      </c>
      <c r="U20" s="11">
        <f t="shared" si="6"/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DB0B7-D1E4-474D-81BF-BA97908610A4}">
  <dimension ref="D5:AC21"/>
  <sheetViews>
    <sheetView topLeftCell="K1" workbookViewId="0">
      <selection activeCell="S6" sqref="S6"/>
    </sheetView>
  </sheetViews>
  <sheetFormatPr defaultRowHeight="14.5" x14ac:dyDescent="0.35"/>
  <cols>
    <col min="1" max="22" width="8.7265625" style="11"/>
    <col min="23" max="23" width="8.81640625" style="11" customWidth="1"/>
    <col min="24" max="16384" width="8.7265625" style="11"/>
  </cols>
  <sheetData>
    <row r="5" spans="4:29" s="15" customFormat="1" ht="29" x14ac:dyDescent="0.35">
      <c r="D5" s="7" t="s">
        <v>0</v>
      </c>
      <c r="E5" s="7" t="s">
        <v>32</v>
      </c>
      <c r="F5" s="7" t="s">
        <v>1</v>
      </c>
      <c r="G5" s="7" t="s">
        <v>33</v>
      </c>
      <c r="H5" s="7" t="s">
        <v>2</v>
      </c>
      <c r="I5" s="7" t="s">
        <v>49</v>
      </c>
      <c r="J5" s="7" t="s">
        <v>3</v>
      </c>
      <c r="K5" s="7" t="s">
        <v>34</v>
      </c>
      <c r="L5" s="7" t="s">
        <v>4</v>
      </c>
      <c r="M5" s="7" t="s">
        <v>31</v>
      </c>
      <c r="N5" s="7" t="s">
        <v>5</v>
      </c>
      <c r="P5" s="16" t="s">
        <v>39</v>
      </c>
      <c r="Q5" s="16" t="s">
        <v>40</v>
      </c>
      <c r="R5" s="15" t="s">
        <v>46</v>
      </c>
      <c r="S5" s="15" t="s">
        <v>47</v>
      </c>
      <c r="T5" s="15" t="s">
        <v>46</v>
      </c>
      <c r="U5" s="7" t="s">
        <v>52</v>
      </c>
      <c r="V5" s="7" t="s">
        <v>48</v>
      </c>
      <c r="W5" s="7" t="s">
        <v>50</v>
      </c>
      <c r="X5" s="15" t="s">
        <v>51</v>
      </c>
      <c r="Y5" s="15" t="s">
        <v>46</v>
      </c>
      <c r="AA5" s="15" t="s">
        <v>53</v>
      </c>
      <c r="AB5" s="15" t="s">
        <v>54</v>
      </c>
      <c r="AC5" s="15" t="s">
        <v>55</v>
      </c>
    </row>
    <row r="6" spans="4:29" s="12" customFormat="1" x14ac:dyDescent="0.35">
      <c r="D6" s="13">
        <v>0</v>
      </c>
      <c r="E6" s="13">
        <v>10</v>
      </c>
      <c r="F6" s="13">
        <v>14</v>
      </c>
      <c r="G6" s="13">
        <v>0</v>
      </c>
      <c r="H6" s="13">
        <f>F6+G6</f>
        <v>14</v>
      </c>
      <c r="I6" s="13">
        <f t="shared" ref="I6:I11" si="0">ABS(J6-H6)</f>
        <v>12</v>
      </c>
      <c r="J6" s="13">
        <f>L6+K6</f>
        <v>26</v>
      </c>
      <c r="K6" s="13">
        <v>0.1</v>
      </c>
      <c r="L6" s="13">
        <v>25.9</v>
      </c>
      <c r="M6" s="13">
        <v>19</v>
      </c>
      <c r="N6" s="14" t="s">
        <v>10</v>
      </c>
      <c r="Q6" s="12" t="s">
        <v>41</v>
      </c>
      <c r="R6" s="12">
        <v>39.5</v>
      </c>
      <c r="S6" s="12">
        <f t="shared" ref="S6:S11" si="1">lambda*POWER(R6,mu)*EXP(-I6/tau)</f>
        <v>2.1493377106029694</v>
      </c>
    </row>
    <row r="7" spans="4:29" s="12" customFormat="1" x14ac:dyDescent="0.35">
      <c r="D7" s="13">
        <v>0</v>
      </c>
      <c r="E7" s="13">
        <v>12</v>
      </c>
      <c r="F7" s="13">
        <v>17.2</v>
      </c>
      <c r="G7" s="13">
        <v>0</v>
      </c>
      <c r="H7" s="13">
        <f t="shared" ref="H7:H11" si="2">F7+G7</f>
        <v>17.2</v>
      </c>
      <c r="I7" s="13">
        <f t="shared" si="0"/>
        <v>8.8000000000000007</v>
      </c>
      <c r="J7" s="13">
        <f t="shared" ref="J7:J11" si="3">L7+K7</f>
        <v>26</v>
      </c>
      <c r="K7" s="13">
        <v>0.1</v>
      </c>
      <c r="L7" s="13">
        <v>25.9</v>
      </c>
      <c r="M7" s="13">
        <v>19</v>
      </c>
      <c r="N7" s="14" t="s">
        <v>10</v>
      </c>
      <c r="Q7" s="12" t="s">
        <v>41</v>
      </c>
      <c r="R7" s="12">
        <f>R6+S6</f>
        <v>41.649337710602971</v>
      </c>
      <c r="S7" s="12">
        <f t="shared" si="1"/>
        <v>2.5762984803075022</v>
      </c>
      <c r="T7" s="12">
        <f>R7+S7</f>
        <v>44.225636190910471</v>
      </c>
      <c r="U7" s="12">
        <v>105</v>
      </c>
      <c r="V7" s="12">
        <f>U7+G7</f>
        <v>105</v>
      </c>
      <c r="W7" s="12">
        <f>ABS(J7-V7)</f>
        <v>79</v>
      </c>
      <c r="X7" s="12">
        <f>-lambda*alpha*T7*EXP(-W7/tau)</f>
        <v>-8.430359213259124E-2</v>
      </c>
      <c r="Y7" s="12">
        <f>T7+X7</f>
        <v>44.141332598777879</v>
      </c>
      <c r="AA7" s="12">
        <v>44.171608999999997</v>
      </c>
      <c r="AC7" s="12">
        <v>44.087408000000003</v>
      </c>
    </row>
    <row r="8" spans="4:29" s="26" customFormat="1" x14ac:dyDescent="0.35">
      <c r="D8" s="24">
        <v>1</v>
      </c>
      <c r="E8" s="24">
        <v>12</v>
      </c>
      <c r="F8" s="24">
        <v>16</v>
      </c>
      <c r="G8" s="24">
        <v>0</v>
      </c>
      <c r="H8" s="24">
        <f t="shared" si="2"/>
        <v>16</v>
      </c>
      <c r="I8" s="24">
        <f t="shared" si="0"/>
        <v>9.9000000000000021</v>
      </c>
      <c r="J8" s="24">
        <f>L8+K8</f>
        <v>25.900000000000002</v>
      </c>
      <c r="K8" s="24">
        <v>0.1</v>
      </c>
      <c r="L8" s="24">
        <v>25.8</v>
      </c>
      <c r="M8" s="24">
        <v>19</v>
      </c>
      <c r="N8" s="25" t="s">
        <v>10</v>
      </c>
      <c r="Q8" s="26" t="s">
        <v>41</v>
      </c>
      <c r="R8" s="26">
        <v>39.5</v>
      </c>
      <c r="S8" s="26">
        <f t="shared" si="1"/>
        <v>2.3872922004043584</v>
      </c>
    </row>
    <row r="9" spans="4:29" s="26" customFormat="1" x14ac:dyDescent="0.35">
      <c r="D9" s="24">
        <v>1</v>
      </c>
      <c r="E9" s="24">
        <v>14</v>
      </c>
      <c r="F9" s="24">
        <v>20.9</v>
      </c>
      <c r="G9" s="24">
        <v>5</v>
      </c>
      <c r="H9" s="24">
        <f t="shared" si="2"/>
        <v>25.9</v>
      </c>
      <c r="I9" s="24">
        <f t="shared" si="0"/>
        <v>3.5527136788005009E-15</v>
      </c>
      <c r="J9" s="24">
        <f t="shared" si="3"/>
        <v>25.900000000000002</v>
      </c>
      <c r="K9" s="24">
        <v>0.1</v>
      </c>
      <c r="L9" s="24">
        <v>25.8</v>
      </c>
      <c r="M9" s="24">
        <v>19</v>
      </c>
      <c r="N9" s="25" t="s">
        <v>10</v>
      </c>
      <c r="Q9" s="26" t="s">
        <v>41</v>
      </c>
      <c r="R9" s="26">
        <f>R8+S8</f>
        <v>41.88729220040436</v>
      </c>
      <c r="S9" s="26">
        <f t="shared" si="1"/>
        <v>4.0093634224722683</v>
      </c>
      <c r="T9" s="26">
        <f>R9+S9</f>
        <v>45.896655622876629</v>
      </c>
      <c r="U9" s="26">
        <v>105</v>
      </c>
      <c r="V9" s="26">
        <f>U9+G9</f>
        <v>110</v>
      </c>
      <c r="W9" s="26">
        <f>ABS(J9-V9)</f>
        <v>84.1</v>
      </c>
      <c r="X9" s="26">
        <f>-lambda*alpha*T9*EXP(-W9/tau)</f>
        <v>-6.7796603803627564E-2</v>
      </c>
      <c r="Y9" s="26">
        <f>T9+X9</f>
        <v>45.828859019073001</v>
      </c>
      <c r="AA9" s="26">
        <v>44.937348</v>
      </c>
      <c r="AC9" s="26">
        <v>44.852114999999998</v>
      </c>
    </row>
    <row r="10" spans="4:29" s="19" customFormat="1" x14ac:dyDescent="0.35">
      <c r="D10" s="17">
        <v>2</v>
      </c>
      <c r="E10" s="17">
        <v>14</v>
      </c>
      <c r="F10" s="17">
        <v>18.600000000000001</v>
      </c>
      <c r="G10" s="17">
        <v>0</v>
      </c>
      <c r="H10" s="17">
        <f t="shared" si="2"/>
        <v>18.600000000000001</v>
      </c>
      <c r="I10" s="17">
        <f t="shared" si="0"/>
        <v>7.6000000000000014</v>
      </c>
      <c r="J10" s="17">
        <f t="shared" si="3"/>
        <v>26.200000000000003</v>
      </c>
      <c r="K10" s="17">
        <v>0.1</v>
      </c>
      <c r="L10" s="17">
        <v>26.1</v>
      </c>
      <c r="M10" s="17">
        <v>19</v>
      </c>
      <c r="N10" s="18" t="s">
        <v>10</v>
      </c>
      <c r="Q10" s="19" t="s">
        <v>41</v>
      </c>
      <c r="R10" s="19">
        <v>39.5</v>
      </c>
      <c r="S10" s="19">
        <f t="shared" si="1"/>
        <v>2.6782397073563144</v>
      </c>
      <c r="T10" s="19">
        <f>R10+S10</f>
        <v>42.178239707356312</v>
      </c>
      <c r="U10" s="19">
        <v>105</v>
      </c>
      <c r="V10" s="19">
        <f>U10+G10</f>
        <v>105</v>
      </c>
      <c r="W10" s="19">
        <f>ABS(J10-V10)</f>
        <v>78.8</v>
      </c>
      <c r="X10" s="19">
        <f>-lambda*alpha*T10*EXP(-W10/tau)</f>
        <v>-8.1208854877689654E-2</v>
      </c>
      <c r="Y10" s="28">
        <f>T10+X10</f>
        <v>42.097030852478625</v>
      </c>
      <c r="AA10" s="19">
        <v>42.178240000000002</v>
      </c>
      <c r="AB10" s="19">
        <f>AA10-R10</f>
        <v>2.6782400000000024</v>
      </c>
      <c r="AC10" s="19">
        <v>42.097031000000001</v>
      </c>
    </row>
    <row r="11" spans="4:29" s="23" customFormat="1" x14ac:dyDescent="0.35">
      <c r="D11" s="20">
        <v>3</v>
      </c>
      <c r="E11" s="21">
        <v>12</v>
      </c>
      <c r="F11" s="21">
        <v>16.600000000000001</v>
      </c>
      <c r="G11" s="21">
        <v>0</v>
      </c>
      <c r="H11" s="20">
        <f t="shared" si="2"/>
        <v>16.600000000000001</v>
      </c>
      <c r="I11" s="20">
        <f t="shared" si="0"/>
        <v>9.6000000000000014</v>
      </c>
      <c r="J11" s="20">
        <f t="shared" si="3"/>
        <v>26.200000000000003</v>
      </c>
      <c r="K11" s="20">
        <v>0.1</v>
      </c>
      <c r="L11" s="20">
        <v>26.1</v>
      </c>
      <c r="M11" s="20">
        <v>19</v>
      </c>
      <c r="N11" s="22" t="s">
        <v>10</v>
      </c>
      <c r="R11" s="23">
        <v>39.5</v>
      </c>
      <c r="S11" s="23">
        <f t="shared" si="1"/>
        <v>2.4233715016856716</v>
      </c>
      <c r="T11" s="23">
        <f>R11+S11</f>
        <v>41.923371501685672</v>
      </c>
      <c r="U11" s="23">
        <v>105</v>
      </c>
      <c r="V11" s="23">
        <f>U11+G11</f>
        <v>105</v>
      </c>
      <c r="W11" s="23">
        <f>ABS(J11-V11)</f>
        <v>78.8</v>
      </c>
      <c r="X11" s="23">
        <f>-lambda*alpha*T11*EXP(-W11/tau)</f>
        <v>-8.0718138449719937E-2</v>
      </c>
      <c r="Y11" s="23">
        <f>T11+X11</f>
        <v>41.842653363235954</v>
      </c>
      <c r="AA11" s="23">
        <v>41.923372000000001</v>
      </c>
      <c r="AB11" s="23">
        <f>AA11-R11</f>
        <v>2.4233720000000005</v>
      </c>
      <c r="AC11" s="23">
        <v>41.842652999999999</v>
      </c>
    </row>
    <row r="14" spans="4:29" x14ac:dyDescent="0.35">
      <c r="E14" s="27" t="s">
        <v>42</v>
      </c>
      <c r="F14" s="27">
        <v>0.9</v>
      </c>
      <c r="I14" s="11">
        <f>EXP(-I6/20)</f>
        <v>0.54881163609402639</v>
      </c>
    </row>
    <row r="15" spans="4:29" x14ac:dyDescent="0.35">
      <c r="E15" s="27" t="s">
        <v>43</v>
      </c>
      <c r="F15" s="27">
        <v>20</v>
      </c>
      <c r="I15" s="11">
        <f t="shared" ref="I15:I19" si="4">EXP(-I7/20)</f>
        <v>0.6440364210831413</v>
      </c>
      <c r="J15" s="11">
        <f>I14+I15</f>
        <v>1.1928480571771676</v>
      </c>
    </row>
    <row r="16" spans="4:29" x14ac:dyDescent="0.35">
      <c r="E16" s="27" t="s">
        <v>44</v>
      </c>
      <c r="F16" s="27">
        <v>0.11</v>
      </c>
      <c r="I16" s="11">
        <f t="shared" si="4"/>
        <v>0.60957090729630925</v>
      </c>
    </row>
    <row r="17" spans="5:21" x14ac:dyDescent="0.35">
      <c r="E17" s="27" t="s">
        <v>45</v>
      </c>
      <c r="F17" s="27">
        <v>0.4</v>
      </c>
      <c r="I17" s="11">
        <f t="shared" si="4"/>
        <v>0.99999999999999978</v>
      </c>
      <c r="J17" s="11">
        <f>I16+I17</f>
        <v>1.6095709072963089</v>
      </c>
      <c r="Q17" s="11">
        <v>150</v>
      </c>
      <c r="R17" s="11">
        <v>44.087408000000003</v>
      </c>
      <c r="S17" s="11">
        <v>44.852114999999998</v>
      </c>
      <c r="T17" s="11">
        <v>42.097031000000001</v>
      </c>
      <c r="U17" s="11">
        <v>41.842652999999999</v>
      </c>
    </row>
    <row r="18" spans="5:21" x14ac:dyDescent="0.35">
      <c r="E18" s="27" t="s">
        <v>46</v>
      </c>
      <c r="F18" s="27">
        <v>39.5</v>
      </c>
      <c r="I18" s="11">
        <f t="shared" si="4"/>
        <v>0.68386140921235583</v>
      </c>
      <c r="J18" s="11">
        <f>I18</f>
        <v>0.68386140921235583</v>
      </c>
      <c r="Q18" s="11">
        <v>15000</v>
      </c>
      <c r="R18" s="11">
        <v>44.171608999999997</v>
      </c>
      <c r="S18" s="11">
        <v>44.937348</v>
      </c>
      <c r="T18" s="11">
        <v>42.178240000000002</v>
      </c>
      <c r="U18" s="11">
        <v>41.923372000000001</v>
      </c>
    </row>
    <row r="19" spans="5:21" x14ac:dyDescent="0.35">
      <c r="I19" s="11">
        <f t="shared" si="4"/>
        <v>0.61878339180614084</v>
      </c>
      <c r="J19" s="11">
        <f>I19</f>
        <v>0.61878339180614084</v>
      </c>
      <c r="Q19" s="11">
        <v>150000</v>
      </c>
      <c r="R19" s="11">
        <v>44.171608999999997</v>
      </c>
      <c r="S19" s="11">
        <v>44.937348</v>
      </c>
      <c r="T19" s="11">
        <v>42.178240000000002</v>
      </c>
      <c r="U19" s="11">
        <v>41.923372000000001</v>
      </c>
    </row>
    <row r="21" spans="5:21" x14ac:dyDescent="0.35">
      <c r="R21" s="11">
        <f>R18-R19</f>
        <v>0</v>
      </c>
      <c r="S21" s="11">
        <f t="shared" ref="S21:U21" si="5">S18-S19</f>
        <v>0</v>
      </c>
      <c r="T21" s="11">
        <f t="shared" si="5"/>
        <v>0</v>
      </c>
      <c r="U21" s="11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71220-25B1-48AB-9714-8286EE9B8583}">
  <dimension ref="D5:AC21"/>
  <sheetViews>
    <sheetView topLeftCell="K1" workbookViewId="0">
      <selection activeCell="R21" sqref="R21:U21"/>
    </sheetView>
  </sheetViews>
  <sheetFormatPr defaultRowHeight="14.5" x14ac:dyDescent="0.35"/>
  <cols>
    <col min="1" max="22" width="8.7265625" style="11"/>
    <col min="23" max="23" width="8.81640625" style="11" customWidth="1"/>
    <col min="24" max="16384" width="8.7265625" style="11"/>
  </cols>
  <sheetData>
    <row r="5" spans="4:29" s="15" customFormat="1" ht="29" x14ac:dyDescent="0.35">
      <c r="D5" s="7" t="s">
        <v>0</v>
      </c>
      <c r="E5" s="7" t="s">
        <v>32</v>
      </c>
      <c r="F5" s="7" t="s">
        <v>1</v>
      </c>
      <c r="G5" s="7" t="s">
        <v>33</v>
      </c>
      <c r="H5" s="7" t="s">
        <v>2</v>
      </c>
      <c r="I5" s="7" t="s">
        <v>49</v>
      </c>
      <c r="J5" s="7" t="s">
        <v>3</v>
      </c>
      <c r="K5" s="7" t="s">
        <v>34</v>
      </c>
      <c r="L5" s="7" t="s">
        <v>4</v>
      </c>
      <c r="M5" s="7" t="s">
        <v>31</v>
      </c>
      <c r="N5" s="7" t="s">
        <v>5</v>
      </c>
      <c r="P5" s="16" t="s">
        <v>39</v>
      </c>
      <c r="Q5" s="16" t="s">
        <v>40</v>
      </c>
      <c r="R5" s="15" t="s">
        <v>46</v>
      </c>
      <c r="S5" s="15" t="s">
        <v>47</v>
      </c>
      <c r="T5" s="15" t="s">
        <v>46</v>
      </c>
      <c r="U5" s="7" t="s">
        <v>52</v>
      </c>
      <c r="V5" s="7" t="s">
        <v>48</v>
      </c>
      <c r="W5" s="7" t="s">
        <v>50</v>
      </c>
      <c r="X5" s="15" t="s">
        <v>51</v>
      </c>
      <c r="Y5" s="15" t="s">
        <v>46</v>
      </c>
      <c r="AA5" s="15" t="s">
        <v>53</v>
      </c>
      <c r="AB5" s="15" t="s">
        <v>54</v>
      </c>
      <c r="AC5" s="15" t="s">
        <v>55</v>
      </c>
    </row>
    <row r="6" spans="4:29" s="12" customFormat="1" x14ac:dyDescent="0.35">
      <c r="D6" s="13">
        <v>0</v>
      </c>
      <c r="E6" s="13">
        <v>10</v>
      </c>
      <c r="F6" s="13">
        <v>14</v>
      </c>
      <c r="G6" s="13">
        <v>0</v>
      </c>
      <c r="H6" s="13">
        <f>F6+G6</f>
        <v>14</v>
      </c>
      <c r="I6" s="13">
        <f t="shared" ref="I6:I11" si="0">ABS(J6-H6)</f>
        <v>12</v>
      </c>
      <c r="J6" s="13">
        <f>L6+K6</f>
        <v>26</v>
      </c>
      <c r="K6" s="13">
        <v>0.1</v>
      </c>
      <c r="L6" s="13">
        <v>25.9</v>
      </c>
      <c r="M6" s="13">
        <v>19</v>
      </c>
      <c r="N6" s="14" t="s">
        <v>10</v>
      </c>
      <c r="Q6" s="12" t="s">
        <v>41</v>
      </c>
      <c r="R6" s="12">
        <v>39.5</v>
      </c>
      <c r="S6" s="12">
        <f>lambda*POWER(R6,mu)*EXP(-I6/tau)</f>
        <v>2.1493377106029694</v>
      </c>
    </row>
    <row r="7" spans="4:29" s="12" customFormat="1" x14ac:dyDescent="0.35">
      <c r="D7" s="13">
        <v>0</v>
      </c>
      <c r="E7" s="13">
        <v>12</v>
      </c>
      <c r="F7" s="13">
        <v>17.2</v>
      </c>
      <c r="G7" s="13">
        <v>0</v>
      </c>
      <c r="H7" s="13">
        <f t="shared" ref="H7:H11" si="1">F7+G7</f>
        <v>17.2</v>
      </c>
      <c r="I7" s="13">
        <f t="shared" si="0"/>
        <v>8.8000000000000007</v>
      </c>
      <c r="J7" s="13">
        <f t="shared" ref="J7:J11" si="2">L7+K7</f>
        <v>26</v>
      </c>
      <c r="K7" s="13">
        <v>0.1</v>
      </c>
      <c r="L7" s="13">
        <v>25.9</v>
      </c>
      <c r="M7" s="13">
        <v>19</v>
      </c>
      <c r="N7" s="14" t="s">
        <v>10</v>
      </c>
      <c r="Q7" s="12" t="s">
        <v>41</v>
      </c>
      <c r="R7" s="12">
        <v>39.5</v>
      </c>
      <c r="S7" s="12">
        <f t="shared" ref="S7:S11" si="3">lambda*POWER(R7,mu)*EXP(-I7/tau)</f>
        <v>2.5222711688252342</v>
      </c>
      <c r="T7" s="12">
        <f>R7+S7+S6</f>
        <v>44.171608879428206</v>
      </c>
      <c r="U7" s="12">
        <v>105</v>
      </c>
      <c r="V7" s="12">
        <f>U7+G7</f>
        <v>105</v>
      </c>
      <c r="W7" s="12">
        <f>ABS(J7-V7)</f>
        <v>79</v>
      </c>
      <c r="X7" s="12">
        <f>-lambda*alpha*T7*EXP(-W7/tau)</f>
        <v>-8.4200604435329868E-2</v>
      </c>
      <c r="Y7" s="12">
        <f>T7+X7</f>
        <v>44.087408274992875</v>
      </c>
      <c r="AA7" s="12">
        <v>44.171608999999997</v>
      </c>
      <c r="AC7" s="12">
        <v>44.087408000000003</v>
      </c>
    </row>
    <row r="8" spans="4:29" s="26" customFormat="1" x14ac:dyDescent="0.35">
      <c r="D8" s="24">
        <v>1</v>
      </c>
      <c r="E8" s="24">
        <v>12</v>
      </c>
      <c r="F8" s="24">
        <v>16</v>
      </c>
      <c r="G8" s="24">
        <v>0</v>
      </c>
      <c r="H8" s="24">
        <f t="shared" si="1"/>
        <v>16</v>
      </c>
      <c r="I8" s="24">
        <f t="shared" si="0"/>
        <v>9.9000000000000021</v>
      </c>
      <c r="J8" s="24">
        <f>L8+K8</f>
        <v>25.900000000000002</v>
      </c>
      <c r="K8" s="24">
        <v>0.1</v>
      </c>
      <c r="L8" s="24">
        <v>25.8</v>
      </c>
      <c r="M8" s="24">
        <v>19</v>
      </c>
      <c r="N8" s="25" t="s">
        <v>10</v>
      </c>
      <c r="Q8" s="26" t="s">
        <v>41</v>
      </c>
      <c r="R8" s="26">
        <v>39.5</v>
      </c>
      <c r="S8" s="26">
        <f t="shared" si="3"/>
        <v>2.3872922004043584</v>
      </c>
    </row>
    <row r="9" spans="4:29" s="26" customFormat="1" x14ac:dyDescent="0.35">
      <c r="D9" s="24">
        <v>1</v>
      </c>
      <c r="E9" s="24">
        <v>14</v>
      </c>
      <c r="F9" s="24">
        <v>20.9</v>
      </c>
      <c r="G9" s="24">
        <v>0</v>
      </c>
      <c r="H9" s="24">
        <f t="shared" si="1"/>
        <v>20.9</v>
      </c>
      <c r="I9" s="24">
        <f t="shared" si="0"/>
        <v>5.0000000000000036</v>
      </c>
      <c r="J9" s="24">
        <f t="shared" si="2"/>
        <v>25.900000000000002</v>
      </c>
      <c r="K9" s="24">
        <v>0.1</v>
      </c>
      <c r="L9" s="24">
        <v>25.8</v>
      </c>
      <c r="M9" s="24">
        <v>19</v>
      </c>
      <c r="N9" s="25" t="s">
        <v>10</v>
      </c>
      <c r="Q9" s="26" t="s">
        <v>41</v>
      </c>
      <c r="R9" s="26">
        <v>39.5</v>
      </c>
      <c r="S9" s="26">
        <f t="shared" si="3"/>
        <v>3.0500553960843995</v>
      </c>
      <c r="T9" s="26">
        <f>R9+S9+S8</f>
        <v>44.937347596488763</v>
      </c>
      <c r="U9" s="26">
        <v>105</v>
      </c>
      <c r="V9" s="26">
        <f>U9+G9</f>
        <v>105</v>
      </c>
      <c r="W9" s="26">
        <f>ABS(J9-V9)</f>
        <v>79.099999999999994</v>
      </c>
      <c r="X9" s="26">
        <f>-lambda*alpha*T9*EXP(-W9/tau)</f>
        <v>-8.5233035062023427E-2</v>
      </c>
      <c r="Y9" s="26">
        <f>T9+X9</f>
        <v>44.852114561426738</v>
      </c>
      <c r="AA9" s="26">
        <v>44.937348</v>
      </c>
      <c r="AC9" s="26">
        <v>44.852114999999998</v>
      </c>
    </row>
    <row r="10" spans="4:29" s="19" customFormat="1" x14ac:dyDescent="0.35">
      <c r="D10" s="17">
        <v>2</v>
      </c>
      <c r="E10" s="17">
        <v>14</v>
      </c>
      <c r="F10" s="17">
        <v>18.600000000000001</v>
      </c>
      <c r="G10" s="17">
        <v>0</v>
      </c>
      <c r="H10" s="17">
        <f t="shared" si="1"/>
        <v>18.600000000000001</v>
      </c>
      <c r="I10" s="17">
        <f t="shared" si="0"/>
        <v>7.6000000000000014</v>
      </c>
      <c r="J10" s="17">
        <f t="shared" si="2"/>
        <v>26.200000000000003</v>
      </c>
      <c r="K10" s="17">
        <v>0.1</v>
      </c>
      <c r="L10" s="17">
        <v>26.1</v>
      </c>
      <c r="M10" s="17">
        <v>19</v>
      </c>
      <c r="N10" s="18" t="s">
        <v>10</v>
      </c>
      <c r="Q10" s="19" t="s">
        <v>41</v>
      </c>
      <c r="R10" s="19">
        <v>39.5</v>
      </c>
      <c r="S10" s="19">
        <f t="shared" si="3"/>
        <v>2.6782397073563144</v>
      </c>
      <c r="T10" s="19">
        <f>R10+S10</f>
        <v>42.178239707356312</v>
      </c>
      <c r="U10" s="19">
        <v>105</v>
      </c>
      <c r="V10" s="19">
        <f>U10+G10</f>
        <v>105</v>
      </c>
      <c r="W10" s="19">
        <f>ABS(J10-V10)</f>
        <v>78.8</v>
      </c>
      <c r="X10" s="19">
        <f>-lambda*alpha*T10*EXP(-W10/tau)</f>
        <v>-8.1208854877689654E-2</v>
      </c>
      <c r="Y10" s="28">
        <f>T10+X10</f>
        <v>42.097030852478625</v>
      </c>
      <c r="AA10" s="19">
        <v>42.178240000000002</v>
      </c>
      <c r="AB10" s="19">
        <f>AA10-R10</f>
        <v>2.6782400000000024</v>
      </c>
      <c r="AC10" s="19">
        <v>42.097031000000001</v>
      </c>
    </row>
    <row r="11" spans="4:29" s="23" customFormat="1" x14ac:dyDescent="0.35">
      <c r="D11" s="20">
        <v>3</v>
      </c>
      <c r="E11" s="21">
        <v>12</v>
      </c>
      <c r="F11" s="21">
        <v>16.600000000000001</v>
      </c>
      <c r="G11" s="21">
        <v>0</v>
      </c>
      <c r="H11" s="20">
        <f t="shared" si="1"/>
        <v>16.600000000000001</v>
      </c>
      <c r="I11" s="20">
        <f t="shared" si="0"/>
        <v>9.6000000000000014</v>
      </c>
      <c r="J11" s="20">
        <f t="shared" si="2"/>
        <v>26.200000000000003</v>
      </c>
      <c r="K11" s="20">
        <v>0.1</v>
      </c>
      <c r="L11" s="20">
        <v>26.1</v>
      </c>
      <c r="M11" s="20">
        <v>19</v>
      </c>
      <c r="N11" s="22" t="s">
        <v>10</v>
      </c>
      <c r="R11" s="23">
        <v>39.5</v>
      </c>
      <c r="S11" s="23">
        <f t="shared" si="3"/>
        <v>2.4233715016856716</v>
      </c>
      <c r="T11" s="23">
        <f>R11+S11</f>
        <v>41.923371501685672</v>
      </c>
      <c r="U11" s="23">
        <v>105</v>
      </c>
      <c r="V11" s="23">
        <f>U11+G11</f>
        <v>105</v>
      </c>
      <c r="W11" s="23">
        <f>ABS(J11-V11)</f>
        <v>78.8</v>
      </c>
      <c r="X11" s="23">
        <f>-lambda*alpha*T11*EXP(-W11/tau)</f>
        <v>-8.0718138449719937E-2</v>
      </c>
      <c r="Y11" s="23">
        <f>T11+X11</f>
        <v>41.842653363235954</v>
      </c>
      <c r="AA11" s="23">
        <v>41.923372000000001</v>
      </c>
      <c r="AB11" s="23">
        <f>AA11-R11</f>
        <v>2.4233720000000005</v>
      </c>
      <c r="AC11" s="23">
        <v>41.842652999999999</v>
      </c>
    </row>
    <row r="14" spans="4:29" x14ac:dyDescent="0.35">
      <c r="E14" s="27" t="s">
        <v>42</v>
      </c>
      <c r="F14" s="27">
        <v>0.9</v>
      </c>
      <c r="I14" s="11">
        <f>EXP(-I6/20)</f>
        <v>0.54881163609402639</v>
      </c>
      <c r="R14" s="30" t="s">
        <v>56</v>
      </c>
      <c r="W14" s="29"/>
    </row>
    <row r="15" spans="4:29" x14ac:dyDescent="0.35">
      <c r="E15" s="27" t="s">
        <v>43</v>
      </c>
      <c r="F15" s="27">
        <v>20</v>
      </c>
      <c r="I15" s="11">
        <f t="shared" ref="I15:I19" si="4">EXP(-I7/20)</f>
        <v>0.6440364210831413</v>
      </c>
      <c r="J15" s="11">
        <f>I14+I15</f>
        <v>1.1928480571771676</v>
      </c>
    </row>
    <row r="16" spans="4:29" x14ac:dyDescent="0.35">
      <c r="E16" s="27" t="s">
        <v>44</v>
      </c>
      <c r="F16" s="27">
        <v>0.11</v>
      </c>
      <c r="I16" s="11">
        <f t="shared" si="4"/>
        <v>0.60957090729630925</v>
      </c>
    </row>
    <row r="17" spans="5:21" x14ac:dyDescent="0.35">
      <c r="E17" s="27" t="s">
        <v>45</v>
      </c>
      <c r="F17" s="27">
        <v>0.4</v>
      </c>
      <c r="I17" s="11">
        <f t="shared" si="4"/>
        <v>0.77880078307140477</v>
      </c>
      <c r="J17" s="11">
        <f>I16+I17</f>
        <v>1.3883716903677139</v>
      </c>
      <c r="Q17" s="11">
        <v>150</v>
      </c>
      <c r="R17" s="11">
        <v>44.087408000000003</v>
      </c>
      <c r="S17" s="11">
        <v>44.852114999999998</v>
      </c>
      <c r="T17" s="11">
        <v>42.097031000000001</v>
      </c>
      <c r="U17" s="11">
        <v>41.842652999999999</v>
      </c>
    </row>
    <row r="18" spans="5:21" x14ac:dyDescent="0.35">
      <c r="E18" s="27" t="s">
        <v>46</v>
      </c>
      <c r="F18" s="27">
        <v>39.5</v>
      </c>
      <c r="I18" s="11">
        <f t="shared" si="4"/>
        <v>0.68386140921235583</v>
      </c>
      <c r="J18" s="11">
        <f>I18</f>
        <v>0.68386140921235583</v>
      </c>
      <c r="Q18" s="11">
        <v>15000</v>
      </c>
      <c r="R18" s="11">
        <v>44.171608999999997</v>
      </c>
      <c r="S18" s="11">
        <v>44.937348</v>
      </c>
      <c r="T18" s="11">
        <v>42.178240000000002</v>
      </c>
      <c r="U18" s="11">
        <v>41.923372000000001</v>
      </c>
    </row>
    <row r="19" spans="5:21" x14ac:dyDescent="0.35">
      <c r="I19" s="11">
        <f t="shared" si="4"/>
        <v>0.61878339180614084</v>
      </c>
      <c r="J19" s="11">
        <f>I19</f>
        <v>0.61878339180614084</v>
      </c>
      <c r="Q19" s="11">
        <v>150000</v>
      </c>
      <c r="R19" s="11">
        <v>44.171608999999997</v>
      </c>
      <c r="S19" s="11">
        <v>44.937348</v>
      </c>
      <c r="T19" s="11">
        <v>42.178240000000002</v>
      </c>
      <c r="U19" s="11">
        <v>41.923372000000001</v>
      </c>
    </row>
    <row r="21" spans="5:21" x14ac:dyDescent="0.35">
      <c r="R21" s="11">
        <f>R18-R19</f>
        <v>0</v>
      </c>
      <c r="S21" s="11">
        <f t="shared" ref="S21:U21" si="5">S18-S19</f>
        <v>0</v>
      </c>
      <c r="T21" s="11">
        <f t="shared" si="5"/>
        <v>0</v>
      </c>
      <c r="U21" s="11">
        <f t="shared" si="5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30</vt:i4>
      </vt:variant>
    </vt:vector>
  </HeadingPairs>
  <TitlesOfParts>
    <vt:vector size="40" baseType="lpstr">
      <vt:lpstr>AxD1-DeD0.1</vt:lpstr>
      <vt:lpstr>AxD5-DeD0.5</vt:lpstr>
      <vt:lpstr>Comparison</vt:lpstr>
      <vt:lpstr>CorrectedComparison</vt:lpstr>
      <vt:lpstr>CausalSTDP-THEORY-Axd5</vt:lpstr>
      <vt:lpstr>CausalSTDP-NESTimpl-Axd5</vt:lpstr>
      <vt:lpstr>CausalSTDP-NESTimpl-Axd5-BIS</vt:lpstr>
      <vt:lpstr>CausalSTDP-THEORY-Axd0</vt:lpstr>
      <vt:lpstr>CausalSTDP-NESTimpl-Axd0</vt:lpstr>
      <vt:lpstr>4DownUpAxD5DeD0_1</vt:lpstr>
      <vt:lpstr>'4DownUpAxD5DeD0_1'!alpha</vt:lpstr>
      <vt:lpstr>'CausalSTDP-NESTimpl-Axd0'!alpha</vt:lpstr>
      <vt:lpstr>'CausalSTDP-NESTimpl-Axd5'!alpha</vt:lpstr>
      <vt:lpstr>'CausalSTDP-NESTimpl-Axd5-BIS'!alpha</vt:lpstr>
      <vt:lpstr>'CausalSTDP-THEORY-Axd0'!alpha</vt:lpstr>
      <vt:lpstr>alpha</vt:lpstr>
      <vt:lpstr>'4DownUpAxD5DeD0_1'!lambda</vt:lpstr>
      <vt:lpstr>'CausalSTDP-NESTimpl-Axd0'!lambda</vt:lpstr>
      <vt:lpstr>'CausalSTDP-NESTimpl-Axd5'!lambda</vt:lpstr>
      <vt:lpstr>'CausalSTDP-NESTimpl-Axd5-BIS'!lambda</vt:lpstr>
      <vt:lpstr>'CausalSTDP-THEORY-Axd0'!lambda</vt:lpstr>
      <vt:lpstr>lambda</vt:lpstr>
      <vt:lpstr>'4DownUpAxD5DeD0_1'!mu</vt:lpstr>
      <vt:lpstr>'CausalSTDP-NESTimpl-Axd0'!mu</vt:lpstr>
      <vt:lpstr>'CausalSTDP-NESTimpl-Axd5'!mu</vt:lpstr>
      <vt:lpstr>'CausalSTDP-NESTimpl-Axd5-BIS'!mu</vt:lpstr>
      <vt:lpstr>'CausalSTDP-THEORY-Axd0'!mu</vt:lpstr>
      <vt:lpstr>mu</vt:lpstr>
      <vt:lpstr>'4DownUpAxD5DeD0_1'!tau</vt:lpstr>
      <vt:lpstr>'CausalSTDP-NESTimpl-Axd0'!tau</vt:lpstr>
      <vt:lpstr>'CausalSTDP-NESTimpl-Axd5'!tau</vt:lpstr>
      <vt:lpstr>'CausalSTDP-NESTimpl-Axd5-BIS'!tau</vt:lpstr>
      <vt:lpstr>'CausalSTDP-THEORY-Axd0'!tau</vt:lpstr>
      <vt:lpstr>tau</vt:lpstr>
      <vt:lpstr>'4DownUpAxD5DeD0_1'!w</vt:lpstr>
      <vt:lpstr>'CausalSTDP-NESTimpl-Axd0'!w</vt:lpstr>
      <vt:lpstr>'CausalSTDP-NESTimpl-Axd5'!w</vt:lpstr>
      <vt:lpstr>'CausalSTDP-NESTimpl-Axd5-BIS'!w</vt:lpstr>
      <vt:lpstr>'CausalSTDP-THEORY-Axd0'!w</vt:lpstr>
      <vt:lpstr>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Pastorelli</dc:creator>
  <cp:lastModifiedBy>Elena Pastorelli</cp:lastModifiedBy>
  <dcterms:created xsi:type="dcterms:W3CDTF">2025-01-29T14:34:34Z</dcterms:created>
  <dcterms:modified xsi:type="dcterms:W3CDTF">2025-03-31T13:18:31Z</dcterms:modified>
</cp:coreProperties>
</file>