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адание3" sheetId="1" r:id="rId1"/>
    <sheet name="Задание4" sheetId="2" r:id="rId2"/>
    <sheet name="Задание5" sheetId="3" r:id="rId3"/>
  </sheets>
  <definedNames>
    <definedName name="solver_adj" localSheetId="1" hidden="1">Задание4!$B$1:$B$2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Задание4!$B$1</definedName>
    <definedName name="solver_lhs2" localSheetId="1" hidden="1">Задание4!$B$2</definedName>
    <definedName name="solver_lhs3" localSheetId="1" hidden="1">Задание4!$B$4</definedName>
    <definedName name="solver_lhs4" localSheetId="1" hidden="1">Задание4!$D$2</definedName>
    <definedName name="solver_lhs5" localSheetId="1" hidden="1">Задание4!$D$3</definedName>
    <definedName name="solver_lhs6" localSheetId="1" hidden="1">Задание4!$D$4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Задание4!$E$7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0</definedName>
    <definedName name="solver_rhs2" localSheetId="1" hidden="1">0</definedName>
    <definedName name="solver_rhs3" localSheetId="1" hidden="1">21.433</definedName>
    <definedName name="solver_rhs4" localSheetId="1" hidden="1">19.5</definedName>
    <definedName name="solver_rhs5" localSheetId="1" hidden="1">20</definedName>
    <definedName name="solver_rhs6" localSheetId="1" hidden="1">36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11" i="1" l="1"/>
  <c r="E2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22" i="3"/>
  <c r="B5" i="3" s="1"/>
  <c r="G22" i="3"/>
  <c r="B4" i="3" s="1"/>
  <c r="D4" i="3" s="1"/>
  <c r="B4" i="2"/>
  <c r="D4" i="2"/>
  <c r="D3" i="2"/>
  <c r="D2" i="2"/>
  <c r="D5" i="3" l="1"/>
  <c r="K22" i="3"/>
  <c r="B6" i="3" s="1"/>
  <c r="B14" i="3" s="1"/>
  <c r="B18" i="3" s="1"/>
  <c r="I22" i="3"/>
  <c r="B8" i="3" s="1"/>
  <c r="B11" i="3" s="1"/>
  <c r="J22" i="3"/>
  <c r="E7" i="2"/>
  <c r="B9" i="3" l="1"/>
  <c r="B12" i="3" s="1"/>
  <c r="B16" i="3"/>
  <c r="B21" i="3" l="1"/>
  <c r="B19" i="3"/>
  <c r="F28" i="3" s="1"/>
  <c r="G28" i="3" s="1"/>
  <c r="H28" i="3" s="1"/>
  <c r="F34" i="3"/>
  <c r="G34" i="3" s="1"/>
  <c r="H34" i="3" s="1"/>
  <c r="F31" i="3"/>
  <c r="G31" i="3" s="1"/>
  <c r="H31" i="3" s="1"/>
  <c r="F45" i="3"/>
  <c r="G45" i="3" s="1"/>
  <c r="H45" i="3" s="1"/>
  <c r="F40" i="3"/>
  <c r="G40" i="3" s="1"/>
  <c r="H40" i="3" s="1"/>
  <c r="F27" i="3"/>
  <c r="G27" i="3" s="1"/>
  <c r="H27" i="3" s="1"/>
  <c r="F46" i="3"/>
  <c r="G46" i="3" s="1"/>
  <c r="H46" i="3" s="1"/>
  <c r="F37" i="3"/>
  <c r="G37" i="3" s="1"/>
  <c r="H37" i="3" s="1"/>
  <c r="F43" i="3" l="1"/>
  <c r="G43" i="3" s="1"/>
  <c r="H43" i="3" s="1"/>
  <c r="F42" i="3"/>
  <c r="G42" i="3" s="1"/>
  <c r="H42" i="3" s="1"/>
  <c r="F36" i="3"/>
  <c r="G36" i="3" s="1"/>
  <c r="H36" i="3" s="1"/>
  <c r="F41" i="3"/>
  <c r="G41" i="3" s="1"/>
  <c r="H41" i="3" s="1"/>
  <c r="F29" i="3"/>
  <c r="G29" i="3" s="1"/>
  <c r="H29" i="3" s="1"/>
  <c r="F30" i="3"/>
  <c r="G30" i="3" s="1"/>
  <c r="H30" i="3" s="1"/>
  <c r="F44" i="3"/>
  <c r="G44" i="3" s="1"/>
  <c r="H44" i="3" s="1"/>
  <c r="F39" i="3"/>
  <c r="G39" i="3" s="1"/>
  <c r="H39" i="3" s="1"/>
  <c r="F38" i="3"/>
  <c r="G38" i="3" s="1"/>
  <c r="H38" i="3" s="1"/>
  <c r="F32" i="3"/>
  <c r="G32" i="3" s="1"/>
  <c r="H32" i="3" s="1"/>
  <c r="F35" i="3"/>
  <c r="G35" i="3" s="1"/>
  <c r="H35" i="3" s="1"/>
  <c r="F33" i="3"/>
  <c r="G33" i="3" s="1"/>
  <c r="H33" i="3" s="1"/>
  <c r="B28" i="3" l="1"/>
  <c r="B26" i="3" s="1"/>
</calcChain>
</file>

<file path=xl/sharedStrings.xml><?xml version="1.0" encoding="utf-8"?>
<sst xmlns="http://schemas.openxmlformats.org/spreadsheetml/2006/main" count="89" uniqueCount="59">
  <si>
    <t>A</t>
  </si>
  <si>
    <t>B</t>
  </si>
  <si>
    <t>C</t>
  </si>
  <si>
    <t>D</t>
  </si>
  <si>
    <t>E</t>
  </si>
  <si>
    <t>F</t>
  </si>
  <si>
    <t>Z</t>
  </si>
  <si>
    <t>Кратчайший между A и Z</t>
  </si>
  <si>
    <r>
      <t>х</t>
    </r>
    <r>
      <rPr>
        <vertAlign val="sub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>≥  0, х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≥  0</t>
    </r>
  </si>
  <si>
    <t>Целевая функция</t>
  </si>
  <si>
    <t>Ограничения</t>
  </si>
  <si>
    <t>X1</t>
  </si>
  <si>
    <t>X2</t>
  </si>
  <si>
    <t>Расход денежных средств</t>
  </si>
  <si>
    <t xml:space="preserve">Стоимость </t>
  </si>
  <si>
    <t>Xi=</t>
  </si>
  <si>
    <t>Yi=</t>
  </si>
  <si>
    <t>x</t>
  </si>
  <si>
    <t>y</t>
  </si>
  <si>
    <r>
      <t>x</t>
    </r>
    <r>
      <rPr>
        <vertAlign val="superscript"/>
        <sz val="12"/>
        <rFont val="Times New Roman"/>
        <family val="1"/>
        <charset val="204"/>
      </rPr>
      <t>2</t>
    </r>
  </si>
  <si>
    <r>
      <t>y</t>
    </r>
    <r>
      <rPr>
        <vertAlign val="superscript"/>
        <sz val="12"/>
        <rFont val="Times New Roman"/>
        <family val="1"/>
        <charset val="204"/>
      </rPr>
      <t>2</t>
    </r>
  </si>
  <si>
    <t>x*y</t>
  </si>
  <si>
    <t>X_</t>
  </si>
  <si>
    <t>Y_</t>
  </si>
  <si>
    <t>XY_</t>
  </si>
  <si>
    <t>S2(X)</t>
  </si>
  <si>
    <t>S2(Y)</t>
  </si>
  <si>
    <t>S(X)</t>
  </si>
  <si>
    <t>S(Y)</t>
  </si>
  <si>
    <t>cov(x,y)</t>
  </si>
  <si>
    <t>rxy</t>
  </si>
  <si>
    <t>b</t>
  </si>
  <si>
    <t>a</t>
  </si>
  <si>
    <t>n</t>
  </si>
  <si>
    <t>X_2</t>
  </si>
  <si>
    <t>Y_2</t>
  </si>
  <si>
    <t>Yi</t>
  </si>
  <si>
    <t>Yx</t>
  </si>
  <si>
    <t>Модуль(Yi-Yx)</t>
  </si>
  <si>
    <t>Модуль(Yi-Yx)/Yi</t>
  </si>
  <si>
    <t>Сумма</t>
  </si>
  <si>
    <t>A_ (апроксимация)</t>
  </si>
  <si>
    <t>Матрица инцидентности</t>
  </si>
  <si>
    <t>Матрица смежности</t>
  </si>
  <si>
    <t>Z=0,8х1+х2</t>
  </si>
  <si>
    <t>х1+3х2≤ 19,5</t>
  </si>
  <si>
    <t>4х1+х2≤ 20</t>
  </si>
  <si>
    <t>4х1+5х2≤ 36</t>
  </si>
  <si>
    <t>наименование</t>
  </si>
  <si>
    <t>длина</t>
  </si>
  <si>
    <t>AB-BD-DE-EZ</t>
  </si>
  <si>
    <t>AB-BD-DZ</t>
  </si>
  <si>
    <t>AB-BD-DF-FZ</t>
  </si>
  <si>
    <t>AD-DE-EZ</t>
  </si>
  <si>
    <t>AD-DZ</t>
  </si>
  <si>
    <t>AD-DF-FZ</t>
  </si>
  <si>
    <t>AC-CD-DE-EZ</t>
  </si>
  <si>
    <t>AC-CD-DZ</t>
  </si>
  <si>
    <t>AC-CD-DF-FZ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</si>
</sst>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Поле корреляции</c:v>
          </c:tx>
          <c:spPr>
            <a:ln w="28575">
              <a:noFill/>
            </a:ln>
          </c:spPr>
          <c:trendline>
            <c:name>y=0,37x+1,99</c:name>
            <c:trendlineType val="linear"/>
            <c:dispRSqr val="0"/>
            <c:dispEq val="0"/>
          </c:trendline>
          <c:xVal>
            <c:numRef>
              <c:f>Задание5!$G$2:$G$21</c:f>
              <c:numCache>
                <c:formatCode>General</c:formatCode>
                <c:ptCount val="20"/>
                <c:pt idx="0">
                  <c:v>8.9</c:v>
                </c:pt>
                <c:pt idx="1">
                  <c:v>11.1</c:v>
                </c:pt>
                <c:pt idx="2">
                  <c:v>10.4</c:v>
                </c:pt>
                <c:pt idx="3">
                  <c:v>9.3000000000000007</c:v>
                </c:pt>
                <c:pt idx="4">
                  <c:v>7.5</c:v>
                </c:pt>
                <c:pt idx="5">
                  <c:v>3</c:v>
                </c:pt>
                <c:pt idx="6">
                  <c:v>3.5</c:v>
                </c:pt>
                <c:pt idx="7">
                  <c:v>8.1</c:v>
                </c:pt>
                <c:pt idx="8">
                  <c:v>7.2</c:v>
                </c:pt>
                <c:pt idx="9">
                  <c:v>5.7</c:v>
                </c:pt>
                <c:pt idx="10">
                  <c:v>6.2</c:v>
                </c:pt>
                <c:pt idx="11">
                  <c:v>8.5</c:v>
                </c:pt>
                <c:pt idx="12">
                  <c:v>6.5</c:v>
                </c:pt>
                <c:pt idx="13">
                  <c:v>2</c:v>
                </c:pt>
                <c:pt idx="14">
                  <c:v>5.3</c:v>
                </c:pt>
                <c:pt idx="15">
                  <c:v>10.4</c:v>
                </c:pt>
                <c:pt idx="16">
                  <c:v>6.4</c:v>
                </c:pt>
                <c:pt idx="17">
                  <c:v>8.6</c:v>
                </c:pt>
                <c:pt idx="18">
                  <c:v>6.6</c:v>
                </c:pt>
                <c:pt idx="19">
                  <c:v>9.4</c:v>
                </c:pt>
              </c:numCache>
            </c:numRef>
          </c:xVal>
          <c:yVal>
            <c:numRef>
              <c:f>Задание5!$H$2:$H$21</c:f>
              <c:numCache>
                <c:formatCode>General</c:formatCode>
                <c:ptCount val="20"/>
                <c:pt idx="0">
                  <c:v>5.5</c:v>
                </c:pt>
                <c:pt idx="1">
                  <c:v>6.5</c:v>
                </c:pt>
                <c:pt idx="2">
                  <c:v>7</c:v>
                </c:pt>
                <c:pt idx="3">
                  <c:v>4.5</c:v>
                </c:pt>
                <c:pt idx="4">
                  <c:v>2.5</c:v>
                </c:pt>
                <c:pt idx="5">
                  <c:v>3.5</c:v>
                </c:pt>
                <c:pt idx="6">
                  <c:v>2.5</c:v>
                </c:pt>
                <c:pt idx="7">
                  <c:v>6</c:v>
                </c:pt>
                <c:pt idx="8">
                  <c:v>7</c:v>
                </c:pt>
                <c:pt idx="9">
                  <c:v>5.5</c:v>
                </c:pt>
                <c:pt idx="10">
                  <c:v>5</c:v>
                </c:pt>
                <c:pt idx="11">
                  <c:v>5</c:v>
                </c:pt>
                <c:pt idx="12">
                  <c:v>6.5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2.5</c:v>
                </c:pt>
                <c:pt idx="17">
                  <c:v>4</c:v>
                </c:pt>
                <c:pt idx="18">
                  <c:v>3</c:v>
                </c:pt>
                <c:pt idx="19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0832"/>
        <c:axId val="49002368"/>
      </c:scatterChart>
      <c:valAx>
        <c:axId val="490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02368"/>
        <c:crosses val="autoZero"/>
        <c:crossBetween val="midCat"/>
      </c:valAx>
      <c:valAx>
        <c:axId val="490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0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17</xdr:row>
      <xdr:rowOff>114300</xdr:rowOff>
    </xdr:from>
    <xdr:to>
      <xdr:col>19</xdr:col>
      <xdr:colOff>163218</xdr:colOff>
      <xdr:row>32</xdr:row>
      <xdr:rowOff>28962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4400550"/>
          <a:ext cx="9259593" cy="277216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22</xdr:row>
      <xdr:rowOff>171450</xdr:rowOff>
    </xdr:from>
    <xdr:to>
      <xdr:col>4</xdr:col>
      <xdr:colOff>419100</xdr:colOff>
      <xdr:row>30</xdr:row>
      <xdr:rowOff>180975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314950"/>
          <a:ext cx="40290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191314</xdr:colOff>
      <xdr:row>40</xdr:row>
      <xdr:rowOff>10245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5830114" cy="5153745"/>
        </a:xfrm>
        <a:prstGeom prst="rect">
          <a:avLst/>
        </a:prstGeom>
      </xdr:spPr>
    </xdr:pic>
    <xdr:clientData/>
  </xdr:twoCellAnchor>
  <xdr:twoCellAnchor editAs="oneCell">
    <xdr:from>
      <xdr:col>4</xdr:col>
      <xdr:colOff>1247775</xdr:colOff>
      <xdr:row>13</xdr:row>
      <xdr:rowOff>47625</xdr:rowOff>
    </xdr:from>
    <xdr:to>
      <xdr:col>13</xdr:col>
      <xdr:colOff>48399</xdr:colOff>
      <xdr:row>38</xdr:row>
      <xdr:rowOff>86395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625" y="2905125"/>
          <a:ext cx="5544324" cy="4801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48425</xdr:rowOff>
    </xdr:from>
    <xdr:to>
      <xdr:col>8</xdr:col>
      <xdr:colOff>427906</xdr:colOff>
      <xdr:row>62</xdr:row>
      <xdr:rowOff>101812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D1" zoomScaleNormal="100" workbookViewId="0">
      <selection activeCell="O8" sqref="O8"/>
    </sheetView>
  </sheetViews>
  <sheetFormatPr defaultRowHeight="15" x14ac:dyDescent="0.25"/>
  <cols>
    <col min="1" max="1" width="15.140625" bestFit="1" customWidth="1"/>
    <col min="2" max="2" width="14.42578125" customWidth="1"/>
    <col min="3" max="3" width="18.28515625" bestFit="1" customWidth="1"/>
    <col min="6" max="6" width="18.42578125" customWidth="1"/>
    <col min="10" max="10" width="15.85546875" customWidth="1"/>
    <col min="11" max="11" width="10.28515625" customWidth="1"/>
    <col min="12" max="12" width="8" customWidth="1"/>
  </cols>
  <sheetData>
    <row r="1" spans="1:20" ht="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9" t="s">
        <v>42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</row>
    <row r="2" spans="1:20" ht="18.75" x14ac:dyDescent="0.25">
      <c r="A2" s="1" t="s">
        <v>0</v>
      </c>
      <c r="B2" s="2"/>
      <c r="C2" s="1">
        <v>4</v>
      </c>
      <c r="D2" s="1">
        <v>6</v>
      </c>
      <c r="E2" s="1">
        <v>10</v>
      </c>
      <c r="F2" s="1"/>
      <c r="G2" s="1"/>
      <c r="H2" s="1"/>
      <c r="J2" s="30" t="s">
        <v>0</v>
      </c>
      <c r="K2" s="32">
        <v>1</v>
      </c>
      <c r="L2" s="32">
        <v>1</v>
      </c>
      <c r="M2" s="32">
        <v>0</v>
      </c>
      <c r="N2" s="32">
        <v>1</v>
      </c>
      <c r="O2" s="31">
        <v>0</v>
      </c>
      <c r="P2" s="31">
        <v>0</v>
      </c>
      <c r="Q2" s="32">
        <v>0</v>
      </c>
      <c r="R2" s="31">
        <v>0</v>
      </c>
      <c r="S2" s="31">
        <v>0</v>
      </c>
      <c r="T2" s="31">
        <v>0</v>
      </c>
    </row>
    <row r="3" spans="1:20" ht="18.75" x14ac:dyDescent="0.25">
      <c r="A3" s="1" t="s">
        <v>1</v>
      </c>
      <c r="B3" s="1">
        <v>4</v>
      </c>
      <c r="C3" s="2"/>
      <c r="D3" s="1"/>
      <c r="E3" s="1">
        <v>5</v>
      </c>
      <c r="F3" s="1"/>
      <c r="G3" s="1"/>
      <c r="H3" s="1"/>
      <c r="J3" s="30" t="s">
        <v>1</v>
      </c>
      <c r="K3" s="32">
        <v>1</v>
      </c>
      <c r="L3" s="31">
        <v>0</v>
      </c>
      <c r="M3" s="31">
        <v>1</v>
      </c>
      <c r="N3" s="32">
        <v>0</v>
      </c>
      <c r="O3" s="32">
        <v>0</v>
      </c>
      <c r="P3" s="32">
        <v>0</v>
      </c>
      <c r="Q3" s="31">
        <v>0</v>
      </c>
      <c r="R3" s="31">
        <v>0</v>
      </c>
      <c r="S3" s="31">
        <v>0</v>
      </c>
      <c r="T3" s="31">
        <v>0</v>
      </c>
    </row>
    <row r="4" spans="1:20" ht="18.75" x14ac:dyDescent="0.25">
      <c r="A4" s="1" t="s">
        <v>2</v>
      </c>
      <c r="B4" s="1">
        <v>6</v>
      </c>
      <c r="C4" s="1"/>
      <c r="D4" s="2"/>
      <c r="E4" s="1">
        <v>2</v>
      </c>
      <c r="F4" s="1"/>
      <c r="G4" s="1"/>
      <c r="H4" s="1"/>
      <c r="J4" s="30" t="s">
        <v>2</v>
      </c>
      <c r="K4" s="31">
        <v>0</v>
      </c>
      <c r="L4" s="32">
        <v>1</v>
      </c>
      <c r="M4" s="31">
        <v>0</v>
      </c>
      <c r="N4" s="31">
        <v>0</v>
      </c>
      <c r="O4" s="32">
        <v>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</row>
    <row r="5" spans="1:20" ht="18.75" x14ac:dyDescent="0.25">
      <c r="A5" s="1" t="s">
        <v>3</v>
      </c>
      <c r="B5" s="1">
        <v>10</v>
      </c>
      <c r="C5" s="1">
        <v>5</v>
      </c>
      <c r="D5" s="1">
        <v>2</v>
      </c>
      <c r="E5" s="2"/>
      <c r="F5" s="1">
        <v>4</v>
      </c>
      <c r="G5" s="1">
        <v>3</v>
      </c>
      <c r="H5" s="1">
        <v>8</v>
      </c>
      <c r="J5" s="30" t="s">
        <v>3</v>
      </c>
      <c r="K5" s="31">
        <v>0</v>
      </c>
      <c r="L5" s="31">
        <v>0</v>
      </c>
      <c r="M5" s="31">
        <v>1</v>
      </c>
      <c r="N5" s="31">
        <v>0</v>
      </c>
      <c r="O5" s="31">
        <v>1</v>
      </c>
      <c r="P5" s="31">
        <v>1</v>
      </c>
      <c r="Q5" s="31">
        <v>1</v>
      </c>
      <c r="R5" s="31">
        <v>1</v>
      </c>
      <c r="S5" s="32">
        <v>0</v>
      </c>
      <c r="T5" s="32">
        <v>0</v>
      </c>
    </row>
    <row r="6" spans="1:20" x14ac:dyDescent="0.25">
      <c r="A6" s="1" t="s">
        <v>4</v>
      </c>
      <c r="B6" s="1"/>
      <c r="C6" s="1"/>
      <c r="D6" s="1"/>
      <c r="E6" s="1">
        <v>4</v>
      </c>
      <c r="F6" s="2"/>
      <c r="G6" s="1"/>
      <c r="H6" s="1">
        <v>5</v>
      </c>
      <c r="J6" s="30" t="s">
        <v>4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1</v>
      </c>
      <c r="Q6" s="31">
        <v>0</v>
      </c>
      <c r="R6" s="31">
        <v>0</v>
      </c>
      <c r="S6" s="31">
        <v>1</v>
      </c>
      <c r="T6" s="31">
        <v>0</v>
      </c>
    </row>
    <row r="7" spans="1:20" x14ac:dyDescent="0.25">
      <c r="A7" s="1" t="s">
        <v>5</v>
      </c>
      <c r="B7" s="1"/>
      <c r="C7" s="1"/>
      <c r="D7" s="1"/>
      <c r="E7" s="1">
        <v>3</v>
      </c>
      <c r="F7" s="1"/>
      <c r="G7" s="2"/>
      <c r="H7" s="1">
        <v>6</v>
      </c>
      <c r="J7" s="30" t="s">
        <v>5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1</v>
      </c>
      <c r="R7" s="31">
        <v>0</v>
      </c>
      <c r="S7" s="31">
        <v>0</v>
      </c>
      <c r="T7" s="31">
        <v>1</v>
      </c>
    </row>
    <row r="8" spans="1:20" ht="18.75" x14ac:dyDescent="0.25">
      <c r="A8" s="1" t="s">
        <v>6</v>
      </c>
      <c r="B8" s="1"/>
      <c r="C8" s="1"/>
      <c r="D8" s="1"/>
      <c r="E8" s="1">
        <v>8</v>
      </c>
      <c r="F8" s="1">
        <v>5</v>
      </c>
      <c r="G8" s="1">
        <v>6</v>
      </c>
      <c r="H8" s="2"/>
      <c r="J8" s="30" t="s">
        <v>6</v>
      </c>
      <c r="K8" s="31">
        <v>0</v>
      </c>
      <c r="L8" s="31">
        <v>0</v>
      </c>
      <c r="M8" s="32">
        <v>0</v>
      </c>
      <c r="N8" s="31">
        <v>0</v>
      </c>
      <c r="O8" s="31">
        <v>0</v>
      </c>
      <c r="P8" s="31">
        <v>0</v>
      </c>
      <c r="Q8" s="31">
        <v>0</v>
      </c>
      <c r="R8" s="32">
        <v>0</v>
      </c>
      <c r="S8" s="31">
        <v>1</v>
      </c>
      <c r="T8" s="31">
        <v>1</v>
      </c>
    </row>
    <row r="10" spans="1:20" ht="30" x14ac:dyDescent="0.25">
      <c r="A10" s="4" t="s">
        <v>48</v>
      </c>
      <c r="B10" s="1" t="s">
        <v>49</v>
      </c>
      <c r="C10" s="33"/>
      <c r="D10" s="14"/>
      <c r="F10" s="3" t="s">
        <v>7</v>
      </c>
      <c r="J10" s="29" t="s">
        <v>43</v>
      </c>
      <c r="K10" s="30" t="s">
        <v>0</v>
      </c>
      <c r="L10" s="30" t="s">
        <v>1</v>
      </c>
      <c r="M10" s="30" t="s">
        <v>2</v>
      </c>
      <c r="N10" s="30" t="s">
        <v>3</v>
      </c>
      <c r="O10" s="30" t="s">
        <v>4</v>
      </c>
      <c r="P10" s="30" t="s">
        <v>5</v>
      </c>
      <c r="Q10" s="1" t="s">
        <v>6</v>
      </c>
    </row>
    <row r="11" spans="1:20" ht="18.75" x14ac:dyDescent="0.25">
      <c r="A11" s="4" t="s">
        <v>50</v>
      </c>
      <c r="B11" s="1">
        <v>18</v>
      </c>
      <c r="C11" s="14"/>
      <c r="D11" s="14"/>
      <c r="F11" s="1">
        <f>MIN(B10:B19)</f>
        <v>16</v>
      </c>
      <c r="J11" s="30" t="s">
        <v>0</v>
      </c>
      <c r="K11" s="31">
        <v>0</v>
      </c>
      <c r="L11" s="32">
        <v>1</v>
      </c>
      <c r="M11" s="32">
        <v>1</v>
      </c>
      <c r="N11" s="31">
        <v>1</v>
      </c>
      <c r="O11" s="31">
        <v>0</v>
      </c>
      <c r="P11" s="31">
        <v>0</v>
      </c>
      <c r="Q11" s="32">
        <v>0</v>
      </c>
    </row>
    <row r="12" spans="1:20" ht="18.75" x14ac:dyDescent="0.25">
      <c r="A12" s="4" t="s">
        <v>51</v>
      </c>
      <c r="B12" s="1">
        <v>16</v>
      </c>
      <c r="C12" s="14"/>
      <c r="D12" s="14"/>
      <c r="J12" s="30" t="s">
        <v>1</v>
      </c>
      <c r="K12" s="32">
        <v>1</v>
      </c>
      <c r="L12" s="31">
        <v>0</v>
      </c>
      <c r="M12" s="32">
        <v>0</v>
      </c>
      <c r="N12" s="31">
        <v>1</v>
      </c>
      <c r="O12" s="31">
        <v>0</v>
      </c>
      <c r="P12" s="31">
        <v>0</v>
      </c>
      <c r="Q12" s="31">
        <v>0</v>
      </c>
    </row>
    <row r="13" spans="1:20" ht="18.75" x14ac:dyDescent="0.25">
      <c r="A13" s="4" t="s">
        <v>52</v>
      </c>
      <c r="B13" s="1">
        <v>18</v>
      </c>
      <c r="C13" s="14"/>
      <c r="D13" s="14"/>
      <c r="J13" s="30" t="s">
        <v>2</v>
      </c>
      <c r="K13" s="32">
        <v>1</v>
      </c>
      <c r="L13" s="32">
        <v>0</v>
      </c>
      <c r="M13" s="31">
        <v>0</v>
      </c>
      <c r="N13" s="32">
        <v>1</v>
      </c>
      <c r="O13" s="31">
        <v>0</v>
      </c>
      <c r="P13" s="31">
        <v>0</v>
      </c>
      <c r="Q13" s="32">
        <v>0</v>
      </c>
    </row>
    <row r="14" spans="1:20" ht="18.75" x14ac:dyDescent="0.25">
      <c r="A14" s="4" t="s">
        <v>53</v>
      </c>
      <c r="B14" s="1">
        <v>19</v>
      </c>
      <c r="C14" s="33"/>
      <c r="D14" s="14"/>
      <c r="J14" s="30" t="s">
        <v>3</v>
      </c>
      <c r="K14" s="31">
        <v>1</v>
      </c>
      <c r="L14" s="31">
        <v>1</v>
      </c>
      <c r="M14" s="32">
        <v>1</v>
      </c>
      <c r="N14" s="31">
        <v>0</v>
      </c>
      <c r="O14" s="32">
        <v>1</v>
      </c>
      <c r="P14" s="32">
        <v>1</v>
      </c>
      <c r="Q14" s="32">
        <v>1</v>
      </c>
    </row>
    <row r="15" spans="1:20" ht="18.75" x14ac:dyDescent="0.25">
      <c r="A15" s="4" t="s">
        <v>54</v>
      </c>
      <c r="B15" s="1">
        <v>18</v>
      </c>
      <c r="C15" s="14"/>
      <c r="D15" s="14"/>
      <c r="J15" s="30" t="s">
        <v>4</v>
      </c>
      <c r="K15" s="31">
        <v>0</v>
      </c>
      <c r="L15" s="31">
        <v>0</v>
      </c>
      <c r="M15" s="31">
        <v>0</v>
      </c>
      <c r="N15" s="32">
        <v>1</v>
      </c>
      <c r="O15" s="31">
        <v>0</v>
      </c>
      <c r="P15" s="32">
        <v>0</v>
      </c>
      <c r="Q15" s="32">
        <v>1</v>
      </c>
    </row>
    <row r="16" spans="1:20" ht="18.75" x14ac:dyDescent="0.25">
      <c r="A16" s="1" t="s">
        <v>55</v>
      </c>
      <c r="B16" s="1">
        <v>19</v>
      </c>
      <c r="C16" s="14"/>
      <c r="D16" s="14"/>
      <c r="J16" s="30" t="s">
        <v>5</v>
      </c>
      <c r="K16" s="31">
        <v>0</v>
      </c>
      <c r="L16" s="31">
        <v>0</v>
      </c>
      <c r="M16" s="31">
        <v>0</v>
      </c>
      <c r="N16" s="32">
        <v>1</v>
      </c>
      <c r="O16" s="32">
        <v>0</v>
      </c>
      <c r="P16" s="31">
        <v>0</v>
      </c>
      <c r="Q16" s="32">
        <v>1</v>
      </c>
    </row>
    <row r="17" spans="1:17" ht="18.75" x14ac:dyDescent="0.25">
      <c r="A17" s="1" t="s">
        <v>56</v>
      </c>
      <c r="B17" s="1">
        <v>17</v>
      </c>
      <c r="C17" s="14"/>
      <c r="D17" s="14"/>
      <c r="J17" s="30" t="s">
        <v>6</v>
      </c>
      <c r="K17" s="32">
        <v>0</v>
      </c>
      <c r="L17" s="31">
        <v>0</v>
      </c>
      <c r="M17" s="32">
        <v>0</v>
      </c>
      <c r="N17" s="32">
        <v>1</v>
      </c>
      <c r="O17" s="32">
        <v>1</v>
      </c>
      <c r="P17" s="32">
        <v>1</v>
      </c>
      <c r="Q17" s="32">
        <v>0</v>
      </c>
    </row>
    <row r="18" spans="1:17" x14ac:dyDescent="0.25">
      <c r="A18" s="4" t="s">
        <v>57</v>
      </c>
      <c r="B18" s="1">
        <v>16</v>
      </c>
    </row>
    <row r="19" spans="1:17" x14ac:dyDescent="0.25">
      <c r="A19" s="4" t="s">
        <v>58</v>
      </c>
      <c r="B19" s="1">
        <v>17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4" workbookViewId="0">
      <selection activeCell="I7" sqref="I7"/>
    </sheetView>
  </sheetViews>
  <sheetFormatPr defaultRowHeight="15" x14ac:dyDescent="0.25"/>
  <cols>
    <col min="1" max="1" width="17.28515625" bestFit="1" customWidth="1"/>
    <col min="3" max="3" width="15.42578125" bestFit="1" customWidth="1"/>
    <col min="4" max="4" width="20.140625" customWidth="1"/>
    <col min="5" max="5" width="22.5703125" bestFit="1" customWidth="1"/>
    <col min="7" max="7" width="14.5703125" customWidth="1"/>
    <col min="8" max="8" width="9.140625" customWidth="1"/>
  </cols>
  <sheetData>
    <row r="1" spans="1:7" x14ac:dyDescent="0.25">
      <c r="A1" s="1" t="s">
        <v>11</v>
      </c>
      <c r="B1" s="13">
        <v>0.64432989690721654</v>
      </c>
      <c r="D1" s="34" t="s">
        <v>10</v>
      </c>
      <c r="E1" s="34"/>
      <c r="G1" s="5" t="s">
        <v>14</v>
      </c>
    </row>
    <row r="2" spans="1:7" ht="15.75" x14ac:dyDescent="0.25">
      <c r="A2" s="1" t="s">
        <v>12</v>
      </c>
      <c r="B2" s="13">
        <v>2.195876288659794</v>
      </c>
      <c r="D2" s="28">
        <f>3*B1+8*B2</f>
        <v>19.5</v>
      </c>
      <c r="E2" s="6" t="s">
        <v>45</v>
      </c>
      <c r="G2" s="6">
        <v>17</v>
      </c>
    </row>
    <row r="3" spans="1:7" ht="15.75" x14ac:dyDescent="0.25">
      <c r="D3" s="28">
        <f>14*B1+5*B2</f>
        <v>20</v>
      </c>
      <c r="E3" s="6" t="s">
        <v>46</v>
      </c>
      <c r="G3" s="6">
        <v>6.2</v>
      </c>
    </row>
    <row r="4" spans="1:7" ht="15.75" x14ac:dyDescent="0.25">
      <c r="A4" s="5" t="s">
        <v>9</v>
      </c>
      <c r="B4" s="6">
        <f>6*B1+8*B2</f>
        <v>21.432989690721651</v>
      </c>
      <c r="D4" s="28">
        <f>3*B1+4*B2</f>
        <v>10.716494845360826</v>
      </c>
      <c r="E4" s="6" t="s">
        <v>47</v>
      </c>
      <c r="G4" s="6">
        <v>5</v>
      </c>
    </row>
    <row r="5" spans="1:7" ht="18.75" x14ac:dyDescent="0.25">
      <c r="A5" s="1" t="s">
        <v>44</v>
      </c>
      <c r="E5" s="7" t="s">
        <v>8</v>
      </c>
    </row>
    <row r="7" spans="1:7" ht="30" x14ac:dyDescent="0.25">
      <c r="D7" s="5" t="s">
        <v>13</v>
      </c>
      <c r="E7" s="28">
        <f>D2*G2+D3*G3+D4*G4</f>
        <v>509.08247422680415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85" zoomScaleNormal="85" workbookViewId="0">
      <selection activeCell="L27" sqref="L27"/>
    </sheetView>
  </sheetViews>
  <sheetFormatPr defaultRowHeight="15" x14ac:dyDescent="0.25"/>
  <cols>
    <col min="1" max="1" width="18.28515625" customWidth="1"/>
    <col min="6" max="6" width="10.42578125" bestFit="1" customWidth="1"/>
    <col min="7" max="7" width="13.42578125" customWidth="1"/>
    <col min="8" max="8" width="11.85546875" customWidth="1"/>
  </cols>
  <sheetData>
    <row r="1" spans="1:11" ht="18.75" x14ac:dyDescent="0.25">
      <c r="A1" s="16" t="s">
        <v>15</v>
      </c>
      <c r="B1" s="17">
        <v>6.5</v>
      </c>
      <c r="C1" s="18"/>
      <c r="D1" s="18"/>
      <c r="E1" s="19" t="s">
        <v>33</v>
      </c>
      <c r="F1" s="1"/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</row>
    <row r="2" spans="1:11" ht="15.75" x14ac:dyDescent="0.25">
      <c r="A2" s="16" t="s">
        <v>16</v>
      </c>
      <c r="B2" s="17">
        <v>6.5</v>
      </c>
      <c r="C2" s="18"/>
      <c r="D2" s="18"/>
      <c r="E2" s="8">
        <f>MAX(F2:F21)</f>
        <v>20</v>
      </c>
      <c r="F2" s="8">
        <v>1</v>
      </c>
      <c r="G2" s="8">
        <v>8.9</v>
      </c>
      <c r="H2" s="8">
        <v>5.5</v>
      </c>
      <c r="I2" s="8">
        <f>G2*G2</f>
        <v>79.210000000000008</v>
      </c>
      <c r="J2" s="8">
        <f>H2*H2</f>
        <v>30.25</v>
      </c>
      <c r="K2" s="8">
        <f>G2*H2</f>
        <v>48.95</v>
      </c>
    </row>
    <row r="3" spans="1:11" ht="15.75" x14ac:dyDescent="0.25">
      <c r="A3" s="18"/>
      <c r="B3" s="20"/>
      <c r="C3" s="18"/>
      <c r="D3" s="18"/>
      <c r="E3" s="18"/>
      <c r="F3" s="8">
        <v>2</v>
      </c>
      <c r="G3" s="8">
        <v>11.1</v>
      </c>
      <c r="H3" s="8">
        <v>6.5</v>
      </c>
      <c r="I3" s="8">
        <f t="shared" ref="I3:I21" si="0">G3*G3</f>
        <v>123.21</v>
      </c>
      <c r="J3" s="8">
        <f t="shared" ref="J3:J21" si="1">H3*H3</f>
        <v>42.25</v>
      </c>
      <c r="K3" s="8">
        <f>G3*H3</f>
        <v>72.149999999999991</v>
      </c>
    </row>
    <row r="4" spans="1:11" ht="15.75" x14ac:dyDescent="0.25">
      <c r="A4" s="21" t="s">
        <v>22</v>
      </c>
      <c r="B4" s="22">
        <f>G22/$E$2</f>
        <v>7.2300000000000013</v>
      </c>
      <c r="C4" s="21" t="s">
        <v>34</v>
      </c>
      <c r="D4" s="22">
        <f>POWER(B4,2)</f>
        <v>52.272900000000021</v>
      </c>
      <c r="E4" s="18"/>
      <c r="F4" s="8">
        <v>3</v>
      </c>
      <c r="G4" s="8">
        <v>10.4</v>
      </c>
      <c r="H4" s="8">
        <v>7</v>
      </c>
      <c r="I4" s="8">
        <f t="shared" si="0"/>
        <v>108.16000000000001</v>
      </c>
      <c r="J4" s="8">
        <f t="shared" si="1"/>
        <v>49</v>
      </c>
      <c r="K4" s="8">
        <f t="shared" ref="K4:K21" si="2">G4*H4</f>
        <v>72.8</v>
      </c>
    </row>
    <row r="5" spans="1:11" ht="15.75" x14ac:dyDescent="0.25">
      <c r="A5" s="21" t="s">
        <v>23</v>
      </c>
      <c r="B5" s="22">
        <f>H22/$E$2</f>
        <v>4.7</v>
      </c>
      <c r="C5" s="21" t="s">
        <v>35</v>
      </c>
      <c r="D5" s="22">
        <f>POWER(B5,2)</f>
        <v>22.090000000000003</v>
      </c>
      <c r="E5" s="18"/>
      <c r="F5" s="8">
        <v>4</v>
      </c>
      <c r="G5" s="8">
        <v>9.3000000000000007</v>
      </c>
      <c r="H5" s="8">
        <v>4.5</v>
      </c>
      <c r="I5" s="8">
        <f t="shared" si="0"/>
        <v>86.490000000000009</v>
      </c>
      <c r="J5" s="8">
        <f t="shared" si="1"/>
        <v>20.25</v>
      </c>
      <c r="K5" s="8">
        <f t="shared" si="2"/>
        <v>41.85</v>
      </c>
    </row>
    <row r="6" spans="1:11" ht="15.75" x14ac:dyDescent="0.25">
      <c r="A6" s="21" t="s">
        <v>24</v>
      </c>
      <c r="B6" s="22">
        <f>K22/$E$2</f>
        <v>36.212499999999999</v>
      </c>
      <c r="C6" s="18"/>
      <c r="D6" s="18"/>
      <c r="E6" s="18"/>
      <c r="F6" s="8">
        <v>5</v>
      </c>
      <c r="G6" s="8">
        <v>7.5</v>
      </c>
      <c r="H6" s="8">
        <v>2.5</v>
      </c>
      <c r="I6" s="8">
        <f t="shared" si="0"/>
        <v>56.25</v>
      </c>
      <c r="J6" s="8">
        <f t="shared" si="1"/>
        <v>6.25</v>
      </c>
      <c r="K6" s="8">
        <f t="shared" si="2"/>
        <v>18.75</v>
      </c>
    </row>
    <row r="7" spans="1:11" ht="15.75" x14ac:dyDescent="0.25">
      <c r="A7" s="18"/>
      <c r="B7" s="18"/>
      <c r="C7" s="18"/>
      <c r="D7" s="18"/>
      <c r="E7" s="18"/>
      <c r="F7" s="8">
        <v>6</v>
      </c>
      <c r="G7" s="8">
        <v>3</v>
      </c>
      <c r="H7" s="8">
        <v>3.5</v>
      </c>
      <c r="I7" s="8">
        <f t="shared" si="0"/>
        <v>9</v>
      </c>
      <c r="J7" s="8">
        <f t="shared" si="1"/>
        <v>12.25</v>
      </c>
      <c r="K7" s="8">
        <f t="shared" si="2"/>
        <v>10.5</v>
      </c>
    </row>
    <row r="8" spans="1:11" ht="15.75" x14ac:dyDescent="0.25">
      <c r="A8" s="21" t="s">
        <v>25</v>
      </c>
      <c r="B8" s="22">
        <f>(I22/$E$2)-D4</f>
        <v>5.9540999999999755</v>
      </c>
      <c r="C8" s="18"/>
      <c r="D8" s="18"/>
      <c r="E8" s="18"/>
      <c r="F8" s="8">
        <v>7</v>
      </c>
      <c r="G8" s="8">
        <v>3.5</v>
      </c>
      <c r="H8" s="8">
        <v>2.5</v>
      </c>
      <c r="I8" s="8">
        <f t="shared" si="0"/>
        <v>12.25</v>
      </c>
      <c r="J8" s="8">
        <f t="shared" si="1"/>
        <v>6.25</v>
      </c>
      <c r="K8" s="8">
        <f t="shared" si="2"/>
        <v>8.75</v>
      </c>
    </row>
    <row r="9" spans="1:11" ht="15.75" x14ac:dyDescent="0.25">
      <c r="A9" s="21" t="s">
        <v>26</v>
      </c>
      <c r="B9" s="22">
        <f>(J22/$E$2)-D5</f>
        <v>2.384999999999998</v>
      </c>
      <c r="C9" s="18"/>
      <c r="D9" s="18"/>
      <c r="E9" s="18"/>
      <c r="F9" s="8">
        <v>8</v>
      </c>
      <c r="G9" s="8">
        <v>8.1</v>
      </c>
      <c r="H9" s="8">
        <v>6</v>
      </c>
      <c r="I9" s="8">
        <f t="shared" si="0"/>
        <v>65.61</v>
      </c>
      <c r="J9" s="8">
        <f t="shared" si="1"/>
        <v>36</v>
      </c>
      <c r="K9" s="8">
        <f t="shared" si="2"/>
        <v>48.599999999999994</v>
      </c>
    </row>
    <row r="10" spans="1:11" ht="15.75" x14ac:dyDescent="0.25">
      <c r="A10" s="18"/>
      <c r="B10" s="18"/>
      <c r="C10" s="18"/>
      <c r="D10" s="18"/>
      <c r="E10" s="18"/>
      <c r="F10" s="8">
        <v>9</v>
      </c>
      <c r="G10" s="8">
        <v>7.2</v>
      </c>
      <c r="H10" s="8">
        <v>7</v>
      </c>
      <c r="I10" s="8">
        <f t="shared" si="0"/>
        <v>51.84</v>
      </c>
      <c r="J10" s="8">
        <f t="shared" si="1"/>
        <v>49</v>
      </c>
      <c r="K10" s="8">
        <f t="shared" si="2"/>
        <v>50.4</v>
      </c>
    </row>
    <row r="11" spans="1:11" ht="15.75" x14ac:dyDescent="0.25">
      <c r="A11" s="21" t="s">
        <v>27</v>
      </c>
      <c r="B11" s="22">
        <f>SQRT(B8)</f>
        <v>2.4401024568652798</v>
      </c>
      <c r="C11" s="18"/>
      <c r="D11" s="18"/>
      <c r="E11" s="18"/>
      <c r="F11" s="8">
        <v>10</v>
      </c>
      <c r="G11" s="8">
        <v>5.7</v>
      </c>
      <c r="H11" s="8">
        <v>5.5</v>
      </c>
      <c r="I11" s="8">
        <f t="shared" si="0"/>
        <v>32.49</v>
      </c>
      <c r="J11" s="8">
        <f t="shared" si="1"/>
        <v>30.25</v>
      </c>
      <c r="K11" s="8">
        <f t="shared" si="2"/>
        <v>31.35</v>
      </c>
    </row>
    <row r="12" spans="1:11" ht="15.75" x14ac:dyDescent="0.25">
      <c r="A12" s="21" t="s">
        <v>28</v>
      </c>
      <c r="B12" s="22">
        <f>SQRT(B9)</f>
        <v>1.5443445211480493</v>
      </c>
      <c r="C12" s="18"/>
      <c r="D12" s="18"/>
      <c r="E12" s="18"/>
      <c r="F12" s="8">
        <v>11</v>
      </c>
      <c r="G12" s="8">
        <v>6.2</v>
      </c>
      <c r="H12" s="8">
        <v>5</v>
      </c>
      <c r="I12" s="8">
        <f t="shared" si="0"/>
        <v>38.440000000000005</v>
      </c>
      <c r="J12" s="8">
        <f t="shared" si="1"/>
        <v>25</v>
      </c>
      <c r="K12" s="8">
        <f t="shared" si="2"/>
        <v>31</v>
      </c>
    </row>
    <row r="13" spans="1:11" ht="15.75" x14ac:dyDescent="0.25">
      <c r="A13" s="18"/>
      <c r="B13" s="18"/>
      <c r="C13" s="18"/>
      <c r="D13" s="18"/>
      <c r="E13" s="18"/>
      <c r="F13" s="8">
        <v>12</v>
      </c>
      <c r="G13" s="8">
        <v>8.5</v>
      </c>
      <c r="H13" s="8">
        <v>5</v>
      </c>
      <c r="I13" s="8">
        <f t="shared" si="0"/>
        <v>72.25</v>
      </c>
      <c r="J13" s="8">
        <f t="shared" si="1"/>
        <v>25</v>
      </c>
      <c r="K13" s="8">
        <f t="shared" si="2"/>
        <v>42.5</v>
      </c>
    </row>
    <row r="14" spans="1:11" ht="15.75" x14ac:dyDescent="0.25">
      <c r="A14" s="21" t="s">
        <v>29</v>
      </c>
      <c r="B14" s="22">
        <f>B6-(B4*B5)</f>
        <v>2.2314999999999898</v>
      </c>
      <c r="C14" s="18"/>
      <c r="D14" s="18"/>
      <c r="E14" s="18"/>
      <c r="F14" s="8">
        <v>13</v>
      </c>
      <c r="G14" s="8">
        <v>6.5</v>
      </c>
      <c r="H14" s="8">
        <v>6.5</v>
      </c>
      <c r="I14" s="8">
        <f t="shared" si="0"/>
        <v>42.25</v>
      </c>
      <c r="J14" s="8">
        <f t="shared" si="1"/>
        <v>42.25</v>
      </c>
      <c r="K14" s="8">
        <f t="shared" si="2"/>
        <v>42.25</v>
      </c>
    </row>
    <row r="15" spans="1:11" ht="15.75" x14ac:dyDescent="0.25">
      <c r="A15" s="18"/>
      <c r="B15" s="18"/>
      <c r="C15" s="18"/>
      <c r="D15" s="18"/>
      <c r="E15" s="18"/>
      <c r="F15" s="8">
        <v>14</v>
      </c>
      <c r="G15" s="8">
        <v>2</v>
      </c>
      <c r="H15" s="8">
        <v>2</v>
      </c>
      <c r="I15" s="8">
        <f t="shared" si="0"/>
        <v>4</v>
      </c>
      <c r="J15" s="8">
        <f t="shared" si="1"/>
        <v>4</v>
      </c>
      <c r="K15" s="8">
        <f t="shared" si="2"/>
        <v>4</v>
      </c>
    </row>
    <row r="16" spans="1:11" ht="15.75" x14ac:dyDescent="0.25">
      <c r="A16" s="21" t="s">
        <v>30</v>
      </c>
      <c r="B16" s="22">
        <f>(B14)/(B11*B12)</f>
        <v>0.59216759409757069</v>
      </c>
      <c r="C16" s="18"/>
      <c r="D16" s="18"/>
      <c r="E16" s="18"/>
      <c r="F16" s="8">
        <v>15</v>
      </c>
      <c r="G16" s="8">
        <v>5.3</v>
      </c>
      <c r="H16" s="8">
        <v>5</v>
      </c>
      <c r="I16" s="8">
        <f t="shared" si="0"/>
        <v>28.09</v>
      </c>
      <c r="J16" s="8">
        <f t="shared" si="1"/>
        <v>25</v>
      </c>
      <c r="K16" s="8">
        <f t="shared" si="2"/>
        <v>26.5</v>
      </c>
    </row>
    <row r="17" spans="1:11" ht="15.75" x14ac:dyDescent="0.25">
      <c r="A17" s="18"/>
      <c r="B17" s="18"/>
      <c r="C17" s="18"/>
      <c r="D17" s="18"/>
      <c r="E17" s="18"/>
      <c r="F17" s="8">
        <v>16</v>
      </c>
      <c r="G17" s="8">
        <v>10.4</v>
      </c>
      <c r="H17" s="8">
        <v>5</v>
      </c>
      <c r="I17" s="8">
        <f t="shared" si="0"/>
        <v>108.16000000000001</v>
      </c>
      <c r="J17" s="8">
        <f t="shared" si="1"/>
        <v>25</v>
      </c>
      <c r="K17" s="8">
        <f t="shared" si="2"/>
        <v>52</v>
      </c>
    </row>
    <row r="18" spans="1:11" ht="15.75" x14ac:dyDescent="0.25">
      <c r="A18" s="21" t="s">
        <v>31</v>
      </c>
      <c r="B18" s="22">
        <f>B14/B8</f>
        <v>0.37478376244940442</v>
      </c>
      <c r="C18" s="18"/>
      <c r="D18" s="18"/>
      <c r="E18" s="18"/>
      <c r="F18" s="8">
        <v>17</v>
      </c>
      <c r="G18" s="8">
        <v>6.4</v>
      </c>
      <c r="H18" s="8">
        <v>2.5</v>
      </c>
      <c r="I18" s="8">
        <f t="shared" si="0"/>
        <v>40.960000000000008</v>
      </c>
      <c r="J18" s="8">
        <f t="shared" si="1"/>
        <v>6.25</v>
      </c>
      <c r="K18" s="8">
        <f t="shared" si="2"/>
        <v>16</v>
      </c>
    </row>
    <row r="19" spans="1:11" ht="15.75" x14ac:dyDescent="0.25">
      <c r="A19" s="21" t="s">
        <v>32</v>
      </c>
      <c r="B19" s="22">
        <f>B5-B18*B4</f>
        <v>1.9903133974908056</v>
      </c>
      <c r="C19" s="18"/>
      <c r="D19" s="18"/>
      <c r="E19" s="18"/>
      <c r="F19" s="8">
        <v>18</v>
      </c>
      <c r="G19" s="8">
        <v>8.6</v>
      </c>
      <c r="H19" s="8">
        <v>4</v>
      </c>
      <c r="I19" s="8">
        <f t="shared" si="0"/>
        <v>73.959999999999994</v>
      </c>
      <c r="J19" s="8">
        <f t="shared" si="1"/>
        <v>16</v>
      </c>
      <c r="K19" s="8">
        <f t="shared" si="2"/>
        <v>34.4</v>
      </c>
    </row>
    <row r="20" spans="1:11" ht="15.75" x14ac:dyDescent="0.25">
      <c r="A20" s="18"/>
      <c r="B20" s="18"/>
      <c r="C20" s="18"/>
      <c r="D20" s="18"/>
      <c r="E20" s="18"/>
      <c r="F20" s="8">
        <v>19</v>
      </c>
      <c r="G20" s="8">
        <v>6.6</v>
      </c>
      <c r="H20" s="8">
        <v>3</v>
      </c>
      <c r="I20" s="8">
        <f t="shared" si="0"/>
        <v>43.559999999999995</v>
      </c>
      <c r="J20" s="8">
        <f t="shared" si="1"/>
        <v>9</v>
      </c>
      <c r="K20" s="8">
        <f t="shared" si="2"/>
        <v>19.799999999999997</v>
      </c>
    </row>
    <row r="21" spans="1:11" ht="15.75" x14ac:dyDescent="0.25">
      <c r="A21" s="21" t="s">
        <v>4</v>
      </c>
      <c r="B21" s="22">
        <f>B18*(B4/B5)</f>
        <v>0.57652906436365836</v>
      </c>
      <c r="C21" s="18"/>
      <c r="D21" s="18"/>
      <c r="E21" s="18"/>
      <c r="F21" s="8">
        <v>20</v>
      </c>
      <c r="G21" s="8">
        <v>9.4</v>
      </c>
      <c r="H21" s="8">
        <v>5.5</v>
      </c>
      <c r="I21" s="8">
        <f t="shared" si="0"/>
        <v>88.360000000000014</v>
      </c>
      <c r="J21" s="8">
        <f t="shared" si="1"/>
        <v>30.25</v>
      </c>
      <c r="K21" s="8">
        <f t="shared" si="2"/>
        <v>51.7</v>
      </c>
    </row>
    <row r="22" spans="1:11" ht="15.75" x14ac:dyDescent="0.25">
      <c r="A22" s="18"/>
      <c r="B22" s="18"/>
      <c r="C22" s="18"/>
      <c r="D22" s="18"/>
      <c r="E22" s="18"/>
      <c r="F22" s="8" t="s">
        <v>40</v>
      </c>
      <c r="G22" s="8">
        <f>SUM(G2:G21)</f>
        <v>144.60000000000002</v>
      </c>
      <c r="H22" s="8">
        <f t="shared" ref="H22:K22" si="3">SUM(H2:H21)</f>
        <v>94</v>
      </c>
      <c r="I22" s="8">
        <f t="shared" si="3"/>
        <v>1164.54</v>
      </c>
      <c r="J22" s="8">
        <f t="shared" si="3"/>
        <v>489.5</v>
      </c>
      <c r="K22" s="8">
        <f t="shared" si="3"/>
        <v>724.25</v>
      </c>
    </row>
    <row r="26" spans="1:11" ht="31.5" x14ac:dyDescent="0.25">
      <c r="A26" s="26" t="s">
        <v>41</v>
      </c>
      <c r="B26" s="24">
        <f>(B28/E2)*100</f>
        <v>26.738434852951539</v>
      </c>
      <c r="C26" s="25"/>
      <c r="D26" s="23"/>
      <c r="E26" s="23" t="s">
        <v>36</v>
      </c>
      <c r="F26" s="23" t="s">
        <v>37</v>
      </c>
      <c r="G26" s="26" t="s">
        <v>38</v>
      </c>
      <c r="H26" s="26" t="s">
        <v>39</v>
      </c>
    </row>
    <row r="27" spans="1:11" ht="15.75" x14ac:dyDescent="0.25">
      <c r="A27" s="18"/>
      <c r="B27" s="18"/>
      <c r="C27" s="18"/>
      <c r="D27" s="23">
        <v>1</v>
      </c>
      <c r="E27" s="12">
        <v>5.5</v>
      </c>
      <c r="F27" s="10">
        <f>$B$18*G2+$B$19</f>
        <v>5.3258888832905047</v>
      </c>
      <c r="G27" s="11">
        <f>ABS(E27-F27)</f>
        <v>0.17411111670949531</v>
      </c>
      <c r="H27" s="11">
        <f>G27/E27</f>
        <v>3.1656566674453691E-2</v>
      </c>
    </row>
    <row r="28" spans="1:11" ht="22.5" customHeight="1" x14ac:dyDescent="0.25">
      <c r="A28" s="26" t="s">
        <v>40</v>
      </c>
      <c r="B28" s="27">
        <f>SUM(H27:H46)</f>
        <v>5.3476869705903072</v>
      </c>
      <c r="C28" s="18"/>
      <c r="D28" s="23">
        <v>2</v>
      </c>
      <c r="E28" s="12">
        <v>6.5</v>
      </c>
      <c r="F28" s="10">
        <f>$B$18*G3+$B$19</f>
        <v>6.1504131606791947</v>
      </c>
      <c r="G28" s="11">
        <f>ABS(E28-F28)</f>
        <v>0.34958683932080525</v>
      </c>
      <c r="H28" s="11">
        <f t="shared" ref="H28:H46" si="4">G28/E28</f>
        <v>5.3782590664739269E-2</v>
      </c>
    </row>
    <row r="29" spans="1:11" ht="15.75" x14ac:dyDescent="0.25">
      <c r="A29" s="18"/>
      <c r="B29" s="18"/>
      <c r="C29" s="18"/>
      <c r="D29" s="23">
        <v>3</v>
      </c>
      <c r="E29" s="12">
        <v>7</v>
      </c>
      <c r="F29" s="10">
        <f t="shared" ref="F29:F46" si="5">$B$18*G4+$B$19</f>
        <v>5.8880645269646124</v>
      </c>
      <c r="G29" s="11">
        <f t="shared" ref="G29:G46" si="6">ABS(E29-F29)</f>
        <v>1.1119354730353876</v>
      </c>
      <c r="H29" s="11">
        <f t="shared" si="4"/>
        <v>0.15884792471934109</v>
      </c>
    </row>
    <row r="30" spans="1:11" ht="15.75" x14ac:dyDescent="0.25">
      <c r="A30" s="18"/>
      <c r="B30" s="18"/>
      <c r="C30" s="18"/>
      <c r="D30" s="23">
        <v>4</v>
      </c>
      <c r="E30" s="12">
        <v>4.5</v>
      </c>
      <c r="F30" s="10">
        <f t="shared" si="5"/>
        <v>5.4758023882702673</v>
      </c>
      <c r="G30" s="11">
        <f t="shared" si="6"/>
        <v>0.97580238827026733</v>
      </c>
      <c r="H30" s="11">
        <f t="shared" si="4"/>
        <v>0.21684497517117052</v>
      </c>
    </row>
    <row r="31" spans="1:11" ht="15.75" x14ac:dyDescent="0.25">
      <c r="A31" s="18"/>
      <c r="B31" s="18"/>
      <c r="C31" s="18"/>
      <c r="D31" s="23">
        <v>5</v>
      </c>
      <c r="E31" s="12">
        <v>2.5</v>
      </c>
      <c r="F31" s="10">
        <f t="shared" si="5"/>
        <v>4.8011916158613381</v>
      </c>
      <c r="G31" s="11">
        <f t="shared" si="6"/>
        <v>2.3011916158613381</v>
      </c>
      <c r="H31" s="11">
        <f t="shared" si="4"/>
        <v>0.9204766463445353</v>
      </c>
    </row>
    <row r="32" spans="1:11" ht="15.75" x14ac:dyDescent="0.25">
      <c r="A32" s="18"/>
      <c r="B32" s="18"/>
      <c r="C32" s="18"/>
      <c r="D32" s="23">
        <v>6</v>
      </c>
      <c r="E32" s="12">
        <v>3.5</v>
      </c>
      <c r="F32" s="10">
        <f t="shared" si="5"/>
        <v>3.1146646848390187</v>
      </c>
      <c r="G32" s="11">
        <f t="shared" si="6"/>
        <v>0.3853353151609813</v>
      </c>
      <c r="H32" s="11">
        <f t="shared" si="4"/>
        <v>0.11009580433170894</v>
      </c>
    </row>
    <row r="33" spans="1:8" ht="15.75" x14ac:dyDescent="0.25">
      <c r="A33" s="18"/>
      <c r="B33" s="18"/>
      <c r="C33" s="18"/>
      <c r="D33" s="23">
        <v>7</v>
      </c>
      <c r="E33" s="12">
        <v>2.5</v>
      </c>
      <c r="F33" s="10">
        <f>$B$18*G8+$B$19</f>
        <v>3.3020565660637211</v>
      </c>
      <c r="G33" s="11">
        <f t="shared" si="6"/>
        <v>0.80205656606372111</v>
      </c>
      <c r="H33" s="11">
        <f t="shared" si="4"/>
        <v>0.32082262642548842</v>
      </c>
    </row>
    <row r="34" spans="1:8" ht="15.75" x14ac:dyDescent="0.25">
      <c r="A34" s="18"/>
      <c r="B34" s="18"/>
      <c r="C34" s="18"/>
      <c r="D34" s="23">
        <v>8</v>
      </c>
      <c r="E34" s="12">
        <v>6</v>
      </c>
      <c r="F34" s="10">
        <f t="shared" si="5"/>
        <v>5.0260618733309812</v>
      </c>
      <c r="G34" s="11">
        <f t="shared" si="6"/>
        <v>0.9739381266690188</v>
      </c>
      <c r="H34" s="11">
        <f t="shared" si="4"/>
        <v>0.16232302111150312</v>
      </c>
    </row>
    <row r="35" spans="1:8" ht="15.75" x14ac:dyDescent="0.25">
      <c r="A35" s="18"/>
      <c r="B35" s="18"/>
      <c r="C35" s="18"/>
      <c r="D35" s="23">
        <v>9</v>
      </c>
      <c r="E35" s="12">
        <v>7</v>
      </c>
      <c r="F35" s="10">
        <f t="shared" si="5"/>
        <v>4.6887564871265175</v>
      </c>
      <c r="G35" s="11">
        <f t="shared" si="6"/>
        <v>2.3112435128734825</v>
      </c>
      <c r="H35" s="11">
        <f t="shared" si="4"/>
        <v>0.3301776446962118</v>
      </c>
    </row>
    <row r="36" spans="1:8" ht="15.75" x14ac:dyDescent="0.25">
      <c r="A36" s="18"/>
      <c r="B36" s="18"/>
      <c r="C36" s="18"/>
      <c r="D36" s="23">
        <v>10</v>
      </c>
      <c r="E36" s="12">
        <v>5.5</v>
      </c>
      <c r="F36" s="10">
        <f t="shared" si="5"/>
        <v>4.1265808434524107</v>
      </c>
      <c r="G36" s="11">
        <f t="shared" si="6"/>
        <v>1.3734191565475893</v>
      </c>
      <c r="H36" s="11">
        <f t="shared" si="4"/>
        <v>0.24971257391774351</v>
      </c>
    </row>
    <row r="37" spans="1:8" ht="15.75" x14ac:dyDescent="0.25">
      <c r="A37" s="18"/>
      <c r="B37" s="18"/>
      <c r="C37" s="18"/>
      <c r="D37" s="23">
        <v>11</v>
      </c>
      <c r="E37" s="12">
        <v>5</v>
      </c>
      <c r="F37" s="10">
        <f t="shared" si="5"/>
        <v>4.3139727246771127</v>
      </c>
      <c r="G37" s="11">
        <f t="shared" si="6"/>
        <v>0.68602727532288732</v>
      </c>
      <c r="H37" s="11">
        <f t="shared" si="4"/>
        <v>0.13720545506457746</v>
      </c>
    </row>
    <row r="38" spans="1:8" ht="15.75" x14ac:dyDescent="0.25">
      <c r="A38" s="18"/>
      <c r="B38" s="18"/>
      <c r="C38" s="18"/>
      <c r="D38" s="23">
        <v>12</v>
      </c>
      <c r="E38" s="12">
        <v>5</v>
      </c>
      <c r="F38" s="10">
        <f t="shared" si="5"/>
        <v>5.1759753783107438</v>
      </c>
      <c r="G38" s="11">
        <f t="shared" si="6"/>
        <v>0.17597537831074384</v>
      </c>
      <c r="H38" s="11">
        <f t="shared" si="4"/>
        <v>3.5195075662148766E-2</v>
      </c>
    </row>
    <row r="39" spans="1:8" ht="15.75" x14ac:dyDescent="0.25">
      <c r="A39" s="18"/>
      <c r="B39" s="18"/>
      <c r="C39" s="18"/>
      <c r="D39" s="23">
        <v>13</v>
      </c>
      <c r="E39" s="12">
        <v>6.5</v>
      </c>
      <c r="F39" s="10">
        <f t="shared" si="5"/>
        <v>4.4264078534119342</v>
      </c>
      <c r="G39" s="11">
        <f t="shared" si="6"/>
        <v>2.0735921465880658</v>
      </c>
      <c r="H39" s="11">
        <f t="shared" si="4"/>
        <v>0.31901417639816398</v>
      </c>
    </row>
    <row r="40" spans="1:8" ht="15.75" x14ac:dyDescent="0.25">
      <c r="A40" s="18"/>
      <c r="B40" s="18"/>
      <c r="C40" s="18"/>
      <c r="D40" s="23">
        <v>14</v>
      </c>
      <c r="E40" s="12">
        <v>2</v>
      </c>
      <c r="F40" s="10">
        <f t="shared" si="5"/>
        <v>2.7398809223896143</v>
      </c>
      <c r="G40" s="11">
        <f t="shared" si="6"/>
        <v>0.73988092238961434</v>
      </c>
      <c r="H40" s="11">
        <f t="shared" si="4"/>
        <v>0.36994046119480717</v>
      </c>
    </row>
    <row r="41" spans="1:8" ht="15.75" x14ac:dyDescent="0.25">
      <c r="A41" s="18"/>
      <c r="B41" s="18"/>
      <c r="C41" s="18"/>
      <c r="D41" s="23">
        <v>15</v>
      </c>
      <c r="E41" s="12">
        <v>5</v>
      </c>
      <c r="F41" s="10">
        <f t="shared" si="5"/>
        <v>3.976667338472649</v>
      </c>
      <c r="G41" s="11">
        <f t="shared" si="6"/>
        <v>1.023332661527351</v>
      </c>
      <c r="H41" s="11">
        <f t="shared" si="4"/>
        <v>0.20466653230547022</v>
      </c>
    </row>
    <row r="42" spans="1:8" ht="15.75" x14ac:dyDescent="0.25">
      <c r="A42" s="18"/>
      <c r="B42" s="18"/>
      <c r="C42" s="18"/>
      <c r="D42" s="23">
        <v>16</v>
      </c>
      <c r="E42" s="12">
        <v>5</v>
      </c>
      <c r="F42" s="10">
        <f t="shared" si="5"/>
        <v>5.8880645269646124</v>
      </c>
      <c r="G42" s="11">
        <f t="shared" si="6"/>
        <v>0.88806452696461236</v>
      </c>
      <c r="H42" s="11">
        <f t="shared" si="4"/>
        <v>0.17761290539292246</v>
      </c>
    </row>
    <row r="43" spans="1:8" ht="15.75" x14ac:dyDescent="0.25">
      <c r="A43" s="18"/>
      <c r="B43" s="18"/>
      <c r="C43" s="18"/>
      <c r="D43" s="23">
        <v>17</v>
      </c>
      <c r="E43" s="12">
        <v>2.5</v>
      </c>
      <c r="F43" s="10">
        <f t="shared" si="5"/>
        <v>4.388929477166994</v>
      </c>
      <c r="G43" s="11">
        <f t="shared" si="6"/>
        <v>1.888929477166994</v>
      </c>
      <c r="H43" s="11">
        <f t="shared" si="4"/>
        <v>0.7555717908667976</v>
      </c>
    </row>
    <row r="44" spans="1:8" ht="15.75" x14ac:dyDescent="0.25">
      <c r="A44" s="18"/>
      <c r="B44" s="18"/>
      <c r="C44" s="18"/>
      <c r="D44" s="23">
        <v>18</v>
      </c>
      <c r="E44" s="12">
        <v>4</v>
      </c>
      <c r="F44" s="10">
        <f t="shared" si="5"/>
        <v>5.2134537545556832</v>
      </c>
      <c r="G44" s="11">
        <f t="shared" si="6"/>
        <v>1.2134537545556832</v>
      </c>
      <c r="H44" s="11">
        <f t="shared" si="4"/>
        <v>0.30336343863892079</v>
      </c>
    </row>
    <row r="45" spans="1:8" ht="15.75" x14ac:dyDescent="0.25">
      <c r="A45" s="18"/>
      <c r="B45" s="18"/>
      <c r="C45" s="18"/>
      <c r="D45" s="23">
        <v>19</v>
      </c>
      <c r="E45" s="12">
        <v>3</v>
      </c>
      <c r="F45" s="10">
        <f t="shared" si="5"/>
        <v>4.4638862296568753</v>
      </c>
      <c r="G45" s="11">
        <f t="shared" si="6"/>
        <v>1.4638862296568753</v>
      </c>
      <c r="H45" s="11">
        <f t="shared" si="4"/>
        <v>0.48796207655229179</v>
      </c>
    </row>
    <row r="46" spans="1:8" ht="15.75" x14ac:dyDescent="0.25">
      <c r="A46" s="18"/>
      <c r="B46" s="18"/>
      <c r="C46" s="18"/>
      <c r="D46" s="23">
        <v>20</v>
      </c>
      <c r="E46" s="12">
        <v>5.5</v>
      </c>
      <c r="F46" s="10">
        <f t="shared" si="5"/>
        <v>5.5132807645152067</v>
      </c>
      <c r="G46" s="11">
        <f t="shared" si="6"/>
        <v>1.3280764515206656E-2</v>
      </c>
      <c r="H46" s="11">
        <f t="shared" si="4"/>
        <v>2.414684457310301E-3</v>
      </c>
    </row>
    <row r="47" spans="1:8" x14ac:dyDescent="0.25">
      <c r="D47" s="14"/>
      <c r="E47" s="15"/>
      <c r="F47" s="15"/>
      <c r="G47" s="15"/>
      <c r="H47" s="1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2024-03-23T03:13:50Z</dcterms:modified>
</cp:coreProperties>
</file>