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l 12\APM\Git_APM\Autopack\Gestion de la produccion\Plant simulation\"/>
    </mc:Choice>
  </mc:AlternateContent>
  <xr:revisionPtr revIDLastSave="0" documentId="13_ncr:1_{0FA0A0C4-7619-4123-9790-97735F8BBEC8}" xr6:coauthVersionLast="47" xr6:coauthVersionMax="47" xr10:uidLastSave="{00000000-0000-0000-0000-000000000000}"/>
  <bookViews>
    <workbookView xWindow="-120" yWindow="-120" windowWidth="29040" windowHeight="15990" activeTab="5" xr2:uid="{85B5D2B3-D5A7-4B2C-A086-2168C33CC233}"/>
  </bookViews>
  <sheets>
    <sheet name="Hoja1" sheetId="1" r:id="rId1"/>
    <sheet name="Hoja2" sheetId="2" r:id="rId2"/>
    <sheet name="Aguacate" sheetId="3" r:id="rId3"/>
    <sheet name="Pimenton" sheetId="4" r:id="rId4"/>
    <sheet name="Aguacate Optimizado" sheetId="5" r:id="rId5"/>
    <sheet name="Pimento Optimizad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Q15" i="7"/>
  <c r="M8" i="7"/>
  <c r="J7" i="7"/>
  <c r="Q6" i="7"/>
  <c r="C6" i="7"/>
  <c r="G5" i="7"/>
  <c r="G6" i="7" s="1"/>
  <c r="C5" i="7"/>
  <c r="D19" i="5"/>
  <c r="M8" i="5"/>
  <c r="J7" i="5"/>
  <c r="Q6" i="5"/>
  <c r="Q15" i="5" s="1"/>
  <c r="G6" i="5"/>
  <c r="C6" i="5"/>
  <c r="G5" i="5"/>
  <c r="C5" i="5"/>
  <c r="D19" i="4"/>
  <c r="Q11" i="4"/>
  <c r="Q15" i="4" s="1"/>
  <c r="M8" i="4"/>
  <c r="J7" i="4"/>
  <c r="Q6" i="4"/>
  <c r="C6" i="4"/>
  <c r="G5" i="4"/>
  <c r="G6" i="4" s="1"/>
  <c r="C5" i="4"/>
  <c r="E17" i="3"/>
  <c r="Q6" i="3"/>
  <c r="Q11" i="3"/>
  <c r="Q15" i="3" s="1"/>
  <c r="M8" i="3"/>
  <c r="J7" i="3"/>
  <c r="C6" i="3"/>
  <c r="C5" i="3"/>
  <c r="K7" i="2"/>
  <c r="K3" i="2"/>
  <c r="K4" i="2" s="1"/>
</calcChain>
</file>

<file path=xl/sharedStrings.xml><?xml version="1.0" encoding="utf-8"?>
<sst xmlns="http://schemas.openxmlformats.org/spreadsheetml/2006/main" count="275" uniqueCount="136">
  <si>
    <t xml:space="preserve">Variable </t>
  </si>
  <si>
    <t xml:space="preserve">Operación </t>
  </si>
  <si>
    <t>Resultado</t>
  </si>
  <si>
    <t>Unidades</t>
  </si>
  <si>
    <t>Jornada laboral</t>
  </si>
  <si>
    <t>horas</t>
  </si>
  <si>
    <t>Tiempo de almuerzo</t>
  </si>
  <si>
    <t>Numero de turnos</t>
  </si>
  <si>
    <t>Diario</t>
  </si>
  <si>
    <t>Dias de trabajo por mes</t>
  </si>
  <si>
    <t>Dias</t>
  </si>
  <si>
    <t>Demanda mensual</t>
  </si>
  <si>
    <t>Tiempo disponible</t>
  </si>
  <si>
    <t>min/dia</t>
  </si>
  <si>
    <t>horas/dia</t>
  </si>
  <si>
    <t>seg/dia</t>
  </si>
  <si>
    <t>Demanda diaria</t>
  </si>
  <si>
    <t>Tackt time seg</t>
  </si>
  <si>
    <t>Tack time min</t>
  </si>
  <si>
    <t>Toneladas</t>
  </si>
  <si>
    <t>seg/kilo</t>
  </si>
  <si>
    <t>kg/dia</t>
  </si>
  <si>
    <t>*9-1</t>
  </si>
  <si>
    <t>8*60</t>
  </si>
  <si>
    <t>480*60</t>
  </si>
  <si>
    <t>700/21</t>
  </si>
  <si>
    <t>min/68.75kg</t>
  </si>
  <si>
    <t>WIP</t>
  </si>
  <si>
    <t>T</t>
  </si>
  <si>
    <t>Tc</t>
  </si>
  <si>
    <t>Tb</t>
  </si>
  <si>
    <t>Tsu</t>
  </si>
  <si>
    <t>Tp</t>
  </si>
  <si>
    <t>Rp</t>
  </si>
  <si>
    <t>Work in process</t>
  </si>
  <si>
    <t>Takt time</t>
  </si>
  <si>
    <t>Tiempo de ciclo</t>
  </si>
  <si>
    <t>Tiempo de produccion de un lote</t>
  </si>
  <si>
    <t>Tiempo de alistamiento</t>
  </si>
  <si>
    <t>To</t>
  </si>
  <si>
    <t>Tiempo de operación</t>
  </si>
  <si>
    <t>Th</t>
  </si>
  <si>
    <t>Tth</t>
  </si>
  <si>
    <t>Tiempo de manipulacion de la parte</t>
  </si>
  <si>
    <t>Tiempo de manipulacion de la herramienta</t>
  </si>
  <si>
    <t>Q</t>
  </si>
  <si>
    <t>Tiempo de produccion por unidad</t>
  </si>
  <si>
    <t>Tamaño del lote</t>
  </si>
  <si>
    <t>Tasa de produccion</t>
  </si>
  <si>
    <t>PC</t>
  </si>
  <si>
    <t>Capacidad de produccion</t>
  </si>
  <si>
    <t>n</t>
  </si>
  <si>
    <t>S</t>
  </si>
  <si>
    <t>H</t>
  </si>
  <si>
    <t>RP</t>
  </si>
  <si>
    <t>Tasa de produccion en cada estacion</t>
  </si>
  <si>
    <t>Numero de estaciones</t>
  </si>
  <si>
    <t>Numero de turnos por periodo</t>
  </si>
  <si>
    <t>Numero de horas por turno</t>
  </si>
  <si>
    <t>U</t>
  </si>
  <si>
    <t>Utilizacion de la fabrica</t>
  </si>
  <si>
    <t>MLT</t>
  </si>
  <si>
    <t>Tiempo de entrega de fabricacion</t>
  </si>
  <si>
    <t>Tno</t>
  </si>
  <si>
    <t>Tiempo de no operación</t>
  </si>
  <si>
    <t>A</t>
  </si>
  <si>
    <t>MTBF</t>
  </si>
  <si>
    <t>MTTM</t>
  </si>
  <si>
    <t>OEE</t>
  </si>
  <si>
    <t>PE</t>
  </si>
  <si>
    <t>Q1</t>
  </si>
  <si>
    <t>Disponibilidad</t>
  </si>
  <si>
    <t>Promedio de tiempo entre fallas</t>
  </si>
  <si>
    <t>Promedio de tiempo en mantenimiento</t>
  </si>
  <si>
    <t>Efectividad general del equipo</t>
  </si>
  <si>
    <t>Eficiencia de desempeño</t>
  </si>
  <si>
    <t>Tasa de calidad</t>
  </si>
  <si>
    <t>Defectos</t>
  </si>
  <si>
    <t>Volumen real de produccion</t>
  </si>
  <si>
    <t>Volcado</t>
  </si>
  <si>
    <t>Transporte</t>
  </si>
  <si>
    <t>Lavado/secado</t>
  </si>
  <si>
    <t>Encerado</t>
  </si>
  <si>
    <t>Separacion</t>
  </si>
  <si>
    <t>Empaquetado</t>
  </si>
  <si>
    <t>Paletizado</t>
  </si>
  <si>
    <t>WIP (s)</t>
  </si>
  <si>
    <t>WIP(min)</t>
  </si>
  <si>
    <t>TD</t>
  </si>
  <si>
    <t>Tiempo de trabajo disponible por periodo</t>
  </si>
  <si>
    <t>D</t>
  </si>
  <si>
    <t>Demanda</t>
  </si>
  <si>
    <t>D (kg)</t>
  </si>
  <si>
    <t>TD (seg)</t>
  </si>
  <si>
    <t>T (s/kg)</t>
  </si>
  <si>
    <t>MM</t>
  </si>
  <si>
    <t>M</t>
  </si>
  <si>
    <t>G</t>
  </si>
  <si>
    <t>GG</t>
  </si>
  <si>
    <t>50/70</t>
  </si>
  <si>
    <t>70/90</t>
  </si>
  <si>
    <t>90/110</t>
  </si>
  <si>
    <t>&gt;110</t>
  </si>
  <si>
    <t>Width/length (mm)</t>
  </si>
  <si>
    <t>Pepper</t>
  </si>
  <si>
    <t>Avocado</t>
  </si>
  <si>
    <t>205-265</t>
  </si>
  <si>
    <t>170-205</t>
  </si>
  <si>
    <t>265-300</t>
  </si>
  <si>
    <t>300-330</t>
  </si>
  <si>
    <t>Caliber</t>
  </si>
  <si>
    <t>weigth (gr)</t>
  </si>
  <si>
    <t>Td (min)</t>
  </si>
  <si>
    <t>T (min/kg)</t>
  </si>
  <si>
    <t>T(seg/kg)</t>
  </si>
  <si>
    <t>Tb (min)</t>
  </si>
  <si>
    <t>Q (kg)</t>
  </si>
  <si>
    <t>Rp (kg/hora)</t>
  </si>
  <si>
    <t>s</t>
  </si>
  <si>
    <t>min/kg</t>
  </si>
  <si>
    <t>seg/kg</t>
  </si>
  <si>
    <t>Takt time (T)</t>
  </si>
  <si>
    <t>Tasa de produccion (Rp)</t>
  </si>
  <si>
    <t>Capacidad de produccion (PC)</t>
  </si>
  <si>
    <t>KG/semana</t>
  </si>
  <si>
    <t>kg/h</t>
  </si>
  <si>
    <t>KPI AGUACTE</t>
  </si>
  <si>
    <t>Tiempo planeado</t>
  </si>
  <si>
    <t>Tiempo real</t>
  </si>
  <si>
    <t>RE</t>
  </si>
  <si>
    <t>SE</t>
  </si>
  <si>
    <t>%</t>
  </si>
  <si>
    <t>KG/dia</t>
  </si>
  <si>
    <t>KPI PIMENTÓN</t>
  </si>
  <si>
    <t>kg/semana</t>
  </si>
  <si>
    <t>KPI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</si>
</sst>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9</xdr:row>
      <xdr:rowOff>101026</xdr:rowOff>
    </xdr:from>
    <xdr:to>
      <xdr:col>14</xdr:col>
      <xdr:colOff>342900</xdr:colOff>
      <xdr:row>33</xdr:row>
      <xdr:rowOff>181882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9A3E0C-E980-49B4-884E-06128DE9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815526"/>
          <a:ext cx="6419850" cy="4652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11</xdr:row>
      <xdr:rowOff>19050</xdr:rowOff>
    </xdr:from>
    <xdr:to>
      <xdr:col>13</xdr:col>
      <xdr:colOff>561975</xdr:colOff>
      <xdr:row>35</xdr:row>
      <xdr:rowOff>99906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4CE64C-B477-4AB6-9910-237E51E2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114550"/>
          <a:ext cx="6419850" cy="465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7973-1E4D-4ADC-87EC-09E8261EFB85}">
  <dimension ref="B3:M14"/>
  <sheetViews>
    <sheetView workbookViewId="0">
      <selection activeCell="I19" sqref="I19"/>
    </sheetView>
  </sheetViews>
  <sheetFormatPr baseColWidth="10" defaultRowHeight="15" x14ac:dyDescent="0.25"/>
  <cols>
    <col min="2" max="2" width="22" bestFit="1" customWidth="1"/>
    <col min="10" max="10" width="18.42578125" bestFit="1" customWidth="1"/>
  </cols>
  <sheetData>
    <row r="3" spans="2:13" x14ac:dyDescent="0.25">
      <c r="B3" t="s">
        <v>0</v>
      </c>
      <c r="C3" t="s">
        <v>1</v>
      </c>
      <c r="D3" t="s">
        <v>2</v>
      </c>
      <c r="E3" t="s">
        <v>3</v>
      </c>
    </row>
    <row r="4" spans="2:13" x14ac:dyDescent="0.25">
      <c r="B4" t="s">
        <v>4</v>
      </c>
      <c r="D4">
        <v>9</v>
      </c>
      <c r="E4" t="s">
        <v>5</v>
      </c>
      <c r="I4" s="6" t="s">
        <v>104</v>
      </c>
      <c r="J4" s="6"/>
      <c r="L4" s="6" t="s">
        <v>105</v>
      </c>
      <c r="M4" s="6"/>
    </row>
    <row r="5" spans="2:13" x14ac:dyDescent="0.25">
      <c r="B5" t="s">
        <v>6</v>
      </c>
      <c r="D5">
        <v>1</v>
      </c>
      <c r="E5" t="s">
        <v>5</v>
      </c>
      <c r="I5" s="2"/>
      <c r="J5" s="2" t="s">
        <v>103</v>
      </c>
      <c r="L5" s="2" t="s">
        <v>110</v>
      </c>
      <c r="M5" s="2" t="s">
        <v>111</v>
      </c>
    </row>
    <row r="6" spans="2:13" x14ac:dyDescent="0.25">
      <c r="B6" t="s">
        <v>7</v>
      </c>
      <c r="D6">
        <v>1</v>
      </c>
      <c r="E6" t="s">
        <v>8</v>
      </c>
      <c r="I6" s="2" t="s">
        <v>95</v>
      </c>
      <c r="J6" s="2" t="s">
        <v>99</v>
      </c>
      <c r="L6" s="3">
        <v>60</v>
      </c>
      <c r="M6" s="4" t="s">
        <v>107</v>
      </c>
    </row>
    <row r="7" spans="2:13" x14ac:dyDescent="0.25">
      <c r="B7" t="s">
        <v>9</v>
      </c>
      <c r="D7">
        <v>21</v>
      </c>
      <c r="E7" t="s">
        <v>10</v>
      </c>
      <c r="I7" s="2" t="s">
        <v>96</v>
      </c>
      <c r="J7" s="2" t="s">
        <v>100</v>
      </c>
      <c r="L7" s="3">
        <v>48</v>
      </c>
      <c r="M7" s="4" t="s">
        <v>106</v>
      </c>
    </row>
    <row r="8" spans="2:13" x14ac:dyDescent="0.25">
      <c r="B8" t="s">
        <v>11</v>
      </c>
      <c r="D8">
        <v>700</v>
      </c>
      <c r="E8" t="s">
        <v>19</v>
      </c>
      <c r="I8" s="2" t="s">
        <v>97</v>
      </c>
      <c r="J8" s="2" t="s">
        <v>101</v>
      </c>
      <c r="L8" s="3">
        <v>40</v>
      </c>
      <c r="M8" s="4" t="s">
        <v>108</v>
      </c>
    </row>
    <row r="9" spans="2:13" x14ac:dyDescent="0.25">
      <c r="B9" t="s">
        <v>12</v>
      </c>
      <c r="C9" s="1" t="s">
        <v>22</v>
      </c>
      <c r="D9">
        <v>8</v>
      </c>
      <c r="E9" t="s">
        <v>14</v>
      </c>
      <c r="I9" s="2" t="s">
        <v>98</v>
      </c>
      <c r="J9" s="2" t="s">
        <v>102</v>
      </c>
      <c r="L9" s="3">
        <v>36</v>
      </c>
      <c r="M9" s="4" t="s">
        <v>109</v>
      </c>
    </row>
    <row r="10" spans="2:13" x14ac:dyDescent="0.25">
      <c r="B10" t="s">
        <v>12</v>
      </c>
      <c r="C10" t="s">
        <v>23</v>
      </c>
      <c r="D10">
        <v>480</v>
      </c>
      <c r="E10" t="s">
        <v>13</v>
      </c>
    </row>
    <row r="11" spans="2:13" x14ac:dyDescent="0.25">
      <c r="B11" t="s">
        <v>12</v>
      </c>
      <c r="C11" t="s">
        <v>24</v>
      </c>
      <c r="D11">
        <v>28800</v>
      </c>
      <c r="E11" t="s">
        <v>15</v>
      </c>
    </row>
    <row r="12" spans="2:13" x14ac:dyDescent="0.25">
      <c r="B12" t="s">
        <v>16</v>
      </c>
      <c r="C12" t="s">
        <v>25</v>
      </c>
      <c r="D12">
        <v>33000</v>
      </c>
      <c r="E12" t="s">
        <v>21</v>
      </c>
    </row>
    <row r="13" spans="2:13" x14ac:dyDescent="0.25">
      <c r="B13" t="s">
        <v>17</v>
      </c>
      <c r="D13">
        <v>1.1499999999999999</v>
      </c>
      <c r="E13" t="s">
        <v>20</v>
      </c>
    </row>
    <row r="14" spans="2:13" x14ac:dyDescent="0.25">
      <c r="B14" t="s">
        <v>18</v>
      </c>
      <c r="D14">
        <v>2</v>
      </c>
      <c r="E14" t="s">
        <v>26</v>
      </c>
    </row>
  </sheetData>
  <mergeCells count="2">
    <mergeCell ref="I4:J4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8872-A2A5-42DF-9493-9374CEF6E0FC}">
  <dimension ref="A3:K33"/>
  <sheetViews>
    <sheetView topLeftCell="A7" workbookViewId="0">
      <selection activeCell="H21" sqref="H21"/>
    </sheetView>
  </sheetViews>
  <sheetFormatPr baseColWidth="10" defaultRowHeight="15" x14ac:dyDescent="0.25"/>
  <cols>
    <col min="2" max="2" width="39.7109375" bestFit="1" customWidth="1"/>
  </cols>
  <sheetData>
    <row r="3" spans="1:11" x14ac:dyDescent="0.25">
      <c r="F3" t="s">
        <v>39</v>
      </c>
      <c r="J3" t="s">
        <v>86</v>
      </c>
      <c r="K3">
        <f>SUM(E4:E14)</f>
        <v>910</v>
      </c>
    </row>
    <row r="4" spans="1:11" x14ac:dyDescent="0.25">
      <c r="A4" t="s">
        <v>27</v>
      </c>
      <c r="B4" t="s">
        <v>34</v>
      </c>
      <c r="D4" t="s">
        <v>79</v>
      </c>
      <c r="E4">
        <v>13</v>
      </c>
      <c r="J4" t="s">
        <v>87</v>
      </c>
      <c r="K4">
        <f>K3/60</f>
        <v>15.166666666666666</v>
      </c>
    </row>
    <row r="5" spans="1:11" x14ac:dyDescent="0.25">
      <c r="A5" t="s">
        <v>90</v>
      </c>
      <c r="B5" t="s">
        <v>91</v>
      </c>
      <c r="D5" t="s">
        <v>80</v>
      </c>
      <c r="E5">
        <v>26</v>
      </c>
      <c r="J5" t="s">
        <v>92</v>
      </c>
      <c r="K5">
        <v>33000</v>
      </c>
    </row>
    <row r="6" spans="1:11" x14ac:dyDescent="0.25">
      <c r="A6" t="s">
        <v>88</v>
      </c>
      <c r="B6" t="s">
        <v>89</v>
      </c>
      <c r="D6" t="s">
        <v>81</v>
      </c>
      <c r="E6">
        <v>108</v>
      </c>
      <c r="J6" t="s">
        <v>93</v>
      </c>
      <c r="K6">
        <v>28800</v>
      </c>
    </row>
    <row r="7" spans="1:11" x14ac:dyDescent="0.25">
      <c r="A7" t="s">
        <v>28</v>
      </c>
      <c r="B7" t="s">
        <v>35</v>
      </c>
      <c r="D7" t="s">
        <v>80</v>
      </c>
      <c r="E7">
        <v>20</v>
      </c>
      <c r="J7" t="s">
        <v>94</v>
      </c>
      <c r="K7">
        <f>K6/K5</f>
        <v>0.87272727272727268</v>
      </c>
    </row>
    <row r="8" spans="1:11" x14ac:dyDescent="0.25">
      <c r="A8" t="s">
        <v>29</v>
      </c>
      <c r="B8" t="s">
        <v>36</v>
      </c>
      <c r="D8" t="s">
        <v>82</v>
      </c>
      <c r="E8">
        <v>43</v>
      </c>
      <c r="J8" t="s">
        <v>29</v>
      </c>
    </row>
    <row r="9" spans="1:11" x14ac:dyDescent="0.25">
      <c r="A9" t="s">
        <v>39</v>
      </c>
      <c r="B9" t="s">
        <v>40</v>
      </c>
      <c r="D9" t="s">
        <v>80</v>
      </c>
      <c r="E9">
        <v>20</v>
      </c>
    </row>
    <row r="10" spans="1:11" x14ac:dyDescent="0.25">
      <c r="A10" t="s">
        <v>41</v>
      </c>
      <c r="B10" t="s">
        <v>43</v>
      </c>
      <c r="D10" t="s">
        <v>83</v>
      </c>
      <c r="E10">
        <v>15</v>
      </c>
    </row>
    <row r="11" spans="1:11" x14ac:dyDescent="0.25">
      <c r="A11" t="s">
        <v>42</v>
      </c>
      <c r="B11" t="s">
        <v>44</v>
      </c>
      <c r="D11" t="s">
        <v>80</v>
      </c>
      <c r="E11">
        <v>20</v>
      </c>
    </row>
    <row r="12" spans="1:11" x14ac:dyDescent="0.25">
      <c r="A12" t="s">
        <v>30</v>
      </c>
      <c r="B12" t="s">
        <v>37</v>
      </c>
      <c r="D12" t="s">
        <v>84</v>
      </c>
      <c r="E12">
        <v>35</v>
      </c>
    </row>
    <row r="13" spans="1:11" x14ac:dyDescent="0.25">
      <c r="A13" t="s">
        <v>31</v>
      </c>
      <c r="B13" t="s">
        <v>38</v>
      </c>
      <c r="D13" t="s">
        <v>80</v>
      </c>
      <c r="E13">
        <v>10</v>
      </c>
    </row>
    <row r="14" spans="1:11" x14ac:dyDescent="0.25">
      <c r="A14" t="s">
        <v>32</v>
      </c>
      <c r="B14" t="s">
        <v>46</v>
      </c>
      <c r="D14" t="s">
        <v>85</v>
      </c>
      <c r="E14">
        <v>600</v>
      </c>
    </row>
    <row r="15" spans="1:11" x14ac:dyDescent="0.25">
      <c r="A15" t="s">
        <v>45</v>
      </c>
      <c r="B15" t="s">
        <v>47</v>
      </c>
    </row>
    <row r="16" spans="1:11" x14ac:dyDescent="0.25">
      <c r="A16" t="s">
        <v>33</v>
      </c>
      <c r="B16" t="s">
        <v>48</v>
      </c>
    </row>
    <row r="17" spans="1:2" x14ac:dyDescent="0.25">
      <c r="A17" t="s">
        <v>49</v>
      </c>
      <c r="B17" t="s">
        <v>50</v>
      </c>
    </row>
    <row r="18" spans="1:2" x14ac:dyDescent="0.25">
      <c r="A18" t="s">
        <v>51</v>
      </c>
      <c r="B18" t="s">
        <v>56</v>
      </c>
    </row>
    <row r="19" spans="1:2" x14ac:dyDescent="0.25">
      <c r="A19" t="s">
        <v>52</v>
      </c>
      <c r="B19" t="s">
        <v>57</v>
      </c>
    </row>
    <row r="20" spans="1:2" x14ac:dyDescent="0.25">
      <c r="A20" t="s">
        <v>53</v>
      </c>
      <c r="B20" t="s">
        <v>58</v>
      </c>
    </row>
    <row r="21" spans="1:2" x14ac:dyDescent="0.25">
      <c r="A21" t="s">
        <v>54</v>
      </c>
      <c r="B21" t="s">
        <v>55</v>
      </c>
    </row>
    <row r="22" spans="1:2" x14ac:dyDescent="0.25">
      <c r="A22" t="s">
        <v>59</v>
      </c>
      <c r="B22" t="s">
        <v>60</v>
      </c>
    </row>
    <row r="23" spans="1:2" x14ac:dyDescent="0.25">
      <c r="A23" t="s">
        <v>61</v>
      </c>
      <c r="B23" t="s">
        <v>62</v>
      </c>
    </row>
    <row r="24" spans="1:2" x14ac:dyDescent="0.25">
      <c r="A24" t="s">
        <v>63</v>
      </c>
      <c r="B24" t="s">
        <v>64</v>
      </c>
    </row>
    <row r="25" spans="1:2" x14ac:dyDescent="0.25">
      <c r="A25" t="s">
        <v>65</v>
      </c>
      <c r="B25" t="s">
        <v>71</v>
      </c>
    </row>
    <row r="26" spans="1:2" x14ac:dyDescent="0.25">
      <c r="A26" t="s">
        <v>66</v>
      </c>
      <c r="B26" t="s">
        <v>72</v>
      </c>
    </row>
    <row r="27" spans="1:2" x14ac:dyDescent="0.25">
      <c r="A27" t="s">
        <v>67</v>
      </c>
      <c r="B27" t="s">
        <v>73</v>
      </c>
    </row>
    <row r="28" spans="1:2" x14ac:dyDescent="0.25">
      <c r="A28" t="s">
        <v>68</v>
      </c>
      <c r="B28" t="s">
        <v>74</v>
      </c>
    </row>
    <row r="29" spans="1:2" x14ac:dyDescent="0.25">
      <c r="A29" t="s">
        <v>69</v>
      </c>
      <c r="B29" t="s">
        <v>75</v>
      </c>
    </row>
    <row r="30" spans="1:2" x14ac:dyDescent="0.25">
      <c r="A30" t="s">
        <v>70</v>
      </c>
      <c r="B30" t="s">
        <v>76</v>
      </c>
    </row>
    <row r="31" spans="1:2" x14ac:dyDescent="0.25">
      <c r="B31" t="s">
        <v>78</v>
      </c>
    </row>
    <row r="32" spans="1:2" x14ac:dyDescent="0.25">
      <c r="B32" t="s">
        <v>77</v>
      </c>
    </row>
    <row r="33" spans="2:2" x14ac:dyDescent="0.25">
      <c r="B3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1D7B-4958-4065-9408-F8D6192F16B6}">
  <dimension ref="B3:Q19"/>
  <sheetViews>
    <sheetView workbookViewId="0">
      <selection activeCell="P14" sqref="P14:Q15"/>
    </sheetView>
  </sheetViews>
  <sheetFormatPr baseColWidth="10" defaultRowHeight="15" x14ac:dyDescent="0.25"/>
  <cols>
    <col min="3" max="3" width="27.5703125" bestFit="1" customWidth="1"/>
    <col min="16" max="16" width="18.42578125" bestFit="1" customWidth="1"/>
  </cols>
  <sheetData>
    <row r="3" spans="2:17" x14ac:dyDescent="0.25">
      <c r="B3" t="s">
        <v>112</v>
      </c>
      <c r="C3">
        <v>60</v>
      </c>
      <c r="I3" t="s">
        <v>51</v>
      </c>
      <c r="J3">
        <v>11</v>
      </c>
      <c r="L3" t="s">
        <v>51</v>
      </c>
      <c r="M3">
        <v>11</v>
      </c>
    </row>
    <row r="4" spans="2:17" x14ac:dyDescent="0.25">
      <c r="B4" t="s">
        <v>92</v>
      </c>
      <c r="C4">
        <v>3232</v>
      </c>
      <c r="I4" t="s">
        <v>118</v>
      </c>
      <c r="J4">
        <v>6</v>
      </c>
      <c r="L4" t="s">
        <v>31</v>
      </c>
      <c r="M4">
        <v>0.08</v>
      </c>
      <c r="P4" t="s">
        <v>128</v>
      </c>
      <c r="Q4">
        <v>7.2</v>
      </c>
    </row>
    <row r="5" spans="2:17" x14ac:dyDescent="0.25">
      <c r="B5" t="s">
        <v>113</v>
      </c>
      <c r="C5">
        <f>C3/C4</f>
        <v>1.8564356435643563E-2</v>
      </c>
      <c r="I5" t="s">
        <v>53</v>
      </c>
      <c r="J5">
        <v>8</v>
      </c>
      <c r="L5" t="s">
        <v>45</v>
      </c>
      <c r="M5">
        <v>54.54</v>
      </c>
      <c r="P5" t="s">
        <v>127</v>
      </c>
      <c r="Q5">
        <v>8</v>
      </c>
    </row>
    <row r="6" spans="2:17" x14ac:dyDescent="0.25">
      <c r="B6" t="s">
        <v>114</v>
      </c>
      <c r="C6">
        <f>C3*60/C4</f>
        <v>1.113861386138614</v>
      </c>
      <c r="I6" t="s">
        <v>33</v>
      </c>
      <c r="J6">
        <v>3232</v>
      </c>
      <c r="L6" t="s">
        <v>29</v>
      </c>
      <c r="M6">
        <v>4.3</v>
      </c>
      <c r="P6" t="s">
        <v>65</v>
      </c>
      <c r="Q6">
        <f>Q4/Q5</f>
        <v>0.9</v>
      </c>
    </row>
    <row r="7" spans="2:17" x14ac:dyDescent="0.25">
      <c r="I7" t="s">
        <v>49</v>
      </c>
      <c r="J7">
        <f>J4*J5*J6</f>
        <v>155136</v>
      </c>
      <c r="L7" t="s">
        <v>63</v>
      </c>
      <c r="M7">
        <v>0.08</v>
      </c>
    </row>
    <row r="8" spans="2:17" x14ac:dyDescent="0.25">
      <c r="L8" t="s">
        <v>61</v>
      </c>
      <c r="M8">
        <f>M3*(M4+M5*M6+M7)</f>
        <v>2581.5020000000004</v>
      </c>
    </row>
    <row r="9" spans="2:17" x14ac:dyDescent="0.25">
      <c r="P9" t="s">
        <v>129</v>
      </c>
      <c r="Q9">
        <v>0.97</v>
      </c>
    </row>
    <row r="10" spans="2:17" x14ac:dyDescent="0.25">
      <c r="P10" t="s">
        <v>130</v>
      </c>
      <c r="Q10">
        <v>0.9</v>
      </c>
    </row>
    <row r="11" spans="2:17" x14ac:dyDescent="0.25">
      <c r="P11" t="s">
        <v>69</v>
      </c>
      <c r="Q11">
        <f>Q9*Q10</f>
        <v>0.873</v>
      </c>
    </row>
    <row r="13" spans="2:17" x14ac:dyDescent="0.25">
      <c r="C13" s="7" t="s">
        <v>126</v>
      </c>
      <c r="D13" s="7"/>
      <c r="E13" s="7"/>
    </row>
    <row r="14" spans="2:17" x14ac:dyDescent="0.25">
      <c r="C14" s="2" t="s">
        <v>121</v>
      </c>
      <c r="D14" s="2" t="s">
        <v>119</v>
      </c>
      <c r="E14" s="2">
        <v>1.856E-2</v>
      </c>
      <c r="P14" t="s">
        <v>45</v>
      </c>
      <c r="Q14">
        <v>0.9</v>
      </c>
    </row>
    <row r="15" spans="2:17" x14ac:dyDescent="0.25">
      <c r="C15" s="2" t="s">
        <v>121</v>
      </c>
      <c r="D15" s="2" t="s">
        <v>120</v>
      </c>
      <c r="E15" s="2">
        <v>1.113</v>
      </c>
      <c r="P15" t="s">
        <v>68</v>
      </c>
      <c r="Q15">
        <f>Q6*Q11*Q14</f>
        <v>0.70713000000000004</v>
      </c>
    </row>
    <row r="16" spans="2:17" x14ac:dyDescent="0.25">
      <c r="C16" s="2" t="s">
        <v>122</v>
      </c>
      <c r="D16" s="2" t="s">
        <v>125</v>
      </c>
      <c r="E16" s="2">
        <v>3232</v>
      </c>
    </row>
    <row r="17" spans="3:5" x14ac:dyDescent="0.25">
      <c r="C17" s="2" t="s">
        <v>123</v>
      </c>
      <c r="D17" s="2" t="s">
        <v>132</v>
      </c>
      <c r="E17" s="2">
        <f>E16*8</f>
        <v>25856</v>
      </c>
    </row>
    <row r="18" spans="3:5" x14ac:dyDescent="0.25">
      <c r="C18" s="2" t="s">
        <v>123</v>
      </c>
      <c r="D18" s="2" t="s">
        <v>124</v>
      </c>
      <c r="E18" s="2">
        <v>155136</v>
      </c>
    </row>
    <row r="19" spans="3:5" x14ac:dyDescent="0.25">
      <c r="C19" s="5" t="s">
        <v>68</v>
      </c>
      <c r="D19" s="5" t="s">
        <v>131</v>
      </c>
      <c r="E19" s="5">
        <v>70.709999999999994</v>
      </c>
    </row>
  </sheetData>
  <mergeCells count="1">
    <mergeCell ref="C13:E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CA1F-3A3B-4769-9A61-531823147FE4}">
  <dimension ref="B3:Q21"/>
  <sheetViews>
    <sheetView workbookViewId="0">
      <selection activeCell="E31" sqref="E31"/>
    </sheetView>
  </sheetViews>
  <sheetFormatPr baseColWidth="10" defaultRowHeight="15" x14ac:dyDescent="0.25"/>
  <cols>
    <col min="2" max="2" width="27.5703125" bestFit="1" customWidth="1"/>
  </cols>
  <sheetData>
    <row r="3" spans="2:17" x14ac:dyDescent="0.25">
      <c r="B3" t="s">
        <v>112</v>
      </c>
      <c r="C3">
        <v>60</v>
      </c>
      <c r="F3" t="s">
        <v>115</v>
      </c>
      <c r="G3">
        <v>4.3</v>
      </c>
      <c r="L3" t="s">
        <v>51</v>
      </c>
      <c r="M3">
        <v>11</v>
      </c>
    </row>
    <row r="4" spans="2:17" x14ac:dyDescent="0.25">
      <c r="B4" t="s">
        <v>92</v>
      </c>
      <c r="C4">
        <v>2139</v>
      </c>
      <c r="F4" t="s">
        <v>116</v>
      </c>
      <c r="G4">
        <v>54.55</v>
      </c>
      <c r="I4" t="s">
        <v>118</v>
      </c>
      <c r="J4">
        <v>6</v>
      </c>
      <c r="L4" t="s">
        <v>31</v>
      </c>
      <c r="M4">
        <v>0.08</v>
      </c>
      <c r="P4" t="s">
        <v>128</v>
      </c>
      <c r="Q4">
        <v>7.2</v>
      </c>
    </row>
    <row r="5" spans="2:17" x14ac:dyDescent="0.25">
      <c r="B5" t="s">
        <v>113</v>
      </c>
      <c r="C5">
        <f>C3/C4</f>
        <v>2.8050490883590462E-2</v>
      </c>
      <c r="F5" t="s">
        <v>32</v>
      </c>
      <c r="G5">
        <f>G3/G4/4</f>
        <v>1.9706691109074245E-2</v>
      </c>
      <c r="I5" t="s">
        <v>53</v>
      </c>
      <c r="J5">
        <v>8</v>
      </c>
      <c r="L5" t="s">
        <v>45</v>
      </c>
      <c r="M5">
        <v>43.52</v>
      </c>
      <c r="P5" t="s">
        <v>127</v>
      </c>
      <c r="Q5">
        <v>8</v>
      </c>
    </row>
    <row r="6" spans="2:17" x14ac:dyDescent="0.25">
      <c r="B6" t="s">
        <v>114</v>
      </c>
      <c r="C6">
        <f>C3*60/C4</f>
        <v>1.6830294530154277</v>
      </c>
      <c r="F6" t="s">
        <v>117</v>
      </c>
      <c r="G6">
        <f>60/G5</f>
        <v>3044.6511627906975</v>
      </c>
      <c r="I6" t="s">
        <v>33</v>
      </c>
      <c r="J6">
        <v>2139</v>
      </c>
      <c r="L6" t="s">
        <v>29</v>
      </c>
      <c r="M6">
        <v>4.3</v>
      </c>
      <c r="P6" t="s">
        <v>65</v>
      </c>
      <c r="Q6">
        <f>Q4/Q5</f>
        <v>0.9</v>
      </c>
    </row>
    <row r="7" spans="2:17" x14ac:dyDescent="0.25">
      <c r="I7" t="s">
        <v>49</v>
      </c>
      <c r="J7">
        <f>J4*J5*J6</f>
        <v>102672</v>
      </c>
      <c r="L7" t="s">
        <v>63</v>
      </c>
      <c r="M7">
        <v>0.08</v>
      </c>
    </row>
    <row r="8" spans="2:17" x14ac:dyDescent="0.25">
      <c r="L8" t="s">
        <v>61</v>
      </c>
      <c r="M8">
        <f>M3*(M4+M5*M6+M7)</f>
        <v>2060.2560000000003</v>
      </c>
    </row>
    <row r="9" spans="2:17" x14ac:dyDescent="0.25">
      <c r="P9" t="s">
        <v>129</v>
      </c>
      <c r="Q9">
        <v>0.97</v>
      </c>
    </row>
    <row r="10" spans="2:17" x14ac:dyDescent="0.25">
      <c r="P10" t="s">
        <v>130</v>
      </c>
      <c r="Q10">
        <v>0.92</v>
      </c>
    </row>
    <row r="11" spans="2:17" x14ac:dyDescent="0.25">
      <c r="P11" t="s">
        <v>69</v>
      </c>
      <c r="Q11">
        <f>Q9*Q10</f>
        <v>0.89239999999999997</v>
      </c>
    </row>
    <row r="14" spans="2:17" x14ac:dyDescent="0.25">
      <c r="P14" t="s">
        <v>45</v>
      </c>
      <c r="Q14">
        <v>0.9</v>
      </c>
    </row>
    <row r="15" spans="2:17" x14ac:dyDescent="0.25">
      <c r="B15" s="7" t="s">
        <v>133</v>
      </c>
      <c r="C15" s="7"/>
      <c r="D15" s="7"/>
      <c r="P15" t="s">
        <v>68</v>
      </c>
      <c r="Q15">
        <f>Q6*Q11*Q14</f>
        <v>0.72284400000000004</v>
      </c>
    </row>
    <row r="16" spans="2:17" x14ac:dyDescent="0.25">
      <c r="B16" s="2" t="s">
        <v>121</v>
      </c>
      <c r="C16" s="2" t="s">
        <v>119</v>
      </c>
      <c r="D16" s="2">
        <v>2.8000000000000001E-2</v>
      </c>
    </row>
    <row r="17" spans="2:4" x14ac:dyDescent="0.25">
      <c r="B17" s="2" t="s">
        <v>121</v>
      </c>
      <c r="C17" s="2" t="s">
        <v>120</v>
      </c>
      <c r="D17" s="2">
        <v>1.6830000000000001</v>
      </c>
    </row>
    <row r="18" spans="2:4" x14ac:dyDescent="0.25">
      <c r="B18" s="2" t="s">
        <v>122</v>
      </c>
      <c r="C18" s="2" t="s">
        <v>125</v>
      </c>
      <c r="D18" s="2">
        <v>2139</v>
      </c>
    </row>
    <row r="19" spans="2:4" x14ac:dyDescent="0.25">
      <c r="B19" s="2" t="s">
        <v>123</v>
      </c>
      <c r="C19" s="2" t="s">
        <v>132</v>
      </c>
      <c r="D19" s="2">
        <f>D18*8</f>
        <v>17112</v>
      </c>
    </row>
    <row r="20" spans="2:4" x14ac:dyDescent="0.25">
      <c r="B20" s="2" t="s">
        <v>123</v>
      </c>
      <c r="C20" s="2" t="s">
        <v>124</v>
      </c>
      <c r="D20" s="2">
        <v>102672</v>
      </c>
    </row>
    <row r="21" spans="2:4" x14ac:dyDescent="0.25">
      <c r="B21" s="5" t="s">
        <v>68</v>
      </c>
      <c r="C21" s="5" t="s">
        <v>131</v>
      </c>
      <c r="D21" s="5">
        <v>70.709999999999994</v>
      </c>
    </row>
  </sheetData>
  <mergeCells count="1">
    <mergeCell ref="B15:D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1845-FB7B-4DA7-9537-9038236E284F}">
  <dimension ref="B3:Q21"/>
  <sheetViews>
    <sheetView workbookViewId="0">
      <selection activeCell="B3" sqref="B3:R21"/>
    </sheetView>
  </sheetViews>
  <sheetFormatPr baseColWidth="10" defaultRowHeight="15" x14ac:dyDescent="0.25"/>
  <cols>
    <col min="2" max="2" width="27.5703125" bestFit="1" customWidth="1"/>
  </cols>
  <sheetData>
    <row r="3" spans="2:17" x14ac:dyDescent="0.25">
      <c r="B3" t="s">
        <v>112</v>
      </c>
      <c r="C3">
        <v>60</v>
      </c>
      <c r="F3" t="s">
        <v>115</v>
      </c>
      <c r="G3">
        <v>4.3</v>
      </c>
      <c r="L3" t="s">
        <v>51</v>
      </c>
      <c r="M3">
        <v>11</v>
      </c>
    </row>
    <row r="4" spans="2:17" x14ac:dyDescent="0.25">
      <c r="B4" t="s">
        <v>92</v>
      </c>
      <c r="C4">
        <v>22312</v>
      </c>
      <c r="F4" t="s">
        <v>116</v>
      </c>
      <c r="G4">
        <v>54.55</v>
      </c>
      <c r="I4" t="s">
        <v>118</v>
      </c>
      <c r="J4">
        <v>5</v>
      </c>
      <c r="L4" t="s">
        <v>31</v>
      </c>
      <c r="M4">
        <v>0.08</v>
      </c>
      <c r="P4" t="s">
        <v>128</v>
      </c>
      <c r="Q4">
        <v>7.8</v>
      </c>
    </row>
    <row r="5" spans="2:17" x14ac:dyDescent="0.25">
      <c r="B5" t="s">
        <v>113</v>
      </c>
      <c r="C5">
        <f>C3/C4</f>
        <v>2.6891358910003586E-3</v>
      </c>
      <c r="F5" t="s">
        <v>32</v>
      </c>
      <c r="G5">
        <f>G3/G4/4</f>
        <v>1.9706691109074245E-2</v>
      </c>
      <c r="I5" t="s">
        <v>53</v>
      </c>
      <c r="J5">
        <v>8</v>
      </c>
      <c r="L5" t="s">
        <v>45</v>
      </c>
      <c r="M5">
        <v>43.52</v>
      </c>
      <c r="P5" t="s">
        <v>127</v>
      </c>
      <c r="Q5">
        <v>8</v>
      </c>
    </row>
    <row r="6" spans="2:17" x14ac:dyDescent="0.25">
      <c r="B6" t="s">
        <v>114</v>
      </c>
      <c r="C6">
        <f>C3*60/C4</f>
        <v>0.16134815346002152</v>
      </c>
      <c r="F6" t="s">
        <v>117</v>
      </c>
      <c r="G6">
        <f>60/G5</f>
        <v>3044.6511627906975</v>
      </c>
      <c r="I6" t="s">
        <v>33</v>
      </c>
      <c r="J6">
        <v>22312</v>
      </c>
      <c r="L6" t="s">
        <v>29</v>
      </c>
      <c r="M6">
        <v>4.3</v>
      </c>
      <c r="P6" t="s">
        <v>65</v>
      </c>
      <c r="Q6">
        <f>Q4/Q5</f>
        <v>0.97499999999999998</v>
      </c>
    </row>
    <row r="7" spans="2:17" x14ac:dyDescent="0.25">
      <c r="I7" t="s">
        <v>49</v>
      </c>
      <c r="J7">
        <f>J4*J5*J6</f>
        <v>892480</v>
      </c>
      <c r="L7" t="s">
        <v>63</v>
      </c>
      <c r="M7">
        <v>0.08</v>
      </c>
    </row>
    <row r="8" spans="2:17" x14ac:dyDescent="0.25">
      <c r="L8" t="s">
        <v>61</v>
      </c>
      <c r="M8">
        <f>M3*(M4+M5*M6+M7)</f>
        <v>2060.2560000000003</v>
      </c>
    </row>
    <row r="9" spans="2:17" x14ac:dyDescent="0.25">
      <c r="P9" t="s">
        <v>129</v>
      </c>
      <c r="Q9">
        <v>0.97</v>
      </c>
    </row>
    <row r="10" spans="2:17" x14ac:dyDescent="0.25">
      <c r="P10" t="s">
        <v>130</v>
      </c>
      <c r="Q10">
        <v>0.95</v>
      </c>
    </row>
    <row r="11" spans="2:17" x14ac:dyDescent="0.25">
      <c r="P11" t="s">
        <v>69</v>
      </c>
      <c r="Q11">
        <v>0.87</v>
      </c>
    </row>
    <row r="14" spans="2:17" x14ac:dyDescent="0.25">
      <c r="P14" t="s">
        <v>45</v>
      </c>
      <c r="Q14">
        <v>0.92</v>
      </c>
    </row>
    <row r="15" spans="2:17" x14ac:dyDescent="0.25">
      <c r="B15" s="7" t="s">
        <v>135</v>
      </c>
      <c r="C15" s="7"/>
      <c r="D15" s="7"/>
      <c r="P15" t="s">
        <v>68</v>
      </c>
      <c r="Q15">
        <f>Q6*Q11*Q14</f>
        <v>0.78039000000000003</v>
      </c>
    </row>
    <row r="16" spans="2:17" x14ac:dyDescent="0.25">
      <c r="B16" s="2" t="s">
        <v>121</v>
      </c>
      <c r="C16" s="2" t="s">
        <v>119</v>
      </c>
      <c r="D16" s="2">
        <v>2.6900000000000001E-3</v>
      </c>
    </row>
    <row r="17" spans="2:4" x14ac:dyDescent="0.25">
      <c r="B17" s="2" t="s">
        <v>121</v>
      </c>
      <c r="C17" s="2" t="s">
        <v>120</v>
      </c>
      <c r="D17" s="2">
        <v>0.161</v>
      </c>
    </row>
    <row r="18" spans="2:4" x14ac:dyDescent="0.25">
      <c r="B18" s="2" t="s">
        <v>122</v>
      </c>
      <c r="C18" s="2" t="s">
        <v>125</v>
      </c>
      <c r="D18" s="2">
        <v>22312</v>
      </c>
    </row>
    <row r="19" spans="2:4" x14ac:dyDescent="0.25">
      <c r="B19" s="2" t="s">
        <v>123</v>
      </c>
      <c r="C19" s="2" t="s">
        <v>21</v>
      </c>
      <c r="D19" s="2">
        <f>D18*8</f>
        <v>178496</v>
      </c>
    </row>
    <row r="20" spans="2:4" x14ac:dyDescent="0.25">
      <c r="B20" s="2" t="s">
        <v>123</v>
      </c>
      <c r="C20" s="2" t="s">
        <v>134</v>
      </c>
      <c r="D20" s="2">
        <v>892480</v>
      </c>
    </row>
    <row r="21" spans="2:4" x14ac:dyDescent="0.25">
      <c r="B21" s="5" t="s">
        <v>68</v>
      </c>
      <c r="C21" s="5" t="s">
        <v>131</v>
      </c>
      <c r="D21" s="5">
        <v>78.040000000000006</v>
      </c>
    </row>
  </sheetData>
  <mergeCells count="1">
    <mergeCell ref="B15:D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8400-3048-4C2D-A511-B210263F7C9E}">
  <dimension ref="B3:Q21"/>
  <sheetViews>
    <sheetView tabSelected="1" workbookViewId="0">
      <selection activeCell="H20" sqref="H20"/>
    </sheetView>
  </sheetViews>
  <sheetFormatPr baseColWidth="10" defaultRowHeight="15" x14ac:dyDescent="0.25"/>
  <cols>
    <col min="2" max="2" width="27.5703125" bestFit="1" customWidth="1"/>
  </cols>
  <sheetData>
    <row r="3" spans="2:17" x14ac:dyDescent="0.25">
      <c r="B3" t="s">
        <v>112</v>
      </c>
      <c r="C3">
        <v>60</v>
      </c>
      <c r="F3" t="s">
        <v>115</v>
      </c>
      <c r="G3">
        <v>4.3</v>
      </c>
      <c r="L3" t="s">
        <v>51</v>
      </c>
      <c r="M3">
        <v>11</v>
      </c>
    </row>
    <row r="4" spans="2:17" x14ac:dyDescent="0.25">
      <c r="B4" t="s">
        <v>92</v>
      </c>
      <c r="C4">
        <v>13392</v>
      </c>
      <c r="F4" t="s">
        <v>116</v>
      </c>
      <c r="G4">
        <v>54.55</v>
      </c>
      <c r="I4" t="s">
        <v>118</v>
      </c>
      <c r="J4">
        <v>5</v>
      </c>
      <c r="L4" t="s">
        <v>31</v>
      </c>
      <c r="M4">
        <v>0.08</v>
      </c>
      <c r="P4" t="s">
        <v>128</v>
      </c>
      <c r="Q4">
        <v>7.8</v>
      </c>
    </row>
    <row r="5" spans="2:17" x14ac:dyDescent="0.25">
      <c r="B5" t="s">
        <v>113</v>
      </c>
      <c r="C5">
        <f>C3/C4</f>
        <v>4.4802867383512543E-3</v>
      </c>
      <c r="F5" t="s">
        <v>32</v>
      </c>
      <c r="G5">
        <f>G3/G4/4</f>
        <v>1.9706691109074245E-2</v>
      </c>
      <c r="I5" t="s">
        <v>53</v>
      </c>
      <c r="J5">
        <v>8</v>
      </c>
      <c r="L5" t="s">
        <v>45</v>
      </c>
      <c r="M5">
        <v>43.52</v>
      </c>
      <c r="P5" t="s">
        <v>127</v>
      </c>
      <c r="Q5">
        <v>8</v>
      </c>
    </row>
    <row r="6" spans="2:17" x14ac:dyDescent="0.25">
      <c r="B6" t="s">
        <v>114</v>
      </c>
      <c r="C6">
        <f>C3*60/C4</f>
        <v>0.26881720430107525</v>
      </c>
      <c r="F6" t="s">
        <v>117</v>
      </c>
      <c r="G6">
        <f>60/G5</f>
        <v>3044.6511627906975</v>
      </c>
      <c r="I6" t="s">
        <v>33</v>
      </c>
      <c r="J6">
        <v>13392</v>
      </c>
      <c r="L6" t="s">
        <v>29</v>
      </c>
      <c r="M6">
        <v>4.3</v>
      </c>
      <c r="P6" t="s">
        <v>65</v>
      </c>
      <c r="Q6">
        <f>Q4/Q5</f>
        <v>0.97499999999999998</v>
      </c>
    </row>
    <row r="7" spans="2:17" x14ac:dyDescent="0.25">
      <c r="I7" t="s">
        <v>49</v>
      </c>
      <c r="J7">
        <f>J4*J5*J6</f>
        <v>535680</v>
      </c>
      <c r="L7" t="s">
        <v>63</v>
      </c>
      <c r="M7">
        <v>0.08</v>
      </c>
    </row>
    <row r="8" spans="2:17" x14ac:dyDescent="0.25">
      <c r="L8" t="s">
        <v>61</v>
      </c>
      <c r="M8">
        <f>M3*(M4+M5*M6+M7)</f>
        <v>2060.2560000000003</v>
      </c>
    </row>
    <row r="9" spans="2:17" x14ac:dyDescent="0.25">
      <c r="P9" t="s">
        <v>129</v>
      </c>
      <c r="Q9">
        <v>0.97</v>
      </c>
    </row>
    <row r="10" spans="2:17" x14ac:dyDescent="0.25">
      <c r="P10" t="s">
        <v>130</v>
      </c>
      <c r="Q10">
        <v>0.95</v>
      </c>
    </row>
    <row r="11" spans="2:17" x14ac:dyDescent="0.25">
      <c r="P11" t="s">
        <v>69</v>
      </c>
      <c r="Q11">
        <v>0.87</v>
      </c>
    </row>
    <row r="14" spans="2:17" x14ac:dyDescent="0.25">
      <c r="P14" t="s">
        <v>45</v>
      </c>
      <c r="Q14">
        <v>0.92</v>
      </c>
    </row>
    <row r="15" spans="2:17" x14ac:dyDescent="0.25">
      <c r="B15" s="7" t="s">
        <v>133</v>
      </c>
      <c r="C15" s="7"/>
      <c r="D15" s="7"/>
      <c r="P15" t="s">
        <v>68</v>
      </c>
      <c r="Q15">
        <f>Q6*Q11*Q14</f>
        <v>0.78039000000000003</v>
      </c>
    </row>
    <row r="16" spans="2:17" x14ac:dyDescent="0.25">
      <c r="B16" s="2" t="s">
        <v>121</v>
      </c>
      <c r="C16" s="2" t="s">
        <v>119</v>
      </c>
      <c r="D16" s="2">
        <v>4.4999999999999997E-3</v>
      </c>
    </row>
    <row r="17" spans="2:4" x14ac:dyDescent="0.25">
      <c r="B17" s="2" t="s">
        <v>121</v>
      </c>
      <c r="C17" s="2" t="s">
        <v>120</v>
      </c>
      <c r="D17" s="2">
        <v>0.26900000000000002</v>
      </c>
    </row>
    <row r="18" spans="2:4" x14ac:dyDescent="0.25">
      <c r="B18" s="2" t="s">
        <v>122</v>
      </c>
      <c r="C18" s="2" t="s">
        <v>125</v>
      </c>
      <c r="D18" s="2">
        <v>13392</v>
      </c>
    </row>
    <row r="19" spans="2:4" x14ac:dyDescent="0.25">
      <c r="B19" s="2" t="s">
        <v>123</v>
      </c>
      <c r="C19" s="2" t="s">
        <v>21</v>
      </c>
      <c r="D19" s="2">
        <f>D18*8</f>
        <v>107136</v>
      </c>
    </row>
    <row r="20" spans="2:4" x14ac:dyDescent="0.25">
      <c r="B20" s="2" t="s">
        <v>123</v>
      </c>
      <c r="C20" s="2" t="s">
        <v>134</v>
      </c>
      <c r="D20" s="2">
        <v>535680</v>
      </c>
    </row>
    <row r="21" spans="2:4" x14ac:dyDescent="0.25">
      <c r="B21" s="5" t="s">
        <v>68</v>
      </c>
      <c r="C21" s="5" t="s">
        <v>131</v>
      </c>
      <c r="D21" s="5">
        <v>78.040000000000006</v>
      </c>
    </row>
  </sheetData>
  <mergeCells count="1"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Aguacate</vt:lpstr>
      <vt:lpstr>Pimenton</vt:lpstr>
      <vt:lpstr>Aguacate Optimizado</vt:lpstr>
      <vt:lpstr>Pimento Optimizado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zuluaga ramirez</dc:creator>
  <cp:lastModifiedBy>luis antonio zuluaga ramirez</cp:lastModifiedBy>
  <dcterms:created xsi:type="dcterms:W3CDTF">2021-11-30T14:49:42Z</dcterms:created>
  <dcterms:modified xsi:type="dcterms:W3CDTF">2021-12-13T00:00:47Z</dcterms:modified>
</cp:coreProperties>
</file>