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vys\Desktop\"/>
    </mc:Choice>
  </mc:AlternateContent>
  <xr:revisionPtr revIDLastSave="0" documentId="13_ncr:1_{A92EA224-981F-47B9-9477-287869678AB0}" xr6:coauthVersionLast="47" xr6:coauthVersionMax="47" xr10:uidLastSave="{00000000-0000-0000-0000-000000000000}"/>
  <bookViews>
    <workbookView xWindow="-108" yWindow="-108" windowWidth="23256" windowHeight="12456" xr2:uid="{A4F53E74-576C-47F0-834C-D67CD7F08AD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B17" i="1"/>
  <c r="C2" i="1"/>
  <c r="C5" i="1" s="1"/>
  <c r="C7" i="1" s="1"/>
  <c r="C8" i="1" s="1"/>
  <c r="C9" i="1" s="1"/>
  <c r="B2" i="1"/>
  <c r="B5" i="1" s="1"/>
  <c r="B7" i="1" s="1"/>
  <c r="B21" i="1"/>
  <c r="C11" i="1"/>
  <c r="B11" i="1"/>
  <c r="F2" i="1"/>
  <c r="C18" i="1" l="1"/>
  <c r="B18" i="1"/>
  <c r="B8" i="1"/>
  <c r="B9" i="1" s="1"/>
  <c r="B19" i="1" l="1"/>
  <c r="B20" i="1" s="1"/>
  <c r="B24" i="1" s="1"/>
  <c r="B25" i="1" s="1"/>
</calcChain>
</file>

<file path=xl/sharedStrings.xml><?xml version="1.0" encoding="utf-8"?>
<sst xmlns="http://schemas.openxmlformats.org/spreadsheetml/2006/main" count="46" uniqueCount="45">
  <si>
    <t>u</t>
  </si>
  <si>
    <t>FM [N]</t>
  </si>
  <si>
    <t>λ</t>
  </si>
  <si>
    <t>Vel Escariado [m/s]</t>
  </si>
  <si>
    <t>Vel Taladrado [m/s]</t>
  </si>
  <si>
    <t>Fuerza Requerida [N]</t>
  </si>
  <si>
    <t>p [bar]</t>
  </si>
  <si>
    <t>A_min (embolo) [m^2]</t>
  </si>
  <si>
    <t>D_min (embolo) [m]</t>
  </si>
  <si>
    <t>NOTAS</t>
  </si>
  <si>
    <t>Se seleccionan doble efecto con vastago simple ya que no se necesitan dos vastagos para operar las herramientas.</t>
  </si>
  <si>
    <t>D_min (embolo) [mm]</t>
  </si>
  <si>
    <t>L (recorrido) [m]</t>
  </si>
  <si>
    <t>REFERENCIA</t>
  </si>
  <si>
    <t>L (recorrido) [mm]</t>
  </si>
  <si>
    <t>[D] Con imán integrado ya que nos sirve para detectar la posición del bastago durante el proceso.</t>
  </si>
  <si>
    <t>[F] Se escoge modelo basico sin protuberancia porque se puede fijar facilmente.</t>
  </si>
  <si>
    <t xml:space="preserve">COMPRESOR </t>
  </si>
  <si>
    <t>Volumen Requerido [m^3]</t>
  </si>
  <si>
    <t>Consideramos que el consumo de aire en el avance es igual al del retroceso a pesar de la presencia del bastago.</t>
  </si>
  <si>
    <t>T_ciclo</t>
  </si>
  <si>
    <t>C/h (consumo de aire en n ciclos) [m^3]</t>
  </si>
  <si>
    <t>C/h Total [m^3]</t>
  </si>
  <si>
    <t>C/h Total (cond normales) [Nm^3/h]</t>
  </si>
  <si>
    <t>[Nm^3/h]</t>
  </si>
  <si>
    <t>m3 por h en cond. Normales</t>
  </si>
  <si>
    <t>Factor perdidas de consumo</t>
  </si>
  <si>
    <t>Factor de simultaneidad</t>
  </si>
  <si>
    <t>Margen de seguridad</t>
  </si>
  <si>
    <t>C/h Total Ajustado (CN) [Nm^3/h]</t>
  </si>
  <si>
    <t>Válvulas</t>
  </si>
  <si>
    <t>C/min Total Ajustado (CN) [L/min]</t>
  </si>
  <si>
    <t>VQ1200-5</t>
  </si>
  <si>
    <t>REFERENCIA Válvula</t>
  </si>
  <si>
    <t>Conector</t>
  </si>
  <si>
    <t>VV5Q11-06S-D</t>
  </si>
  <si>
    <t xml:space="preserve">Valvula 5-2 con solenoide para  8.2 BAR </t>
  </si>
  <si>
    <t>CILINDRO PEQUEÑOS</t>
  </si>
  <si>
    <t>CILINDRO MEDIANO</t>
  </si>
  <si>
    <t>Coeficiente de fricción obtenida entre Carton y caucho (n)</t>
  </si>
  <si>
    <t>Fuente: http://repositorio.espe.edu.ec/bitstream/21000/953/3/T-ESPE-025351-3.pdf</t>
  </si>
  <si>
    <t xml:space="preserve">NB5/5,5 FT/270 Nuair </t>
  </si>
  <si>
    <t>Fijación Tipo N para ayudar en temas de pandeo</t>
  </si>
  <si>
    <t>CD85 N20-1000CKK</t>
  </si>
  <si>
    <t>CD85 N25-1000CKK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</si>
</sst>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4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3" fillId="5" borderId="1" xfId="0" applyFont="1" applyFill="1" applyBorder="1"/>
    <xf numFmtId="0" fontId="0" fillId="0" borderId="1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4" xfId="0" applyFill="1" applyBorder="1"/>
    <xf numFmtId="0" fontId="1" fillId="5" borderId="5" xfId="0" applyFont="1" applyFill="1" applyBorder="1"/>
    <xf numFmtId="0" fontId="3" fillId="5" borderId="5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1" fillId="6" borderId="1" xfId="0" applyFont="1" applyFill="1" applyBorder="1"/>
    <xf numFmtId="0" fontId="2" fillId="0" borderId="1" xfId="0" applyFont="1" applyFill="1" applyBorder="1"/>
    <xf numFmtId="0" fontId="6" fillId="4" borderId="1" xfId="0" applyFont="1" applyFill="1" applyBorder="1"/>
    <xf numFmtId="0" fontId="0" fillId="0" borderId="0" xfId="0" applyFill="1"/>
    <xf numFmtId="0" fontId="0" fillId="0" borderId="0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1478280</xdr:colOff>
      <xdr:row>15</xdr:row>
      <xdr:rowOff>15240</xdr:rowOff>
    </xdr:from>
    <xdr:to>
      <xdr:col>7</xdr:col>
      <xdr:colOff>1501140</xdr:colOff>
      <xdr:row>65</xdr:row>
      <xdr:rowOff>50148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BD8ED69-66A8-4C2F-9C0E-B3FB7709C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7540" y="2788920"/>
          <a:ext cx="6880860" cy="917890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40</xdr:row>
      <xdr:rowOff>175260</xdr:rowOff>
    </xdr:from>
    <xdr:to>
      <xdr:col>1</xdr:col>
      <xdr:colOff>939165</xdr:colOff>
      <xdr:row>50</xdr:row>
      <xdr:rowOff>146685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678CD09-A9D9-41F2-BF63-B358C2E0E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520940"/>
          <a:ext cx="2943225" cy="1800225"/>
        </a:xfrm>
        <a:prstGeom prst="rect">
          <a:avLst/>
        </a:prstGeom>
      </xdr:spPr>
    </xdr:pic>
    <xdr:clientData/>
  </xdr:twoCellAnchor>
  <xdr:twoCellAnchor editAs="oneCell">
    <xdr:from>
      <xdr:col>1</xdr:col>
      <xdr:colOff>1353960</xdr:colOff>
      <xdr:row>40</xdr:row>
      <xdr:rowOff>172860</xdr:rowOff>
    </xdr:from>
    <xdr:to>
      <xdr:col>3</xdr:col>
      <xdr:colOff>791985</xdr:colOff>
      <xdr:row>58</xdr:row>
      <xdr:rowOff>138570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5727AE1-F40D-4397-8149-F6901676B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4220" y="7518540"/>
          <a:ext cx="2867025" cy="3257550"/>
        </a:xfrm>
        <a:prstGeom prst="rect">
          <a:avLst/>
        </a:prstGeom>
      </xdr:spPr>
    </xdr:pic>
    <xdr:clientData/>
  </xdr:twoCellAnchor>
  <xdr:twoCellAnchor editAs="oneCell">
    <xdr:from>
      <xdr:col>0</xdr:col>
      <xdr:colOff>505740</xdr:colOff>
      <xdr:row>57</xdr:row>
      <xdr:rowOff>139980</xdr:rowOff>
    </xdr:from>
    <xdr:to>
      <xdr:col>3</xdr:col>
      <xdr:colOff>187605</xdr:colOff>
      <xdr:row>89</xdr:row>
      <xdr:rowOff>59970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AA8BEB2-E553-4F33-8BE4-24F23D584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740" y="10594620"/>
          <a:ext cx="5191125" cy="5772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22860</xdr:rowOff>
    </xdr:from>
    <xdr:to>
      <xdr:col>3</xdr:col>
      <xdr:colOff>928818</xdr:colOff>
      <xdr:row>33</xdr:row>
      <xdr:rowOff>160020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C1FA91-5B3A-4DB7-9F03-75C1B74E3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991100"/>
          <a:ext cx="6438078" cy="1234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CC31-3BA5-46B4-95A3-E5C12683CE54}">
  <dimension ref="A1:I40"/>
  <sheetViews>
    <sheetView tabSelected="1" topLeftCell="A55" workbookViewId="0">
      <selection activeCell="B38" sqref="B38"/>
    </sheetView>
  </sheetViews>
  <sheetFormatPr baseColWidth="10" defaultColWidth="25" defaultRowHeight="14.4" x14ac:dyDescent="0.3"/>
  <cols>
    <col min="1" max="1" width="30.33203125" style="22" customWidth="1"/>
    <col min="2" max="16384" width="25" style="22"/>
  </cols>
  <sheetData>
    <row r="1" spans="1:9" customFormat="1" ht="15.6" x14ac:dyDescent="0.3">
      <c r="A1" s="1"/>
      <c r="B1" s="5" t="s">
        <v>37</v>
      </c>
      <c r="C1" s="6" t="s">
        <v>38</v>
      </c>
      <c r="E1" t="s">
        <v>3</v>
      </c>
      <c r="F1">
        <v>0.2</v>
      </c>
    </row>
    <row r="2" spans="1:9" customFormat="1" x14ac:dyDescent="0.3">
      <c r="A2" s="1" t="s">
        <v>1</v>
      </c>
      <c r="B2" s="3">
        <f>(8)*9.8*G14</f>
        <v>58.800000000000004</v>
      </c>
      <c r="C2" s="4">
        <f>(13)*9.8*G14</f>
        <v>95.550000000000011</v>
      </c>
      <c r="E2" t="s">
        <v>4</v>
      </c>
      <c r="F2">
        <f>+F1*2</f>
        <v>0.4</v>
      </c>
    </row>
    <row r="3" spans="1:9" customFormat="1" x14ac:dyDescent="0.3">
      <c r="A3" s="2" t="s">
        <v>2</v>
      </c>
      <c r="B3" s="3">
        <v>0.4</v>
      </c>
      <c r="C3" s="4">
        <v>0.4</v>
      </c>
    </row>
    <row r="4" spans="1:9" customFormat="1" x14ac:dyDescent="0.3">
      <c r="A4" s="1" t="s">
        <v>0</v>
      </c>
      <c r="B4" s="3">
        <v>0.85</v>
      </c>
      <c r="C4" s="4">
        <v>0.85</v>
      </c>
    </row>
    <row r="5" spans="1:9" customFormat="1" x14ac:dyDescent="0.3">
      <c r="A5" s="1" t="s">
        <v>5</v>
      </c>
      <c r="B5" s="3">
        <f>B2/(B4*B3)</f>
        <v>172.94117647058823</v>
      </c>
      <c r="C5" s="4">
        <f t="shared" ref="C5" si="0">C2/(C4*C3)</f>
        <v>281.02941176470591</v>
      </c>
      <c r="E5" t="s">
        <v>9</v>
      </c>
    </row>
    <row r="6" spans="1:9" customFormat="1" x14ac:dyDescent="0.3">
      <c r="A6" s="1" t="s">
        <v>6</v>
      </c>
      <c r="B6" s="3">
        <v>6</v>
      </c>
      <c r="C6" s="4">
        <v>6</v>
      </c>
    </row>
    <row r="7" spans="1:9" customFormat="1" x14ac:dyDescent="0.3">
      <c r="A7" s="1" t="s">
        <v>7</v>
      </c>
      <c r="B7" s="3">
        <f>+B5/(B6*100000)</f>
        <v>2.8823529411764703E-4</v>
      </c>
      <c r="C7" s="4">
        <f t="shared" ref="C7" si="1">+C5/(C6*100000)</f>
        <v>4.6838235294117654E-4</v>
      </c>
      <c r="E7" t="s">
        <v>10</v>
      </c>
    </row>
    <row r="8" spans="1:9" customFormat="1" x14ac:dyDescent="0.3">
      <c r="A8" s="1" t="s">
        <v>8</v>
      </c>
      <c r="B8" s="3">
        <f>SQRT((4*B7)/(PI()))</f>
        <v>1.9157050259864083E-2</v>
      </c>
      <c r="C8" s="4">
        <f t="shared" ref="C8" si="2">SQRT((4*C7)/(PI()))</f>
        <v>2.4420543274481177E-2</v>
      </c>
      <c r="E8" t="s">
        <v>15</v>
      </c>
    </row>
    <row r="9" spans="1:9" customFormat="1" x14ac:dyDescent="0.3">
      <c r="A9" s="1" t="s">
        <v>11</v>
      </c>
      <c r="B9" s="3">
        <f>+B8*1000</f>
        <v>19.157050259864082</v>
      </c>
      <c r="C9" s="4">
        <f t="shared" ref="C9" si="3">+C8*1000</f>
        <v>24.420543274481176</v>
      </c>
      <c r="E9" t="s">
        <v>16</v>
      </c>
    </row>
    <row r="10" spans="1:9" customFormat="1" x14ac:dyDescent="0.3">
      <c r="A10" s="1" t="s">
        <v>12</v>
      </c>
      <c r="B10" s="3">
        <v>0.5</v>
      </c>
      <c r="C10" s="4">
        <v>0.5</v>
      </c>
      <c r="E10" t="s">
        <v>42</v>
      </c>
    </row>
    <row r="11" spans="1:9" customFormat="1" x14ac:dyDescent="0.3">
      <c r="A11" s="1" t="s">
        <v>14</v>
      </c>
      <c r="B11" s="3">
        <f>+B10*1000</f>
        <v>500</v>
      </c>
      <c r="C11" s="4">
        <f>+C10*1000</f>
        <v>500</v>
      </c>
    </row>
    <row r="12" spans="1:9" customFormat="1" x14ac:dyDescent="0.3">
      <c r="A12" s="7" t="s">
        <v>13</v>
      </c>
      <c r="B12" s="23" t="s">
        <v>43</v>
      </c>
      <c r="C12" s="23" t="s">
        <v>44</v>
      </c>
      <c r="E12" s="11" t="s">
        <v>19</v>
      </c>
    </row>
    <row r="13" spans="1:9" customFormat="1" x14ac:dyDescent="0.3">
      <c r="A13" s="10"/>
      <c r="B13" s="22"/>
      <c r="C13" s="22"/>
      <c r="E13" t="s">
        <v>24</v>
      </c>
      <c r="F13" t="s">
        <v>25</v>
      </c>
    </row>
    <row r="14" spans="1:9" customFormat="1" ht="15" thickBot="1" x14ac:dyDescent="0.35">
      <c r="A14" s="13"/>
      <c r="B14" s="13"/>
      <c r="C14" s="10"/>
      <c r="E14" t="s">
        <v>39</v>
      </c>
      <c r="G14">
        <v>0.75</v>
      </c>
      <c r="I14" t="s">
        <v>40</v>
      </c>
    </row>
    <row r="15" spans="1:9" customFormat="1" ht="15" thickBot="1" x14ac:dyDescent="0.35">
      <c r="A15" s="16" t="s">
        <v>20</v>
      </c>
      <c r="B15" s="17">
        <v>2</v>
      </c>
      <c r="C15" s="12"/>
    </row>
    <row r="16" spans="1:9" customFormat="1" x14ac:dyDescent="0.3">
      <c r="A16" s="14" t="s">
        <v>17</v>
      </c>
      <c r="B16" s="15"/>
      <c r="C16" s="9"/>
    </row>
    <row r="17" spans="1:3" customFormat="1" x14ac:dyDescent="0.3">
      <c r="A17" s="1" t="s">
        <v>18</v>
      </c>
      <c r="B17" s="3">
        <f xml:space="preserve"> (PI()/4)*1*(0.025^2)</f>
        <v>4.9087385212340522E-4</v>
      </c>
      <c r="C17" s="3">
        <f xml:space="preserve"> (PI()/4)*1*(0.025^2)</f>
        <v>4.9087385212340522E-4</v>
      </c>
    </row>
    <row r="18" spans="1:3" customFormat="1" x14ac:dyDescent="0.3">
      <c r="A18" s="1" t="s">
        <v>21</v>
      </c>
      <c r="B18" s="3">
        <f>2*(60/$B$15)*B17*60</f>
        <v>1.7671458676442588</v>
      </c>
      <c r="C18" s="3">
        <f t="shared" ref="C18" si="4">2*(60/$B$15)*C17*60</f>
        <v>1.7671458676442588</v>
      </c>
    </row>
    <row r="19" spans="1:3" customFormat="1" x14ac:dyDescent="0.3">
      <c r="A19" s="1" t="s">
        <v>22</v>
      </c>
      <c r="B19" s="3">
        <f>+B18+C18</f>
        <v>3.5342917352885177</v>
      </c>
      <c r="C19" s="10"/>
    </row>
    <row r="20" spans="1:3" customFormat="1" x14ac:dyDescent="0.3">
      <c r="A20" s="1" t="s">
        <v>23</v>
      </c>
      <c r="B20" s="3">
        <f>((5.92154+1)/1)*B19</f>
        <v>24.462741617468886</v>
      </c>
      <c r="C20" s="10"/>
    </row>
    <row r="21" spans="1:3" customFormat="1" x14ac:dyDescent="0.3">
      <c r="A21" s="1" t="s">
        <v>26</v>
      </c>
      <c r="B21" s="3">
        <f>1.1</f>
        <v>1.1000000000000001</v>
      </c>
      <c r="C21" s="10"/>
    </row>
    <row r="22" spans="1:3" customFormat="1" x14ac:dyDescent="0.3">
      <c r="A22" s="1" t="s">
        <v>27</v>
      </c>
      <c r="B22" s="3">
        <v>1</v>
      </c>
      <c r="C22" s="10"/>
    </row>
    <row r="23" spans="1:3" customFormat="1" x14ac:dyDescent="0.3">
      <c r="A23" s="1" t="s">
        <v>28</v>
      </c>
      <c r="B23" s="3">
        <v>1.1000000000000001</v>
      </c>
      <c r="C23" s="10"/>
    </row>
    <row r="24" spans="1:3" customFormat="1" x14ac:dyDescent="0.3">
      <c r="A24" s="1" t="s">
        <v>29</v>
      </c>
      <c r="B24" s="3">
        <f>+B23*B22*B21*B20</f>
        <v>29.599917357137357</v>
      </c>
      <c r="C24" s="10"/>
    </row>
    <row r="25" spans="1:3" customFormat="1" x14ac:dyDescent="0.3">
      <c r="A25" s="1" t="s">
        <v>31</v>
      </c>
      <c r="B25" s="3">
        <f>+B24*(1000/60)</f>
        <v>493.33195595228932</v>
      </c>
      <c r="C25" s="10"/>
    </row>
    <row r="26" spans="1:3" customFormat="1" x14ac:dyDescent="0.3">
      <c r="A26" s="7" t="s">
        <v>13</v>
      </c>
      <c r="B26" s="20" t="s">
        <v>41</v>
      </c>
      <c r="C26" s="8"/>
    </row>
    <row r="27" spans="1:3" customFormat="1" x14ac:dyDescent="0.3">
      <c r="A27" s="19"/>
      <c r="B27" s="10"/>
      <c r="C27" s="10"/>
    </row>
    <row r="28" spans="1:3" customFormat="1" x14ac:dyDescent="0.3">
      <c r="A28" s="19"/>
      <c r="B28" s="10"/>
      <c r="C28" s="10"/>
    </row>
    <row r="29" spans="1:3" customFormat="1" x14ac:dyDescent="0.3">
      <c r="A29" s="19"/>
      <c r="B29" s="10"/>
      <c r="C29" s="10"/>
    </row>
    <row r="30" spans="1:3" customFormat="1" x14ac:dyDescent="0.3">
      <c r="A30" s="19"/>
      <c r="B30" s="10"/>
      <c r="C30" s="10"/>
    </row>
    <row r="31" spans="1:3" customFormat="1" x14ac:dyDescent="0.3">
      <c r="A31" s="10"/>
      <c r="B31" s="10"/>
      <c r="C31" s="10"/>
    </row>
    <row r="32" spans="1:3" customFormat="1" x14ac:dyDescent="0.3">
      <c r="A32" s="10"/>
      <c r="B32" s="10"/>
      <c r="C32" s="10"/>
    </row>
    <row r="33" spans="1:3" customFormat="1" x14ac:dyDescent="0.3">
      <c r="A33" s="10"/>
      <c r="B33" s="10"/>
      <c r="C33" s="10"/>
    </row>
    <row r="34" spans="1:3" customFormat="1" x14ac:dyDescent="0.3">
      <c r="A34" s="10"/>
      <c r="B34" s="10"/>
      <c r="C34" s="10"/>
    </row>
    <row r="35" spans="1:3" customFormat="1" x14ac:dyDescent="0.3">
      <c r="A35" s="10"/>
      <c r="B35" s="10"/>
      <c r="C35" s="10"/>
    </row>
    <row r="36" spans="1:3" customFormat="1" x14ac:dyDescent="0.3">
      <c r="A36" s="18" t="s">
        <v>30</v>
      </c>
      <c r="B36" s="18"/>
      <c r="C36" s="18"/>
    </row>
    <row r="37" spans="1:3" customFormat="1" x14ac:dyDescent="0.3">
      <c r="A37" s="7" t="s">
        <v>33</v>
      </c>
      <c r="B37" s="8" t="s">
        <v>32</v>
      </c>
      <c r="C37" s="8"/>
    </row>
    <row r="38" spans="1:3" s="21" customFormat="1" x14ac:dyDescent="0.3">
      <c r="A38" s="19" t="s">
        <v>34</v>
      </c>
      <c r="B38" s="10" t="s">
        <v>35</v>
      </c>
      <c r="C38" s="10"/>
    </row>
    <row r="39" spans="1:3" s="21" customFormat="1" x14ac:dyDescent="0.3">
      <c r="A39" s="10"/>
      <c r="B39" s="10"/>
      <c r="C39" s="10"/>
    </row>
    <row r="40" spans="1:3" s="21" customFormat="1" x14ac:dyDescent="0.3">
      <c r="A40" s="10" t="s">
        <v>36</v>
      </c>
      <c r="B40" s="10"/>
      <c r="C40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Valencia</dc:creator>
  <cp:lastModifiedBy>Brian Valencia</cp:lastModifiedBy>
  <dcterms:created xsi:type="dcterms:W3CDTF">2022-01-27T20:45:50Z</dcterms:created>
  <dcterms:modified xsi:type="dcterms:W3CDTF">2022-02-07T04:52:08Z</dcterms:modified>
</cp:coreProperties>
</file>