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o Directo" sheetId="1" r:id="rId4"/>
    <sheet state="visible" name="Costo de proyecto" sheetId="2" r:id="rId5"/>
    <sheet state="visible" name="Gastos" sheetId="3" r:id="rId6"/>
    <sheet state="visible" name="Materia Prima" sheetId="4" r:id="rId7"/>
    <sheet state="visible" name="Nomina" sheetId="5" r:id="rId8"/>
    <sheet state="visible" name="Flujo" sheetId="6" r:id="rId9"/>
    <sheet state="visible" name="Prestamo" sheetId="7" r:id="rId10"/>
  </sheets>
  <externalReferences>
    <externalReference r:id="rId11"/>
    <externalReference r:id="rId12"/>
  </externalReferences>
  <definedNames>
    <definedName name="_Fill">#REF!</definedName>
  </definedNames>
  <calcPr/>
  <extLst>
    <ext uri="GoogleSheetsCustomDataVersion1">
      <go:sheetsCustomData xmlns:go="http://customooxmlschemas.google.com/" r:id="rId13" roundtripDataSignature="AMtx7mhImEJrlWFxdrGkn4W6VUS1HS05JA=="/>
    </ext>
  </extLst>
</workbook>
</file>

<file path=xl/sharedStrings.xml><?xml version="1.0" encoding="utf-8"?>
<sst xmlns="http://schemas.openxmlformats.org/spreadsheetml/2006/main" count="297" uniqueCount="181">
  <si>
    <t>Sistema de Costo Directo</t>
  </si>
  <si>
    <t>Capacidad</t>
  </si>
  <si>
    <t>CONCEPTO</t>
  </si>
  <si>
    <t>Híbrida</t>
  </si>
  <si>
    <t>Contrapedal</t>
  </si>
  <si>
    <t xml:space="preserve">Híbrida AUTO </t>
  </si>
  <si>
    <t>Contrapedal AUTO</t>
  </si>
  <si>
    <t>Unidades producidas</t>
  </si>
  <si>
    <t>U</t>
  </si>
  <si>
    <t>Precio de venta unitario</t>
  </si>
  <si>
    <t>P</t>
  </si>
  <si>
    <t>Ventas</t>
  </si>
  <si>
    <t>V=P*U</t>
  </si>
  <si>
    <t>Costos variables</t>
  </si>
  <si>
    <t>Materias primas</t>
  </si>
  <si>
    <t>Mano de obra</t>
  </si>
  <si>
    <t>Costos fijos</t>
  </si>
  <si>
    <t>Otros gastos variables</t>
  </si>
  <si>
    <t>Costo Total</t>
  </si>
  <si>
    <t>Costo Unitario</t>
  </si>
  <si>
    <t>Margen de beneficio bruto</t>
  </si>
  <si>
    <t>M=V-C</t>
  </si>
  <si>
    <t>Margen de beneficio unitario</t>
  </si>
  <si>
    <t>MU=M/U</t>
  </si>
  <si>
    <t>rentabilidad</t>
  </si>
  <si>
    <t>EQUIPO</t>
  </si>
  <si>
    <t>valor</t>
  </si>
  <si>
    <t>Valor (cop)</t>
  </si>
  <si>
    <t>IRB 2600 12 165 + welding kit</t>
  </si>
  <si>
    <t>usd</t>
  </si>
  <si>
    <t>https://shxiangjing.en.alibaba.com/product/60817099938-807565543/MAG_Industrial_IRB_2600_12_1_85_Arc_Welding_Robot.html</t>
  </si>
  <si>
    <t>USD</t>
  </si>
  <si>
    <t>COP</t>
  </si>
  <si>
    <t>irbp k-300</t>
  </si>
  <si>
    <t>Easy To Operate H Type Three Axes Welding Rotation Workpiece Positioner - Buy Rotation Workpiece Positioner,Welding Rotation Workpiece Positioner,Three Axes Welding Positioner Product on Alibaba.com</t>
  </si>
  <si>
    <t>14x</t>
  </si>
  <si>
    <t>fence c/u</t>
  </si>
  <si>
    <t>Steel And Aluminum Wire Mesh Machine Guarding Safety Fencing - Buy Steel And Aluminum Safety Fencing,Machine Guarding Safety Fencing,Wire Mesh Safety Fencing Product on Alibaba.com</t>
  </si>
  <si>
    <t>SMC CDG1DA40-150</t>
  </si>
  <si>
    <t>SMC CDG1DA40-150 cyl, air, dbl act, auto-sw, CG/CG3 ROUND BODY CYLINDER (smcpneumatics.com)</t>
  </si>
  <si>
    <t>SMC CDG1DA63-150</t>
  </si>
  <si>
    <t>SMC CDG1DA63-150 cyl, air, dbl act, auto-sw, CG/CG3 ROUND BODY CYLINDER (smcpneumatics.com)</t>
  </si>
  <si>
    <t>SMC CDG1BN50-200</t>
  </si>
  <si>
    <t>SMC CDG1BN50-200 cyl air 50mm, dbl act, auto-sw, CG/CG3 ROUND BODY CYLINDER (smcpneumatics.com)</t>
  </si>
  <si>
    <t>SMC CDG1DA63-125</t>
  </si>
  <si>
    <t>SMC CDG1DA63-125 cyl, air, dbl act, auto-sw, CG/CG3 ROUND BODY CYLINDER (smcpneumatics.com)</t>
  </si>
  <si>
    <t>SMC CDG1DA20-200</t>
  </si>
  <si>
    <t>SMC CDG1DA20-200 cyl, air, dbl act, auto-sw, CG/CG3 ROUND BODY CYLINDER (smcpneumatics.com)</t>
  </si>
  <si>
    <t>Makita LC1230, sierra de corte de metal de 12 pulgadas</t>
  </si>
  <si>
    <t xml:space="preserve">usd </t>
  </si>
  <si>
    <t>Amazon.com: Makita LC1230, sierra de corte de metal de 12 pulgadas : Herramientas y Mejoras del Hogar</t>
  </si>
  <si>
    <t>Motor de taladro</t>
  </si>
  <si>
    <t>Servo motor</t>
  </si>
  <si>
    <t>Schneider Electric BSH1003P31F1A | Industry-Electronics</t>
  </si>
  <si>
    <t>SMC NVFS2200-5F-02T</t>
  </si>
  <si>
    <t>SMC NVFS2200-5F-02T (smcpneumatics.com)</t>
  </si>
  <si>
    <t>2x</t>
  </si>
  <si>
    <t>SMC NVFS3200-5F-02T</t>
  </si>
  <si>
    <t>SMC NVFS3200-5F-02T (smcpneumatics.com)</t>
  </si>
  <si>
    <t>SY3220-5D-02T</t>
  </si>
  <si>
    <t>SY5220-5D-01T | 5-Port Solenoid Valve Body Ported Single Unit SY5000 Series (SMC) | SMC | MISUMI (misumi-ec.com)</t>
  </si>
  <si>
    <t>SY5220-5D-02T</t>
  </si>
  <si>
    <t>Estructural</t>
  </si>
  <si>
    <t>Sensorica</t>
  </si>
  <si>
    <t>Cableado</t>
  </si>
  <si>
    <t>Herramienta</t>
  </si>
  <si>
    <t>Implementación</t>
  </si>
  <si>
    <t>TOTAL</t>
  </si>
  <si>
    <t>cop</t>
  </si>
  <si>
    <t>Depreciación</t>
  </si>
  <si>
    <t>ACTUAL</t>
  </si>
  <si>
    <t>AUTOMATIZADO</t>
  </si>
  <si>
    <t>GASTOS FIJOS</t>
  </si>
  <si>
    <t>Concepto</t>
  </si>
  <si>
    <t>Arrendamiento</t>
  </si>
  <si>
    <t>Servicios públicos</t>
  </si>
  <si>
    <t>Software</t>
  </si>
  <si>
    <t>Otros</t>
  </si>
  <si>
    <t>GASTOS VARIABLES</t>
  </si>
  <si>
    <t>Mantenimiento</t>
  </si>
  <si>
    <t>Objeto</t>
  </si>
  <si>
    <t>Cantidad</t>
  </si>
  <si>
    <t>Valor</t>
  </si>
  <si>
    <t>Total</t>
  </si>
  <si>
    <t>Abrazadera_31_8mm</t>
  </si>
  <si>
    <t>Bambú_1_5cm</t>
  </si>
  <si>
    <t>Bambú_3cm</t>
  </si>
  <si>
    <t>Bambú_4cm</t>
  </si>
  <si>
    <t>Biela (par)</t>
  </si>
  <si>
    <t>Buje (par)</t>
  </si>
  <si>
    <t>Cadena</t>
  </si>
  <si>
    <t>Coraza</t>
  </si>
  <si>
    <t>Cambios (juego)</t>
  </si>
  <si>
    <t>Eje_pedalier</t>
  </si>
  <si>
    <t>Espaciadores</t>
  </si>
  <si>
    <t>Mangos</t>
  </si>
  <si>
    <t>Manubrio</t>
  </si>
  <si>
    <t>Freno (juego)</t>
  </si>
  <si>
    <t>Manzana (par)</t>
  </si>
  <si>
    <t>Neumático</t>
  </si>
  <si>
    <t>Pedal</t>
  </si>
  <si>
    <t>Pedalier_68mm</t>
  </si>
  <si>
    <t>Potencia</t>
  </si>
  <si>
    <t>Punteras_traseras</t>
  </si>
  <si>
    <t>Rayo</t>
  </si>
  <si>
    <t>Piñones</t>
  </si>
  <si>
    <t>Rin</t>
  </si>
  <si>
    <t>Sillín</t>
  </si>
  <si>
    <t>Tapón (par)</t>
  </si>
  <si>
    <t>Telescopio_44mm</t>
  </si>
  <si>
    <t>Tija_27_2mm</t>
  </si>
  <si>
    <t>Tubo_Aluminio_18x15</t>
  </si>
  <si>
    <t>Tubo_Aluminio_32x29</t>
  </si>
  <si>
    <t>Tijera</t>
  </si>
  <si>
    <t>Consumibles</t>
  </si>
  <si>
    <t>Tubo_Aluminio_38x35</t>
  </si>
  <si>
    <t>BICIBU</t>
  </si>
  <si>
    <t>Planilla de Nomina</t>
  </si>
  <si>
    <t>DE:</t>
  </si>
  <si>
    <t>A</t>
  </si>
  <si>
    <t>NOMBRE</t>
  </si>
  <si>
    <t>DEVENGADOS</t>
  </si>
  <si>
    <t>DEDUCCIONES</t>
  </si>
  <si>
    <t>VALOR A</t>
  </si>
  <si>
    <t>BASICO</t>
  </si>
  <si>
    <t>DIAS</t>
  </si>
  <si>
    <t>TRANSP</t>
  </si>
  <si>
    <t>OTROS</t>
  </si>
  <si>
    <t>SALUD</t>
  </si>
  <si>
    <t>PENSION</t>
  </si>
  <si>
    <t>PAGAR</t>
  </si>
  <si>
    <t>Operario Corte metal</t>
  </si>
  <si>
    <t>Operario Celda</t>
  </si>
  <si>
    <t>Operario pulido</t>
  </si>
  <si>
    <t>Operario Corte madera</t>
  </si>
  <si>
    <t>Operario Pulido</t>
  </si>
  <si>
    <t>Operario Pintura</t>
  </si>
  <si>
    <t xml:space="preserve">Operario ensamble sillin </t>
  </si>
  <si>
    <t>Operario ensamble traccion</t>
  </si>
  <si>
    <t>Operario ensamble transmision</t>
  </si>
  <si>
    <t>Operario ensamble direccion</t>
  </si>
  <si>
    <t>Operario Ensamble marco</t>
  </si>
  <si>
    <t>Operario Boca de pescado</t>
  </si>
  <si>
    <t xml:space="preserve">Jefe de Producción </t>
  </si>
  <si>
    <t>TOTALES</t>
  </si>
  <si>
    <t>APROPIACIONES</t>
  </si>
  <si>
    <t>PATRONO</t>
  </si>
  <si>
    <t>EMPLEADO</t>
  </si>
  <si>
    <t>%</t>
  </si>
  <si>
    <t>VALOR</t>
  </si>
  <si>
    <t>CESANTIAS</t>
  </si>
  <si>
    <t>INTERESES</t>
  </si>
  <si>
    <t>PRIMA</t>
  </si>
  <si>
    <t>VACACIONES</t>
  </si>
  <si>
    <t>PARA FISCALES</t>
  </si>
  <si>
    <t>TOTAL COSTO DE LA NOMINA DE PRODUCION</t>
  </si>
  <si>
    <t>AUTOMATIZACION</t>
  </si>
  <si>
    <t>Mes</t>
  </si>
  <si>
    <t>Ingresos operacionales</t>
  </si>
  <si>
    <t>Costos de producción</t>
  </si>
  <si>
    <t>Ganancias netas</t>
  </si>
  <si>
    <t>Costos de inversión</t>
  </si>
  <si>
    <t>Amortización del crédito</t>
  </si>
  <si>
    <t>Flujo del periodo</t>
  </si>
  <si>
    <t>Flujo acumulado</t>
  </si>
  <si>
    <t>Costo de oportunidad</t>
  </si>
  <si>
    <t>VPN</t>
  </si>
  <si>
    <t>TIR</t>
  </si>
  <si>
    <t>PAYBACK</t>
  </si>
  <si>
    <t>CÀLCULO PRI</t>
  </si>
  <si>
    <t>PER ULT FC ACUM NEG</t>
  </si>
  <si>
    <t>ABS ULT FC ACUM NEG</t>
  </si>
  <si>
    <t>FC NETO SIG PER</t>
  </si>
  <si>
    <t>meses</t>
  </si>
  <si>
    <t>Tasa</t>
  </si>
  <si>
    <t>Periodo</t>
  </si>
  <si>
    <t>Capital</t>
  </si>
  <si>
    <t>Pago</t>
  </si>
  <si>
    <t>Interés</t>
  </si>
  <si>
    <t>Abono</t>
  </si>
  <si>
    <t>Saldo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</si>
</sst>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&quot;$&quot;\ #,##0"/>
    <numFmt numFmtId="165" formatCode="&quot;$&quot;\ #,##0.00"/>
    <numFmt numFmtId="166" formatCode="_ &quot;$&quot;\ * #,##0.00_ ;_ &quot;$&quot;\ * \-#,##0.00_ ;_ &quot;$&quot;\ * &quot;-&quot;??_ ;_ @_ "/>
    <numFmt numFmtId="167" formatCode="_-&quot;$&quot;\ * #,##0_-;\-&quot;$&quot;\ * #,##0_-;_-&quot;$&quot;\ * &quot;-&quot;??_-;_-@"/>
    <numFmt numFmtId="168" formatCode="_ &quot;$&quot;\ * #,##0_ ;_ &quot;$&quot;\ * \-#,##0_ ;_ &quot;$&quot;\ * &quot;-&quot;??_ ;_ @_ "/>
    <numFmt numFmtId="169" formatCode="0.0000%"/>
    <numFmt numFmtId="170" formatCode="&quot;$&quot;\ #,##0;[Red]\-&quot;$&quot;\ #,##0"/>
    <numFmt numFmtId="171" formatCode="_-&quot;$&quot;\ * #,##0.00_-;\-&quot;$&quot;\ * #,##0.00_-;_-&quot;$&quot;\ * &quot;-&quot;??_-;_-@"/>
    <numFmt numFmtId="172" formatCode="&quot;$&quot;#,##0"/>
  </numFmts>
  <fonts count="29">
    <font>
      <sz val="11.0"/>
      <color theme="1"/>
      <name val="Arial"/>
    </font>
    <font>
      <sz val="12.0"/>
      <color theme="1"/>
      <name val="Calibri light"/>
    </font>
    <font>
      <sz val="12.0"/>
      <color theme="1"/>
      <name val="Calibri"/>
    </font>
    <font>
      <i/>
      <sz val="11.0"/>
      <color theme="1"/>
      <name val="Calibri"/>
    </font>
    <font>
      <sz val="24.0"/>
      <color rgb="FF009688"/>
      <name val="Calibri light"/>
    </font>
    <font>
      <sz val="11.0"/>
      <color theme="1"/>
      <name val="Calibri"/>
    </font>
    <font>
      <sz val="12.0"/>
      <color rgb="FF009688"/>
      <name val="Calibri"/>
    </font>
    <font>
      <sz val="13.0"/>
      <color rgb="FF595959"/>
      <name val="Calibri"/>
    </font>
    <font>
      <sz val="14.0"/>
      <color rgb="FF009688"/>
      <name val="Calibri"/>
    </font>
    <font/>
    <font>
      <b/>
      <i/>
      <sz val="12.0"/>
      <color rgb="FF009688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u/>
      <sz val="11.0"/>
      <color theme="10"/>
    </font>
    <font>
      <color theme="1"/>
      <name val="Calibri"/>
    </font>
    <font>
      <sz val="10.0"/>
      <color rgb="FF202124"/>
      <name val="Roboto"/>
    </font>
    <font>
      <b/>
      <sz val="10.0"/>
      <color rgb="FF1E1E1E"/>
      <name val="Quattrocento Sans"/>
    </font>
    <font>
      <sz val="48.0"/>
      <color theme="1"/>
      <name val="Times New Roman"/>
    </font>
    <font>
      <sz val="11.0"/>
      <color theme="1"/>
      <name val="Times New Roman"/>
    </font>
    <font>
      <sz val="36.0"/>
      <color theme="1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20.0"/>
      <color theme="1"/>
      <name val="Times New Roman"/>
    </font>
    <font>
      <sz val="10.0"/>
      <color theme="1"/>
      <name val="Times New Roman"/>
    </font>
    <font>
      <sz val="12.0"/>
      <color theme="1"/>
      <name val="Times New Roman"/>
    </font>
    <font>
      <b/>
      <sz val="16.0"/>
      <color theme="1"/>
      <name val="Times New Roman"/>
    </font>
    <font>
      <sz val="22.0"/>
      <color theme="1"/>
      <name val="Amasis mt pro"/>
    </font>
    <font>
      <color theme="1"/>
      <name val="Arial"/>
    </font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rgb="FF51B5AB"/>
        <bgColor rgb="FF51B5AB"/>
      </patternFill>
    </fill>
    <fill>
      <patternFill patternType="solid">
        <fgColor rgb="FFDFF2F1"/>
        <bgColor rgb="FFDFF2F1"/>
      </patternFill>
    </fill>
    <fill>
      <patternFill patternType="solid">
        <fgColor rgb="FF92D050"/>
        <bgColor rgb="FF92D050"/>
      </patternFill>
    </fill>
    <fill>
      <patternFill patternType="solid">
        <fgColor rgb="FFDCDCDC"/>
        <bgColor rgb="FFDCDCDC"/>
      </patternFill>
    </fill>
    <fill>
      <patternFill patternType="solid">
        <fgColor rgb="FFB6DDE8"/>
        <bgColor rgb="FFB6DDE8"/>
      </patternFill>
    </fill>
    <fill>
      <patternFill patternType="solid">
        <fgColor rgb="FF92CDDC"/>
        <bgColor rgb="FF92CDDC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</fills>
  <borders count="42">
    <border/>
    <border>
      <left/>
      <right/>
      <top/>
      <bottom/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thin">
        <color rgb="FFDFF2F1"/>
      </left>
      <right/>
      <top style="thin">
        <color rgb="FFDFF2F1"/>
      </top>
      <bottom style="thin">
        <color rgb="FFDFF2F1"/>
      </bottom>
    </border>
    <border>
      <left style="thin">
        <color rgb="FFDFF2F1"/>
      </left>
      <right/>
      <top style="thin">
        <color rgb="FFDFF2F1"/>
      </top>
      <bottom/>
    </border>
    <border>
      <left style="thin">
        <color rgb="FFDFF2F1"/>
      </left>
      <top/>
      <bottom/>
    </border>
    <border>
      <top/>
      <bottom/>
    </border>
    <border>
      <right/>
      <top/>
      <bottom/>
    </border>
    <border>
      <left style="thin">
        <color rgb="FFDFF2F1"/>
      </left>
      <top style="thin">
        <color rgb="FFDFF2F1"/>
      </top>
    </border>
    <border>
      <right style="thin">
        <color rgb="FFF2F2F2"/>
      </right>
      <top style="thin">
        <color rgb="FFDFF2F1"/>
      </top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DFF2F1"/>
      </left>
      <right style="thin">
        <color rgb="FFDFF2F1"/>
      </right>
      <top style="thin">
        <color rgb="FFDFF2F1"/>
      </top>
      <bottom style="thin">
        <color rgb="FFDFF2F1"/>
      </bottom>
    </border>
    <border>
      <top style="thin">
        <color rgb="FFF2F2F2"/>
      </top>
      <bottom style="thin">
        <color rgb="FFDFF2F1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464646"/>
      </left>
      <right style="medium">
        <color rgb="FF464646"/>
      </right>
      <top style="medium">
        <color rgb="FF464646"/>
      </top>
      <bottom style="medium">
        <color rgb="FF464646"/>
      </bottom>
    </border>
    <border>
      <left style="medium">
        <color rgb="FF464646"/>
      </left>
      <right style="medium">
        <color rgb="FF464646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left" vertical="center"/>
    </xf>
    <xf borderId="2" fillId="0" fontId="7" numFmtId="0" xfId="0" applyAlignment="1" applyBorder="1" applyFont="1">
      <alignment horizontal="center" vertical="center"/>
    </xf>
    <xf borderId="3" fillId="3" fontId="6" numFmtId="0" xfId="0" applyAlignment="1" applyBorder="1" applyFill="1" applyFont="1">
      <alignment horizontal="center" vertical="center"/>
    </xf>
    <xf borderId="4" fillId="3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2" fillId="0" fontId="7" numFmtId="164" xfId="0" applyAlignment="1" applyBorder="1" applyFont="1" applyNumberFormat="1">
      <alignment horizontal="right" vertical="center"/>
    </xf>
    <xf borderId="5" fillId="3" fontId="8" numFmtId="0" xfId="0" applyAlignment="1" applyBorder="1" applyFont="1">
      <alignment horizontal="left" vertical="center"/>
    </xf>
    <xf borderId="6" fillId="0" fontId="9" numFmtId="0" xfId="0" applyBorder="1" applyFont="1"/>
    <xf borderId="7" fillId="0" fontId="9" numFmtId="0" xfId="0" applyBorder="1" applyFont="1"/>
    <xf borderId="8" fillId="0" fontId="6" numFmtId="0" xfId="0" applyAlignment="1" applyBorder="1" applyFont="1">
      <alignment horizontal="center" vertical="center"/>
    </xf>
    <xf borderId="9" fillId="0" fontId="9" numFmtId="0" xfId="0" applyBorder="1" applyFont="1"/>
    <xf borderId="10" fillId="0" fontId="7" numFmtId="165" xfId="0" applyAlignment="1" applyBorder="1" applyFont="1" applyNumberFormat="1">
      <alignment horizontal="center" vertical="center"/>
    </xf>
    <xf borderId="11" fillId="0" fontId="10" numFmtId="164" xfId="0" applyAlignment="1" applyBorder="1" applyFont="1" applyNumberFormat="1">
      <alignment horizontal="center" vertical="center"/>
    </xf>
    <xf borderId="0" fillId="0" fontId="10" numFmtId="0" xfId="0" applyAlignment="1" applyFont="1">
      <alignment horizontal="left" vertical="center"/>
    </xf>
    <xf borderId="12" fillId="0" fontId="7" numFmtId="164" xfId="0" applyAlignment="1" applyBorder="1" applyFont="1" applyNumberFormat="1">
      <alignment horizontal="right" vertical="center"/>
    </xf>
    <xf borderId="0" fillId="0" fontId="10" numFmtId="0" xfId="0" applyAlignment="1" applyFont="1">
      <alignment horizontal="center" vertical="center"/>
    </xf>
    <xf borderId="0" fillId="0" fontId="11" numFmtId="0" xfId="0" applyFont="1"/>
    <xf borderId="0" fillId="0" fontId="11" numFmtId="0" xfId="0" applyAlignment="1" applyFont="1">
      <alignment horizontal="center"/>
    </xf>
    <xf borderId="0" fillId="0" fontId="11" numFmtId="9" xfId="0" applyFont="1" applyNumberFormat="1"/>
    <xf borderId="0" fillId="0" fontId="11" numFmtId="164" xfId="0" applyFont="1" applyNumberFormat="1"/>
    <xf borderId="0" fillId="0" fontId="5" numFmtId="164" xfId="0" applyFont="1" applyNumberFormat="1"/>
    <xf borderId="13" fillId="4" fontId="12" numFmtId="0" xfId="0" applyAlignment="1" applyBorder="1" applyFill="1" applyFont="1">
      <alignment horizontal="center"/>
    </xf>
    <xf borderId="14" fillId="0" fontId="9" numFmtId="0" xfId="0" applyBorder="1" applyFont="1"/>
    <xf borderId="15" fillId="0" fontId="9" numFmtId="0" xfId="0" applyBorder="1" applyFont="1"/>
    <xf borderId="16" fillId="4" fontId="12" numFmtId="0" xfId="0" applyAlignment="1" applyBorder="1" applyFont="1">
      <alignment horizontal="right"/>
    </xf>
    <xf borderId="16" fillId="4" fontId="12" numFmtId="0" xfId="0" applyAlignment="1" applyBorder="1" applyFont="1">
      <alignment horizontal="left"/>
    </xf>
    <xf borderId="16" fillId="4" fontId="12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6" xfId="0" applyAlignment="1" applyFont="1" applyNumberFormat="1">
      <alignment horizontal="right"/>
    </xf>
    <xf borderId="0" fillId="0" fontId="5" numFmtId="0" xfId="0" applyAlignment="1" applyFont="1">
      <alignment horizontal="left"/>
    </xf>
    <xf borderId="0" fillId="0" fontId="5" numFmtId="167" xfId="0" applyAlignment="1" applyFont="1" applyNumberFormat="1">
      <alignment horizontal="center"/>
    </xf>
    <xf borderId="0" fillId="0" fontId="13" numFmtId="0" xfId="0" applyFont="1"/>
    <xf borderId="0" fillId="0" fontId="14" numFmtId="0" xfId="0" applyFont="1"/>
    <xf borderId="0" fillId="0" fontId="15" numFmtId="0" xfId="0" applyFont="1"/>
    <xf borderId="0" fillId="0" fontId="5" numFmtId="166" xfId="0" applyFont="1" applyNumberFormat="1"/>
    <xf borderId="0" fillId="0" fontId="5" numFmtId="168" xfId="0" applyFont="1" applyNumberFormat="1"/>
    <xf borderId="13" fillId="0" fontId="12" numFmtId="0" xfId="0" applyAlignment="1" applyBorder="1" applyFont="1">
      <alignment horizontal="center"/>
    </xf>
    <xf borderId="16" fillId="0" fontId="12" numFmtId="166" xfId="0" applyAlignment="1" applyBorder="1" applyFont="1" applyNumberFormat="1">
      <alignment horizontal="center"/>
    </xf>
    <xf borderId="16" fillId="0" fontId="12" numFmtId="166" xfId="0" applyAlignment="1" applyBorder="1" applyFont="1" applyNumberFormat="1">
      <alignment horizontal="left"/>
    </xf>
    <xf borderId="16" fillId="0" fontId="12" numFmtId="0" xfId="0" applyBorder="1" applyFont="1"/>
    <xf borderId="0" fillId="0" fontId="5" numFmtId="0" xfId="0" applyAlignment="1" applyFont="1">
      <alignment horizontal="right"/>
    </xf>
    <xf borderId="0" fillId="0" fontId="5" numFmtId="167" xfId="0" applyFont="1" applyNumberFormat="1"/>
    <xf borderId="17" fillId="5" fontId="16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17" fillId="5" fontId="16" numFmtId="0" xfId="0" applyAlignment="1" applyBorder="1" applyFont="1">
      <alignment horizontal="left" shrinkToFit="0" vertical="top" wrapText="1"/>
    </xf>
    <xf borderId="18" fillId="5" fontId="16" numFmtId="0" xfId="0" applyAlignment="1" applyBorder="1" applyFont="1">
      <alignment horizontal="left" shrinkToFit="0" vertical="top" wrapText="1"/>
    </xf>
    <xf borderId="0" fillId="0" fontId="0" numFmtId="167" xfId="0" applyAlignment="1" applyFont="1" applyNumberFormat="1">
      <alignment readingOrder="0"/>
    </xf>
    <xf borderId="1" fillId="5" fontId="16" numFmtId="0" xfId="0" applyAlignment="1" applyBorder="1" applyFont="1">
      <alignment horizontal="left" shrinkToFit="0" vertical="top" wrapText="1"/>
    </xf>
    <xf borderId="0" fillId="0" fontId="17" numFmtId="0" xfId="0" applyFont="1"/>
    <xf borderId="0" fillId="0" fontId="18" numFmtId="0" xfId="0" applyFont="1"/>
    <xf borderId="0" fillId="0" fontId="19" numFmtId="0" xfId="0" applyFont="1"/>
    <xf borderId="16" fillId="0" fontId="20" numFmtId="0" xfId="0" applyAlignment="1" applyBorder="1" applyFont="1">
      <alignment horizontal="center" vertical="center"/>
    </xf>
    <xf borderId="16" fillId="0" fontId="21" numFmtId="15" xfId="0" applyAlignment="1" applyBorder="1" applyFont="1" applyNumberFormat="1">
      <alignment horizontal="center" vertical="center"/>
    </xf>
    <xf borderId="0" fillId="0" fontId="22" numFmtId="0" xfId="0" applyFont="1"/>
    <xf borderId="19" fillId="0" fontId="21" numFmtId="0" xfId="0" applyAlignment="1" applyBorder="1" applyFont="1">
      <alignment horizontal="center" vertical="center"/>
    </xf>
    <xf borderId="13" fillId="0" fontId="21" numFmtId="0" xfId="0" applyAlignment="1" applyBorder="1" applyFont="1">
      <alignment horizontal="center"/>
    </xf>
    <xf borderId="19" fillId="0" fontId="21" numFmtId="0" xfId="0" applyAlignment="1" applyBorder="1" applyFont="1">
      <alignment horizontal="center"/>
    </xf>
    <xf borderId="20" fillId="0" fontId="9" numFmtId="0" xfId="0" applyBorder="1" applyFont="1"/>
    <xf borderId="16" fillId="0" fontId="21" numFmtId="0" xfId="0" applyAlignment="1" applyBorder="1" applyFont="1">
      <alignment horizontal="center"/>
    </xf>
    <xf borderId="20" fillId="0" fontId="21" numFmtId="0" xfId="0" applyAlignment="1" applyBorder="1" applyFont="1">
      <alignment horizontal="center"/>
    </xf>
    <xf borderId="0" fillId="0" fontId="23" numFmtId="0" xfId="0" applyFont="1"/>
    <xf borderId="16" fillId="0" fontId="24" numFmtId="0" xfId="0" applyAlignment="1" applyBorder="1" applyFont="1">
      <alignment vertical="center"/>
    </xf>
    <xf borderId="16" fillId="0" fontId="24" numFmtId="3" xfId="0" applyAlignment="1" applyBorder="1" applyFont="1" applyNumberFormat="1">
      <alignment vertical="center"/>
    </xf>
    <xf borderId="16" fillId="0" fontId="24" numFmtId="3" xfId="0" applyAlignment="1" applyBorder="1" applyFont="1" applyNumberFormat="1">
      <alignment horizontal="center" vertical="center"/>
    </xf>
    <xf borderId="0" fillId="0" fontId="24" numFmtId="0" xfId="0" applyAlignment="1" applyFont="1">
      <alignment vertical="center"/>
    </xf>
    <xf borderId="0" fillId="0" fontId="24" numFmtId="3" xfId="0" applyAlignment="1" applyFont="1" applyNumberFormat="1">
      <alignment vertical="center"/>
    </xf>
    <xf borderId="21" fillId="0" fontId="25" numFmtId="0" xfId="0" applyAlignment="1" applyBorder="1" applyFont="1">
      <alignment horizontal="center" vertical="center"/>
    </xf>
    <xf borderId="22" fillId="0" fontId="9" numFmtId="0" xfId="0" applyBorder="1" applyFont="1"/>
    <xf borderId="23" fillId="0" fontId="9" numFmtId="0" xfId="0" applyBorder="1" applyFont="1"/>
    <xf borderId="24" fillId="0" fontId="21" numFmtId="0" xfId="0" applyAlignment="1" applyBorder="1" applyFont="1">
      <alignment horizontal="center" vertical="center"/>
    </xf>
    <xf borderId="25" fillId="0" fontId="21" numFmtId="0" xfId="0" applyAlignment="1" applyBorder="1" applyFont="1">
      <alignment horizontal="center" vertical="center"/>
    </xf>
    <xf borderId="26" fillId="0" fontId="9" numFmtId="0" xfId="0" applyBorder="1" applyFont="1"/>
    <xf borderId="27" fillId="0" fontId="21" numFmtId="0" xfId="0" applyAlignment="1" applyBorder="1" applyFont="1">
      <alignment horizontal="center"/>
    </xf>
    <xf borderId="28" fillId="0" fontId="9" numFmtId="0" xfId="0" applyBorder="1" applyFont="1"/>
    <xf borderId="21" fillId="0" fontId="23" numFmtId="0" xfId="0" applyBorder="1" applyFont="1"/>
    <xf borderId="29" fillId="0" fontId="23" numFmtId="169" xfId="0" applyBorder="1" applyFont="1" applyNumberFormat="1"/>
    <xf borderId="30" fillId="0" fontId="23" numFmtId="3" xfId="0" applyBorder="1" applyFont="1" applyNumberFormat="1"/>
    <xf borderId="31" fillId="0" fontId="23" numFmtId="3" xfId="0" applyBorder="1" applyFont="1" applyNumberFormat="1"/>
    <xf borderId="32" fillId="0" fontId="23" numFmtId="0" xfId="0" applyBorder="1" applyFont="1"/>
    <xf borderId="15" fillId="0" fontId="23" numFmtId="169" xfId="0" applyBorder="1" applyFont="1" applyNumberFormat="1"/>
    <xf borderId="16" fillId="0" fontId="23" numFmtId="3" xfId="0" applyBorder="1" applyFont="1" applyNumberFormat="1"/>
    <xf borderId="33" fillId="0" fontId="23" numFmtId="3" xfId="0" applyBorder="1" applyFont="1" applyNumberFormat="1"/>
    <xf borderId="34" fillId="0" fontId="23" numFmtId="0" xfId="0" applyAlignment="1" applyBorder="1" applyFont="1">
      <alignment horizontal="center"/>
    </xf>
    <xf borderId="35" fillId="0" fontId="23" numFmtId="9" xfId="0" applyBorder="1" applyFont="1" applyNumberFormat="1"/>
    <xf borderId="27" fillId="0" fontId="23" numFmtId="3" xfId="0" applyBorder="1" applyFont="1" applyNumberFormat="1"/>
    <xf borderId="27" fillId="0" fontId="23" numFmtId="0" xfId="0" applyBorder="1" applyFont="1"/>
    <xf borderId="36" fillId="0" fontId="23" numFmtId="3" xfId="0" applyBorder="1" applyFont="1" applyNumberFormat="1"/>
    <xf borderId="13" fillId="0" fontId="18" numFmtId="0" xfId="0" applyBorder="1" applyFont="1"/>
    <xf borderId="15" fillId="0" fontId="18" numFmtId="0" xfId="0" applyBorder="1" applyFont="1"/>
    <xf borderId="16" fillId="0" fontId="18" numFmtId="3" xfId="0" applyBorder="1" applyFont="1" applyNumberFormat="1"/>
    <xf borderId="0" fillId="0" fontId="26" numFmtId="0" xfId="0" applyAlignment="1" applyFont="1">
      <alignment horizontal="center"/>
    </xf>
    <xf borderId="37" fillId="4" fontId="12" numFmtId="0" xfId="0" applyAlignment="1" applyBorder="1" applyFont="1">
      <alignment horizontal="center"/>
    </xf>
    <xf borderId="0" fillId="0" fontId="5" numFmtId="170" xfId="0" applyAlignment="1" applyFont="1" applyNumberFormat="1">
      <alignment horizontal="center"/>
    </xf>
    <xf borderId="16" fillId="6" fontId="12" numFmtId="170" xfId="0" applyAlignment="1" applyBorder="1" applyFill="1" applyFont="1" applyNumberFormat="1">
      <alignment horizontal="center"/>
    </xf>
    <xf borderId="38" fillId="6" fontId="5" numFmtId="170" xfId="0" applyAlignment="1" applyBorder="1" applyFont="1" applyNumberFormat="1">
      <alignment horizontal="center"/>
    </xf>
    <xf borderId="0" fillId="0" fontId="5" numFmtId="171" xfId="0" applyAlignment="1" applyFont="1" applyNumberFormat="1">
      <alignment horizontal="center"/>
    </xf>
    <xf borderId="39" fillId="0" fontId="5" numFmtId="170" xfId="0" applyAlignment="1" applyBorder="1" applyFont="1" applyNumberFormat="1">
      <alignment horizontal="center"/>
    </xf>
    <xf borderId="40" fillId="6" fontId="12" numFmtId="170" xfId="0" applyAlignment="1" applyBorder="1" applyFont="1" applyNumberFormat="1">
      <alignment horizontal="center"/>
    </xf>
    <xf borderId="0" fillId="0" fontId="12" numFmtId="0" xfId="0" applyAlignment="1" applyFont="1">
      <alignment horizontal="center"/>
    </xf>
    <xf borderId="16" fillId="7" fontId="12" numFmtId="0" xfId="0" applyAlignment="1" applyBorder="1" applyFill="1" applyFont="1">
      <alignment horizontal="center"/>
    </xf>
    <xf borderId="16" fillId="0" fontId="5" numFmtId="9" xfId="0" applyAlignment="1" applyBorder="1" applyFont="1" applyNumberFormat="1">
      <alignment horizontal="center"/>
    </xf>
    <xf borderId="16" fillId="0" fontId="5" numFmtId="170" xfId="0" applyAlignment="1" applyBorder="1" applyFont="1" applyNumberFormat="1">
      <alignment horizontal="center"/>
    </xf>
    <xf borderId="16" fillId="0" fontId="5" numFmtId="2" xfId="0" applyAlignment="1" applyBorder="1" applyFont="1" applyNumberFormat="1">
      <alignment horizontal="center"/>
    </xf>
    <xf borderId="13" fillId="0" fontId="27" numFmtId="0" xfId="0" applyAlignment="1" applyBorder="1" applyFont="1">
      <alignment horizontal="center" readingOrder="0"/>
    </xf>
    <xf borderId="16" fillId="0" fontId="28" numFmtId="0" xfId="0" applyAlignment="1" applyBorder="1" applyFont="1">
      <alignment readingOrder="0"/>
    </xf>
    <xf borderId="16" fillId="0" fontId="14" numFmtId="172" xfId="0" applyBorder="1" applyFont="1" applyNumberFormat="1"/>
    <xf borderId="16" fillId="0" fontId="14" numFmtId="2" xfId="0" applyBorder="1" applyFont="1" applyNumberFormat="1"/>
    <xf borderId="0" fillId="0" fontId="27" numFmtId="0" xfId="0" applyAlignment="1" applyFont="1">
      <alignment readingOrder="0"/>
    </xf>
    <xf borderId="16" fillId="8" fontId="5" numFmtId="0" xfId="0" applyAlignment="1" applyBorder="1" applyFill="1" applyFont="1">
      <alignment horizontal="center"/>
    </xf>
    <xf borderId="16" fillId="0" fontId="5" numFmtId="0" xfId="0" applyAlignment="1" applyBorder="1" applyFont="1">
      <alignment horizontal="center"/>
    </xf>
    <xf borderId="16" fillId="9" fontId="12" numFmtId="0" xfId="0" applyAlignment="1" applyBorder="1" applyFill="1" applyFont="1">
      <alignment horizontal="center"/>
    </xf>
    <xf borderId="41" fillId="9" fontId="5" numFmtId="0" xfId="0" applyAlignment="1" applyBorder="1" applyFont="1">
      <alignment horizontal="center"/>
    </xf>
    <xf borderId="16" fillId="0" fontId="5" numFmtId="170" xfId="0" applyAlignment="1" applyBorder="1" applyFont="1" applyNumberFormat="1">
      <alignment horizontal="right"/>
    </xf>
    <xf borderId="16" fillId="9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externalLink" Target="externalLinks/externalLink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657225</xdr:colOff>
      <xdr:row>0</xdr:row>
      <xdr:rowOff>28575</xdr:rowOff>
    </xdr:from>
    <xdr:ext cx="2495550" cy="314325"/>
    <xdr:sp>
      <xdr:nvSpPr>
        <xdr:cNvPr id="3" name="Shape 3"/>
        <xdr:cNvSpPr txBox="1"/>
      </xdr:nvSpPr>
      <xdr:spPr>
        <a:xfrm>
          <a:off x="4102988" y="3627600"/>
          <a:ext cx="2486025" cy="30480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2000">
              <a:solidFill>
                <a:schemeClr val="lt1"/>
              </a:solidFill>
              <a:latin typeface="Arial"/>
              <a:ea typeface="Arial"/>
              <a:cs typeface="Arial"/>
              <a:sym typeface="Arial"/>
            </a:rPr>
            <a:t>Sistema de Costo Directo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Owner/Dropbox/Planilla%20Excel/Plantillas%20a%20subir%202017/Ya%20subidas/KPIS%20lineas%20de%20produccion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Cecilia/Downloads/simulador-de-creditos-uva-en-excel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strucciones de Uso"/>
      <sheetName val="Líneas de producción"/>
      <sheetName val="Productividad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imulador cuota de prestamo"/>
      <sheetName val="Instrucciones de Uso"/>
      <sheetName val="Simulador UVA"/>
      <sheetName val="Simulador"/>
      <sheetName val="Simulador TASA FIJA"/>
      <sheetName val="Evolución cuota GrÁfico"/>
      <sheetName val="Aclaraciones del simulador"/>
      <sheetName val="Créditos UVA comentarios"/>
      <sheetName val="Hoja1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mcpneumatics.com/NVFS2200-5F-02T.html" TargetMode="External"/><Relationship Id="rId10" Type="http://schemas.openxmlformats.org/officeDocument/2006/relationships/hyperlink" Target="https://industry-electronics.com/schneider-electric/bsh1003p31f1a-ac-servomotor-lieske_788455.htm" TargetMode="External"/><Relationship Id="rId13" Type="http://schemas.openxmlformats.org/officeDocument/2006/relationships/hyperlink" Target="https://us.misumi-ec.com/vona2/detail/221300029672/?HissuCode=SY5220-5D-01T" TargetMode="External"/><Relationship Id="rId12" Type="http://schemas.openxmlformats.org/officeDocument/2006/relationships/hyperlink" Target="https://www.smcpneumatics.com/NVFS3200-5F-02T.html" TargetMode="External"/><Relationship Id="rId1" Type="http://schemas.openxmlformats.org/officeDocument/2006/relationships/hyperlink" Target="https://shxiangjing.en.alibaba.com/product/60817099938-807565543/MAG_Industrial_IRB_2600_12_1_85_Arc_Welding_Robot.html" TargetMode="External"/><Relationship Id="rId2" Type="http://schemas.openxmlformats.org/officeDocument/2006/relationships/hyperlink" Target="https://www.alibaba.com/product-detail/Easy-to-operate-H-type-three_1600150964762.html?spm=a2700.galleryofferlist.normal_offer.d_image.205a7074xHOmLK" TargetMode="External"/><Relationship Id="rId3" Type="http://schemas.openxmlformats.org/officeDocument/2006/relationships/hyperlink" Target="https://www.alibaba.com/product-detail/Steel-and-Aluminum-Wire-Mesh-Machine_1600077453842.html?spm=a2700.galleryofferlist.normal_offer.d_image.2ad533a8VwP1hO" TargetMode="External"/><Relationship Id="rId4" Type="http://schemas.openxmlformats.org/officeDocument/2006/relationships/hyperlink" Target="https://www.smcpneumatics.com/CDG1DA40-150.html" TargetMode="External"/><Relationship Id="rId9" Type="http://schemas.openxmlformats.org/officeDocument/2006/relationships/hyperlink" Target="https://www.amazon.com/dp/B00004YOLV/?language=es_US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us.misumi-ec.com/vona2/detail/221300029672/?HissuCode=SY5220-5D-01T" TargetMode="External"/><Relationship Id="rId5" Type="http://schemas.openxmlformats.org/officeDocument/2006/relationships/hyperlink" Target="https://www.smcpneumatics.com/CDG1DA63-150.html" TargetMode="External"/><Relationship Id="rId6" Type="http://schemas.openxmlformats.org/officeDocument/2006/relationships/hyperlink" Target="https://www.smcpneumatics.com/CDG1BN50-200.html" TargetMode="External"/><Relationship Id="rId7" Type="http://schemas.openxmlformats.org/officeDocument/2006/relationships/hyperlink" Target="https://www.smcpneumatics.com/CDG1DA63-125.html" TargetMode="External"/><Relationship Id="rId8" Type="http://schemas.openxmlformats.org/officeDocument/2006/relationships/hyperlink" Target="https://www.smcpneumatics.com/CDG1DA20-200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0"/>
    <col customWidth="1" min="2" max="2" width="24.38"/>
    <col customWidth="1" min="3" max="3" width="10.63"/>
    <col customWidth="1" min="4" max="4" width="16.13"/>
    <col customWidth="1" min="5" max="5" width="14.5"/>
    <col customWidth="1" min="6" max="6" width="15.5"/>
    <col customWidth="1" min="7" max="7" width="18.38"/>
    <col customWidth="1" min="8" max="26" width="8.0"/>
  </cols>
  <sheetData>
    <row r="1" ht="33.75" customHeight="1">
      <c r="A1" s="1"/>
      <c r="B1" s="2"/>
      <c r="C1" s="2"/>
      <c r="D1" s="2"/>
      <c r="E1" s="2"/>
      <c r="F1" s="2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4"/>
    </row>
    <row r="3">
      <c r="B3" s="4"/>
    </row>
    <row r="4">
      <c r="B4" s="5" t="s">
        <v>0</v>
      </c>
    </row>
    <row r="5" ht="15.0" customHeight="1">
      <c r="A5" s="6"/>
      <c r="B5" s="7" t="s">
        <v>1</v>
      </c>
      <c r="C5" s="6"/>
      <c r="D5" s="8">
        <v>101.0</v>
      </c>
      <c r="E5" s="8">
        <v>130.0</v>
      </c>
      <c r="F5" s="8">
        <v>168.0</v>
      </c>
      <c r="G5" s="8">
        <v>216.0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B6" s="9" t="s">
        <v>2</v>
      </c>
      <c r="C6" s="9"/>
      <c r="D6" s="10" t="s">
        <v>3</v>
      </c>
      <c r="E6" s="9" t="s">
        <v>4</v>
      </c>
      <c r="F6" s="10" t="s">
        <v>5</v>
      </c>
      <c r="G6" s="9" t="s">
        <v>6</v>
      </c>
    </row>
    <row r="7">
      <c r="B7" s="7" t="s">
        <v>7</v>
      </c>
      <c r="C7" s="11" t="s">
        <v>8</v>
      </c>
      <c r="D7" s="8">
        <f t="shared" ref="D7:G7" si="1">ROUND(D5*0.8,0)</f>
        <v>81</v>
      </c>
      <c r="E7" s="8">
        <f t="shared" si="1"/>
        <v>104</v>
      </c>
      <c r="F7" s="8">
        <f t="shared" si="1"/>
        <v>134</v>
      </c>
      <c r="G7" s="8">
        <f t="shared" si="1"/>
        <v>173</v>
      </c>
    </row>
    <row r="8">
      <c r="B8" s="7" t="s">
        <v>9</v>
      </c>
      <c r="C8" s="11" t="s">
        <v>10</v>
      </c>
      <c r="D8" s="12">
        <v>3500000.0</v>
      </c>
      <c r="E8" s="12">
        <v>3000000.0</v>
      </c>
      <c r="F8" s="12">
        <v>3500000.0</v>
      </c>
      <c r="G8" s="12">
        <v>3000000.0</v>
      </c>
    </row>
    <row r="9" ht="16.5" customHeight="1">
      <c r="B9" s="7" t="s">
        <v>11</v>
      </c>
      <c r="C9" s="11" t="s">
        <v>12</v>
      </c>
      <c r="D9" s="12">
        <f t="shared" ref="D9:G9" si="2">D7*D8</f>
        <v>283500000</v>
      </c>
      <c r="E9" s="12">
        <f t="shared" si="2"/>
        <v>312000000</v>
      </c>
      <c r="F9" s="12">
        <f t="shared" si="2"/>
        <v>469000000</v>
      </c>
      <c r="G9" s="12">
        <f t="shared" si="2"/>
        <v>519000000</v>
      </c>
    </row>
    <row r="11">
      <c r="B11" s="13" t="s">
        <v>13</v>
      </c>
      <c r="C11" s="14"/>
      <c r="D11" s="14"/>
      <c r="E11" s="14"/>
      <c r="F11" s="14"/>
      <c r="G11" s="15"/>
    </row>
    <row r="12">
      <c r="B12" s="16"/>
      <c r="C12" s="17"/>
      <c r="D12" s="18"/>
      <c r="E12" s="18"/>
      <c r="F12" s="19"/>
      <c r="G12" s="6"/>
    </row>
    <row r="13">
      <c r="B13" s="16" t="s">
        <v>14</v>
      </c>
      <c r="C13" s="17"/>
      <c r="D13" s="12">
        <f>'Materia Prima'!D36</f>
        <v>1922515</v>
      </c>
      <c r="E13" s="12">
        <f>'Materia Prima'!I31</f>
        <v>1609200</v>
      </c>
      <c r="F13" s="12">
        <f t="shared" ref="F13:G13" si="3">D13</f>
        <v>1922515</v>
      </c>
      <c r="G13" s="12">
        <f t="shared" si="3"/>
        <v>1609200</v>
      </c>
    </row>
    <row r="14">
      <c r="B14" s="16" t="s">
        <v>15</v>
      </c>
      <c r="C14" s="17"/>
      <c r="D14" s="12">
        <f>Nomina!F38/D7</f>
        <v>397739.8299</v>
      </c>
      <c r="E14" s="12">
        <f>Nomina!F38/E7</f>
        <v>309778.1367</v>
      </c>
      <c r="F14" s="12">
        <f>Nomina!F73/F7</f>
        <v>207336.6655</v>
      </c>
      <c r="G14" s="12">
        <f>Nomina!F73/G7</f>
        <v>160596.0299</v>
      </c>
    </row>
    <row r="15">
      <c r="B15" s="16" t="s">
        <v>16</v>
      </c>
      <c r="C15" s="17"/>
      <c r="D15" s="12">
        <f>Gastos!B10/D7</f>
        <v>101851.8519</v>
      </c>
      <c r="E15" s="12">
        <f>Gastos!B10/E7</f>
        <v>79326.92308</v>
      </c>
      <c r="F15" s="12">
        <f>Gastos!C10/F7</f>
        <v>80724.01716</v>
      </c>
      <c r="G15" s="12">
        <f>Gastos!C10/G7</f>
        <v>62526.11734</v>
      </c>
    </row>
    <row r="16">
      <c r="B16" s="16" t="s">
        <v>17</v>
      </c>
      <c r="C16" s="17"/>
      <c r="D16" s="12">
        <f>Gastos!B20/D7</f>
        <v>46913.58025</v>
      </c>
      <c r="E16" s="12">
        <f>Gastos!B20/E7</f>
        <v>36538.46154</v>
      </c>
      <c r="F16" s="12">
        <f>Gastos!C20/F7</f>
        <v>38059.70149</v>
      </c>
      <c r="G16" s="12">
        <f>Gastos!C20/G7</f>
        <v>29479.76879</v>
      </c>
    </row>
    <row r="17">
      <c r="A17" s="6"/>
      <c r="B17" s="16"/>
      <c r="C17" s="17"/>
      <c r="D17" s="12"/>
      <c r="E17" s="12"/>
      <c r="F17" s="12"/>
      <c r="G17" s="1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20" t="s">
        <v>18</v>
      </c>
      <c r="C18" s="20"/>
      <c r="D18" s="21">
        <f t="shared" ref="D18:G18" si="4">SUM(D13:D17)*D7</f>
        <v>199990641.2</v>
      </c>
      <c r="E18" s="21">
        <f t="shared" si="4"/>
        <v>211623726.2</v>
      </c>
      <c r="F18" s="21">
        <f t="shared" si="4"/>
        <v>301317141.5</v>
      </c>
      <c r="G18" s="21">
        <f t="shared" si="4"/>
        <v>322091731.5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B19" s="20" t="s">
        <v>19</v>
      </c>
      <c r="C19" s="22"/>
      <c r="D19" s="21">
        <f t="shared" ref="D19:G19" si="5">D18/D7</f>
        <v>2469020.262</v>
      </c>
      <c r="E19" s="21">
        <f t="shared" si="5"/>
        <v>2034843.521</v>
      </c>
      <c r="F19" s="21">
        <f t="shared" si="5"/>
        <v>2248635.384</v>
      </c>
      <c r="G19" s="21">
        <f t="shared" si="5"/>
        <v>1861801.916</v>
      </c>
    </row>
    <row r="20">
      <c r="A20" s="6"/>
      <c r="B20" s="20"/>
      <c r="C20" s="22"/>
      <c r="D20" s="21"/>
      <c r="E20" s="21"/>
      <c r="F20" s="21"/>
      <c r="G20" s="2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B21" s="20" t="s">
        <v>20</v>
      </c>
      <c r="C21" s="22" t="s">
        <v>21</v>
      </c>
      <c r="D21" s="21">
        <f t="shared" ref="D21:G21" si="6">D9-D18</f>
        <v>83509358.78</v>
      </c>
      <c r="E21" s="21">
        <f t="shared" si="6"/>
        <v>100376273.8</v>
      </c>
      <c r="F21" s="21">
        <f t="shared" si="6"/>
        <v>167682858.5</v>
      </c>
      <c r="G21" s="21">
        <f t="shared" si="6"/>
        <v>196908268.5</v>
      </c>
    </row>
    <row r="22" ht="15.75" customHeight="1">
      <c r="B22" s="20" t="s">
        <v>22</v>
      </c>
      <c r="C22" s="22" t="s">
        <v>23</v>
      </c>
      <c r="D22" s="21">
        <f t="shared" ref="D22:G22" si="7">D21/D7</f>
        <v>1030979.738</v>
      </c>
      <c r="E22" s="21">
        <f t="shared" si="7"/>
        <v>965156.4787</v>
      </c>
      <c r="F22" s="21">
        <f t="shared" si="7"/>
        <v>1251364.616</v>
      </c>
      <c r="G22" s="21">
        <f t="shared" si="7"/>
        <v>1138198.084</v>
      </c>
    </row>
    <row r="23" ht="15.75" customHeight="1">
      <c r="A23" s="6"/>
      <c r="B23" s="23" t="s">
        <v>24</v>
      </c>
      <c r="C23" s="24"/>
      <c r="D23" s="25">
        <f t="shared" ref="D23:G23" si="8">(D8-D19)/D19</f>
        <v>0.4175663335</v>
      </c>
      <c r="E23" s="25">
        <f t="shared" si="8"/>
        <v>0.4743148397</v>
      </c>
      <c r="F23" s="25">
        <f t="shared" si="8"/>
        <v>0.5564995662</v>
      </c>
      <c r="G23" s="25">
        <f t="shared" si="8"/>
        <v>0.6113422025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23"/>
      <c r="C24" s="24"/>
      <c r="D24" s="26"/>
      <c r="E24" s="26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/>
    <row r="26" ht="15.75" customHeight="1"/>
    <row r="27" ht="15.75" customHeight="1"/>
    <row r="28" ht="15.75" customHeight="1">
      <c r="D28" s="27"/>
      <c r="E28" s="27"/>
      <c r="F28" s="27"/>
    </row>
    <row r="29" ht="15.75" customHeight="1">
      <c r="D29" s="27"/>
      <c r="E29" s="27"/>
      <c r="F29" s="2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1:G11"/>
    <mergeCell ref="B12:C12"/>
    <mergeCell ref="B13:C13"/>
    <mergeCell ref="B14:C14"/>
    <mergeCell ref="B15:C15"/>
    <mergeCell ref="B16:C16"/>
    <mergeCell ref="B17:C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1.0"/>
    <col customWidth="1" min="4" max="4" width="12.25"/>
    <col customWidth="1" min="5" max="5" width="11.0"/>
    <col customWidth="1" min="6" max="6" width="14.13"/>
    <col customWidth="1" hidden="1" min="7" max="7" width="165.75"/>
    <col customWidth="1" min="8" max="8" width="12.75"/>
    <col customWidth="1" min="9" max="9" width="13.25"/>
    <col customWidth="1" min="10" max="10" width="9.38"/>
    <col customWidth="1" min="11" max="11" width="12.75"/>
    <col customWidth="1" min="12" max="26" width="9.38"/>
  </cols>
  <sheetData>
    <row r="1">
      <c r="A1" s="28" t="s">
        <v>25</v>
      </c>
      <c r="B1" s="29"/>
      <c r="C1" s="30"/>
      <c r="D1" s="31" t="s">
        <v>26</v>
      </c>
      <c r="E1" s="32"/>
      <c r="F1" s="33" t="s">
        <v>27</v>
      </c>
      <c r="G1" s="34"/>
      <c r="H1" s="6"/>
      <c r="I1" s="6"/>
    </row>
    <row r="2">
      <c r="A2" s="6"/>
      <c r="B2" s="34" t="s">
        <v>28</v>
      </c>
      <c r="C2" s="34"/>
      <c r="D2" s="35">
        <v>33000.0</v>
      </c>
      <c r="E2" s="36" t="s">
        <v>29</v>
      </c>
      <c r="F2" s="37">
        <f t="shared" ref="F2:F3" si="1">D2*3850</f>
        <v>127050000</v>
      </c>
      <c r="G2" s="38" t="s">
        <v>30</v>
      </c>
      <c r="H2" s="6"/>
      <c r="I2" s="6"/>
      <c r="J2" s="6" t="s">
        <v>31</v>
      </c>
      <c r="K2" s="39" t="s">
        <v>32</v>
      </c>
    </row>
    <row r="3">
      <c r="A3" s="6"/>
      <c r="B3" s="40" t="s">
        <v>33</v>
      </c>
      <c r="C3" s="34"/>
      <c r="D3" s="35">
        <v>30000.0</v>
      </c>
      <c r="E3" s="36" t="s">
        <v>29</v>
      </c>
      <c r="F3" s="37">
        <f t="shared" si="1"/>
        <v>115500000</v>
      </c>
      <c r="G3" s="38" t="s">
        <v>34</v>
      </c>
      <c r="H3" s="6"/>
      <c r="J3" s="41">
        <v>1.0</v>
      </c>
      <c r="K3" s="42">
        <v>3850.0</v>
      </c>
    </row>
    <row r="4">
      <c r="A4" s="6" t="s">
        <v>35</v>
      </c>
      <c r="B4" s="34" t="s">
        <v>36</v>
      </c>
      <c r="C4" s="34"/>
      <c r="D4" s="35">
        <v>35.0</v>
      </c>
      <c r="E4" s="36" t="s">
        <v>29</v>
      </c>
      <c r="F4" s="37">
        <f>D4*3850*14</f>
        <v>1886500</v>
      </c>
      <c r="G4" s="38" t="s">
        <v>37</v>
      </c>
      <c r="H4" s="6"/>
      <c r="I4" s="6"/>
    </row>
    <row r="5">
      <c r="A5" s="6"/>
      <c r="B5" s="34" t="s">
        <v>38</v>
      </c>
      <c r="C5" s="34"/>
      <c r="D5" s="35">
        <v>92.9</v>
      </c>
      <c r="E5" s="36" t="s">
        <v>29</v>
      </c>
      <c r="F5" s="37">
        <f t="shared" ref="F5:F13" si="2">D5*3850</f>
        <v>357665</v>
      </c>
      <c r="G5" s="38" t="s">
        <v>39</v>
      </c>
      <c r="H5" s="6"/>
      <c r="I5" s="6"/>
    </row>
    <row r="6">
      <c r="A6" s="6"/>
      <c r="B6" s="34" t="s">
        <v>40</v>
      </c>
      <c r="C6" s="34"/>
      <c r="D6" s="35">
        <v>147.2</v>
      </c>
      <c r="E6" s="36" t="s">
        <v>29</v>
      </c>
      <c r="F6" s="37">
        <f t="shared" si="2"/>
        <v>566720</v>
      </c>
      <c r="G6" s="38" t="s">
        <v>41</v>
      </c>
      <c r="H6" s="6"/>
      <c r="I6" s="6"/>
    </row>
    <row r="7">
      <c r="A7" s="6"/>
      <c r="B7" s="34" t="s">
        <v>42</v>
      </c>
      <c r="C7" s="34"/>
      <c r="D7" s="35">
        <v>100.15</v>
      </c>
      <c r="E7" s="36" t="s">
        <v>29</v>
      </c>
      <c r="F7" s="37">
        <f t="shared" si="2"/>
        <v>385577.5</v>
      </c>
      <c r="G7" s="38" t="s">
        <v>43</v>
      </c>
      <c r="H7" s="6"/>
      <c r="I7" s="6"/>
    </row>
    <row r="8">
      <c r="A8" s="6"/>
      <c r="B8" s="34" t="s">
        <v>44</v>
      </c>
      <c r="C8" s="34"/>
      <c r="D8" s="35">
        <v>143.75</v>
      </c>
      <c r="E8" s="36" t="s">
        <v>29</v>
      </c>
      <c r="F8" s="37">
        <f t="shared" si="2"/>
        <v>553437.5</v>
      </c>
      <c r="G8" s="38" t="s">
        <v>45</v>
      </c>
      <c r="H8" s="6"/>
      <c r="I8" s="6"/>
    </row>
    <row r="9">
      <c r="A9" s="6"/>
      <c r="B9" s="34" t="s">
        <v>46</v>
      </c>
      <c r="C9" s="34"/>
      <c r="D9" s="35">
        <v>66.45</v>
      </c>
      <c r="E9" s="36" t="s">
        <v>29</v>
      </c>
      <c r="F9" s="37">
        <f t="shared" si="2"/>
        <v>255832.5</v>
      </c>
      <c r="G9" s="38" t="s">
        <v>47</v>
      </c>
      <c r="H9" s="6"/>
      <c r="I9" s="6"/>
    </row>
    <row r="10">
      <c r="A10" s="6"/>
      <c r="B10" s="34" t="s">
        <v>48</v>
      </c>
      <c r="C10" s="34"/>
      <c r="D10" s="35">
        <v>571.0</v>
      </c>
      <c r="E10" s="36" t="s">
        <v>49</v>
      </c>
      <c r="F10" s="37">
        <f t="shared" si="2"/>
        <v>2198350</v>
      </c>
      <c r="G10" s="38" t="s">
        <v>50</v>
      </c>
      <c r="H10" s="6"/>
      <c r="I10" s="6"/>
    </row>
    <row r="11">
      <c r="A11" s="6"/>
      <c r="B11" s="34" t="s">
        <v>51</v>
      </c>
      <c r="C11" s="34"/>
      <c r="D11" s="35">
        <v>129.87</v>
      </c>
      <c r="E11" s="36" t="s">
        <v>29</v>
      </c>
      <c r="F11" s="37">
        <f t="shared" si="2"/>
        <v>499999.5</v>
      </c>
      <c r="G11" s="37" t="str">
        <f>E11*3850</f>
        <v>#VALUE!</v>
      </c>
      <c r="H11" s="6"/>
      <c r="I11" s="6"/>
    </row>
    <row r="12">
      <c r="A12" s="6"/>
      <c r="B12" s="34" t="s">
        <v>52</v>
      </c>
      <c r="C12" s="34"/>
      <c r="D12" s="35">
        <v>1837.31</v>
      </c>
      <c r="E12" s="36" t="s">
        <v>29</v>
      </c>
      <c r="F12" s="37">
        <f t="shared" si="2"/>
        <v>7073643.5</v>
      </c>
      <c r="G12" s="38" t="s">
        <v>53</v>
      </c>
      <c r="H12" s="6"/>
      <c r="I12" s="6"/>
    </row>
    <row r="13">
      <c r="A13" s="6"/>
      <c r="B13" s="34" t="s">
        <v>54</v>
      </c>
      <c r="C13" s="34"/>
      <c r="D13" s="35">
        <v>90.05</v>
      </c>
      <c r="E13" s="36" t="s">
        <v>29</v>
      </c>
      <c r="F13" s="37">
        <f t="shared" si="2"/>
        <v>346692.5</v>
      </c>
      <c r="G13" s="38" t="s">
        <v>55</v>
      </c>
      <c r="H13" s="6"/>
      <c r="I13" s="6"/>
    </row>
    <row r="14">
      <c r="A14" s="6" t="s">
        <v>56</v>
      </c>
      <c r="B14" s="34" t="s">
        <v>57</v>
      </c>
      <c r="C14" s="34"/>
      <c r="D14" s="35">
        <v>116.65</v>
      </c>
      <c r="E14" s="36" t="s">
        <v>29</v>
      </c>
      <c r="F14" s="37">
        <f>D14*3850*2</f>
        <v>898205</v>
      </c>
      <c r="G14" s="38" t="s">
        <v>58</v>
      </c>
      <c r="H14" s="6"/>
      <c r="I14" s="6"/>
    </row>
    <row r="15">
      <c r="A15" s="6"/>
      <c r="B15" s="34" t="s">
        <v>59</v>
      </c>
      <c r="C15" s="34"/>
      <c r="D15" s="35">
        <v>79.49</v>
      </c>
      <c r="E15" s="36" t="s">
        <v>29</v>
      </c>
      <c r="F15" s="37">
        <f t="shared" ref="F15:F21" si="3">D15*3850</f>
        <v>306036.5</v>
      </c>
      <c r="G15" s="38" t="s">
        <v>60</v>
      </c>
      <c r="H15" s="6"/>
      <c r="I15" s="6"/>
    </row>
    <row r="16">
      <c r="A16" s="6"/>
      <c r="B16" s="34" t="s">
        <v>61</v>
      </c>
      <c r="C16" s="34"/>
      <c r="D16" s="35">
        <v>79.49</v>
      </c>
      <c r="E16" s="36" t="s">
        <v>29</v>
      </c>
      <c r="F16" s="37">
        <f t="shared" si="3"/>
        <v>306036.5</v>
      </c>
      <c r="G16" s="38" t="s">
        <v>60</v>
      </c>
      <c r="H16" s="6"/>
      <c r="I16" s="6"/>
    </row>
    <row r="17">
      <c r="A17" s="6"/>
      <c r="B17" s="34" t="s">
        <v>62</v>
      </c>
      <c r="C17" s="34"/>
      <c r="D17" s="35">
        <v>2000.0</v>
      </c>
      <c r="E17" s="36" t="s">
        <v>29</v>
      </c>
      <c r="F17" s="37">
        <f t="shared" si="3"/>
        <v>7700000</v>
      </c>
      <c r="G17" s="34"/>
      <c r="H17" s="6"/>
    </row>
    <row r="18">
      <c r="A18" s="6"/>
      <c r="B18" s="34" t="s">
        <v>63</v>
      </c>
      <c r="C18" s="34"/>
      <c r="D18" s="35">
        <v>500.0</v>
      </c>
      <c r="E18" s="36" t="s">
        <v>29</v>
      </c>
      <c r="F18" s="37">
        <f t="shared" si="3"/>
        <v>1925000</v>
      </c>
      <c r="G18" s="3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34" t="s">
        <v>64</v>
      </c>
      <c r="C19" s="34"/>
      <c r="D19" s="35">
        <v>350.0</v>
      </c>
      <c r="E19" s="36" t="s">
        <v>29</v>
      </c>
      <c r="F19" s="37">
        <f t="shared" si="3"/>
        <v>1347500</v>
      </c>
      <c r="G19" s="3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34" t="s">
        <v>65</v>
      </c>
      <c r="C20" s="34"/>
      <c r="D20" s="35">
        <v>100.0</v>
      </c>
      <c r="E20" s="36" t="s">
        <v>29</v>
      </c>
      <c r="F20" s="37">
        <f t="shared" si="3"/>
        <v>385000</v>
      </c>
      <c r="G20" s="3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34" t="s">
        <v>66</v>
      </c>
      <c r="C21" s="34"/>
      <c r="D21" s="35">
        <v>10000.0</v>
      </c>
      <c r="E21" s="36" t="s">
        <v>29</v>
      </c>
      <c r="F21" s="37">
        <f t="shared" si="3"/>
        <v>38500000</v>
      </c>
      <c r="G21" s="3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3" t="s">
        <v>67</v>
      </c>
      <c r="B22" s="29"/>
      <c r="C22" s="30"/>
      <c r="D22" s="44">
        <f>SUM(D2:D21)</f>
        <v>79439.31</v>
      </c>
      <c r="E22" s="45" t="s">
        <v>29</v>
      </c>
      <c r="F22" s="44">
        <f>SUM(F2:F21)</f>
        <v>308042196</v>
      </c>
      <c r="G22" s="46"/>
      <c r="H22" s="46" t="s">
        <v>68</v>
      </c>
      <c r="J22" s="28" t="s">
        <v>69</v>
      </c>
      <c r="K22" s="29"/>
      <c r="L22" s="30"/>
    </row>
    <row r="23" ht="15.75" customHeight="1">
      <c r="D23" s="47"/>
      <c r="E23" s="36"/>
      <c r="K23" s="48">
        <f>F22/120</f>
        <v>2567018.3</v>
      </c>
    </row>
    <row r="24" ht="15.75" customHeight="1">
      <c r="D24" s="35"/>
      <c r="E24" s="36"/>
    </row>
    <row r="25" ht="15.75" customHeight="1">
      <c r="D25" s="47"/>
      <c r="E25" s="36"/>
    </row>
    <row r="26" ht="15.75" customHeight="1">
      <c r="D26" s="47"/>
      <c r="E26" s="36"/>
    </row>
    <row r="27" ht="15.75" customHeight="1">
      <c r="D27" s="47"/>
      <c r="E27" s="36"/>
    </row>
    <row r="28" ht="15.75" customHeight="1">
      <c r="D28" s="47"/>
      <c r="E28" s="36"/>
    </row>
    <row r="29" ht="15.75" customHeight="1">
      <c r="D29" s="47"/>
      <c r="E29" s="36"/>
    </row>
    <row r="30" ht="15.75" customHeight="1">
      <c r="D30" s="47"/>
      <c r="E30" s="36"/>
    </row>
    <row r="31" ht="15.75" customHeight="1">
      <c r="D31" s="47"/>
      <c r="E31" s="36"/>
    </row>
    <row r="32" ht="15.75" customHeight="1">
      <c r="D32" s="47"/>
      <c r="E32" s="36"/>
    </row>
    <row r="33" ht="15.75" customHeight="1">
      <c r="D33" s="47"/>
      <c r="E33" s="36"/>
    </row>
    <row r="34" ht="15.75" customHeight="1">
      <c r="D34" s="47"/>
      <c r="E34" s="36"/>
    </row>
    <row r="35" ht="15.75" customHeight="1">
      <c r="D35" s="47"/>
      <c r="E35" s="36"/>
    </row>
    <row r="36" ht="15.75" customHeight="1">
      <c r="D36" s="47"/>
      <c r="E36" s="36"/>
    </row>
    <row r="37" ht="15.75" customHeight="1">
      <c r="D37" s="47"/>
      <c r="E37" s="36"/>
    </row>
    <row r="38" ht="15.75" customHeight="1">
      <c r="D38" s="47"/>
      <c r="E38" s="36"/>
    </row>
    <row r="39" ht="15.75" customHeight="1">
      <c r="D39" s="47"/>
      <c r="E39" s="36"/>
    </row>
    <row r="40" ht="15.75" customHeight="1">
      <c r="D40" s="47"/>
      <c r="E40" s="36"/>
    </row>
    <row r="41" ht="15.75" customHeight="1">
      <c r="D41" s="47"/>
      <c r="E41" s="36"/>
    </row>
    <row r="42" ht="15.75" customHeight="1">
      <c r="D42" s="47"/>
      <c r="E42" s="36"/>
    </row>
    <row r="43" ht="15.75" customHeight="1">
      <c r="D43" s="47"/>
      <c r="E43" s="36"/>
    </row>
    <row r="44" ht="15.75" customHeight="1">
      <c r="D44" s="47"/>
      <c r="E44" s="36"/>
    </row>
    <row r="45" ht="15.75" customHeight="1">
      <c r="D45" s="47"/>
      <c r="E45" s="36"/>
    </row>
    <row r="46" ht="15.75" customHeight="1">
      <c r="D46" s="47"/>
      <c r="E46" s="36"/>
    </row>
    <row r="47" ht="15.75" customHeight="1">
      <c r="D47" s="47"/>
      <c r="E47" s="36"/>
    </row>
    <row r="48" ht="15.75" customHeight="1">
      <c r="D48" s="47"/>
      <c r="E48" s="36"/>
    </row>
    <row r="49" ht="15.75" customHeight="1">
      <c r="D49" s="47"/>
      <c r="E49" s="36"/>
    </row>
    <row r="50" ht="15.75" customHeight="1">
      <c r="D50" s="47"/>
      <c r="E50" s="36"/>
    </row>
    <row r="51" ht="15.75" customHeight="1">
      <c r="D51" s="47"/>
      <c r="E51" s="36"/>
    </row>
    <row r="52" ht="15.75" customHeight="1">
      <c r="D52" s="47"/>
      <c r="E52" s="36"/>
    </row>
    <row r="53" ht="15.75" customHeight="1">
      <c r="D53" s="47"/>
      <c r="E53" s="36"/>
    </row>
    <row r="54" ht="15.75" customHeight="1">
      <c r="D54" s="47"/>
      <c r="E54" s="36"/>
    </row>
    <row r="55" ht="15.75" customHeight="1">
      <c r="D55" s="47"/>
      <c r="E55" s="36"/>
    </row>
    <row r="56" ht="15.75" customHeight="1">
      <c r="D56" s="47"/>
      <c r="E56" s="36"/>
    </row>
    <row r="57" ht="15.75" customHeight="1">
      <c r="D57" s="47"/>
      <c r="E57" s="36"/>
    </row>
    <row r="58" ht="15.75" customHeight="1">
      <c r="D58" s="47"/>
      <c r="E58" s="36"/>
    </row>
    <row r="59" ht="15.75" customHeight="1">
      <c r="D59" s="47"/>
      <c r="E59" s="36"/>
    </row>
    <row r="60" ht="15.75" customHeight="1">
      <c r="D60" s="47"/>
      <c r="E60" s="36"/>
    </row>
    <row r="61" ht="15.75" customHeight="1">
      <c r="D61" s="47"/>
      <c r="E61" s="36"/>
    </row>
    <row r="62" ht="15.75" customHeight="1">
      <c r="D62" s="47"/>
      <c r="E62" s="36"/>
    </row>
    <row r="63" ht="15.75" customHeight="1">
      <c r="D63" s="47"/>
      <c r="E63" s="36"/>
    </row>
    <row r="64" ht="15.75" customHeight="1">
      <c r="D64" s="47"/>
      <c r="E64" s="36"/>
    </row>
    <row r="65" ht="15.75" customHeight="1">
      <c r="D65" s="47"/>
      <c r="E65" s="36"/>
    </row>
    <row r="66" ht="15.75" customHeight="1">
      <c r="D66" s="47"/>
      <c r="E66" s="36"/>
    </row>
    <row r="67" ht="15.75" customHeight="1">
      <c r="D67" s="47"/>
      <c r="E67" s="36"/>
    </row>
    <row r="68" ht="15.75" customHeight="1">
      <c r="D68" s="47"/>
      <c r="E68" s="36"/>
    </row>
    <row r="69" ht="15.75" customHeight="1">
      <c r="D69" s="47"/>
      <c r="E69" s="36"/>
    </row>
    <row r="70" ht="15.75" customHeight="1">
      <c r="D70" s="47"/>
      <c r="E70" s="36"/>
    </row>
    <row r="71" ht="15.75" customHeight="1">
      <c r="D71" s="47"/>
      <c r="E71" s="36"/>
    </row>
    <row r="72" ht="15.75" customHeight="1">
      <c r="D72" s="47"/>
      <c r="E72" s="36"/>
    </row>
    <row r="73" ht="15.75" customHeight="1">
      <c r="D73" s="47"/>
      <c r="E73" s="36"/>
    </row>
    <row r="74" ht="15.75" customHeight="1">
      <c r="D74" s="47"/>
      <c r="E74" s="36"/>
    </row>
    <row r="75" ht="15.75" customHeight="1">
      <c r="D75" s="47"/>
      <c r="E75" s="36"/>
    </row>
    <row r="76" ht="15.75" customHeight="1">
      <c r="D76" s="47"/>
      <c r="E76" s="36"/>
    </row>
    <row r="77" ht="15.75" customHeight="1">
      <c r="D77" s="47"/>
      <c r="E77" s="36"/>
    </row>
    <row r="78" ht="15.75" customHeight="1">
      <c r="D78" s="47"/>
      <c r="E78" s="36"/>
    </row>
    <row r="79" ht="15.75" customHeight="1">
      <c r="D79" s="47"/>
      <c r="E79" s="36"/>
    </row>
    <row r="80" ht="15.75" customHeight="1">
      <c r="D80" s="47"/>
      <c r="E80" s="36"/>
    </row>
    <row r="81" ht="15.75" customHeight="1">
      <c r="D81" s="47"/>
      <c r="E81" s="36"/>
    </row>
    <row r="82" ht="15.75" customHeight="1">
      <c r="D82" s="47"/>
      <c r="E82" s="36"/>
    </row>
    <row r="83" ht="15.75" customHeight="1">
      <c r="D83" s="47"/>
      <c r="E83" s="36"/>
    </row>
    <row r="84" ht="15.75" customHeight="1">
      <c r="D84" s="47"/>
      <c r="E84" s="36"/>
    </row>
    <row r="85" ht="15.75" customHeight="1">
      <c r="D85" s="47"/>
      <c r="E85" s="36"/>
    </row>
    <row r="86" ht="15.75" customHeight="1">
      <c r="D86" s="47"/>
      <c r="E86" s="36"/>
    </row>
    <row r="87" ht="15.75" customHeight="1">
      <c r="D87" s="47"/>
      <c r="E87" s="36"/>
    </row>
    <row r="88" ht="15.75" customHeight="1">
      <c r="D88" s="47"/>
      <c r="E88" s="36"/>
    </row>
    <row r="89" ht="15.75" customHeight="1">
      <c r="D89" s="47"/>
      <c r="E89" s="36"/>
    </row>
    <row r="90" ht="15.75" customHeight="1">
      <c r="D90" s="47"/>
      <c r="E90" s="36"/>
    </row>
    <row r="91" ht="15.75" customHeight="1">
      <c r="D91" s="47"/>
      <c r="E91" s="36"/>
    </row>
    <row r="92" ht="15.75" customHeight="1">
      <c r="D92" s="47"/>
      <c r="E92" s="36"/>
    </row>
    <row r="93" ht="15.75" customHeight="1">
      <c r="D93" s="47"/>
      <c r="E93" s="36"/>
    </row>
    <row r="94" ht="15.75" customHeight="1">
      <c r="D94" s="47"/>
      <c r="E94" s="36"/>
    </row>
    <row r="95" ht="15.75" customHeight="1">
      <c r="D95" s="47"/>
      <c r="E95" s="36"/>
    </row>
    <row r="96" ht="15.75" customHeight="1">
      <c r="D96" s="47"/>
      <c r="E96" s="36"/>
    </row>
    <row r="97" ht="15.75" customHeight="1">
      <c r="D97" s="47"/>
      <c r="E97" s="36"/>
    </row>
    <row r="98" ht="15.75" customHeight="1">
      <c r="D98" s="47"/>
      <c r="E98" s="36"/>
    </row>
    <row r="99" ht="15.75" customHeight="1">
      <c r="D99" s="47"/>
      <c r="E99" s="36"/>
    </row>
    <row r="100" ht="15.75" customHeight="1">
      <c r="D100" s="47"/>
      <c r="E100" s="36"/>
    </row>
    <row r="101" ht="15.75" customHeight="1">
      <c r="D101" s="47"/>
      <c r="E101" s="36"/>
    </row>
    <row r="102" ht="15.75" customHeight="1">
      <c r="D102" s="47"/>
      <c r="E102" s="36"/>
    </row>
    <row r="103" ht="15.75" customHeight="1">
      <c r="D103" s="47"/>
      <c r="E103" s="36"/>
    </row>
    <row r="104" ht="15.75" customHeight="1">
      <c r="D104" s="47"/>
      <c r="E104" s="36"/>
    </row>
    <row r="105" ht="15.75" customHeight="1">
      <c r="D105" s="47"/>
      <c r="E105" s="36"/>
    </row>
    <row r="106" ht="15.75" customHeight="1">
      <c r="D106" s="47"/>
      <c r="E106" s="36"/>
    </row>
    <row r="107" ht="15.75" customHeight="1">
      <c r="D107" s="47"/>
      <c r="E107" s="36"/>
    </row>
    <row r="108" ht="15.75" customHeight="1">
      <c r="D108" s="47"/>
      <c r="E108" s="36"/>
    </row>
    <row r="109" ht="15.75" customHeight="1">
      <c r="D109" s="47"/>
      <c r="E109" s="36"/>
    </row>
    <row r="110" ht="15.75" customHeight="1">
      <c r="D110" s="47"/>
      <c r="E110" s="36"/>
    </row>
    <row r="111" ht="15.75" customHeight="1">
      <c r="D111" s="47"/>
      <c r="E111" s="36"/>
    </row>
    <row r="112" ht="15.75" customHeight="1">
      <c r="D112" s="47"/>
      <c r="E112" s="36"/>
    </row>
    <row r="113" ht="15.75" customHeight="1">
      <c r="D113" s="47"/>
      <c r="E113" s="36"/>
    </row>
    <row r="114" ht="15.75" customHeight="1">
      <c r="D114" s="47"/>
      <c r="E114" s="36"/>
    </row>
    <row r="115" ht="15.75" customHeight="1">
      <c r="D115" s="47"/>
      <c r="E115" s="36"/>
    </row>
    <row r="116" ht="15.75" customHeight="1">
      <c r="D116" s="47"/>
      <c r="E116" s="36"/>
    </row>
    <row r="117" ht="15.75" customHeight="1">
      <c r="D117" s="47"/>
      <c r="E117" s="36"/>
    </row>
    <row r="118" ht="15.75" customHeight="1">
      <c r="D118" s="47"/>
      <c r="E118" s="36"/>
    </row>
    <row r="119" ht="15.75" customHeight="1">
      <c r="D119" s="47"/>
      <c r="E119" s="36"/>
    </row>
    <row r="120" ht="15.75" customHeight="1">
      <c r="D120" s="47"/>
      <c r="E120" s="36"/>
    </row>
    <row r="121" ht="15.75" customHeight="1">
      <c r="D121" s="47"/>
      <c r="E121" s="36"/>
    </row>
    <row r="122" ht="15.75" customHeight="1">
      <c r="D122" s="47"/>
      <c r="E122" s="36"/>
    </row>
    <row r="123" ht="15.75" customHeight="1">
      <c r="D123" s="47"/>
      <c r="E123" s="36"/>
    </row>
    <row r="124" ht="15.75" customHeight="1">
      <c r="D124" s="47"/>
      <c r="E124" s="36"/>
    </row>
    <row r="125" ht="15.75" customHeight="1">
      <c r="D125" s="47"/>
      <c r="E125" s="36"/>
    </row>
    <row r="126" ht="15.75" customHeight="1">
      <c r="D126" s="47"/>
      <c r="E126" s="36"/>
    </row>
    <row r="127" ht="15.75" customHeight="1">
      <c r="D127" s="47"/>
      <c r="E127" s="36"/>
    </row>
    <row r="128" ht="15.75" customHeight="1">
      <c r="D128" s="47"/>
      <c r="E128" s="36"/>
    </row>
    <row r="129" ht="15.75" customHeight="1">
      <c r="D129" s="47"/>
      <c r="E129" s="36"/>
    </row>
    <row r="130" ht="15.75" customHeight="1">
      <c r="D130" s="47"/>
      <c r="E130" s="36"/>
    </row>
    <row r="131" ht="15.75" customHeight="1">
      <c r="D131" s="47"/>
      <c r="E131" s="36"/>
    </row>
    <row r="132" ht="15.75" customHeight="1">
      <c r="D132" s="47"/>
      <c r="E132" s="36"/>
    </row>
    <row r="133" ht="15.75" customHeight="1">
      <c r="D133" s="47"/>
      <c r="E133" s="36"/>
    </row>
    <row r="134" ht="15.75" customHeight="1">
      <c r="D134" s="47"/>
      <c r="E134" s="36"/>
    </row>
    <row r="135" ht="15.75" customHeight="1">
      <c r="D135" s="47"/>
      <c r="E135" s="36"/>
    </row>
    <row r="136" ht="15.75" customHeight="1">
      <c r="D136" s="47"/>
      <c r="E136" s="36"/>
    </row>
    <row r="137" ht="15.75" customHeight="1">
      <c r="D137" s="47"/>
      <c r="E137" s="36"/>
    </row>
    <row r="138" ht="15.75" customHeight="1">
      <c r="D138" s="47"/>
      <c r="E138" s="36"/>
    </row>
    <row r="139" ht="15.75" customHeight="1">
      <c r="D139" s="47"/>
      <c r="E139" s="36"/>
    </row>
    <row r="140" ht="15.75" customHeight="1">
      <c r="D140" s="47"/>
      <c r="E140" s="36"/>
    </row>
    <row r="141" ht="15.75" customHeight="1">
      <c r="D141" s="47"/>
      <c r="E141" s="36"/>
    </row>
    <row r="142" ht="15.75" customHeight="1">
      <c r="D142" s="47"/>
      <c r="E142" s="36"/>
    </row>
    <row r="143" ht="15.75" customHeight="1">
      <c r="D143" s="47"/>
      <c r="E143" s="36"/>
    </row>
    <row r="144" ht="15.75" customHeight="1">
      <c r="D144" s="47"/>
      <c r="E144" s="36"/>
    </row>
    <row r="145" ht="15.75" customHeight="1">
      <c r="D145" s="47"/>
      <c r="E145" s="36"/>
    </row>
    <row r="146" ht="15.75" customHeight="1">
      <c r="D146" s="47"/>
      <c r="E146" s="36"/>
    </row>
    <row r="147" ht="15.75" customHeight="1">
      <c r="D147" s="47"/>
      <c r="E147" s="36"/>
    </row>
    <row r="148" ht="15.75" customHeight="1">
      <c r="D148" s="47"/>
      <c r="E148" s="36"/>
    </row>
    <row r="149" ht="15.75" customHeight="1">
      <c r="D149" s="47"/>
      <c r="E149" s="36"/>
    </row>
    <row r="150" ht="15.75" customHeight="1">
      <c r="D150" s="47"/>
      <c r="E150" s="36"/>
    </row>
    <row r="151" ht="15.75" customHeight="1">
      <c r="D151" s="47"/>
      <c r="E151" s="36"/>
    </row>
    <row r="152" ht="15.75" customHeight="1">
      <c r="D152" s="47"/>
      <c r="E152" s="36"/>
    </row>
    <row r="153" ht="15.75" customHeight="1">
      <c r="D153" s="47"/>
      <c r="E153" s="36"/>
    </row>
    <row r="154" ht="15.75" customHeight="1">
      <c r="D154" s="47"/>
      <c r="E154" s="36"/>
    </row>
    <row r="155" ht="15.75" customHeight="1">
      <c r="D155" s="47"/>
      <c r="E155" s="36"/>
    </row>
    <row r="156" ht="15.75" customHeight="1">
      <c r="D156" s="47"/>
      <c r="E156" s="36"/>
    </row>
    <row r="157" ht="15.75" customHeight="1">
      <c r="D157" s="47"/>
      <c r="E157" s="36"/>
    </row>
    <row r="158" ht="15.75" customHeight="1">
      <c r="D158" s="47"/>
      <c r="E158" s="36"/>
    </row>
    <row r="159" ht="15.75" customHeight="1">
      <c r="D159" s="47"/>
      <c r="E159" s="36"/>
    </row>
    <row r="160" ht="15.75" customHeight="1">
      <c r="D160" s="47"/>
      <c r="E160" s="36"/>
    </row>
    <row r="161" ht="15.75" customHeight="1">
      <c r="D161" s="47"/>
      <c r="E161" s="36"/>
    </row>
    <row r="162" ht="15.75" customHeight="1">
      <c r="D162" s="47"/>
      <c r="E162" s="36"/>
    </row>
    <row r="163" ht="15.75" customHeight="1">
      <c r="D163" s="47"/>
      <c r="E163" s="36"/>
    </row>
    <row r="164" ht="15.75" customHeight="1">
      <c r="D164" s="47"/>
      <c r="E164" s="36"/>
    </row>
    <row r="165" ht="15.75" customHeight="1">
      <c r="D165" s="47"/>
      <c r="E165" s="36"/>
    </row>
    <row r="166" ht="15.75" customHeight="1">
      <c r="D166" s="47"/>
      <c r="E166" s="36"/>
    </row>
    <row r="167" ht="15.75" customHeight="1">
      <c r="D167" s="47"/>
      <c r="E167" s="36"/>
    </row>
    <row r="168" ht="15.75" customHeight="1">
      <c r="D168" s="47"/>
      <c r="E168" s="36"/>
    </row>
    <row r="169" ht="15.75" customHeight="1">
      <c r="D169" s="47"/>
      <c r="E169" s="36"/>
    </row>
    <row r="170" ht="15.75" customHeight="1">
      <c r="D170" s="47"/>
      <c r="E170" s="36"/>
    </row>
    <row r="171" ht="15.75" customHeight="1">
      <c r="D171" s="47"/>
      <c r="E171" s="36"/>
    </row>
    <row r="172" ht="15.75" customHeight="1">
      <c r="D172" s="47"/>
      <c r="E172" s="36"/>
    </row>
    <row r="173" ht="15.75" customHeight="1">
      <c r="D173" s="47"/>
      <c r="E173" s="36"/>
    </row>
    <row r="174" ht="15.75" customHeight="1">
      <c r="D174" s="47"/>
      <c r="E174" s="36"/>
    </row>
    <row r="175" ht="15.75" customHeight="1">
      <c r="D175" s="47"/>
      <c r="E175" s="36"/>
    </row>
    <row r="176" ht="15.75" customHeight="1">
      <c r="D176" s="47"/>
      <c r="E176" s="36"/>
    </row>
    <row r="177" ht="15.75" customHeight="1">
      <c r="D177" s="47"/>
      <c r="E177" s="36"/>
    </row>
    <row r="178" ht="15.75" customHeight="1">
      <c r="D178" s="47"/>
      <c r="E178" s="36"/>
    </row>
    <row r="179" ht="15.75" customHeight="1">
      <c r="D179" s="47"/>
      <c r="E179" s="36"/>
    </row>
    <row r="180" ht="15.75" customHeight="1">
      <c r="D180" s="47"/>
      <c r="E180" s="36"/>
    </row>
    <row r="181" ht="15.75" customHeight="1">
      <c r="D181" s="47"/>
      <c r="E181" s="36"/>
    </row>
    <row r="182" ht="15.75" customHeight="1">
      <c r="D182" s="47"/>
      <c r="E182" s="36"/>
    </row>
    <row r="183" ht="15.75" customHeight="1">
      <c r="D183" s="47"/>
      <c r="E183" s="36"/>
    </row>
    <row r="184" ht="15.75" customHeight="1">
      <c r="D184" s="47"/>
      <c r="E184" s="36"/>
    </row>
    <row r="185" ht="15.75" customHeight="1">
      <c r="D185" s="47"/>
      <c r="E185" s="36"/>
    </row>
    <row r="186" ht="15.75" customHeight="1">
      <c r="D186" s="47"/>
      <c r="E186" s="36"/>
    </row>
    <row r="187" ht="15.75" customHeight="1">
      <c r="D187" s="47"/>
      <c r="E187" s="36"/>
    </row>
    <row r="188" ht="15.75" customHeight="1">
      <c r="D188" s="47"/>
      <c r="E188" s="36"/>
    </row>
    <row r="189" ht="15.75" customHeight="1">
      <c r="D189" s="47"/>
      <c r="E189" s="36"/>
    </row>
    <row r="190" ht="15.75" customHeight="1">
      <c r="D190" s="47"/>
      <c r="E190" s="36"/>
    </row>
    <row r="191" ht="15.75" customHeight="1">
      <c r="D191" s="47"/>
      <c r="E191" s="36"/>
    </row>
    <row r="192" ht="15.75" customHeight="1">
      <c r="D192" s="47"/>
      <c r="E192" s="36"/>
    </row>
    <row r="193" ht="15.75" customHeight="1">
      <c r="D193" s="47"/>
      <c r="E193" s="36"/>
    </row>
    <row r="194" ht="15.75" customHeight="1">
      <c r="D194" s="47"/>
      <c r="E194" s="36"/>
    </row>
    <row r="195" ht="15.75" customHeight="1">
      <c r="D195" s="47"/>
      <c r="E195" s="36"/>
    </row>
    <row r="196" ht="15.75" customHeight="1">
      <c r="D196" s="47"/>
      <c r="E196" s="36"/>
    </row>
    <row r="197" ht="15.75" customHeight="1">
      <c r="D197" s="47"/>
      <c r="E197" s="36"/>
    </row>
    <row r="198" ht="15.75" customHeight="1">
      <c r="D198" s="47"/>
      <c r="E198" s="36"/>
    </row>
    <row r="199" ht="15.75" customHeight="1">
      <c r="D199" s="47"/>
      <c r="E199" s="36"/>
    </row>
    <row r="200" ht="15.75" customHeight="1">
      <c r="D200" s="47"/>
      <c r="E200" s="36"/>
    </row>
    <row r="201" ht="15.75" customHeight="1">
      <c r="D201" s="47"/>
      <c r="E201" s="36"/>
    </row>
    <row r="202" ht="15.75" customHeight="1">
      <c r="D202" s="47"/>
      <c r="E202" s="36"/>
    </row>
    <row r="203" ht="15.75" customHeight="1">
      <c r="D203" s="47"/>
      <c r="E203" s="36"/>
    </row>
    <row r="204" ht="15.75" customHeight="1">
      <c r="D204" s="47"/>
      <c r="E204" s="36"/>
    </row>
    <row r="205" ht="15.75" customHeight="1">
      <c r="D205" s="47"/>
      <c r="E205" s="36"/>
    </row>
    <row r="206" ht="15.75" customHeight="1">
      <c r="D206" s="47"/>
      <c r="E206" s="36"/>
    </row>
    <row r="207" ht="15.75" customHeight="1">
      <c r="D207" s="47"/>
      <c r="E207" s="36"/>
    </row>
    <row r="208" ht="15.75" customHeight="1">
      <c r="D208" s="47"/>
      <c r="E208" s="36"/>
    </row>
    <row r="209" ht="15.75" customHeight="1">
      <c r="D209" s="47"/>
      <c r="E209" s="36"/>
    </row>
    <row r="210" ht="15.75" customHeight="1">
      <c r="D210" s="47"/>
      <c r="E210" s="36"/>
    </row>
    <row r="211" ht="15.75" customHeight="1">
      <c r="D211" s="47"/>
      <c r="E211" s="36"/>
    </row>
    <row r="212" ht="15.75" customHeight="1">
      <c r="D212" s="47"/>
      <c r="E212" s="36"/>
    </row>
    <row r="213" ht="15.75" customHeight="1">
      <c r="D213" s="47"/>
      <c r="E213" s="36"/>
    </row>
    <row r="214" ht="15.75" customHeight="1">
      <c r="D214" s="47"/>
      <c r="E214" s="36"/>
    </row>
    <row r="215" ht="15.75" customHeight="1">
      <c r="D215" s="47"/>
      <c r="E215" s="36"/>
    </row>
    <row r="216" ht="15.75" customHeight="1">
      <c r="D216" s="47"/>
      <c r="E216" s="36"/>
    </row>
    <row r="217" ht="15.75" customHeight="1">
      <c r="D217" s="47"/>
      <c r="E217" s="36"/>
    </row>
    <row r="218" ht="15.75" customHeight="1">
      <c r="D218" s="47"/>
      <c r="E218" s="36"/>
    </row>
    <row r="219" ht="15.75" customHeight="1">
      <c r="D219" s="47"/>
      <c r="E219" s="36"/>
    </row>
    <row r="220" ht="15.75" customHeight="1">
      <c r="D220" s="47"/>
      <c r="E220" s="36"/>
    </row>
    <row r="221" ht="15.75" customHeight="1">
      <c r="D221" s="47"/>
      <c r="E221" s="36"/>
    </row>
    <row r="222" ht="15.75" customHeight="1">
      <c r="D222" s="47"/>
      <c r="E222" s="36"/>
    </row>
    <row r="223" ht="15.75" customHeight="1">
      <c r="D223" s="47"/>
      <c r="E223" s="36"/>
    </row>
    <row r="224" ht="15.75" customHeight="1">
      <c r="D224" s="47"/>
      <c r="E224" s="36"/>
    </row>
    <row r="225" ht="15.75" customHeight="1">
      <c r="D225" s="47"/>
      <c r="E225" s="36"/>
    </row>
    <row r="226" ht="15.75" customHeight="1">
      <c r="D226" s="47"/>
      <c r="E226" s="36"/>
    </row>
    <row r="227" ht="15.75" customHeight="1">
      <c r="D227" s="47"/>
      <c r="E227" s="36"/>
    </row>
    <row r="228" ht="15.75" customHeight="1">
      <c r="D228" s="47"/>
      <c r="E228" s="36"/>
    </row>
    <row r="229" ht="15.75" customHeight="1">
      <c r="D229" s="47"/>
      <c r="E229" s="36"/>
    </row>
    <row r="230" ht="15.75" customHeight="1">
      <c r="D230" s="47"/>
      <c r="E230" s="36"/>
    </row>
    <row r="231" ht="15.75" customHeight="1">
      <c r="D231" s="47"/>
      <c r="E231" s="36"/>
    </row>
    <row r="232" ht="15.75" customHeight="1">
      <c r="D232" s="47"/>
      <c r="E232" s="36"/>
    </row>
    <row r="233" ht="15.75" customHeight="1">
      <c r="D233" s="47"/>
      <c r="E233" s="36"/>
    </row>
    <row r="234" ht="15.75" customHeight="1">
      <c r="D234" s="47"/>
      <c r="E234" s="36"/>
    </row>
    <row r="235" ht="15.75" customHeight="1">
      <c r="D235" s="47"/>
      <c r="E235" s="36"/>
    </row>
    <row r="236" ht="15.75" customHeight="1">
      <c r="D236" s="47"/>
      <c r="E236" s="36"/>
    </row>
    <row r="237" ht="15.75" customHeight="1">
      <c r="D237" s="47"/>
      <c r="E237" s="36"/>
    </row>
    <row r="238" ht="15.75" customHeight="1">
      <c r="D238" s="47"/>
      <c r="E238" s="36"/>
    </row>
    <row r="239" ht="15.75" customHeight="1">
      <c r="D239" s="47"/>
      <c r="E239" s="36"/>
    </row>
    <row r="240" ht="15.75" customHeight="1">
      <c r="D240" s="47"/>
      <c r="E240" s="36"/>
    </row>
    <row r="241" ht="15.75" customHeight="1">
      <c r="D241" s="47"/>
      <c r="E241" s="36"/>
    </row>
    <row r="242" ht="15.75" customHeight="1">
      <c r="D242" s="47"/>
      <c r="E242" s="36"/>
    </row>
    <row r="243" ht="15.75" customHeight="1">
      <c r="D243" s="47"/>
      <c r="E243" s="36"/>
    </row>
    <row r="244" ht="15.75" customHeight="1">
      <c r="D244" s="47"/>
      <c r="E244" s="36"/>
    </row>
    <row r="245" ht="15.75" customHeight="1">
      <c r="D245" s="47"/>
      <c r="E245" s="36"/>
    </row>
    <row r="246" ht="15.75" customHeight="1">
      <c r="D246" s="47"/>
      <c r="E246" s="36"/>
    </row>
    <row r="247" ht="15.75" customHeight="1">
      <c r="D247" s="47"/>
      <c r="E247" s="36"/>
    </row>
    <row r="248" ht="15.75" customHeight="1">
      <c r="D248" s="47"/>
      <c r="E248" s="36"/>
    </row>
    <row r="249" ht="15.75" customHeight="1">
      <c r="D249" s="47"/>
      <c r="E249" s="36"/>
    </row>
    <row r="250" ht="15.75" customHeight="1">
      <c r="D250" s="47"/>
      <c r="E250" s="36"/>
    </row>
    <row r="251" ht="15.75" customHeight="1">
      <c r="D251" s="47"/>
      <c r="E251" s="36"/>
    </row>
    <row r="252" ht="15.75" customHeight="1">
      <c r="D252" s="47"/>
      <c r="E252" s="36"/>
    </row>
    <row r="253" ht="15.75" customHeight="1">
      <c r="D253" s="47"/>
      <c r="E253" s="36"/>
    </row>
    <row r="254" ht="15.75" customHeight="1">
      <c r="D254" s="47"/>
      <c r="E254" s="36"/>
    </row>
    <row r="255" ht="15.75" customHeight="1">
      <c r="D255" s="47"/>
      <c r="E255" s="36"/>
    </row>
    <row r="256" ht="15.75" customHeight="1">
      <c r="D256" s="47"/>
      <c r="E256" s="36"/>
    </row>
    <row r="257" ht="15.75" customHeight="1">
      <c r="D257" s="47"/>
      <c r="E257" s="36"/>
    </row>
    <row r="258" ht="15.75" customHeight="1">
      <c r="D258" s="47"/>
      <c r="E258" s="36"/>
    </row>
    <row r="259" ht="15.75" customHeight="1">
      <c r="D259" s="47"/>
      <c r="E259" s="36"/>
    </row>
    <row r="260" ht="15.75" customHeight="1">
      <c r="D260" s="47"/>
      <c r="E260" s="36"/>
    </row>
    <row r="261" ht="15.75" customHeight="1">
      <c r="D261" s="47"/>
      <c r="E261" s="36"/>
    </row>
    <row r="262" ht="15.75" customHeight="1">
      <c r="D262" s="47"/>
      <c r="E262" s="36"/>
    </row>
    <row r="263" ht="15.75" customHeight="1">
      <c r="D263" s="47"/>
      <c r="E263" s="36"/>
    </row>
    <row r="264" ht="15.75" customHeight="1">
      <c r="D264" s="47"/>
      <c r="E264" s="36"/>
    </row>
    <row r="265" ht="15.75" customHeight="1">
      <c r="D265" s="47"/>
      <c r="E265" s="36"/>
    </row>
    <row r="266" ht="15.75" customHeight="1">
      <c r="D266" s="47"/>
      <c r="E266" s="36"/>
    </row>
    <row r="267" ht="15.75" customHeight="1">
      <c r="D267" s="47"/>
      <c r="E267" s="36"/>
    </row>
    <row r="268" ht="15.75" customHeight="1">
      <c r="D268" s="47"/>
      <c r="E268" s="36"/>
    </row>
    <row r="269" ht="15.75" customHeight="1">
      <c r="D269" s="47"/>
      <c r="E269" s="36"/>
    </row>
    <row r="270" ht="15.75" customHeight="1">
      <c r="D270" s="47"/>
      <c r="E270" s="36"/>
    </row>
    <row r="271" ht="15.75" customHeight="1">
      <c r="D271" s="47"/>
      <c r="E271" s="36"/>
    </row>
    <row r="272" ht="15.75" customHeight="1">
      <c r="D272" s="47"/>
      <c r="E272" s="36"/>
    </row>
    <row r="273" ht="15.75" customHeight="1">
      <c r="D273" s="47"/>
      <c r="E273" s="36"/>
    </row>
    <row r="274" ht="15.75" customHeight="1">
      <c r="D274" s="47"/>
      <c r="E274" s="36"/>
    </row>
    <row r="275" ht="15.75" customHeight="1">
      <c r="D275" s="47"/>
      <c r="E275" s="36"/>
    </row>
    <row r="276" ht="15.75" customHeight="1">
      <c r="D276" s="47"/>
      <c r="E276" s="36"/>
    </row>
    <row r="277" ht="15.75" customHeight="1">
      <c r="D277" s="47"/>
      <c r="E277" s="36"/>
    </row>
    <row r="278" ht="15.75" customHeight="1">
      <c r="D278" s="47"/>
      <c r="E278" s="36"/>
    </row>
    <row r="279" ht="15.75" customHeight="1">
      <c r="D279" s="47"/>
      <c r="E279" s="36"/>
    </row>
    <row r="280" ht="15.75" customHeight="1">
      <c r="D280" s="47"/>
      <c r="E280" s="36"/>
    </row>
    <row r="281" ht="15.75" customHeight="1">
      <c r="D281" s="47"/>
      <c r="E281" s="36"/>
    </row>
    <row r="282" ht="15.75" customHeight="1">
      <c r="D282" s="47"/>
      <c r="E282" s="36"/>
    </row>
    <row r="283" ht="15.75" customHeight="1">
      <c r="D283" s="47"/>
      <c r="E283" s="36"/>
    </row>
    <row r="284" ht="15.75" customHeight="1">
      <c r="D284" s="47"/>
      <c r="E284" s="36"/>
    </row>
    <row r="285" ht="15.75" customHeight="1">
      <c r="D285" s="47"/>
      <c r="E285" s="36"/>
    </row>
    <row r="286" ht="15.75" customHeight="1">
      <c r="D286" s="47"/>
      <c r="E286" s="36"/>
    </row>
    <row r="287" ht="15.75" customHeight="1">
      <c r="D287" s="47"/>
      <c r="E287" s="36"/>
    </row>
    <row r="288" ht="15.75" customHeight="1">
      <c r="D288" s="47"/>
      <c r="E288" s="36"/>
    </row>
    <row r="289" ht="15.75" customHeight="1">
      <c r="D289" s="47"/>
      <c r="E289" s="36"/>
    </row>
    <row r="290" ht="15.75" customHeight="1">
      <c r="D290" s="47"/>
      <c r="E290" s="36"/>
    </row>
    <row r="291" ht="15.75" customHeight="1">
      <c r="D291" s="47"/>
      <c r="E291" s="36"/>
    </row>
    <row r="292" ht="15.75" customHeight="1">
      <c r="D292" s="47"/>
      <c r="E292" s="36"/>
    </row>
    <row r="293" ht="15.75" customHeight="1">
      <c r="D293" s="47"/>
      <c r="E293" s="36"/>
    </row>
    <row r="294" ht="15.75" customHeight="1">
      <c r="D294" s="47"/>
      <c r="E294" s="36"/>
    </row>
    <row r="295" ht="15.75" customHeight="1">
      <c r="D295" s="47"/>
      <c r="E295" s="36"/>
    </row>
    <row r="296" ht="15.75" customHeight="1">
      <c r="D296" s="47"/>
      <c r="E296" s="36"/>
    </row>
    <row r="297" ht="15.75" customHeight="1">
      <c r="D297" s="47"/>
      <c r="E297" s="36"/>
    </row>
    <row r="298" ht="15.75" customHeight="1">
      <c r="D298" s="47"/>
      <c r="E298" s="36"/>
    </row>
    <row r="299" ht="15.75" customHeight="1">
      <c r="D299" s="47"/>
      <c r="E299" s="36"/>
    </row>
    <row r="300" ht="15.75" customHeight="1">
      <c r="D300" s="47"/>
      <c r="E300" s="36"/>
    </row>
    <row r="301" ht="15.75" customHeight="1">
      <c r="D301" s="47"/>
      <c r="E301" s="36"/>
    </row>
    <row r="302" ht="15.75" customHeight="1">
      <c r="D302" s="47"/>
      <c r="E302" s="36"/>
    </row>
    <row r="303" ht="15.75" customHeight="1">
      <c r="D303" s="47"/>
      <c r="E303" s="36"/>
    </row>
    <row r="304" ht="15.75" customHeight="1">
      <c r="D304" s="47"/>
      <c r="E304" s="36"/>
    </row>
    <row r="305" ht="15.75" customHeight="1">
      <c r="D305" s="47"/>
      <c r="E305" s="36"/>
    </row>
    <row r="306" ht="15.75" customHeight="1">
      <c r="D306" s="47"/>
      <c r="E306" s="36"/>
    </row>
    <row r="307" ht="15.75" customHeight="1">
      <c r="D307" s="47"/>
      <c r="E307" s="36"/>
    </row>
    <row r="308" ht="15.75" customHeight="1">
      <c r="D308" s="47"/>
      <c r="E308" s="36"/>
    </row>
    <row r="309" ht="15.75" customHeight="1">
      <c r="D309" s="47"/>
      <c r="E309" s="36"/>
    </row>
    <row r="310" ht="15.75" customHeight="1">
      <c r="D310" s="47"/>
      <c r="E310" s="36"/>
    </row>
    <row r="311" ht="15.75" customHeight="1">
      <c r="D311" s="47"/>
      <c r="E311" s="36"/>
    </row>
    <row r="312" ht="15.75" customHeight="1">
      <c r="D312" s="47"/>
      <c r="E312" s="36"/>
    </row>
    <row r="313" ht="15.75" customHeight="1">
      <c r="D313" s="47"/>
      <c r="E313" s="36"/>
    </row>
    <row r="314" ht="15.75" customHeight="1">
      <c r="D314" s="47"/>
      <c r="E314" s="36"/>
    </row>
    <row r="315" ht="15.75" customHeight="1">
      <c r="D315" s="47"/>
      <c r="E315" s="36"/>
    </row>
    <row r="316" ht="15.75" customHeight="1">
      <c r="D316" s="47"/>
      <c r="E316" s="36"/>
    </row>
    <row r="317" ht="15.75" customHeight="1">
      <c r="D317" s="47"/>
      <c r="E317" s="36"/>
    </row>
    <row r="318" ht="15.75" customHeight="1">
      <c r="D318" s="47"/>
      <c r="E318" s="36"/>
    </row>
    <row r="319" ht="15.75" customHeight="1">
      <c r="D319" s="47"/>
      <c r="E319" s="36"/>
    </row>
    <row r="320" ht="15.75" customHeight="1">
      <c r="D320" s="47"/>
      <c r="E320" s="36"/>
    </row>
    <row r="321" ht="15.75" customHeight="1">
      <c r="D321" s="47"/>
      <c r="E321" s="36"/>
    </row>
    <row r="322" ht="15.75" customHeight="1">
      <c r="D322" s="47"/>
      <c r="E322" s="36"/>
    </row>
    <row r="323" ht="15.75" customHeight="1">
      <c r="D323" s="47"/>
      <c r="E323" s="36"/>
    </row>
    <row r="324" ht="15.75" customHeight="1">
      <c r="D324" s="47"/>
      <c r="E324" s="36"/>
    </row>
    <row r="325" ht="15.75" customHeight="1">
      <c r="D325" s="47"/>
      <c r="E325" s="36"/>
    </row>
    <row r="326" ht="15.75" customHeight="1">
      <c r="D326" s="47"/>
      <c r="E326" s="36"/>
    </row>
    <row r="327" ht="15.75" customHeight="1">
      <c r="D327" s="47"/>
      <c r="E327" s="36"/>
    </row>
    <row r="328" ht="15.75" customHeight="1">
      <c r="D328" s="47"/>
      <c r="E328" s="36"/>
    </row>
    <row r="329" ht="15.75" customHeight="1">
      <c r="D329" s="47"/>
      <c r="E329" s="36"/>
    </row>
    <row r="330" ht="15.75" customHeight="1">
      <c r="D330" s="47"/>
      <c r="E330" s="36"/>
    </row>
    <row r="331" ht="15.75" customHeight="1">
      <c r="D331" s="47"/>
      <c r="E331" s="36"/>
    </row>
    <row r="332" ht="15.75" customHeight="1">
      <c r="D332" s="47"/>
      <c r="E332" s="36"/>
    </row>
    <row r="333" ht="15.75" customHeight="1">
      <c r="D333" s="47"/>
      <c r="E333" s="36"/>
    </row>
    <row r="334" ht="15.75" customHeight="1">
      <c r="D334" s="47"/>
      <c r="E334" s="36"/>
    </row>
    <row r="335" ht="15.75" customHeight="1">
      <c r="D335" s="47"/>
      <c r="E335" s="36"/>
    </row>
    <row r="336" ht="15.75" customHeight="1">
      <c r="D336" s="47"/>
      <c r="E336" s="36"/>
    </row>
    <row r="337" ht="15.75" customHeight="1">
      <c r="D337" s="47"/>
      <c r="E337" s="36"/>
    </row>
    <row r="338" ht="15.75" customHeight="1">
      <c r="D338" s="47"/>
      <c r="E338" s="36"/>
    </row>
    <row r="339" ht="15.75" customHeight="1">
      <c r="D339" s="47"/>
      <c r="E339" s="36"/>
    </row>
    <row r="340" ht="15.75" customHeight="1">
      <c r="D340" s="47"/>
      <c r="E340" s="36"/>
    </row>
    <row r="341" ht="15.75" customHeight="1">
      <c r="D341" s="47"/>
      <c r="E341" s="36"/>
    </row>
    <row r="342" ht="15.75" customHeight="1">
      <c r="D342" s="47"/>
      <c r="E342" s="36"/>
    </row>
    <row r="343" ht="15.75" customHeight="1">
      <c r="D343" s="47"/>
      <c r="E343" s="36"/>
    </row>
    <row r="344" ht="15.75" customHeight="1">
      <c r="D344" s="47"/>
      <c r="E344" s="36"/>
    </row>
    <row r="345" ht="15.75" customHeight="1">
      <c r="D345" s="47"/>
      <c r="E345" s="36"/>
    </row>
    <row r="346" ht="15.75" customHeight="1">
      <c r="D346" s="47"/>
      <c r="E346" s="36"/>
    </row>
    <row r="347" ht="15.75" customHeight="1">
      <c r="D347" s="47"/>
      <c r="E347" s="36"/>
    </row>
    <row r="348" ht="15.75" customHeight="1">
      <c r="D348" s="47"/>
      <c r="E348" s="36"/>
    </row>
    <row r="349" ht="15.75" customHeight="1">
      <c r="D349" s="47"/>
      <c r="E349" s="36"/>
    </row>
    <row r="350" ht="15.75" customHeight="1">
      <c r="D350" s="47"/>
      <c r="E350" s="36"/>
    </row>
    <row r="351" ht="15.75" customHeight="1">
      <c r="D351" s="47"/>
      <c r="E351" s="36"/>
    </row>
    <row r="352" ht="15.75" customHeight="1">
      <c r="D352" s="47"/>
      <c r="E352" s="36"/>
    </row>
    <row r="353" ht="15.75" customHeight="1">
      <c r="D353" s="47"/>
      <c r="E353" s="36"/>
    </row>
    <row r="354" ht="15.75" customHeight="1">
      <c r="D354" s="47"/>
      <c r="E354" s="36"/>
    </row>
    <row r="355" ht="15.75" customHeight="1">
      <c r="D355" s="47"/>
      <c r="E355" s="36"/>
    </row>
    <row r="356" ht="15.75" customHeight="1">
      <c r="D356" s="47"/>
      <c r="E356" s="36"/>
    </row>
    <row r="357" ht="15.75" customHeight="1">
      <c r="D357" s="47"/>
      <c r="E357" s="36"/>
    </row>
    <row r="358" ht="15.75" customHeight="1">
      <c r="D358" s="47"/>
      <c r="E358" s="36"/>
    </row>
    <row r="359" ht="15.75" customHeight="1">
      <c r="D359" s="47"/>
      <c r="E359" s="36"/>
    </row>
    <row r="360" ht="15.75" customHeight="1">
      <c r="D360" s="47"/>
      <c r="E360" s="36"/>
    </row>
    <row r="361" ht="15.75" customHeight="1">
      <c r="D361" s="47"/>
      <c r="E361" s="36"/>
    </row>
    <row r="362" ht="15.75" customHeight="1">
      <c r="D362" s="47"/>
      <c r="E362" s="36"/>
    </row>
    <row r="363" ht="15.75" customHeight="1">
      <c r="D363" s="47"/>
      <c r="E363" s="36"/>
    </row>
    <row r="364" ht="15.75" customHeight="1">
      <c r="D364" s="47"/>
      <c r="E364" s="36"/>
    </row>
    <row r="365" ht="15.75" customHeight="1">
      <c r="D365" s="47"/>
      <c r="E365" s="36"/>
    </row>
    <row r="366" ht="15.75" customHeight="1">
      <c r="D366" s="47"/>
      <c r="E366" s="36"/>
    </row>
    <row r="367" ht="15.75" customHeight="1">
      <c r="D367" s="47"/>
      <c r="E367" s="36"/>
    </row>
    <row r="368" ht="15.75" customHeight="1">
      <c r="D368" s="47"/>
      <c r="E368" s="36"/>
    </row>
    <row r="369" ht="15.75" customHeight="1">
      <c r="D369" s="47"/>
      <c r="E369" s="36"/>
    </row>
    <row r="370" ht="15.75" customHeight="1">
      <c r="D370" s="47"/>
      <c r="E370" s="36"/>
    </row>
    <row r="371" ht="15.75" customHeight="1">
      <c r="D371" s="47"/>
      <c r="E371" s="36"/>
    </row>
    <row r="372" ht="15.75" customHeight="1">
      <c r="D372" s="47"/>
      <c r="E372" s="36"/>
    </row>
    <row r="373" ht="15.75" customHeight="1">
      <c r="D373" s="47"/>
      <c r="E373" s="36"/>
    </row>
    <row r="374" ht="15.75" customHeight="1">
      <c r="D374" s="47"/>
      <c r="E374" s="36"/>
    </row>
    <row r="375" ht="15.75" customHeight="1">
      <c r="D375" s="47"/>
      <c r="E375" s="36"/>
    </row>
    <row r="376" ht="15.75" customHeight="1">
      <c r="D376" s="47"/>
      <c r="E376" s="36"/>
    </row>
    <row r="377" ht="15.75" customHeight="1">
      <c r="D377" s="47"/>
      <c r="E377" s="36"/>
    </row>
    <row r="378" ht="15.75" customHeight="1">
      <c r="D378" s="47"/>
      <c r="E378" s="36"/>
    </row>
    <row r="379" ht="15.75" customHeight="1">
      <c r="D379" s="47"/>
      <c r="E379" s="36"/>
    </row>
    <row r="380" ht="15.75" customHeight="1">
      <c r="D380" s="47"/>
      <c r="E380" s="36"/>
    </row>
    <row r="381" ht="15.75" customHeight="1">
      <c r="D381" s="47"/>
      <c r="E381" s="36"/>
    </row>
    <row r="382" ht="15.75" customHeight="1">
      <c r="D382" s="47"/>
      <c r="E382" s="36"/>
    </row>
    <row r="383" ht="15.75" customHeight="1">
      <c r="D383" s="47"/>
      <c r="E383" s="36"/>
    </row>
    <row r="384" ht="15.75" customHeight="1">
      <c r="D384" s="47"/>
      <c r="E384" s="36"/>
    </row>
    <row r="385" ht="15.75" customHeight="1">
      <c r="D385" s="47"/>
      <c r="E385" s="36"/>
    </row>
    <row r="386" ht="15.75" customHeight="1">
      <c r="D386" s="47"/>
      <c r="E386" s="36"/>
    </row>
    <row r="387" ht="15.75" customHeight="1">
      <c r="D387" s="47"/>
      <c r="E387" s="36"/>
    </row>
    <row r="388" ht="15.75" customHeight="1">
      <c r="D388" s="47"/>
      <c r="E388" s="36"/>
    </row>
    <row r="389" ht="15.75" customHeight="1">
      <c r="D389" s="47"/>
      <c r="E389" s="36"/>
    </row>
    <row r="390" ht="15.75" customHeight="1">
      <c r="D390" s="47"/>
      <c r="E390" s="36"/>
    </row>
    <row r="391" ht="15.75" customHeight="1">
      <c r="D391" s="47"/>
      <c r="E391" s="36"/>
    </row>
    <row r="392" ht="15.75" customHeight="1">
      <c r="D392" s="47"/>
      <c r="E392" s="36"/>
    </row>
    <row r="393" ht="15.75" customHeight="1">
      <c r="D393" s="47"/>
      <c r="E393" s="36"/>
    </row>
    <row r="394" ht="15.75" customHeight="1">
      <c r="D394" s="47"/>
      <c r="E394" s="36"/>
    </row>
    <row r="395" ht="15.75" customHeight="1">
      <c r="D395" s="47"/>
      <c r="E395" s="36"/>
    </row>
    <row r="396" ht="15.75" customHeight="1">
      <c r="D396" s="47"/>
      <c r="E396" s="36"/>
    </row>
    <row r="397" ht="15.75" customHeight="1">
      <c r="D397" s="47"/>
      <c r="E397" s="36"/>
    </row>
    <row r="398" ht="15.75" customHeight="1">
      <c r="D398" s="47"/>
      <c r="E398" s="36"/>
    </row>
    <row r="399" ht="15.75" customHeight="1">
      <c r="D399" s="47"/>
      <c r="E399" s="36"/>
    </row>
    <row r="400" ht="15.75" customHeight="1">
      <c r="D400" s="47"/>
      <c r="E400" s="36"/>
    </row>
    <row r="401" ht="15.75" customHeight="1">
      <c r="D401" s="47"/>
      <c r="E401" s="36"/>
    </row>
    <row r="402" ht="15.75" customHeight="1">
      <c r="D402" s="47"/>
      <c r="E402" s="36"/>
    </row>
    <row r="403" ht="15.75" customHeight="1">
      <c r="D403" s="47"/>
      <c r="E403" s="36"/>
    </row>
    <row r="404" ht="15.75" customHeight="1">
      <c r="D404" s="47"/>
      <c r="E404" s="36"/>
    </row>
    <row r="405" ht="15.75" customHeight="1">
      <c r="D405" s="47"/>
      <c r="E405" s="36"/>
    </row>
    <row r="406" ht="15.75" customHeight="1">
      <c r="D406" s="47"/>
      <c r="E406" s="36"/>
    </row>
    <row r="407" ht="15.75" customHeight="1">
      <c r="D407" s="47"/>
      <c r="E407" s="36"/>
    </row>
    <row r="408" ht="15.75" customHeight="1">
      <c r="D408" s="47"/>
      <c r="E408" s="36"/>
    </row>
    <row r="409" ht="15.75" customHeight="1">
      <c r="D409" s="47"/>
      <c r="E409" s="36"/>
    </row>
    <row r="410" ht="15.75" customHeight="1">
      <c r="D410" s="47"/>
      <c r="E410" s="36"/>
    </row>
    <row r="411" ht="15.75" customHeight="1">
      <c r="D411" s="47"/>
      <c r="E411" s="36"/>
    </row>
    <row r="412" ht="15.75" customHeight="1">
      <c r="D412" s="47"/>
      <c r="E412" s="36"/>
    </row>
    <row r="413" ht="15.75" customHeight="1">
      <c r="D413" s="47"/>
      <c r="E413" s="36"/>
    </row>
    <row r="414" ht="15.75" customHeight="1">
      <c r="D414" s="47"/>
      <c r="E414" s="36"/>
    </row>
    <row r="415" ht="15.75" customHeight="1">
      <c r="D415" s="47"/>
      <c r="E415" s="36"/>
    </row>
    <row r="416" ht="15.75" customHeight="1">
      <c r="D416" s="47"/>
      <c r="E416" s="36"/>
    </row>
    <row r="417" ht="15.75" customHeight="1">
      <c r="D417" s="47"/>
      <c r="E417" s="36"/>
    </row>
    <row r="418" ht="15.75" customHeight="1">
      <c r="D418" s="47"/>
      <c r="E418" s="36"/>
    </row>
    <row r="419" ht="15.75" customHeight="1">
      <c r="D419" s="47"/>
      <c r="E419" s="36"/>
    </row>
    <row r="420" ht="15.75" customHeight="1">
      <c r="D420" s="47"/>
      <c r="E420" s="36"/>
    </row>
    <row r="421" ht="15.75" customHeight="1">
      <c r="D421" s="47"/>
      <c r="E421" s="36"/>
    </row>
    <row r="422" ht="15.75" customHeight="1">
      <c r="D422" s="47"/>
      <c r="E422" s="36"/>
    </row>
    <row r="423" ht="15.75" customHeight="1">
      <c r="D423" s="47"/>
      <c r="E423" s="36"/>
    </row>
    <row r="424" ht="15.75" customHeight="1">
      <c r="D424" s="47"/>
      <c r="E424" s="36"/>
    </row>
    <row r="425" ht="15.75" customHeight="1">
      <c r="D425" s="47"/>
      <c r="E425" s="36"/>
    </row>
    <row r="426" ht="15.75" customHeight="1">
      <c r="D426" s="47"/>
      <c r="E426" s="36"/>
    </row>
    <row r="427" ht="15.75" customHeight="1">
      <c r="D427" s="47"/>
      <c r="E427" s="36"/>
    </row>
    <row r="428" ht="15.75" customHeight="1">
      <c r="D428" s="47"/>
      <c r="E428" s="36"/>
    </row>
    <row r="429" ht="15.75" customHeight="1">
      <c r="D429" s="47"/>
      <c r="E429" s="36"/>
    </row>
    <row r="430" ht="15.75" customHeight="1">
      <c r="D430" s="47"/>
      <c r="E430" s="36"/>
    </row>
    <row r="431" ht="15.75" customHeight="1">
      <c r="D431" s="47"/>
      <c r="E431" s="36"/>
    </row>
    <row r="432" ht="15.75" customHeight="1">
      <c r="D432" s="47"/>
      <c r="E432" s="36"/>
    </row>
    <row r="433" ht="15.75" customHeight="1">
      <c r="D433" s="47"/>
      <c r="E433" s="36"/>
    </row>
    <row r="434" ht="15.75" customHeight="1">
      <c r="D434" s="47"/>
      <c r="E434" s="36"/>
    </row>
    <row r="435" ht="15.75" customHeight="1">
      <c r="D435" s="47"/>
      <c r="E435" s="36"/>
    </row>
    <row r="436" ht="15.75" customHeight="1">
      <c r="D436" s="47"/>
      <c r="E436" s="36"/>
    </row>
    <row r="437" ht="15.75" customHeight="1">
      <c r="D437" s="47"/>
      <c r="E437" s="36"/>
    </row>
    <row r="438" ht="15.75" customHeight="1">
      <c r="D438" s="47"/>
      <c r="E438" s="36"/>
    </row>
    <row r="439" ht="15.75" customHeight="1">
      <c r="D439" s="47"/>
      <c r="E439" s="36"/>
    </row>
    <row r="440" ht="15.75" customHeight="1">
      <c r="D440" s="47"/>
      <c r="E440" s="36"/>
    </row>
    <row r="441" ht="15.75" customHeight="1">
      <c r="D441" s="47"/>
      <c r="E441" s="36"/>
    </row>
    <row r="442" ht="15.75" customHeight="1">
      <c r="D442" s="47"/>
      <c r="E442" s="36"/>
    </row>
    <row r="443" ht="15.75" customHeight="1">
      <c r="D443" s="47"/>
      <c r="E443" s="36"/>
    </row>
    <row r="444" ht="15.75" customHeight="1">
      <c r="D444" s="47"/>
      <c r="E444" s="36"/>
    </row>
    <row r="445" ht="15.75" customHeight="1">
      <c r="D445" s="47"/>
      <c r="E445" s="36"/>
    </row>
    <row r="446" ht="15.75" customHeight="1">
      <c r="D446" s="47"/>
      <c r="E446" s="36"/>
    </row>
    <row r="447" ht="15.75" customHeight="1">
      <c r="D447" s="47"/>
      <c r="E447" s="36"/>
    </row>
    <row r="448" ht="15.75" customHeight="1">
      <c r="D448" s="47"/>
      <c r="E448" s="36"/>
    </row>
    <row r="449" ht="15.75" customHeight="1">
      <c r="D449" s="47"/>
      <c r="E449" s="36"/>
    </row>
    <row r="450" ht="15.75" customHeight="1">
      <c r="D450" s="47"/>
      <c r="E450" s="36"/>
    </row>
    <row r="451" ht="15.75" customHeight="1">
      <c r="D451" s="47"/>
      <c r="E451" s="36"/>
    </row>
    <row r="452" ht="15.75" customHeight="1">
      <c r="D452" s="47"/>
      <c r="E452" s="36"/>
    </row>
    <row r="453" ht="15.75" customHeight="1">
      <c r="D453" s="47"/>
      <c r="E453" s="36"/>
    </row>
    <row r="454" ht="15.75" customHeight="1">
      <c r="D454" s="47"/>
      <c r="E454" s="36"/>
    </row>
    <row r="455" ht="15.75" customHeight="1">
      <c r="D455" s="47"/>
      <c r="E455" s="36"/>
    </row>
    <row r="456" ht="15.75" customHeight="1">
      <c r="D456" s="47"/>
      <c r="E456" s="36"/>
    </row>
    <row r="457" ht="15.75" customHeight="1">
      <c r="D457" s="47"/>
      <c r="E457" s="36"/>
    </row>
    <row r="458" ht="15.75" customHeight="1">
      <c r="D458" s="47"/>
      <c r="E458" s="36"/>
    </row>
    <row r="459" ht="15.75" customHeight="1">
      <c r="D459" s="47"/>
      <c r="E459" s="36"/>
    </row>
    <row r="460" ht="15.75" customHeight="1">
      <c r="D460" s="47"/>
      <c r="E460" s="36"/>
    </row>
    <row r="461" ht="15.75" customHeight="1">
      <c r="D461" s="47"/>
      <c r="E461" s="36"/>
    </row>
    <row r="462" ht="15.75" customHeight="1">
      <c r="D462" s="47"/>
      <c r="E462" s="36"/>
    </row>
    <row r="463" ht="15.75" customHeight="1">
      <c r="D463" s="47"/>
      <c r="E463" s="36"/>
    </row>
    <row r="464" ht="15.75" customHeight="1">
      <c r="D464" s="47"/>
      <c r="E464" s="36"/>
    </row>
    <row r="465" ht="15.75" customHeight="1">
      <c r="D465" s="47"/>
      <c r="E465" s="36"/>
    </row>
    <row r="466" ht="15.75" customHeight="1">
      <c r="D466" s="47"/>
      <c r="E466" s="36"/>
    </row>
    <row r="467" ht="15.75" customHeight="1">
      <c r="D467" s="47"/>
      <c r="E467" s="36"/>
    </row>
    <row r="468" ht="15.75" customHeight="1">
      <c r="D468" s="47"/>
      <c r="E468" s="36"/>
    </row>
    <row r="469" ht="15.75" customHeight="1">
      <c r="D469" s="47"/>
      <c r="E469" s="36"/>
    </row>
    <row r="470" ht="15.75" customHeight="1">
      <c r="D470" s="47"/>
      <c r="E470" s="36"/>
    </row>
    <row r="471" ht="15.75" customHeight="1">
      <c r="D471" s="47"/>
      <c r="E471" s="36"/>
    </row>
    <row r="472" ht="15.75" customHeight="1">
      <c r="D472" s="47"/>
      <c r="E472" s="36"/>
    </row>
    <row r="473" ht="15.75" customHeight="1">
      <c r="D473" s="47"/>
      <c r="E473" s="36"/>
    </row>
    <row r="474" ht="15.75" customHeight="1">
      <c r="D474" s="47"/>
      <c r="E474" s="36"/>
    </row>
    <row r="475" ht="15.75" customHeight="1">
      <c r="D475" s="47"/>
      <c r="E475" s="36"/>
    </row>
    <row r="476" ht="15.75" customHeight="1">
      <c r="D476" s="47"/>
      <c r="E476" s="36"/>
    </row>
    <row r="477" ht="15.75" customHeight="1">
      <c r="D477" s="47"/>
      <c r="E477" s="36"/>
    </row>
    <row r="478" ht="15.75" customHeight="1">
      <c r="D478" s="47"/>
      <c r="E478" s="36"/>
    </row>
    <row r="479" ht="15.75" customHeight="1">
      <c r="D479" s="47"/>
      <c r="E479" s="36"/>
    </row>
    <row r="480" ht="15.75" customHeight="1">
      <c r="D480" s="47"/>
      <c r="E480" s="36"/>
    </row>
    <row r="481" ht="15.75" customHeight="1">
      <c r="D481" s="47"/>
      <c r="E481" s="36"/>
    </row>
    <row r="482" ht="15.75" customHeight="1">
      <c r="D482" s="47"/>
      <c r="E482" s="36"/>
    </row>
    <row r="483" ht="15.75" customHeight="1">
      <c r="D483" s="47"/>
      <c r="E483" s="36"/>
    </row>
    <row r="484" ht="15.75" customHeight="1">
      <c r="D484" s="47"/>
      <c r="E484" s="36"/>
    </row>
    <row r="485" ht="15.75" customHeight="1">
      <c r="D485" s="47"/>
      <c r="E485" s="36"/>
    </row>
    <row r="486" ht="15.75" customHeight="1">
      <c r="D486" s="47"/>
      <c r="E486" s="36"/>
    </row>
    <row r="487" ht="15.75" customHeight="1">
      <c r="D487" s="47"/>
      <c r="E487" s="36"/>
    </row>
    <row r="488" ht="15.75" customHeight="1">
      <c r="D488" s="47"/>
      <c r="E488" s="36"/>
    </row>
    <row r="489" ht="15.75" customHeight="1">
      <c r="D489" s="47"/>
      <c r="E489" s="36"/>
    </row>
    <row r="490" ht="15.75" customHeight="1">
      <c r="D490" s="47"/>
      <c r="E490" s="36"/>
    </row>
    <row r="491" ht="15.75" customHeight="1">
      <c r="D491" s="47"/>
      <c r="E491" s="36"/>
    </row>
    <row r="492" ht="15.75" customHeight="1">
      <c r="D492" s="47"/>
      <c r="E492" s="36"/>
    </row>
    <row r="493" ht="15.75" customHeight="1">
      <c r="D493" s="47"/>
      <c r="E493" s="36"/>
    </row>
    <row r="494" ht="15.75" customHeight="1">
      <c r="D494" s="47"/>
      <c r="E494" s="36"/>
    </row>
    <row r="495" ht="15.75" customHeight="1">
      <c r="D495" s="47"/>
      <c r="E495" s="36"/>
    </row>
    <row r="496" ht="15.75" customHeight="1">
      <c r="D496" s="47"/>
      <c r="E496" s="36"/>
    </row>
    <row r="497" ht="15.75" customHeight="1">
      <c r="D497" s="47"/>
      <c r="E497" s="36"/>
    </row>
    <row r="498" ht="15.75" customHeight="1">
      <c r="D498" s="47"/>
      <c r="E498" s="36"/>
    </row>
    <row r="499" ht="15.75" customHeight="1">
      <c r="D499" s="47"/>
      <c r="E499" s="36"/>
    </row>
    <row r="500" ht="15.75" customHeight="1">
      <c r="D500" s="47"/>
      <c r="E500" s="36"/>
    </row>
    <row r="501" ht="15.75" customHeight="1">
      <c r="D501" s="47"/>
      <c r="E501" s="36"/>
    </row>
    <row r="502" ht="15.75" customHeight="1">
      <c r="D502" s="47"/>
      <c r="E502" s="36"/>
    </row>
    <row r="503" ht="15.75" customHeight="1">
      <c r="D503" s="47"/>
      <c r="E503" s="36"/>
    </row>
    <row r="504" ht="15.75" customHeight="1">
      <c r="D504" s="47"/>
      <c r="E504" s="36"/>
    </row>
    <row r="505" ht="15.75" customHeight="1">
      <c r="D505" s="47"/>
      <c r="E505" s="36"/>
    </row>
    <row r="506" ht="15.75" customHeight="1">
      <c r="D506" s="47"/>
      <c r="E506" s="36"/>
    </row>
    <row r="507" ht="15.75" customHeight="1">
      <c r="D507" s="47"/>
      <c r="E507" s="36"/>
    </row>
    <row r="508" ht="15.75" customHeight="1">
      <c r="D508" s="47"/>
      <c r="E508" s="36"/>
    </row>
    <row r="509" ht="15.75" customHeight="1">
      <c r="D509" s="47"/>
      <c r="E509" s="36"/>
    </row>
    <row r="510" ht="15.75" customHeight="1">
      <c r="D510" s="47"/>
      <c r="E510" s="36"/>
    </row>
    <row r="511" ht="15.75" customHeight="1">
      <c r="D511" s="47"/>
      <c r="E511" s="36"/>
    </row>
    <row r="512" ht="15.75" customHeight="1">
      <c r="D512" s="47"/>
      <c r="E512" s="36"/>
    </row>
    <row r="513" ht="15.75" customHeight="1">
      <c r="D513" s="47"/>
      <c r="E513" s="36"/>
    </row>
    <row r="514" ht="15.75" customHeight="1">
      <c r="D514" s="47"/>
      <c r="E514" s="36"/>
    </row>
    <row r="515" ht="15.75" customHeight="1">
      <c r="D515" s="47"/>
      <c r="E515" s="36"/>
    </row>
    <row r="516" ht="15.75" customHeight="1">
      <c r="D516" s="47"/>
      <c r="E516" s="36"/>
    </row>
    <row r="517" ht="15.75" customHeight="1">
      <c r="D517" s="47"/>
      <c r="E517" s="36"/>
    </row>
    <row r="518" ht="15.75" customHeight="1">
      <c r="D518" s="47"/>
      <c r="E518" s="36"/>
    </row>
    <row r="519" ht="15.75" customHeight="1">
      <c r="D519" s="47"/>
      <c r="E519" s="36"/>
    </row>
    <row r="520" ht="15.75" customHeight="1">
      <c r="D520" s="47"/>
      <c r="E520" s="36"/>
    </row>
    <row r="521" ht="15.75" customHeight="1">
      <c r="D521" s="47"/>
      <c r="E521" s="36"/>
    </row>
    <row r="522" ht="15.75" customHeight="1">
      <c r="D522" s="47"/>
      <c r="E522" s="36"/>
    </row>
    <row r="523" ht="15.75" customHeight="1">
      <c r="D523" s="47"/>
      <c r="E523" s="36"/>
    </row>
    <row r="524" ht="15.75" customHeight="1">
      <c r="D524" s="47"/>
      <c r="E524" s="36"/>
    </row>
    <row r="525" ht="15.75" customHeight="1">
      <c r="D525" s="47"/>
      <c r="E525" s="36"/>
    </row>
    <row r="526" ht="15.75" customHeight="1">
      <c r="D526" s="47"/>
      <c r="E526" s="36"/>
    </row>
    <row r="527" ht="15.75" customHeight="1">
      <c r="D527" s="47"/>
      <c r="E527" s="36"/>
    </row>
    <row r="528" ht="15.75" customHeight="1">
      <c r="D528" s="47"/>
      <c r="E528" s="36"/>
    </row>
    <row r="529" ht="15.75" customHeight="1">
      <c r="D529" s="47"/>
      <c r="E529" s="36"/>
    </row>
    <row r="530" ht="15.75" customHeight="1">
      <c r="D530" s="47"/>
      <c r="E530" s="36"/>
    </row>
    <row r="531" ht="15.75" customHeight="1">
      <c r="D531" s="47"/>
      <c r="E531" s="36"/>
    </row>
    <row r="532" ht="15.75" customHeight="1">
      <c r="D532" s="47"/>
      <c r="E532" s="36"/>
    </row>
    <row r="533" ht="15.75" customHeight="1">
      <c r="D533" s="47"/>
      <c r="E533" s="36"/>
    </row>
    <row r="534" ht="15.75" customHeight="1">
      <c r="D534" s="47"/>
      <c r="E534" s="36"/>
    </row>
    <row r="535" ht="15.75" customHeight="1">
      <c r="D535" s="47"/>
      <c r="E535" s="36"/>
    </row>
    <row r="536" ht="15.75" customHeight="1">
      <c r="D536" s="47"/>
      <c r="E536" s="36"/>
    </row>
    <row r="537" ht="15.75" customHeight="1">
      <c r="D537" s="47"/>
      <c r="E537" s="36"/>
    </row>
    <row r="538" ht="15.75" customHeight="1">
      <c r="D538" s="47"/>
      <c r="E538" s="36"/>
    </row>
    <row r="539" ht="15.75" customHeight="1">
      <c r="D539" s="47"/>
      <c r="E539" s="36"/>
    </row>
    <row r="540" ht="15.75" customHeight="1">
      <c r="D540" s="47"/>
      <c r="E540" s="36"/>
    </row>
    <row r="541" ht="15.75" customHeight="1">
      <c r="D541" s="47"/>
      <c r="E541" s="36"/>
    </row>
    <row r="542" ht="15.75" customHeight="1">
      <c r="D542" s="47"/>
      <c r="E542" s="36"/>
    </row>
    <row r="543" ht="15.75" customHeight="1">
      <c r="D543" s="47"/>
      <c r="E543" s="36"/>
    </row>
    <row r="544" ht="15.75" customHeight="1">
      <c r="D544" s="47"/>
      <c r="E544" s="36"/>
    </row>
    <row r="545" ht="15.75" customHeight="1">
      <c r="D545" s="47"/>
      <c r="E545" s="36"/>
    </row>
    <row r="546" ht="15.75" customHeight="1">
      <c r="D546" s="47"/>
      <c r="E546" s="36"/>
    </row>
    <row r="547" ht="15.75" customHeight="1">
      <c r="D547" s="47"/>
      <c r="E547" s="36"/>
    </row>
    <row r="548" ht="15.75" customHeight="1">
      <c r="D548" s="47"/>
      <c r="E548" s="36"/>
    </row>
    <row r="549" ht="15.75" customHeight="1">
      <c r="D549" s="47"/>
      <c r="E549" s="36"/>
    </row>
    <row r="550" ht="15.75" customHeight="1">
      <c r="D550" s="47"/>
      <c r="E550" s="36"/>
    </row>
    <row r="551" ht="15.75" customHeight="1">
      <c r="D551" s="47"/>
      <c r="E551" s="36"/>
    </row>
    <row r="552" ht="15.75" customHeight="1">
      <c r="D552" s="47"/>
      <c r="E552" s="36"/>
    </row>
    <row r="553" ht="15.75" customHeight="1">
      <c r="D553" s="47"/>
      <c r="E553" s="36"/>
    </row>
    <row r="554" ht="15.75" customHeight="1">
      <c r="D554" s="47"/>
      <c r="E554" s="36"/>
    </row>
    <row r="555" ht="15.75" customHeight="1">
      <c r="D555" s="47"/>
      <c r="E555" s="36"/>
    </row>
    <row r="556" ht="15.75" customHeight="1">
      <c r="D556" s="47"/>
      <c r="E556" s="36"/>
    </row>
    <row r="557" ht="15.75" customHeight="1">
      <c r="D557" s="47"/>
      <c r="E557" s="36"/>
    </row>
    <row r="558" ht="15.75" customHeight="1">
      <c r="D558" s="47"/>
      <c r="E558" s="36"/>
    </row>
    <row r="559" ht="15.75" customHeight="1">
      <c r="D559" s="47"/>
      <c r="E559" s="36"/>
    </row>
    <row r="560" ht="15.75" customHeight="1">
      <c r="D560" s="47"/>
      <c r="E560" s="36"/>
    </row>
    <row r="561" ht="15.75" customHeight="1">
      <c r="D561" s="47"/>
      <c r="E561" s="36"/>
    </row>
    <row r="562" ht="15.75" customHeight="1">
      <c r="D562" s="47"/>
      <c r="E562" s="36"/>
    </row>
    <row r="563" ht="15.75" customHeight="1">
      <c r="D563" s="47"/>
      <c r="E563" s="36"/>
    </row>
    <row r="564" ht="15.75" customHeight="1">
      <c r="D564" s="47"/>
      <c r="E564" s="36"/>
    </row>
    <row r="565" ht="15.75" customHeight="1">
      <c r="D565" s="47"/>
      <c r="E565" s="36"/>
    </row>
    <row r="566" ht="15.75" customHeight="1">
      <c r="D566" s="47"/>
      <c r="E566" s="36"/>
    </row>
    <row r="567" ht="15.75" customHeight="1">
      <c r="D567" s="47"/>
      <c r="E567" s="36"/>
    </row>
    <row r="568" ht="15.75" customHeight="1">
      <c r="D568" s="47"/>
      <c r="E568" s="36"/>
    </row>
    <row r="569" ht="15.75" customHeight="1">
      <c r="D569" s="47"/>
      <c r="E569" s="36"/>
    </row>
    <row r="570" ht="15.75" customHeight="1">
      <c r="D570" s="47"/>
      <c r="E570" s="36"/>
    </row>
    <row r="571" ht="15.75" customHeight="1">
      <c r="D571" s="47"/>
      <c r="E571" s="36"/>
    </row>
    <row r="572" ht="15.75" customHeight="1">
      <c r="D572" s="47"/>
      <c r="E572" s="36"/>
    </row>
    <row r="573" ht="15.75" customHeight="1">
      <c r="D573" s="47"/>
      <c r="E573" s="36"/>
    </row>
    <row r="574" ht="15.75" customHeight="1">
      <c r="D574" s="47"/>
      <c r="E574" s="36"/>
    </row>
    <row r="575" ht="15.75" customHeight="1">
      <c r="D575" s="47"/>
      <c r="E575" s="36"/>
    </row>
    <row r="576" ht="15.75" customHeight="1">
      <c r="D576" s="47"/>
      <c r="E576" s="36"/>
    </row>
    <row r="577" ht="15.75" customHeight="1">
      <c r="D577" s="47"/>
      <c r="E577" s="36"/>
    </row>
    <row r="578" ht="15.75" customHeight="1">
      <c r="D578" s="47"/>
      <c r="E578" s="36"/>
    </row>
    <row r="579" ht="15.75" customHeight="1">
      <c r="D579" s="47"/>
      <c r="E579" s="36"/>
    </row>
    <row r="580" ht="15.75" customHeight="1">
      <c r="D580" s="47"/>
      <c r="E580" s="36"/>
    </row>
    <row r="581" ht="15.75" customHeight="1">
      <c r="D581" s="47"/>
      <c r="E581" s="36"/>
    </row>
    <row r="582" ht="15.75" customHeight="1">
      <c r="D582" s="47"/>
      <c r="E582" s="36"/>
    </row>
    <row r="583" ht="15.75" customHeight="1">
      <c r="D583" s="47"/>
      <c r="E583" s="36"/>
    </row>
    <row r="584" ht="15.75" customHeight="1">
      <c r="D584" s="47"/>
      <c r="E584" s="36"/>
    </row>
    <row r="585" ht="15.75" customHeight="1">
      <c r="D585" s="47"/>
      <c r="E585" s="36"/>
    </row>
    <row r="586" ht="15.75" customHeight="1">
      <c r="D586" s="47"/>
      <c r="E586" s="36"/>
    </row>
    <row r="587" ht="15.75" customHeight="1">
      <c r="D587" s="47"/>
      <c r="E587" s="36"/>
    </row>
    <row r="588" ht="15.75" customHeight="1">
      <c r="D588" s="47"/>
      <c r="E588" s="36"/>
    </row>
    <row r="589" ht="15.75" customHeight="1">
      <c r="D589" s="47"/>
      <c r="E589" s="36"/>
    </row>
    <row r="590" ht="15.75" customHeight="1">
      <c r="D590" s="47"/>
      <c r="E590" s="36"/>
    </row>
    <row r="591" ht="15.75" customHeight="1">
      <c r="D591" s="47"/>
      <c r="E591" s="36"/>
    </row>
    <row r="592" ht="15.75" customHeight="1">
      <c r="D592" s="47"/>
      <c r="E592" s="36"/>
    </row>
    <row r="593" ht="15.75" customHeight="1">
      <c r="D593" s="47"/>
      <c r="E593" s="36"/>
    </row>
    <row r="594" ht="15.75" customHeight="1">
      <c r="D594" s="47"/>
      <c r="E594" s="36"/>
    </row>
    <row r="595" ht="15.75" customHeight="1">
      <c r="D595" s="47"/>
      <c r="E595" s="36"/>
    </row>
    <row r="596" ht="15.75" customHeight="1">
      <c r="D596" s="47"/>
      <c r="E596" s="36"/>
    </row>
    <row r="597" ht="15.75" customHeight="1">
      <c r="D597" s="47"/>
      <c r="E597" s="36"/>
    </row>
    <row r="598" ht="15.75" customHeight="1">
      <c r="D598" s="47"/>
      <c r="E598" s="36"/>
    </row>
    <row r="599" ht="15.75" customHeight="1">
      <c r="D599" s="47"/>
      <c r="E599" s="36"/>
    </row>
    <row r="600" ht="15.75" customHeight="1">
      <c r="D600" s="47"/>
      <c r="E600" s="36"/>
    </row>
    <row r="601" ht="15.75" customHeight="1">
      <c r="D601" s="47"/>
      <c r="E601" s="36"/>
    </row>
    <row r="602" ht="15.75" customHeight="1">
      <c r="D602" s="47"/>
      <c r="E602" s="36"/>
    </row>
    <row r="603" ht="15.75" customHeight="1">
      <c r="D603" s="47"/>
      <c r="E603" s="36"/>
    </row>
    <row r="604" ht="15.75" customHeight="1">
      <c r="D604" s="47"/>
      <c r="E604" s="36"/>
    </row>
    <row r="605" ht="15.75" customHeight="1">
      <c r="D605" s="47"/>
      <c r="E605" s="36"/>
    </row>
    <row r="606" ht="15.75" customHeight="1">
      <c r="D606" s="47"/>
      <c r="E606" s="36"/>
    </row>
    <row r="607" ht="15.75" customHeight="1">
      <c r="D607" s="47"/>
      <c r="E607" s="36"/>
    </row>
    <row r="608" ht="15.75" customHeight="1">
      <c r="D608" s="47"/>
      <c r="E608" s="36"/>
    </row>
    <row r="609" ht="15.75" customHeight="1">
      <c r="D609" s="47"/>
      <c r="E609" s="36"/>
    </row>
    <row r="610" ht="15.75" customHeight="1">
      <c r="D610" s="47"/>
      <c r="E610" s="36"/>
    </row>
    <row r="611" ht="15.75" customHeight="1">
      <c r="D611" s="47"/>
      <c r="E611" s="36"/>
    </row>
    <row r="612" ht="15.75" customHeight="1">
      <c r="D612" s="47"/>
      <c r="E612" s="36"/>
    </row>
    <row r="613" ht="15.75" customHeight="1">
      <c r="D613" s="47"/>
      <c r="E613" s="36"/>
    </row>
    <row r="614" ht="15.75" customHeight="1">
      <c r="D614" s="47"/>
      <c r="E614" s="36"/>
    </row>
    <row r="615" ht="15.75" customHeight="1">
      <c r="D615" s="47"/>
      <c r="E615" s="36"/>
    </row>
    <row r="616" ht="15.75" customHeight="1">
      <c r="D616" s="47"/>
      <c r="E616" s="36"/>
    </row>
    <row r="617" ht="15.75" customHeight="1">
      <c r="D617" s="47"/>
      <c r="E617" s="36"/>
    </row>
    <row r="618" ht="15.75" customHeight="1">
      <c r="D618" s="47"/>
      <c r="E618" s="36"/>
    </row>
    <row r="619" ht="15.75" customHeight="1">
      <c r="D619" s="47"/>
      <c r="E619" s="36"/>
    </row>
    <row r="620" ht="15.75" customHeight="1">
      <c r="D620" s="47"/>
      <c r="E620" s="36"/>
    </row>
    <row r="621" ht="15.75" customHeight="1">
      <c r="D621" s="47"/>
      <c r="E621" s="36"/>
    </row>
    <row r="622" ht="15.75" customHeight="1">
      <c r="D622" s="47"/>
      <c r="E622" s="36"/>
    </row>
    <row r="623" ht="15.75" customHeight="1">
      <c r="D623" s="47"/>
      <c r="E623" s="36"/>
    </row>
    <row r="624" ht="15.75" customHeight="1">
      <c r="D624" s="47"/>
      <c r="E624" s="36"/>
    </row>
    <row r="625" ht="15.75" customHeight="1">
      <c r="D625" s="47"/>
      <c r="E625" s="36"/>
    </row>
    <row r="626" ht="15.75" customHeight="1">
      <c r="D626" s="47"/>
      <c r="E626" s="36"/>
    </row>
    <row r="627" ht="15.75" customHeight="1">
      <c r="D627" s="47"/>
      <c r="E627" s="36"/>
    </row>
    <row r="628" ht="15.75" customHeight="1">
      <c r="D628" s="47"/>
      <c r="E628" s="36"/>
    </row>
    <row r="629" ht="15.75" customHeight="1">
      <c r="D629" s="47"/>
      <c r="E629" s="36"/>
    </row>
    <row r="630" ht="15.75" customHeight="1">
      <c r="D630" s="47"/>
      <c r="E630" s="36"/>
    </row>
    <row r="631" ht="15.75" customHeight="1">
      <c r="D631" s="47"/>
      <c r="E631" s="36"/>
    </row>
    <row r="632" ht="15.75" customHeight="1">
      <c r="D632" s="47"/>
      <c r="E632" s="36"/>
    </row>
    <row r="633" ht="15.75" customHeight="1">
      <c r="D633" s="47"/>
      <c r="E633" s="36"/>
    </row>
    <row r="634" ht="15.75" customHeight="1">
      <c r="D634" s="47"/>
      <c r="E634" s="36"/>
    </row>
    <row r="635" ht="15.75" customHeight="1">
      <c r="D635" s="47"/>
      <c r="E635" s="36"/>
    </row>
    <row r="636" ht="15.75" customHeight="1">
      <c r="D636" s="47"/>
      <c r="E636" s="36"/>
    </row>
    <row r="637" ht="15.75" customHeight="1">
      <c r="D637" s="47"/>
      <c r="E637" s="36"/>
    </row>
    <row r="638" ht="15.75" customHeight="1">
      <c r="D638" s="47"/>
      <c r="E638" s="36"/>
    </row>
    <row r="639" ht="15.75" customHeight="1">
      <c r="D639" s="47"/>
      <c r="E639" s="36"/>
    </row>
    <row r="640" ht="15.75" customHeight="1">
      <c r="D640" s="47"/>
      <c r="E640" s="36"/>
    </row>
    <row r="641" ht="15.75" customHeight="1">
      <c r="D641" s="47"/>
      <c r="E641" s="36"/>
    </row>
    <row r="642" ht="15.75" customHeight="1">
      <c r="D642" s="47"/>
      <c r="E642" s="36"/>
    </row>
    <row r="643" ht="15.75" customHeight="1">
      <c r="D643" s="47"/>
      <c r="E643" s="36"/>
    </row>
    <row r="644" ht="15.75" customHeight="1">
      <c r="D644" s="47"/>
      <c r="E644" s="36"/>
    </row>
    <row r="645" ht="15.75" customHeight="1">
      <c r="D645" s="47"/>
      <c r="E645" s="36"/>
    </row>
    <row r="646" ht="15.75" customHeight="1">
      <c r="D646" s="47"/>
      <c r="E646" s="36"/>
    </row>
    <row r="647" ht="15.75" customHeight="1">
      <c r="D647" s="47"/>
      <c r="E647" s="36"/>
    </row>
    <row r="648" ht="15.75" customHeight="1">
      <c r="D648" s="47"/>
      <c r="E648" s="36"/>
    </row>
    <row r="649" ht="15.75" customHeight="1">
      <c r="D649" s="47"/>
      <c r="E649" s="36"/>
    </row>
    <row r="650" ht="15.75" customHeight="1">
      <c r="D650" s="47"/>
      <c r="E650" s="36"/>
    </row>
    <row r="651" ht="15.75" customHeight="1">
      <c r="D651" s="47"/>
      <c r="E651" s="36"/>
    </row>
    <row r="652" ht="15.75" customHeight="1">
      <c r="D652" s="47"/>
      <c r="E652" s="36"/>
    </row>
    <row r="653" ht="15.75" customHeight="1">
      <c r="D653" s="47"/>
      <c r="E653" s="36"/>
    </row>
    <row r="654" ht="15.75" customHeight="1">
      <c r="D654" s="47"/>
      <c r="E654" s="36"/>
    </row>
    <row r="655" ht="15.75" customHeight="1">
      <c r="D655" s="47"/>
      <c r="E655" s="36"/>
    </row>
    <row r="656" ht="15.75" customHeight="1">
      <c r="D656" s="47"/>
      <c r="E656" s="36"/>
    </row>
    <row r="657" ht="15.75" customHeight="1">
      <c r="D657" s="47"/>
      <c r="E657" s="36"/>
    </row>
    <row r="658" ht="15.75" customHeight="1">
      <c r="D658" s="47"/>
      <c r="E658" s="36"/>
    </row>
    <row r="659" ht="15.75" customHeight="1">
      <c r="D659" s="47"/>
      <c r="E659" s="36"/>
    </row>
    <row r="660" ht="15.75" customHeight="1">
      <c r="D660" s="47"/>
      <c r="E660" s="36"/>
    </row>
    <row r="661" ht="15.75" customHeight="1">
      <c r="D661" s="47"/>
      <c r="E661" s="36"/>
    </row>
    <row r="662" ht="15.75" customHeight="1">
      <c r="D662" s="47"/>
      <c r="E662" s="36"/>
    </row>
    <row r="663" ht="15.75" customHeight="1">
      <c r="D663" s="47"/>
      <c r="E663" s="36"/>
    </row>
    <row r="664" ht="15.75" customHeight="1">
      <c r="D664" s="47"/>
      <c r="E664" s="36"/>
    </row>
    <row r="665" ht="15.75" customHeight="1">
      <c r="D665" s="47"/>
      <c r="E665" s="36"/>
    </row>
    <row r="666" ht="15.75" customHeight="1">
      <c r="D666" s="47"/>
      <c r="E666" s="36"/>
    </row>
    <row r="667" ht="15.75" customHeight="1">
      <c r="D667" s="47"/>
      <c r="E667" s="36"/>
    </row>
    <row r="668" ht="15.75" customHeight="1">
      <c r="D668" s="47"/>
      <c r="E668" s="36"/>
    </row>
    <row r="669" ht="15.75" customHeight="1">
      <c r="D669" s="47"/>
      <c r="E669" s="36"/>
    </row>
    <row r="670" ht="15.75" customHeight="1">
      <c r="D670" s="47"/>
      <c r="E670" s="36"/>
    </row>
    <row r="671" ht="15.75" customHeight="1">
      <c r="D671" s="47"/>
      <c r="E671" s="36"/>
    </row>
    <row r="672" ht="15.75" customHeight="1">
      <c r="D672" s="47"/>
      <c r="E672" s="36"/>
    </row>
    <row r="673" ht="15.75" customHeight="1">
      <c r="D673" s="47"/>
      <c r="E673" s="36"/>
    </row>
    <row r="674" ht="15.75" customHeight="1">
      <c r="D674" s="47"/>
      <c r="E674" s="36"/>
    </row>
    <row r="675" ht="15.75" customHeight="1">
      <c r="D675" s="47"/>
      <c r="E675" s="36"/>
    </row>
    <row r="676" ht="15.75" customHeight="1">
      <c r="D676" s="47"/>
      <c r="E676" s="36"/>
    </row>
    <row r="677" ht="15.75" customHeight="1">
      <c r="D677" s="47"/>
      <c r="E677" s="36"/>
    </row>
    <row r="678" ht="15.75" customHeight="1">
      <c r="D678" s="47"/>
      <c r="E678" s="36"/>
    </row>
    <row r="679" ht="15.75" customHeight="1">
      <c r="D679" s="47"/>
      <c r="E679" s="36"/>
    </row>
    <row r="680" ht="15.75" customHeight="1">
      <c r="D680" s="47"/>
      <c r="E680" s="36"/>
    </row>
    <row r="681" ht="15.75" customHeight="1">
      <c r="D681" s="47"/>
      <c r="E681" s="36"/>
    </row>
    <row r="682" ht="15.75" customHeight="1">
      <c r="D682" s="47"/>
      <c r="E682" s="36"/>
    </row>
    <row r="683" ht="15.75" customHeight="1">
      <c r="D683" s="47"/>
      <c r="E683" s="36"/>
    </row>
    <row r="684" ht="15.75" customHeight="1">
      <c r="D684" s="47"/>
      <c r="E684" s="36"/>
    </row>
    <row r="685" ht="15.75" customHeight="1">
      <c r="D685" s="47"/>
      <c r="E685" s="36"/>
    </row>
    <row r="686" ht="15.75" customHeight="1">
      <c r="D686" s="47"/>
      <c r="E686" s="36"/>
    </row>
    <row r="687" ht="15.75" customHeight="1">
      <c r="D687" s="47"/>
      <c r="E687" s="36"/>
    </row>
    <row r="688" ht="15.75" customHeight="1">
      <c r="D688" s="47"/>
      <c r="E688" s="36"/>
    </row>
    <row r="689" ht="15.75" customHeight="1">
      <c r="D689" s="47"/>
      <c r="E689" s="36"/>
    </row>
    <row r="690" ht="15.75" customHeight="1">
      <c r="D690" s="47"/>
      <c r="E690" s="36"/>
    </row>
    <row r="691" ht="15.75" customHeight="1">
      <c r="D691" s="47"/>
      <c r="E691" s="36"/>
    </row>
    <row r="692" ht="15.75" customHeight="1">
      <c r="D692" s="47"/>
      <c r="E692" s="36"/>
    </row>
    <row r="693" ht="15.75" customHeight="1">
      <c r="D693" s="47"/>
      <c r="E693" s="36"/>
    </row>
    <row r="694" ht="15.75" customHeight="1">
      <c r="D694" s="47"/>
      <c r="E694" s="36"/>
    </row>
    <row r="695" ht="15.75" customHeight="1">
      <c r="D695" s="47"/>
      <c r="E695" s="36"/>
    </row>
    <row r="696" ht="15.75" customHeight="1">
      <c r="D696" s="47"/>
      <c r="E696" s="36"/>
    </row>
    <row r="697" ht="15.75" customHeight="1">
      <c r="D697" s="47"/>
      <c r="E697" s="36"/>
    </row>
    <row r="698" ht="15.75" customHeight="1">
      <c r="D698" s="47"/>
      <c r="E698" s="36"/>
    </row>
    <row r="699" ht="15.75" customHeight="1">
      <c r="D699" s="47"/>
      <c r="E699" s="36"/>
    </row>
    <row r="700" ht="15.75" customHeight="1">
      <c r="D700" s="47"/>
      <c r="E700" s="36"/>
    </row>
    <row r="701" ht="15.75" customHeight="1">
      <c r="D701" s="47"/>
      <c r="E701" s="36"/>
    </row>
    <row r="702" ht="15.75" customHeight="1">
      <c r="D702" s="47"/>
      <c r="E702" s="36"/>
    </row>
    <row r="703" ht="15.75" customHeight="1">
      <c r="D703" s="47"/>
      <c r="E703" s="36"/>
    </row>
    <row r="704" ht="15.75" customHeight="1">
      <c r="D704" s="47"/>
      <c r="E704" s="36"/>
    </row>
    <row r="705" ht="15.75" customHeight="1">
      <c r="D705" s="47"/>
      <c r="E705" s="36"/>
    </row>
    <row r="706" ht="15.75" customHeight="1">
      <c r="D706" s="47"/>
      <c r="E706" s="36"/>
    </row>
    <row r="707" ht="15.75" customHeight="1">
      <c r="D707" s="47"/>
      <c r="E707" s="36"/>
    </row>
    <row r="708" ht="15.75" customHeight="1">
      <c r="D708" s="47"/>
      <c r="E708" s="36"/>
    </row>
    <row r="709" ht="15.75" customHeight="1">
      <c r="D709" s="47"/>
      <c r="E709" s="36"/>
    </row>
    <row r="710" ht="15.75" customHeight="1">
      <c r="D710" s="47"/>
      <c r="E710" s="36"/>
    </row>
    <row r="711" ht="15.75" customHeight="1">
      <c r="D711" s="47"/>
      <c r="E711" s="36"/>
    </row>
    <row r="712" ht="15.75" customHeight="1">
      <c r="D712" s="47"/>
      <c r="E712" s="36"/>
    </row>
    <row r="713" ht="15.75" customHeight="1">
      <c r="D713" s="47"/>
      <c r="E713" s="36"/>
    </row>
    <row r="714" ht="15.75" customHeight="1">
      <c r="D714" s="47"/>
      <c r="E714" s="36"/>
    </row>
    <row r="715" ht="15.75" customHeight="1">
      <c r="D715" s="47"/>
      <c r="E715" s="36"/>
    </row>
    <row r="716" ht="15.75" customHeight="1">
      <c r="D716" s="47"/>
      <c r="E716" s="36"/>
    </row>
    <row r="717" ht="15.75" customHeight="1">
      <c r="D717" s="47"/>
      <c r="E717" s="36"/>
    </row>
    <row r="718" ht="15.75" customHeight="1">
      <c r="D718" s="47"/>
      <c r="E718" s="36"/>
    </row>
    <row r="719" ht="15.75" customHeight="1">
      <c r="D719" s="47"/>
      <c r="E719" s="36"/>
    </row>
    <row r="720" ht="15.75" customHeight="1">
      <c r="D720" s="47"/>
      <c r="E720" s="36"/>
    </row>
    <row r="721" ht="15.75" customHeight="1">
      <c r="D721" s="47"/>
      <c r="E721" s="36"/>
    </row>
    <row r="722" ht="15.75" customHeight="1">
      <c r="D722" s="47"/>
      <c r="E722" s="36"/>
    </row>
    <row r="723" ht="15.75" customHeight="1">
      <c r="D723" s="47"/>
      <c r="E723" s="36"/>
    </row>
    <row r="724" ht="15.75" customHeight="1">
      <c r="D724" s="47"/>
      <c r="E724" s="36"/>
    </row>
    <row r="725" ht="15.75" customHeight="1">
      <c r="D725" s="47"/>
      <c r="E725" s="36"/>
    </row>
    <row r="726" ht="15.75" customHeight="1">
      <c r="D726" s="47"/>
      <c r="E726" s="36"/>
    </row>
    <row r="727" ht="15.75" customHeight="1">
      <c r="D727" s="47"/>
      <c r="E727" s="36"/>
    </row>
    <row r="728" ht="15.75" customHeight="1">
      <c r="D728" s="47"/>
      <c r="E728" s="36"/>
    </row>
    <row r="729" ht="15.75" customHeight="1">
      <c r="D729" s="47"/>
      <c r="E729" s="36"/>
    </row>
    <row r="730" ht="15.75" customHeight="1">
      <c r="D730" s="47"/>
      <c r="E730" s="36"/>
    </row>
    <row r="731" ht="15.75" customHeight="1">
      <c r="D731" s="47"/>
      <c r="E731" s="36"/>
    </row>
    <row r="732" ht="15.75" customHeight="1">
      <c r="D732" s="47"/>
      <c r="E732" s="36"/>
    </row>
    <row r="733" ht="15.75" customHeight="1">
      <c r="D733" s="47"/>
      <c r="E733" s="36"/>
    </row>
    <row r="734" ht="15.75" customHeight="1">
      <c r="D734" s="47"/>
      <c r="E734" s="36"/>
    </row>
    <row r="735" ht="15.75" customHeight="1">
      <c r="D735" s="47"/>
      <c r="E735" s="36"/>
    </row>
    <row r="736" ht="15.75" customHeight="1">
      <c r="D736" s="47"/>
      <c r="E736" s="36"/>
    </row>
    <row r="737" ht="15.75" customHeight="1">
      <c r="D737" s="47"/>
      <c r="E737" s="36"/>
    </row>
    <row r="738" ht="15.75" customHeight="1">
      <c r="D738" s="47"/>
      <c r="E738" s="36"/>
    </row>
    <row r="739" ht="15.75" customHeight="1">
      <c r="D739" s="47"/>
      <c r="E739" s="36"/>
    </row>
    <row r="740" ht="15.75" customHeight="1">
      <c r="D740" s="47"/>
      <c r="E740" s="36"/>
    </row>
    <row r="741" ht="15.75" customHeight="1">
      <c r="D741" s="47"/>
      <c r="E741" s="36"/>
    </row>
    <row r="742" ht="15.75" customHeight="1">
      <c r="D742" s="47"/>
      <c r="E742" s="36"/>
    </row>
    <row r="743" ht="15.75" customHeight="1">
      <c r="D743" s="47"/>
      <c r="E743" s="36"/>
    </row>
    <row r="744" ht="15.75" customHeight="1">
      <c r="D744" s="47"/>
      <c r="E744" s="36"/>
    </row>
    <row r="745" ht="15.75" customHeight="1">
      <c r="D745" s="47"/>
      <c r="E745" s="36"/>
    </row>
    <row r="746" ht="15.75" customHeight="1">
      <c r="D746" s="47"/>
      <c r="E746" s="36"/>
    </row>
    <row r="747" ht="15.75" customHeight="1">
      <c r="D747" s="47"/>
      <c r="E747" s="36"/>
    </row>
    <row r="748" ht="15.75" customHeight="1">
      <c r="D748" s="47"/>
      <c r="E748" s="36"/>
    </row>
    <row r="749" ht="15.75" customHeight="1">
      <c r="D749" s="47"/>
      <c r="E749" s="36"/>
    </row>
    <row r="750" ht="15.75" customHeight="1">
      <c r="D750" s="47"/>
      <c r="E750" s="36"/>
    </row>
    <row r="751" ht="15.75" customHeight="1">
      <c r="D751" s="47"/>
      <c r="E751" s="36"/>
    </row>
    <row r="752" ht="15.75" customHeight="1">
      <c r="D752" s="47"/>
      <c r="E752" s="36"/>
    </row>
    <row r="753" ht="15.75" customHeight="1">
      <c r="D753" s="47"/>
      <c r="E753" s="36"/>
    </row>
    <row r="754" ht="15.75" customHeight="1">
      <c r="D754" s="47"/>
      <c r="E754" s="36"/>
    </row>
    <row r="755" ht="15.75" customHeight="1">
      <c r="D755" s="47"/>
      <c r="E755" s="36"/>
    </row>
    <row r="756" ht="15.75" customHeight="1">
      <c r="D756" s="47"/>
      <c r="E756" s="36"/>
    </row>
    <row r="757" ht="15.75" customHeight="1">
      <c r="D757" s="47"/>
      <c r="E757" s="36"/>
    </row>
    <row r="758" ht="15.75" customHeight="1">
      <c r="D758" s="47"/>
      <c r="E758" s="36"/>
    </row>
    <row r="759" ht="15.75" customHeight="1">
      <c r="D759" s="47"/>
      <c r="E759" s="36"/>
    </row>
    <row r="760" ht="15.75" customHeight="1">
      <c r="D760" s="47"/>
      <c r="E760" s="36"/>
    </row>
    <row r="761" ht="15.75" customHeight="1">
      <c r="D761" s="47"/>
      <c r="E761" s="36"/>
    </row>
    <row r="762" ht="15.75" customHeight="1">
      <c r="D762" s="47"/>
      <c r="E762" s="36"/>
    </row>
    <row r="763" ht="15.75" customHeight="1">
      <c r="D763" s="47"/>
      <c r="E763" s="36"/>
    </row>
    <row r="764" ht="15.75" customHeight="1">
      <c r="D764" s="47"/>
      <c r="E764" s="36"/>
    </row>
    <row r="765" ht="15.75" customHeight="1">
      <c r="D765" s="47"/>
      <c r="E765" s="36"/>
    </row>
    <row r="766" ht="15.75" customHeight="1">
      <c r="D766" s="47"/>
      <c r="E766" s="36"/>
    </row>
    <row r="767" ht="15.75" customHeight="1">
      <c r="D767" s="47"/>
      <c r="E767" s="36"/>
    </row>
    <row r="768" ht="15.75" customHeight="1">
      <c r="D768" s="47"/>
      <c r="E768" s="36"/>
    </row>
    <row r="769" ht="15.75" customHeight="1">
      <c r="D769" s="47"/>
      <c r="E769" s="36"/>
    </row>
    <row r="770" ht="15.75" customHeight="1">
      <c r="D770" s="47"/>
      <c r="E770" s="36"/>
    </row>
    <row r="771" ht="15.75" customHeight="1">
      <c r="D771" s="47"/>
      <c r="E771" s="36"/>
    </row>
    <row r="772" ht="15.75" customHeight="1">
      <c r="D772" s="47"/>
      <c r="E772" s="36"/>
    </row>
    <row r="773" ht="15.75" customHeight="1">
      <c r="D773" s="47"/>
      <c r="E773" s="36"/>
    </row>
    <row r="774" ht="15.75" customHeight="1">
      <c r="D774" s="47"/>
      <c r="E774" s="36"/>
    </row>
    <row r="775" ht="15.75" customHeight="1">
      <c r="D775" s="47"/>
      <c r="E775" s="36"/>
    </row>
    <row r="776" ht="15.75" customHeight="1">
      <c r="D776" s="47"/>
      <c r="E776" s="36"/>
    </row>
    <row r="777" ht="15.75" customHeight="1">
      <c r="D777" s="47"/>
      <c r="E777" s="36"/>
    </row>
    <row r="778" ht="15.75" customHeight="1">
      <c r="D778" s="47"/>
      <c r="E778" s="36"/>
    </row>
    <row r="779" ht="15.75" customHeight="1">
      <c r="D779" s="47"/>
      <c r="E779" s="36"/>
    </row>
    <row r="780" ht="15.75" customHeight="1">
      <c r="D780" s="47"/>
      <c r="E780" s="36"/>
    </row>
    <row r="781" ht="15.75" customHeight="1">
      <c r="D781" s="47"/>
      <c r="E781" s="36"/>
    </row>
    <row r="782" ht="15.75" customHeight="1">
      <c r="D782" s="47"/>
      <c r="E782" s="36"/>
    </row>
    <row r="783" ht="15.75" customHeight="1">
      <c r="D783" s="47"/>
      <c r="E783" s="36"/>
    </row>
    <row r="784" ht="15.75" customHeight="1">
      <c r="D784" s="47"/>
      <c r="E784" s="36"/>
    </row>
    <row r="785" ht="15.75" customHeight="1">
      <c r="D785" s="47"/>
      <c r="E785" s="36"/>
    </row>
    <row r="786" ht="15.75" customHeight="1">
      <c r="D786" s="47"/>
      <c r="E786" s="36"/>
    </row>
    <row r="787" ht="15.75" customHeight="1">
      <c r="D787" s="47"/>
      <c r="E787" s="36"/>
    </row>
    <row r="788" ht="15.75" customHeight="1">
      <c r="D788" s="47"/>
      <c r="E788" s="36"/>
    </row>
    <row r="789" ht="15.75" customHeight="1">
      <c r="D789" s="47"/>
      <c r="E789" s="36"/>
    </row>
    <row r="790" ht="15.75" customHeight="1">
      <c r="D790" s="47"/>
      <c r="E790" s="36"/>
    </row>
    <row r="791" ht="15.75" customHeight="1">
      <c r="D791" s="47"/>
      <c r="E791" s="36"/>
    </row>
    <row r="792" ht="15.75" customHeight="1">
      <c r="D792" s="47"/>
      <c r="E792" s="36"/>
    </row>
    <row r="793" ht="15.75" customHeight="1">
      <c r="D793" s="47"/>
      <c r="E793" s="36"/>
    </row>
    <row r="794" ht="15.75" customHeight="1">
      <c r="D794" s="47"/>
      <c r="E794" s="36"/>
    </row>
    <row r="795" ht="15.75" customHeight="1">
      <c r="D795" s="47"/>
      <c r="E795" s="36"/>
    </row>
    <row r="796" ht="15.75" customHeight="1">
      <c r="D796" s="47"/>
      <c r="E796" s="36"/>
    </row>
    <row r="797" ht="15.75" customHeight="1">
      <c r="D797" s="47"/>
      <c r="E797" s="36"/>
    </row>
    <row r="798" ht="15.75" customHeight="1">
      <c r="D798" s="47"/>
      <c r="E798" s="36"/>
    </row>
    <row r="799" ht="15.75" customHeight="1">
      <c r="D799" s="47"/>
      <c r="E799" s="36"/>
    </row>
    <row r="800" ht="15.75" customHeight="1">
      <c r="D800" s="47"/>
      <c r="E800" s="36"/>
    </row>
    <row r="801" ht="15.75" customHeight="1">
      <c r="D801" s="47"/>
      <c r="E801" s="36"/>
    </row>
    <row r="802" ht="15.75" customHeight="1">
      <c r="D802" s="47"/>
      <c r="E802" s="36"/>
    </row>
    <row r="803" ht="15.75" customHeight="1">
      <c r="D803" s="47"/>
      <c r="E803" s="36"/>
    </row>
    <row r="804" ht="15.75" customHeight="1">
      <c r="D804" s="47"/>
      <c r="E804" s="36"/>
    </row>
    <row r="805" ht="15.75" customHeight="1">
      <c r="D805" s="47"/>
      <c r="E805" s="36"/>
    </row>
    <row r="806" ht="15.75" customHeight="1">
      <c r="D806" s="47"/>
      <c r="E806" s="36"/>
    </row>
    <row r="807" ht="15.75" customHeight="1">
      <c r="D807" s="47"/>
      <c r="E807" s="36"/>
    </row>
    <row r="808" ht="15.75" customHeight="1">
      <c r="D808" s="47"/>
      <c r="E808" s="36"/>
    </row>
    <row r="809" ht="15.75" customHeight="1">
      <c r="D809" s="47"/>
      <c r="E809" s="36"/>
    </row>
    <row r="810" ht="15.75" customHeight="1">
      <c r="D810" s="47"/>
      <c r="E810" s="36"/>
    </row>
    <row r="811" ht="15.75" customHeight="1">
      <c r="D811" s="47"/>
      <c r="E811" s="36"/>
    </row>
    <row r="812" ht="15.75" customHeight="1">
      <c r="D812" s="47"/>
      <c r="E812" s="36"/>
    </row>
    <row r="813" ht="15.75" customHeight="1">
      <c r="D813" s="47"/>
      <c r="E813" s="36"/>
    </row>
    <row r="814" ht="15.75" customHeight="1">
      <c r="D814" s="47"/>
      <c r="E814" s="36"/>
    </row>
    <row r="815" ht="15.75" customHeight="1">
      <c r="D815" s="47"/>
      <c r="E815" s="36"/>
    </row>
    <row r="816" ht="15.75" customHeight="1">
      <c r="D816" s="47"/>
      <c r="E816" s="36"/>
    </row>
    <row r="817" ht="15.75" customHeight="1">
      <c r="D817" s="47"/>
      <c r="E817" s="36"/>
    </row>
    <row r="818" ht="15.75" customHeight="1">
      <c r="D818" s="47"/>
      <c r="E818" s="36"/>
    </row>
    <row r="819" ht="15.75" customHeight="1">
      <c r="D819" s="47"/>
      <c r="E819" s="36"/>
    </row>
    <row r="820" ht="15.75" customHeight="1">
      <c r="D820" s="47"/>
      <c r="E820" s="36"/>
    </row>
    <row r="821" ht="15.75" customHeight="1">
      <c r="D821" s="47"/>
      <c r="E821" s="36"/>
    </row>
    <row r="822" ht="15.75" customHeight="1">
      <c r="D822" s="47"/>
      <c r="E822" s="36"/>
    </row>
    <row r="823" ht="15.75" customHeight="1">
      <c r="D823" s="47"/>
      <c r="E823" s="36"/>
    </row>
    <row r="824" ht="15.75" customHeight="1">
      <c r="D824" s="47"/>
      <c r="E824" s="36"/>
    </row>
    <row r="825" ht="15.75" customHeight="1">
      <c r="D825" s="47"/>
      <c r="E825" s="36"/>
    </row>
    <row r="826" ht="15.75" customHeight="1">
      <c r="D826" s="47"/>
      <c r="E826" s="36"/>
    </row>
    <row r="827" ht="15.75" customHeight="1">
      <c r="D827" s="47"/>
      <c r="E827" s="36"/>
    </row>
    <row r="828" ht="15.75" customHeight="1">
      <c r="D828" s="47"/>
      <c r="E828" s="36"/>
    </row>
    <row r="829" ht="15.75" customHeight="1">
      <c r="D829" s="47"/>
      <c r="E829" s="36"/>
    </row>
    <row r="830" ht="15.75" customHeight="1">
      <c r="D830" s="47"/>
      <c r="E830" s="36"/>
    </row>
    <row r="831" ht="15.75" customHeight="1">
      <c r="D831" s="47"/>
      <c r="E831" s="36"/>
    </row>
    <row r="832" ht="15.75" customHeight="1">
      <c r="D832" s="47"/>
      <c r="E832" s="36"/>
    </row>
    <row r="833" ht="15.75" customHeight="1">
      <c r="D833" s="47"/>
      <c r="E833" s="36"/>
    </row>
    <row r="834" ht="15.75" customHeight="1">
      <c r="D834" s="47"/>
      <c r="E834" s="36"/>
    </row>
    <row r="835" ht="15.75" customHeight="1">
      <c r="D835" s="47"/>
      <c r="E835" s="36"/>
    </row>
    <row r="836" ht="15.75" customHeight="1">
      <c r="D836" s="47"/>
      <c r="E836" s="36"/>
    </row>
    <row r="837" ht="15.75" customHeight="1">
      <c r="D837" s="47"/>
      <c r="E837" s="36"/>
    </row>
    <row r="838" ht="15.75" customHeight="1">
      <c r="D838" s="47"/>
      <c r="E838" s="36"/>
    </row>
    <row r="839" ht="15.75" customHeight="1">
      <c r="D839" s="47"/>
      <c r="E839" s="36"/>
    </row>
    <row r="840" ht="15.75" customHeight="1">
      <c r="D840" s="47"/>
      <c r="E840" s="36"/>
    </row>
    <row r="841" ht="15.75" customHeight="1">
      <c r="D841" s="47"/>
      <c r="E841" s="36"/>
    </row>
    <row r="842" ht="15.75" customHeight="1">
      <c r="D842" s="47"/>
      <c r="E842" s="36"/>
    </row>
    <row r="843" ht="15.75" customHeight="1">
      <c r="D843" s="47"/>
      <c r="E843" s="36"/>
    </row>
    <row r="844" ht="15.75" customHeight="1">
      <c r="D844" s="47"/>
      <c r="E844" s="36"/>
    </row>
    <row r="845" ht="15.75" customHeight="1">
      <c r="D845" s="47"/>
      <c r="E845" s="36"/>
    </row>
    <row r="846" ht="15.75" customHeight="1">
      <c r="D846" s="47"/>
      <c r="E846" s="36"/>
    </row>
    <row r="847" ht="15.75" customHeight="1">
      <c r="D847" s="47"/>
      <c r="E847" s="36"/>
    </row>
    <row r="848" ht="15.75" customHeight="1">
      <c r="D848" s="47"/>
      <c r="E848" s="36"/>
    </row>
    <row r="849" ht="15.75" customHeight="1">
      <c r="D849" s="47"/>
      <c r="E849" s="36"/>
    </row>
    <row r="850" ht="15.75" customHeight="1">
      <c r="D850" s="47"/>
      <c r="E850" s="36"/>
    </row>
    <row r="851" ht="15.75" customHeight="1">
      <c r="D851" s="47"/>
      <c r="E851" s="36"/>
    </row>
    <row r="852" ht="15.75" customHeight="1">
      <c r="D852" s="47"/>
      <c r="E852" s="36"/>
    </row>
    <row r="853" ht="15.75" customHeight="1">
      <c r="D853" s="47"/>
      <c r="E853" s="36"/>
    </row>
    <row r="854" ht="15.75" customHeight="1">
      <c r="D854" s="47"/>
      <c r="E854" s="36"/>
    </row>
    <row r="855" ht="15.75" customHeight="1">
      <c r="D855" s="47"/>
      <c r="E855" s="36"/>
    </row>
    <row r="856" ht="15.75" customHeight="1">
      <c r="D856" s="47"/>
      <c r="E856" s="36"/>
    </row>
    <row r="857" ht="15.75" customHeight="1">
      <c r="D857" s="47"/>
      <c r="E857" s="36"/>
    </row>
    <row r="858" ht="15.75" customHeight="1">
      <c r="D858" s="47"/>
      <c r="E858" s="36"/>
    </row>
    <row r="859" ht="15.75" customHeight="1">
      <c r="D859" s="47"/>
      <c r="E859" s="36"/>
    </row>
    <row r="860" ht="15.75" customHeight="1">
      <c r="D860" s="47"/>
      <c r="E860" s="36"/>
    </row>
    <row r="861" ht="15.75" customHeight="1">
      <c r="D861" s="47"/>
      <c r="E861" s="36"/>
    </row>
    <row r="862" ht="15.75" customHeight="1">
      <c r="D862" s="47"/>
      <c r="E862" s="36"/>
    </row>
    <row r="863" ht="15.75" customHeight="1">
      <c r="D863" s="47"/>
      <c r="E863" s="36"/>
    </row>
    <row r="864" ht="15.75" customHeight="1">
      <c r="D864" s="47"/>
      <c r="E864" s="36"/>
    </row>
    <row r="865" ht="15.75" customHeight="1">
      <c r="D865" s="47"/>
      <c r="E865" s="36"/>
    </row>
    <row r="866" ht="15.75" customHeight="1">
      <c r="D866" s="47"/>
      <c r="E866" s="36"/>
    </row>
    <row r="867" ht="15.75" customHeight="1">
      <c r="D867" s="47"/>
      <c r="E867" s="36"/>
    </row>
    <row r="868" ht="15.75" customHeight="1">
      <c r="D868" s="47"/>
      <c r="E868" s="36"/>
    </row>
    <row r="869" ht="15.75" customHeight="1">
      <c r="D869" s="47"/>
      <c r="E869" s="36"/>
    </row>
    <row r="870" ht="15.75" customHeight="1">
      <c r="D870" s="47"/>
      <c r="E870" s="36"/>
    </row>
    <row r="871" ht="15.75" customHeight="1">
      <c r="D871" s="47"/>
      <c r="E871" s="36"/>
    </row>
    <row r="872" ht="15.75" customHeight="1">
      <c r="D872" s="47"/>
      <c r="E872" s="36"/>
    </row>
    <row r="873" ht="15.75" customHeight="1">
      <c r="D873" s="47"/>
      <c r="E873" s="36"/>
    </row>
    <row r="874" ht="15.75" customHeight="1">
      <c r="D874" s="47"/>
      <c r="E874" s="36"/>
    </row>
    <row r="875" ht="15.75" customHeight="1">
      <c r="D875" s="47"/>
      <c r="E875" s="36"/>
    </row>
    <row r="876" ht="15.75" customHeight="1">
      <c r="D876" s="47"/>
      <c r="E876" s="36"/>
    </row>
    <row r="877" ht="15.75" customHeight="1">
      <c r="D877" s="47"/>
      <c r="E877" s="36"/>
    </row>
    <row r="878" ht="15.75" customHeight="1">
      <c r="D878" s="47"/>
      <c r="E878" s="36"/>
    </row>
    <row r="879" ht="15.75" customHeight="1">
      <c r="D879" s="47"/>
      <c r="E879" s="36"/>
    </row>
    <row r="880" ht="15.75" customHeight="1">
      <c r="D880" s="47"/>
      <c r="E880" s="36"/>
    </row>
    <row r="881" ht="15.75" customHeight="1">
      <c r="D881" s="47"/>
      <c r="E881" s="36"/>
    </row>
    <row r="882" ht="15.75" customHeight="1">
      <c r="D882" s="47"/>
      <c r="E882" s="36"/>
    </row>
    <row r="883" ht="15.75" customHeight="1">
      <c r="D883" s="47"/>
      <c r="E883" s="36"/>
    </row>
    <row r="884" ht="15.75" customHeight="1">
      <c r="D884" s="47"/>
      <c r="E884" s="36"/>
    </row>
    <row r="885" ht="15.75" customHeight="1">
      <c r="D885" s="47"/>
      <c r="E885" s="36"/>
    </row>
    <row r="886" ht="15.75" customHeight="1">
      <c r="D886" s="47"/>
      <c r="E886" s="36"/>
    </row>
    <row r="887" ht="15.75" customHeight="1">
      <c r="D887" s="47"/>
      <c r="E887" s="36"/>
    </row>
    <row r="888" ht="15.75" customHeight="1">
      <c r="D888" s="47"/>
      <c r="E888" s="36"/>
    </row>
    <row r="889" ht="15.75" customHeight="1">
      <c r="D889" s="47"/>
      <c r="E889" s="36"/>
    </row>
    <row r="890" ht="15.75" customHeight="1">
      <c r="D890" s="47"/>
      <c r="E890" s="36"/>
    </row>
    <row r="891" ht="15.75" customHeight="1">
      <c r="D891" s="47"/>
      <c r="E891" s="36"/>
    </row>
    <row r="892" ht="15.75" customHeight="1">
      <c r="D892" s="47"/>
      <c r="E892" s="36"/>
    </row>
    <row r="893" ht="15.75" customHeight="1">
      <c r="D893" s="47"/>
      <c r="E893" s="36"/>
    </row>
    <row r="894" ht="15.75" customHeight="1">
      <c r="D894" s="47"/>
      <c r="E894" s="36"/>
    </row>
    <row r="895" ht="15.75" customHeight="1">
      <c r="D895" s="47"/>
      <c r="E895" s="36"/>
    </row>
    <row r="896" ht="15.75" customHeight="1">
      <c r="D896" s="47"/>
      <c r="E896" s="36"/>
    </row>
    <row r="897" ht="15.75" customHeight="1">
      <c r="D897" s="47"/>
      <c r="E897" s="36"/>
    </row>
    <row r="898" ht="15.75" customHeight="1">
      <c r="D898" s="47"/>
      <c r="E898" s="36"/>
    </row>
    <row r="899" ht="15.75" customHeight="1">
      <c r="D899" s="47"/>
      <c r="E899" s="36"/>
    </row>
    <row r="900" ht="15.75" customHeight="1">
      <c r="D900" s="47"/>
      <c r="E900" s="36"/>
    </row>
    <row r="901" ht="15.75" customHeight="1">
      <c r="D901" s="47"/>
      <c r="E901" s="36"/>
    </row>
    <row r="902" ht="15.75" customHeight="1">
      <c r="D902" s="47"/>
      <c r="E902" s="36"/>
    </row>
    <row r="903" ht="15.75" customHeight="1">
      <c r="D903" s="47"/>
      <c r="E903" s="36"/>
    </row>
    <row r="904" ht="15.75" customHeight="1">
      <c r="D904" s="47"/>
      <c r="E904" s="36"/>
    </row>
    <row r="905" ht="15.75" customHeight="1">
      <c r="D905" s="47"/>
      <c r="E905" s="36"/>
    </row>
    <row r="906" ht="15.75" customHeight="1">
      <c r="D906" s="47"/>
      <c r="E906" s="36"/>
    </row>
    <row r="907" ht="15.75" customHeight="1">
      <c r="D907" s="47"/>
      <c r="E907" s="36"/>
    </row>
    <row r="908" ht="15.75" customHeight="1">
      <c r="D908" s="47"/>
      <c r="E908" s="36"/>
    </row>
    <row r="909" ht="15.75" customHeight="1">
      <c r="D909" s="47"/>
      <c r="E909" s="36"/>
    </row>
    <row r="910" ht="15.75" customHeight="1">
      <c r="D910" s="47"/>
      <c r="E910" s="36"/>
    </row>
    <row r="911" ht="15.75" customHeight="1">
      <c r="D911" s="47"/>
      <c r="E911" s="36"/>
    </row>
    <row r="912" ht="15.75" customHeight="1">
      <c r="D912" s="47"/>
      <c r="E912" s="36"/>
    </row>
    <row r="913" ht="15.75" customHeight="1">
      <c r="D913" s="47"/>
      <c r="E913" s="36"/>
    </row>
    <row r="914" ht="15.75" customHeight="1">
      <c r="D914" s="47"/>
      <c r="E914" s="36"/>
    </row>
    <row r="915" ht="15.75" customHeight="1">
      <c r="D915" s="47"/>
      <c r="E915" s="36"/>
    </row>
    <row r="916" ht="15.75" customHeight="1">
      <c r="D916" s="47"/>
      <c r="E916" s="36"/>
    </row>
    <row r="917" ht="15.75" customHeight="1">
      <c r="D917" s="47"/>
      <c r="E917" s="36"/>
    </row>
    <row r="918" ht="15.75" customHeight="1">
      <c r="D918" s="47"/>
      <c r="E918" s="36"/>
    </row>
    <row r="919" ht="15.75" customHeight="1">
      <c r="D919" s="47"/>
      <c r="E919" s="36"/>
    </row>
    <row r="920" ht="15.75" customHeight="1">
      <c r="D920" s="47"/>
      <c r="E920" s="36"/>
    </row>
    <row r="921" ht="15.75" customHeight="1">
      <c r="D921" s="47"/>
      <c r="E921" s="36"/>
    </row>
    <row r="922" ht="15.75" customHeight="1">
      <c r="D922" s="47"/>
      <c r="E922" s="36"/>
    </row>
    <row r="923" ht="15.75" customHeight="1">
      <c r="D923" s="47"/>
      <c r="E923" s="36"/>
    </row>
    <row r="924" ht="15.75" customHeight="1">
      <c r="D924" s="47"/>
      <c r="E924" s="36"/>
    </row>
    <row r="925" ht="15.75" customHeight="1">
      <c r="D925" s="47"/>
      <c r="E925" s="36"/>
    </row>
    <row r="926" ht="15.75" customHeight="1">
      <c r="D926" s="47"/>
      <c r="E926" s="36"/>
    </row>
    <row r="927" ht="15.75" customHeight="1">
      <c r="D927" s="47"/>
      <c r="E927" s="36"/>
    </row>
    <row r="928" ht="15.75" customHeight="1">
      <c r="D928" s="47"/>
      <c r="E928" s="36"/>
    </row>
    <row r="929" ht="15.75" customHeight="1">
      <c r="D929" s="47"/>
      <c r="E929" s="36"/>
    </row>
    <row r="930" ht="15.75" customHeight="1">
      <c r="D930" s="47"/>
      <c r="E930" s="36"/>
    </row>
    <row r="931" ht="15.75" customHeight="1">
      <c r="D931" s="47"/>
      <c r="E931" s="36"/>
    </row>
    <row r="932" ht="15.75" customHeight="1">
      <c r="D932" s="47"/>
      <c r="E932" s="36"/>
    </row>
    <row r="933" ht="15.75" customHeight="1">
      <c r="D933" s="47"/>
      <c r="E933" s="36"/>
    </row>
    <row r="934" ht="15.75" customHeight="1">
      <c r="D934" s="47"/>
      <c r="E934" s="36"/>
    </row>
    <row r="935" ht="15.75" customHeight="1">
      <c r="D935" s="47"/>
      <c r="E935" s="36"/>
    </row>
    <row r="936" ht="15.75" customHeight="1">
      <c r="D936" s="47"/>
      <c r="E936" s="36"/>
    </row>
    <row r="937" ht="15.75" customHeight="1">
      <c r="D937" s="47"/>
      <c r="E937" s="36"/>
    </row>
    <row r="938" ht="15.75" customHeight="1">
      <c r="D938" s="47"/>
      <c r="E938" s="36"/>
    </row>
    <row r="939" ht="15.75" customHeight="1">
      <c r="D939" s="47"/>
      <c r="E939" s="36"/>
    </row>
    <row r="940" ht="15.75" customHeight="1">
      <c r="D940" s="47"/>
      <c r="E940" s="36"/>
    </row>
    <row r="941" ht="15.75" customHeight="1">
      <c r="D941" s="47"/>
      <c r="E941" s="36"/>
    </row>
    <row r="942" ht="15.75" customHeight="1">
      <c r="D942" s="47"/>
      <c r="E942" s="36"/>
    </row>
    <row r="943" ht="15.75" customHeight="1">
      <c r="D943" s="47"/>
      <c r="E943" s="36"/>
    </row>
    <row r="944" ht="15.75" customHeight="1">
      <c r="D944" s="47"/>
      <c r="E944" s="36"/>
    </row>
    <row r="945" ht="15.75" customHeight="1">
      <c r="D945" s="47"/>
      <c r="E945" s="36"/>
    </row>
    <row r="946" ht="15.75" customHeight="1">
      <c r="D946" s="47"/>
      <c r="E946" s="36"/>
    </row>
    <row r="947" ht="15.75" customHeight="1">
      <c r="D947" s="47"/>
      <c r="E947" s="36"/>
    </row>
    <row r="948" ht="15.75" customHeight="1">
      <c r="D948" s="47"/>
      <c r="E948" s="36"/>
    </row>
    <row r="949" ht="15.75" customHeight="1">
      <c r="D949" s="47"/>
      <c r="E949" s="36"/>
    </row>
    <row r="950" ht="15.75" customHeight="1">
      <c r="D950" s="47"/>
      <c r="E950" s="36"/>
    </row>
    <row r="951" ht="15.75" customHeight="1">
      <c r="D951" s="47"/>
      <c r="E951" s="36"/>
    </row>
    <row r="952" ht="15.75" customHeight="1">
      <c r="D952" s="47"/>
      <c r="E952" s="36"/>
    </row>
    <row r="953" ht="15.75" customHeight="1">
      <c r="D953" s="47"/>
      <c r="E953" s="36"/>
    </row>
    <row r="954" ht="15.75" customHeight="1">
      <c r="D954" s="47"/>
      <c r="E954" s="36"/>
    </row>
    <row r="955" ht="15.75" customHeight="1">
      <c r="D955" s="47"/>
      <c r="E955" s="36"/>
    </row>
    <row r="956" ht="15.75" customHeight="1">
      <c r="D956" s="47"/>
      <c r="E956" s="36"/>
    </row>
    <row r="957" ht="15.75" customHeight="1">
      <c r="D957" s="47"/>
      <c r="E957" s="36"/>
    </row>
    <row r="958" ht="15.75" customHeight="1">
      <c r="D958" s="47"/>
      <c r="E958" s="36"/>
    </row>
    <row r="959" ht="15.75" customHeight="1">
      <c r="D959" s="47"/>
      <c r="E959" s="36"/>
    </row>
    <row r="960" ht="15.75" customHeight="1">
      <c r="D960" s="47"/>
      <c r="E960" s="36"/>
    </row>
    <row r="961" ht="15.75" customHeight="1">
      <c r="D961" s="47"/>
      <c r="E961" s="36"/>
    </row>
    <row r="962" ht="15.75" customHeight="1">
      <c r="D962" s="47"/>
      <c r="E962" s="36"/>
    </row>
    <row r="963" ht="15.75" customHeight="1">
      <c r="D963" s="47"/>
      <c r="E963" s="36"/>
    </row>
    <row r="964" ht="15.75" customHeight="1">
      <c r="D964" s="47"/>
      <c r="E964" s="36"/>
    </row>
    <row r="965" ht="15.75" customHeight="1">
      <c r="D965" s="47"/>
      <c r="E965" s="36"/>
    </row>
    <row r="966" ht="15.75" customHeight="1">
      <c r="D966" s="47"/>
      <c r="E966" s="36"/>
    </row>
    <row r="967" ht="15.75" customHeight="1">
      <c r="D967" s="47"/>
      <c r="E967" s="36"/>
    </row>
    <row r="968" ht="15.75" customHeight="1">
      <c r="D968" s="47"/>
      <c r="E968" s="36"/>
    </row>
    <row r="969" ht="15.75" customHeight="1">
      <c r="D969" s="47"/>
      <c r="E969" s="36"/>
    </row>
    <row r="970" ht="15.75" customHeight="1">
      <c r="D970" s="47"/>
      <c r="E970" s="36"/>
    </row>
    <row r="971" ht="15.75" customHeight="1">
      <c r="D971" s="47"/>
      <c r="E971" s="36"/>
    </row>
    <row r="972" ht="15.75" customHeight="1">
      <c r="D972" s="47"/>
      <c r="E972" s="36"/>
    </row>
    <row r="973" ht="15.75" customHeight="1">
      <c r="D973" s="47"/>
      <c r="E973" s="36"/>
    </row>
    <row r="974" ht="15.75" customHeight="1">
      <c r="D974" s="47"/>
      <c r="E974" s="36"/>
    </row>
    <row r="975" ht="15.75" customHeight="1">
      <c r="D975" s="47"/>
      <c r="E975" s="36"/>
    </row>
    <row r="976" ht="15.75" customHeight="1">
      <c r="D976" s="47"/>
      <c r="E976" s="36"/>
    </row>
    <row r="977" ht="15.75" customHeight="1">
      <c r="D977" s="47"/>
      <c r="E977" s="36"/>
    </row>
    <row r="978" ht="15.75" customHeight="1">
      <c r="D978" s="47"/>
      <c r="E978" s="36"/>
    </row>
    <row r="979" ht="15.75" customHeight="1">
      <c r="D979" s="47"/>
      <c r="E979" s="36"/>
    </row>
    <row r="980" ht="15.75" customHeight="1">
      <c r="D980" s="47"/>
      <c r="E980" s="36"/>
    </row>
    <row r="981" ht="15.75" customHeight="1">
      <c r="D981" s="47"/>
      <c r="E981" s="36"/>
    </row>
    <row r="982" ht="15.75" customHeight="1">
      <c r="D982" s="47"/>
      <c r="E982" s="36"/>
    </row>
    <row r="983" ht="15.75" customHeight="1">
      <c r="D983" s="47"/>
      <c r="E983" s="36"/>
    </row>
    <row r="984" ht="15.75" customHeight="1">
      <c r="D984" s="47"/>
      <c r="E984" s="36"/>
    </row>
    <row r="985" ht="15.75" customHeight="1">
      <c r="D985" s="47"/>
      <c r="E985" s="36"/>
    </row>
    <row r="986" ht="15.75" customHeight="1">
      <c r="D986" s="47"/>
      <c r="E986" s="36"/>
    </row>
    <row r="987" ht="15.75" customHeight="1">
      <c r="D987" s="47"/>
      <c r="E987" s="36"/>
    </row>
    <row r="988" ht="15.75" customHeight="1">
      <c r="D988" s="47"/>
      <c r="E988" s="36"/>
    </row>
    <row r="989" ht="15.75" customHeight="1">
      <c r="D989" s="47"/>
      <c r="E989" s="36"/>
    </row>
    <row r="990" ht="15.75" customHeight="1">
      <c r="D990" s="47"/>
      <c r="E990" s="36"/>
    </row>
    <row r="991" ht="15.75" customHeight="1">
      <c r="D991" s="47"/>
      <c r="E991" s="36"/>
    </row>
    <row r="992" ht="15.75" customHeight="1">
      <c r="D992" s="47"/>
      <c r="E992" s="36"/>
    </row>
    <row r="993" ht="15.75" customHeight="1">
      <c r="D993" s="47"/>
      <c r="E993" s="36"/>
    </row>
    <row r="994" ht="15.75" customHeight="1">
      <c r="D994" s="47"/>
      <c r="E994" s="36"/>
    </row>
    <row r="995" ht="15.75" customHeight="1">
      <c r="D995" s="47"/>
      <c r="E995" s="36"/>
    </row>
    <row r="996" ht="15.75" customHeight="1">
      <c r="D996" s="47"/>
      <c r="E996" s="36"/>
    </row>
    <row r="997" ht="15.75" customHeight="1">
      <c r="D997" s="47"/>
      <c r="E997" s="36"/>
    </row>
    <row r="998" ht="15.75" customHeight="1">
      <c r="D998" s="47"/>
      <c r="E998" s="36"/>
    </row>
    <row r="999" ht="15.75" customHeight="1">
      <c r="D999" s="47"/>
      <c r="E999" s="36"/>
    </row>
    <row r="1000" ht="15.75" customHeight="1">
      <c r="D1000" s="47"/>
      <c r="E1000" s="36"/>
    </row>
  </sheetData>
  <mergeCells count="3">
    <mergeCell ref="A1:C1"/>
    <mergeCell ref="A22:C22"/>
    <mergeCell ref="J22:L22"/>
  </mergeCells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2"/>
    <hyperlink r:id="rId11" ref="G13"/>
    <hyperlink r:id="rId12" ref="G14"/>
    <hyperlink r:id="rId13" ref="G15"/>
    <hyperlink r:id="rId14" ref="G16"/>
  </hyperlinks>
  <printOptions/>
  <pageMargins bottom="0.75" footer="0.0" header="0.0" left="0.7" right="0.7" top="0.75"/>
  <pageSetup orientation="landscape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0.88"/>
    <col customWidth="1" min="3" max="3" width="15.0"/>
    <col customWidth="1" min="4" max="26" width="9.38"/>
  </cols>
  <sheetData>
    <row r="1">
      <c r="A1" s="6"/>
      <c r="B1" s="6" t="s">
        <v>70</v>
      </c>
      <c r="C1" s="6" t="s">
        <v>71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9" t="s">
        <v>72</v>
      </c>
    </row>
    <row r="4">
      <c r="A4" s="39" t="s">
        <v>73</v>
      </c>
    </row>
    <row r="5">
      <c r="A5" s="39" t="s">
        <v>74</v>
      </c>
      <c r="B5" s="42">
        <v>5000000.0</v>
      </c>
      <c r="C5" s="42">
        <v>5000000.0</v>
      </c>
      <c r="D5" s="42"/>
      <c r="E5" s="42"/>
      <c r="F5" s="42"/>
      <c r="G5" s="42"/>
      <c r="H5" s="42"/>
    </row>
    <row r="6">
      <c r="A6" s="39" t="s">
        <v>75</v>
      </c>
      <c r="B6" s="42">
        <v>1500000.0</v>
      </c>
      <c r="C6" s="42">
        <v>1500000.0</v>
      </c>
      <c r="D6" s="42"/>
      <c r="E6" s="42"/>
      <c r="F6" s="42"/>
      <c r="G6" s="42"/>
      <c r="H6" s="42"/>
    </row>
    <row r="7">
      <c r="A7" s="39" t="s">
        <v>76</v>
      </c>
      <c r="B7" s="42">
        <v>750000.0</v>
      </c>
      <c r="C7" s="42">
        <v>750000.0</v>
      </c>
      <c r="D7" s="42"/>
      <c r="E7" s="42"/>
      <c r="F7" s="42"/>
      <c r="G7" s="42"/>
      <c r="H7" s="42"/>
    </row>
    <row r="8">
      <c r="A8" s="39" t="s">
        <v>77</v>
      </c>
      <c r="B8" s="42">
        <v>1000000.0</v>
      </c>
      <c r="C8" s="42">
        <v>1000000.0</v>
      </c>
      <c r="D8" s="42"/>
      <c r="E8" s="42"/>
      <c r="F8" s="42"/>
      <c r="G8" s="42"/>
      <c r="H8" s="42"/>
    </row>
    <row r="9">
      <c r="A9" s="6" t="s">
        <v>69</v>
      </c>
      <c r="B9" s="42">
        <v>0.0</v>
      </c>
      <c r="C9" s="42">
        <f>'Costo de proyecto'!K23</f>
        <v>2567018.3</v>
      </c>
      <c r="D9" s="42"/>
      <c r="E9" s="42"/>
      <c r="F9" s="42"/>
      <c r="G9" s="42"/>
      <c r="H9" s="4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9" t="s">
        <v>67</v>
      </c>
      <c r="B10" s="42">
        <f t="shared" ref="B10:C10" si="1">SUM(B5:B9)</f>
        <v>8250000</v>
      </c>
      <c r="C10" s="42">
        <f t="shared" si="1"/>
        <v>10817018.3</v>
      </c>
      <c r="D10" s="42"/>
      <c r="E10" s="42"/>
      <c r="F10" s="42"/>
      <c r="G10" s="42"/>
      <c r="H10" s="42"/>
    </row>
    <row r="11">
      <c r="B11" s="42"/>
      <c r="C11" s="42"/>
      <c r="D11" s="42"/>
      <c r="E11" s="42"/>
      <c r="F11" s="42"/>
      <c r="G11" s="42"/>
      <c r="H11" s="42"/>
    </row>
    <row r="12">
      <c r="B12" s="42"/>
      <c r="C12" s="42"/>
      <c r="D12" s="42"/>
      <c r="E12" s="42"/>
      <c r="F12" s="42"/>
      <c r="G12" s="42"/>
      <c r="H12" s="42"/>
    </row>
    <row r="13">
      <c r="A13" s="39" t="s">
        <v>78</v>
      </c>
      <c r="B13" s="42"/>
      <c r="C13" s="42"/>
      <c r="D13" s="42"/>
      <c r="E13" s="42"/>
      <c r="F13" s="42"/>
      <c r="G13" s="42"/>
      <c r="H13" s="42"/>
    </row>
    <row r="14">
      <c r="B14" s="42"/>
      <c r="C14" s="42"/>
      <c r="D14" s="42"/>
      <c r="E14" s="42"/>
      <c r="F14" s="42"/>
      <c r="G14" s="42"/>
      <c r="H14" s="42"/>
    </row>
    <row r="15">
      <c r="A15" s="39" t="s">
        <v>73</v>
      </c>
      <c r="B15" s="42"/>
      <c r="C15" s="42"/>
      <c r="D15" s="42"/>
      <c r="E15" s="42"/>
      <c r="F15" s="42"/>
      <c r="G15" s="42"/>
      <c r="H15" s="42"/>
    </row>
    <row r="16">
      <c r="A16" s="39" t="s">
        <v>79</v>
      </c>
      <c r="B16" s="42">
        <v>1000000.0</v>
      </c>
      <c r="C16" s="42">
        <v>2000000.0</v>
      </c>
      <c r="D16" s="42"/>
      <c r="E16" s="42"/>
      <c r="F16" s="42"/>
      <c r="G16" s="42"/>
      <c r="H16" s="42"/>
    </row>
    <row r="17">
      <c r="A17" s="39" t="s">
        <v>75</v>
      </c>
      <c r="B17" s="42">
        <v>1800000.0</v>
      </c>
      <c r="C17" s="42">
        <v>2100000.0</v>
      </c>
      <c r="D17" s="42"/>
      <c r="E17" s="42"/>
      <c r="F17" s="42"/>
      <c r="G17" s="42"/>
      <c r="H17" s="42"/>
    </row>
    <row r="18">
      <c r="A18" s="39" t="s">
        <v>77</v>
      </c>
      <c r="B18" s="42">
        <v>1000000.0</v>
      </c>
      <c r="C18" s="42">
        <v>1000000.0</v>
      </c>
      <c r="D18" s="42"/>
      <c r="E18" s="42"/>
      <c r="F18" s="42"/>
      <c r="G18" s="42"/>
      <c r="H18" s="42"/>
    </row>
    <row r="19">
      <c r="B19" s="42"/>
      <c r="C19" s="42"/>
      <c r="D19" s="42"/>
      <c r="E19" s="42"/>
      <c r="F19" s="42"/>
      <c r="G19" s="42"/>
      <c r="H19" s="42"/>
    </row>
    <row r="20">
      <c r="A20" s="39" t="s">
        <v>67</v>
      </c>
      <c r="B20" s="42">
        <f t="shared" ref="B20:C20" si="2">SUM(B16:B18)</f>
        <v>3800000</v>
      </c>
      <c r="C20" s="42">
        <f t="shared" si="2"/>
        <v>5100000</v>
      </c>
      <c r="D20" s="42"/>
      <c r="E20" s="42"/>
      <c r="F20" s="42"/>
      <c r="G20" s="42"/>
      <c r="H20" s="42"/>
    </row>
    <row r="21" ht="15.75" customHeight="1">
      <c r="B21" s="42"/>
      <c r="C21" s="42"/>
      <c r="D21" s="42"/>
      <c r="E21" s="42"/>
      <c r="F21" s="42"/>
      <c r="G21" s="42"/>
      <c r="H21" s="42"/>
    </row>
    <row r="22" ht="15.75" customHeight="1">
      <c r="B22" s="42"/>
      <c r="C22" s="42"/>
      <c r="D22" s="42"/>
      <c r="E22" s="42"/>
      <c r="F22" s="42"/>
      <c r="G22" s="42"/>
      <c r="H22" s="4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3" width="9.38"/>
    <col customWidth="1" min="4" max="4" width="10.5"/>
    <col customWidth="1" min="5" max="5" width="9.38"/>
    <col customWidth="1" min="6" max="6" width="17.88"/>
    <col customWidth="1" min="7" max="8" width="9.38"/>
    <col customWidth="1" min="9" max="9" width="10.5"/>
    <col customWidth="1" min="10" max="26" width="9.38"/>
  </cols>
  <sheetData>
    <row r="1" ht="15.0" customHeight="1">
      <c r="A1" s="39" t="s">
        <v>3</v>
      </c>
      <c r="F1" s="39" t="s">
        <v>4</v>
      </c>
    </row>
    <row r="2" ht="15.0" customHeight="1">
      <c r="A2" s="49" t="s">
        <v>80</v>
      </c>
      <c r="B2" s="49" t="s">
        <v>81</v>
      </c>
      <c r="C2" s="49" t="s">
        <v>82</v>
      </c>
      <c r="D2" s="49" t="s">
        <v>83</v>
      </c>
      <c r="E2" s="50"/>
      <c r="F2" s="49" t="s">
        <v>80</v>
      </c>
      <c r="G2" s="49" t="s">
        <v>81</v>
      </c>
      <c r="H2" s="49" t="s">
        <v>82</v>
      </c>
      <c r="I2" s="49" t="s">
        <v>83</v>
      </c>
    </row>
    <row r="3" ht="15.0" customHeight="1">
      <c r="A3" s="51" t="s">
        <v>84</v>
      </c>
      <c r="B3" s="39">
        <v>1.0</v>
      </c>
      <c r="C3" s="48">
        <v>18900.0</v>
      </c>
      <c r="D3" s="48">
        <f t="shared" ref="D3:D33" si="1">B3*C3</f>
        <v>18900</v>
      </c>
      <c r="F3" s="51" t="s">
        <v>84</v>
      </c>
      <c r="G3" s="39">
        <v>1.0</v>
      </c>
      <c r="H3" s="48">
        <v>18900.0</v>
      </c>
      <c r="I3" s="48">
        <f t="shared" ref="I3:I28" si="2">G3*H3</f>
        <v>18900</v>
      </c>
    </row>
    <row r="4" ht="15.0" customHeight="1">
      <c r="A4" s="51" t="s">
        <v>85</v>
      </c>
      <c r="B4" s="39">
        <v>4.0</v>
      </c>
      <c r="C4" s="48">
        <v>300.0</v>
      </c>
      <c r="D4" s="48">
        <f t="shared" si="1"/>
        <v>1200</v>
      </c>
      <c r="F4" s="51" t="s">
        <v>85</v>
      </c>
      <c r="G4" s="39">
        <v>4.0</v>
      </c>
      <c r="H4" s="48">
        <v>300.0</v>
      </c>
      <c r="I4" s="48">
        <f t="shared" si="2"/>
        <v>1200</v>
      </c>
    </row>
    <row r="5" ht="15.0" customHeight="1">
      <c r="A5" s="51" t="s">
        <v>86</v>
      </c>
      <c r="B5" s="39">
        <v>2.0</v>
      </c>
      <c r="C5" s="48">
        <v>400.0</v>
      </c>
      <c r="D5" s="48">
        <f t="shared" si="1"/>
        <v>800</v>
      </c>
      <c r="F5" s="51" t="s">
        <v>86</v>
      </c>
      <c r="G5" s="39">
        <v>3.0</v>
      </c>
      <c r="H5" s="48">
        <v>400.0</v>
      </c>
      <c r="I5" s="48">
        <f t="shared" si="2"/>
        <v>1200</v>
      </c>
    </row>
    <row r="6" ht="15.0" customHeight="1">
      <c r="A6" s="51" t="s">
        <v>87</v>
      </c>
      <c r="B6" s="39">
        <v>1.0</v>
      </c>
      <c r="C6" s="48">
        <v>415.0</v>
      </c>
      <c r="D6" s="48">
        <f t="shared" si="1"/>
        <v>415</v>
      </c>
      <c r="F6" s="51" t="s">
        <v>88</v>
      </c>
      <c r="G6" s="39">
        <v>1.0</v>
      </c>
      <c r="H6" s="48">
        <v>60000.0</v>
      </c>
      <c r="I6" s="48">
        <f t="shared" si="2"/>
        <v>60000</v>
      </c>
    </row>
    <row r="7" ht="15.0" customHeight="1">
      <c r="A7" s="51" t="s">
        <v>88</v>
      </c>
      <c r="B7" s="39">
        <v>1.0</v>
      </c>
      <c r="C7" s="48">
        <v>60000.0</v>
      </c>
      <c r="D7" s="48">
        <f t="shared" si="1"/>
        <v>60000</v>
      </c>
      <c r="F7" s="51" t="s">
        <v>89</v>
      </c>
      <c r="G7" s="39">
        <v>1.0</v>
      </c>
      <c r="H7" s="48">
        <v>170000.0</v>
      </c>
      <c r="I7" s="48">
        <f t="shared" si="2"/>
        <v>170000</v>
      </c>
    </row>
    <row r="8" ht="15.0" customHeight="1">
      <c r="A8" s="51" t="s">
        <v>89</v>
      </c>
      <c r="B8" s="39">
        <v>1.0</v>
      </c>
      <c r="C8" s="48">
        <v>170000.0</v>
      </c>
      <c r="D8" s="48">
        <f t="shared" si="1"/>
        <v>170000</v>
      </c>
      <c r="F8" s="51" t="s">
        <v>90</v>
      </c>
      <c r="G8" s="39">
        <v>1.0</v>
      </c>
      <c r="H8" s="48">
        <v>40000.0</v>
      </c>
      <c r="I8" s="48">
        <f t="shared" si="2"/>
        <v>40000</v>
      </c>
    </row>
    <row r="9" ht="15.0" customHeight="1">
      <c r="A9" s="51" t="s">
        <v>90</v>
      </c>
      <c r="B9" s="39">
        <v>1.0</v>
      </c>
      <c r="C9" s="48">
        <v>40000.0</v>
      </c>
      <c r="D9" s="48">
        <f t="shared" si="1"/>
        <v>40000</v>
      </c>
      <c r="F9" s="51" t="s">
        <v>91</v>
      </c>
      <c r="G9" s="39">
        <v>2.0</v>
      </c>
      <c r="H9" s="48">
        <v>60000.0</v>
      </c>
      <c r="I9" s="48">
        <f t="shared" si="2"/>
        <v>120000</v>
      </c>
    </row>
    <row r="10" ht="15.0" customHeight="1">
      <c r="A10" s="51" t="s">
        <v>92</v>
      </c>
      <c r="B10" s="39">
        <v>1.0</v>
      </c>
      <c r="C10" s="48">
        <v>127000.0</v>
      </c>
      <c r="D10" s="48">
        <f t="shared" si="1"/>
        <v>127000</v>
      </c>
      <c r="F10" s="51" t="s">
        <v>93</v>
      </c>
      <c r="G10" s="39">
        <v>1.0</v>
      </c>
      <c r="H10" s="48">
        <v>43900.0</v>
      </c>
      <c r="I10" s="48">
        <f t="shared" si="2"/>
        <v>43900</v>
      </c>
    </row>
    <row r="11" ht="15.0" customHeight="1">
      <c r="A11" s="51" t="s">
        <v>91</v>
      </c>
      <c r="B11" s="39">
        <v>2.0</v>
      </c>
      <c r="C11" s="48">
        <v>60000.0</v>
      </c>
      <c r="D11" s="48">
        <f t="shared" si="1"/>
        <v>120000</v>
      </c>
      <c r="F11" s="51" t="s">
        <v>94</v>
      </c>
      <c r="G11" s="39">
        <v>1.0</v>
      </c>
      <c r="H11" s="48">
        <v>10000.0</v>
      </c>
      <c r="I11" s="48">
        <f t="shared" si="2"/>
        <v>10000</v>
      </c>
    </row>
    <row r="12" ht="15.0" customHeight="1">
      <c r="A12" s="51" t="s">
        <v>93</v>
      </c>
      <c r="B12" s="39">
        <v>1.0</v>
      </c>
      <c r="C12" s="48">
        <v>43900.0</v>
      </c>
      <c r="D12" s="48">
        <f t="shared" si="1"/>
        <v>43900</v>
      </c>
      <c r="F12" s="51" t="s">
        <v>95</v>
      </c>
      <c r="G12" s="39">
        <v>1.0</v>
      </c>
      <c r="H12" s="48">
        <v>20000.0</v>
      </c>
      <c r="I12" s="48">
        <f t="shared" si="2"/>
        <v>20000</v>
      </c>
    </row>
    <row r="13" ht="15.0" customHeight="1">
      <c r="A13" s="51" t="s">
        <v>94</v>
      </c>
      <c r="B13" s="39">
        <v>1.0</v>
      </c>
      <c r="C13" s="48">
        <v>10000.0</v>
      </c>
      <c r="D13" s="48">
        <f t="shared" si="1"/>
        <v>10000</v>
      </c>
      <c r="F13" s="51" t="s">
        <v>96</v>
      </c>
      <c r="G13" s="39">
        <v>1.0</v>
      </c>
      <c r="H13" s="48">
        <v>40000.0</v>
      </c>
      <c r="I13" s="48">
        <f t="shared" si="2"/>
        <v>40000</v>
      </c>
    </row>
    <row r="14" ht="15.0" customHeight="1">
      <c r="A14" s="51" t="s">
        <v>97</v>
      </c>
      <c r="B14" s="39">
        <v>1.0</v>
      </c>
      <c r="C14" s="48">
        <v>35900.0</v>
      </c>
      <c r="D14" s="48">
        <f t="shared" si="1"/>
        <v>35900</v>
      </c>
      <c r="F14" s="51" t="s">
        <v>98</v>
      </c>
      <c r="G14" s="39">
        <v>1.0</v>
      </c>
      <c r="H14" s="48">
        <v>87900.0</v>
      </c>
      <c r="I14" s="48">
        <f t="shared" si="2"/>
        <v>87900</v>
      </c>
    </row>
    <row r="15" ht="15.0" customHeight="1">
      <c r="A15" s="51" t="s">
        <v>95</v>
      </c>
      <c r="B15" s="39">
        <v>1.0</v>
      </c>
      <c r="C15" s="48">
        <v>20000.0</v>
      </c>
      <c r="D15" s="48">
        <f t="shared" si="1"/>
        <v>20000</v>
      </c>
      <c r="F15" s="51" t="s">
        <v>99</v>
      </c>
      <c r="G15" s="39">
        <v>2.0</v>
      </c>
      <c r="H15" s="48">
        <v>13950.0</v>
      </c>
      <c r="I15" s="48">
        <f t="shared" si="2"/>
        <v>27900</v>
      </c>
    </row>
    <row r="16" ht="15.0" customHeight="1">
      <c r="A16" s="51" t="s">
        <v>96</v>
      </c>
      <c r="B16" s="39">
        <v>1.0</v>
      </c>
      <c r="C16" s="48">
        <v>40000.0</v>
      </c>
      <c r="D16" s="48">
        <f t="shared" si="1"/>
        <v>40000</v>
      </c>
      <c r="F16" s="51" t="s">
        <v>100</v>
      </c>
      <c r="G16" s="39">
        <v>1.0</v>
      </c>
      <c r="H16" s="48">
        <v>24900.0</v>
      </c>
      <c r="I16" s="48">
        <f t="shared" si="2"/>
        <v>24900</v>
      </c>
    </row>
    <row r="17" ht="15.0" customHeight="1">
      <c r="A17" s="51" t="s">
        <v>98</v>
      </c>
      <c r="B17" s="39">
        <v>1.0</v>
      </c>
      <c r="C17" s="48">
        <v>87900.0</v>
      </c>
      <c r="D17" s="48">
        <f t="shared" si="1"/>
        <v>87900</v>
      </c>
      <c r="F17" s="51" t="s">
        <v>101</v>
      </c>
      <c r="G17" s="39">
        <v>1.0</v>
      </c>
      <c r="H17" s="48">
        <v>7000.0</v>
      </c>
      <c r="I17" s="48">
        <f t="shared" si="2"/>
        <v>7000</v>
      </c>
    </row>
    <row r="18" ht="15.0" customHeight="1">
      <c r="A18" s="51" t="s">
        <v>99</v>
      </c>
      <c r="B18" s="39">
        <v>2.0</v>
      </c>
      <c r="C18" s="48">
        <v>13950.0</v>
      </c>
      <c r="D18" s="48">
        <f t="shared" si="1"/>
        <v>27900</v>
      </c>
      <c r="F18" s="51" t="s">
        <v>102</v>
      </c>
      <c r="G18" s="39">
        <v>1.0</v>
      </c>
      <c r="H18" s="48">
        <v>69900.0</v>
      </c>
      <c r="I18" s="48">
        <f t="shared" si="2"/>
        <v>69900</v>
      </c>
    </row>
    <row r="19" ht="15.0" customHeight="1">
      <c r="A19" s="51" t="s">
        <v>100</v>
      </c>
      <c r="B19" s="39">
        <v>1.0</v>
      </c>
      <c r="C19" s="48">
        <v>24900.0</v>
      </c>
      <c r="D19" s="48">
        <f t="shared" si="1"/>
        <v>24900</v>
      </c>
      <c r="F19" s="51" t="s">
        <v>103</v>
      </c>
      <c r="G19" s="39">
        <v>2.0</v>
      </c>
      <c r="H19" s="48">
        <v>25800.0</v>
      </c>
      <c r="I19" s="48">
        <f t="shared" si="2"/>
        <v>51600</v>
      </c>
    </row>
    <row r="20" ht="15.0" customHeight="1">
      <c r="A20" s="51" t="s">
        <v>101</v>
      </c>
      <c r="B20" s="39">
        <v>1.0</v>
      </c>
      <c r="C20" s="48">
        <v>7000.0</v>
      </c>
      <c r="D20" s="48">
        <f t="shared" si="1"/>
        <v>7000</v>
      </c>
      <c r="F20" s="51" t="s">
        <v>104</v>
      </c>
      <c r="G20" s="39">
        <v>2.0</v>
      </c>
      <c r="H20" s="48">
        <v>10900.0</v>
      </c>
      <c r="I20" s="48">
        <f t="shared" si="2"/>
        <v>21800</v>
      </c>
    </row>
    <row r="21" ht="15.0" customHeight="1">
      <c r="A21" s="51" t="s">
        <v>105</v>
      </c>
      <c r="B21" s="39">
        <v>1.0</v>
      </c>
      <c r="C21" s="48">
        <v>150000.0</v>
      </c>
      <c r="D21" s="48">
        <f t="shared" si="1"/>
        <v>150000</v>
      </c>
      <c r="F21" s="51" t="s">
        <v>106</v>
      </c>
      <c r="G21" s="39">
        <v>2.0</v>
      </c>
      <c r="H21" s="48">
        <v>44900.0</v>
      </c>
      <c r="I21" s="48">
        <f t="shared" si="2"/>
        <v>89800</v>
      </c>
    </row>
    <row r="22" ht="15.0" customHeight="1">
      <c r="A22" s="51" t="s">
        <v>102</v>
      </c>
      <c r="B22" s="39">
        <v>1.0</v>
      </c>
      <c r="C22" s="48">
        <v>69900.0</v>
      </c>
      <c r="D22" s="48">
        <f t="shared" si="1"/>
        <v>69900</v>
      </c>
      <c r="F22" s="51" t="s">
        <v>107</v>
      </c>
      <c r="G22" s="39">
        <v>1.0</v>
      </c>
      <c r="H22" s="48">
        <v>54900.0</v>
      </c>
      <c r="I22" s="48">
        <f t="shared" si="2"/>
        <v>54900</v>
      </c>
    </row>
    <row r="23" ht="15.0" customHeight="1">
      <c r="A23" s="51" t="s">
        <v>103</v>
      </c>
      <c r="B23" s="39">
        <v>2.0</v>
      </c>
      <c r="C23" s="48">
        <v>25800.0</v>
      </c>
      <c r="D23" s="48">
        <f t="shared" si="1"/>
        <v>51600</v>
      </c>
      <c r="F23" s="51" t="s">
        <v>108</v>
      </c>
      <c r="G23" s="39">
        <v>1.0</v>
      </c>
      <c r="H23" s="48">
        <v>38500.0</v>
      </c>
      <c r="I23" s="48">
        <f t="shared" si="2"/>
        <v>38500</v>
      </c>
    </row>
    <row r="24" ht="15.0" customHeight="1">
      <c r="A24" s="51" t="s">
        <v>104</v>
      </c>
      <c r="B24" s="39">
        <v>2.0</v>
      </c>
      <c r="C24" s="48">
        <v>10900.0</v>
      </c>
      <c r="D24" s="48">
        <f t="shared" si="1"/>
        <v>21800</v>
      </c>
      <c r="F24" s="51" t="s">
        <v>109</v>
      </c>
      <c r="G24" s="39">
        <v>1.0</v>
      </c>
      <c r="H24" s="48">
        <v>6500.0</v>
      </c>
      <c r="I24" s="48">
        <f t="shared" si="2"/>
        <v>6500</v>
      </c>
    </row>
    <row r="25" ht="15.0" customHeight="1">
      <c r="A25" s="51" t="s">
        <v>106</v>
      </c>
      <c r="B25" s="39">
        <v>2.0</v>
      </c>
      <c r="C25" s="48">
        <v>44900.0</v>
      </c>
      <c r="D25" s="48">
        <f t="shared" si="1"/>
        <v>89800</v>
      </c>
      <c r="F25" s="51" t="s">
        <v>110</v>
      </c>
      <c r="G25" s="39">
        <v>1.0</v>
      </c>
      <c r="H25" s="48">
        <v>35900.0</v>
      </c>
      <c r="I25" s="48">
        <f t="shared" si="2"/>
        <v>35900</v>
      </c>
    </row>
    <row r="26" ht="15.0" customHeight="1">
      <c r="A26" s="51" t="s">
        <v>107</v>
      </c>
      <c r="B26" s="39">
        <v>1.0</v>
      </c>
      <c r="C26" s="48">
        <v>54900.0</v>
      </c>
      <c r="D26" s="48">
        <f t="shared" si="1"/>
        <v>54900</v>
      </c>
      <c r="F26" s="51" t="s">
        <v>111</v>
      </c>
      <c r="G26" s="39">
        <v>4.0</v>
      </c>
      <c r="H26" s="48">
        <v>4400.0</v>
      </c>
      <c r="I26" s="48">
        <f t="shared" si="2"/>
        <v>17600</v>
      </c>
    </row>
    <row r="27" ht="15.0" customHeight="1">
      <c r="A27" s="51" t="s">
        <v>108</v>
      </c>
      <c r="B27" s="39">
        <v>1.0</v>
      </c>
      <c r="C27" s="48">
        <v>38500.0</v>
      </c>
      <c r="D27" s="48">
        <f t="shared" si="1"/>
        <v>38500</v>
      </c>
      <c r="F27" s="51" t="s">
        <v>112</v>
      </c>
      <c r="G27" s="39">
        <v>3.0</v>
      </c>
      <c r="H27" s="48">
        <v>5800.0</v>
      </c>
      <c r="I27" s="48">
        <f t="shared" si="2"/>
        <v>17400</v>
      </c>
    </row>
    <row r="28" ht="15.0" customHeight="1">
      <c r="A28" s="51" t="s">
        <v>109</v>
      </c>
      <c r="B28" s="39">
        <v>1.0</v>
      </c>
      <c r="C28" s="48">
        <v>6500.0</v>
      </c>
      <c r="D28" s="48">
        <f t="shared" si="1"/>
        <v>6500</v>
      </c>
      <c r="F28" s="51" t="s">
        <v>113</v>
      </c>
      <c r="G28" s="39">
        <v>1.0</v>
      </c>
      <c r="H28" s="48">
        <v>332400.0</v>
      </c>
      <c r="I28" s="48">
        <f t="shared" si="2"/>
        <v>332400</v>
      </c>
    </row>
    <row r="29" ht="15.0" customHeight="1">
      <c r="A29" s="51" t="s">
        <v>110</v>
      </c>
      <c r="B29" s="39">
        <v>1.0</v>
      </c>
      <c r="C29" s="48">
        <v>35900.0</v>
      </c>
      <c r="D29" s="48">
        <f t="shared" si="1"/>
        <v>35900</v>
      </c>
      <c r="F29" s="52" t="s">
        <v>114</v>
      </c>
      <c r="H29" s="48"/>
      <c r="I29" s="53">
        <v>200000.0</v>
      </c>
    </row>
    <row r="30" ht="15.0" customHeight="1">
      <c r="A30" s="51" t="s">
        <v>111</v>
      </c>
      <c r="B30" s="39">
        <v>4.0</v>
      </c>
      <c r="C30" s="48">
        <v>4400.0</v>
      </c>
      <c r="D30" s="48">
        <f t="shared" si="1"/>
        <v>17600</v>
      </c>
      <c r="H30" s="48"/>
    </row>
    <row r="31" ht="15.0" customHeight="1">
      <c r="A31" s="51" t="s">
        <v>112</v>
      </c>
      <c r="B31" s="39">
        <v>2.0</v>
      </c>
      <c r="C31" s="48">
        <v>5800.0</v>
      </c>
      <c r="D31" s="48">
        <f t="shared" si="1"/>
        <v>11600</v>
      </c>
      <c r="F31" s="54" t="s">
        <v>67</v>
      </c>
      <c r="H31" s="48"/>
      <c r="I31" s="48">
        <f>SUM(I3:I29)</f>
        <v>1609200</v>
      </c>
    </row>
    <row r="32" ht="15.0" customHeight="1">
      <c r="A32" s="51" t="s">
        <v>115</v>
      </c>
      <c r="B32" s="39">
        <v>1.0</v>
      </c>
      <c r="C32" s="48">
        <v>6200.0</v>
      </c>
      <c r="D32" s="48">
        <f t="shared" si="1"/>
        <v>6200</v>
      </c>
      <c r="H32" s="48"/>
    </row>
    <row r="33" ht="15.0" customHeight="1">
      <c r="A33" s="51" t="s">
        <v>113</v>
      </c>
      <c r="B33" s="39">
        <v>1.0</v>
      </c>
      <c r="C33" s="48">
        <v>332400.0</v>
      </c>
      <c r="D33" s="48">
        <f t="shared" si="1"/>
        <v>332400</v>
      </c>
      <c r="H33" s="48"/>
    </row>
    <row r="34" ht="15.0" customHeight="1">
      <c r="A34" s="52" t="s">
        <v>114</v>
      </c>
      <c r="C34" s="48"/>
      <c r="D34" s="53">
        <v>200000.0</v>
      </c>
    </row>
    <row r="35" ht="15.0" customHeight="1">
      <c r="C35" s="48"/>
    </row>
    <row r="36" ht="15.0" customHeight="1">
      <c r="A36" s="54" t="s">
        <v>67</v>
      </c>
      <c r="D36" s="48">
        <f>SUM(D3:D34)</f>
        <v>1922515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2" width="12.0"/>
    <col customWidth="1" min="3" max="3" width="9.63"/>
    <col customWidth="1" min="4" max="4" width="9.75"/>
    <col customWidth="1" min="5" max="10" width="10.75"/>
    <col customWidth="1" min="11" max="26" width="9.38"/>
  </cols>
  <sheetData>
    <row r="1">
      <c r="A1" s="55" t="s">
        <v>116</v>
      </c>
      <c r="B1" s="56"/>
      <c r="C1" s="56"/>
      <c r="D1" s="56"/>
      <c r="E1" s="56"/>
      <c r="F1" s="56"/>
      <c r="G1" s="57"/>
      <c r="H1" s="57"/>
      <c r="I1" s="57"/>
      <c r="J1" s="56"/>
      <c r="K1" s="6"/>
    </row>
    <row r="2">
      <c r="A2" s="57" t="s">
        <v>117</v>
      </c>
      <c r="B2" s="56"/>
      <c r="C2" s="56"/>
      <c r="D2" s="56"/>
      <c r="E2" s="56"/>
      <c r="F2" s="58" t="s">
        <v>118</v>
      </c>
      <c r="G2" s="59">
        <v>44378.0</v>
      </c>
      <c r="H2" s="58" t="s">
        <v>119</v>
      </c>
      <c r="I2" s="59">
        <f>+G2+30</f>
        <v>44408</v>
      </c>
      <c r="J2" s="56"/>
      <c r="K2" s="6"/>
    </row>
    <row r="3">
      <c r="A3" s="60"/>
      <c r="B3" s="56"/>
      <c r="C3" s="56"/>
      <c r="D3" s="56"/>
      <c r="E3" s="56"/>
      <c r="F3" s="60"/>
      <c r="G3" s="56"/>
      <c r="H3" s="56"/>
      <c r="I3" s="56"/>
      <c r="J3" s="56"/>
      <c r="K3" s="6"/>
    </row>
    <row r="4">
      <c r="A4" s="56"/>
      <c r="B4" s="56"/>
      <c r="C4" s="56"/>
      <c r="D4" s="56"/>
      <c r="E4" s="56"/>
      <c r="F4" s="56"/>
      <c r="G4" s="56"/>
      <c r="H4" s="56"/>
      <c r="I4" s="56"/>
      <c r="J4" s="56"/>
    </row>
    <row r="5">
      <c r="A5" s="56"/>
      <c r="B5" s="56"/>
      <c r="C5" s="56"/>
      <c r="D5" s="56"/>
      <c r="E5" s="56"/>
      <c r="F5" s="56"/>
      <c r="G5" s="56"/>
      <c r="H5" s="56"/>
      <c r="I5" s="56"/>
      <c r="J5" s="56"/>
    </row>
    <row r="6">
      <c r="A6" s="56"/>
      <c r="B6" s="56"/>
      <c r="C6" s="56"/>
      <c r="D6" s="56"/>
      <c r="E6" s="56"/>
      <c r="F6" s="56"/>
      <c r="G6" s="56"/>
      <c r="H6" s="56"/>
      <c r="I6" s="56"/>
      <c r="J6" s="56"/>
    </row>
    <row r="7">
      <c r="A7" s="61" t="s">
        <v>120</v>
      </c>
      <c r="B7" s="62" t="s">
        <v>121</v>
      </c>
      <c r="C7" s="29"/>
      <c r="D7" s="29"/>
      <c r="E7" s="29"/>
      <c r="F7" s="30"/>
      <c r="G7" s="62" t="s">
        <v>122</v>
      </c>
      <c r="H7" s="29"/>
      <c r="I7" s="30"/>
      <c r="J7" s="63" t="s">
        <v>123</v>
      </c>
    </row>
    <row r="8">
      <c r="A8" s="64"/>
      <c r="B8" s="65" t="s">
        <v>124</v>
      </c>
      <c r="C8" s="65" t="s">
        <v>125</v>
      </c>
      <c r="D8" s="65" t="s">
        <v>126</v>
      </c>
      <c r="E8" s="65" t="s">
        <v>127</v>
      </c>
      <c r="F8" s="65" t="s">
        <v>67</v>
      </c>
      <c r="G8" s="65" t="s">
        <v>128</v>
      </c>
      <c r="H8" s="62" t="s">
        <v>129</v>
      </c>
      <c r="I8" s="62" t="s">
        <v>67</v>
      </c>
      <c r="J8" s="66" t="s">
        <v>130</v>
      </c>
    </row>
    <row r="9">
      <c r="A9" s="67"/>
      <c r="B9" s="67"/>
      <c r="C9" s="67"/>
      <c r="D9" s="67"/>
      <c r="E9" s="67"/>
      <c r="F9" s="67"/>
      <c r="G9" s="67"/>
      <c r="H9" s="67"/>
      <c r="I9" s="67"/>
      <c r="J9" s="67"/>
    </row>
    <row r="10">
      <c r="A10" s="68" t="s">
        <v>131</v>
      </c>
      <c r="B10" s="69">
        <v>1500000.0</v>
      </c>
      <c r="C10" s="70">
        <v>30.0</v>
      </c>
      <c r="D10" s="69">
        <v>106454.0</v>
      </c>
      <c r="E10" s="69">
        <v>0.0</v>
      </c>
      <c r="F10" s="69">
        <f t="shared" ref="F10:F22" si="1">+B10+D10+E10</f>
        <v>1606454</v>
      </c>
      <c r="G10" s="69">
        <f t="shared" ref="G10:G22" si="2">F10*D$33</f>
        <v>64258.16</v>
      </c>
      <c r="H10" s="69">
        <f t="shared" ref="H10:H22" si="3">F10*D$34</f>
        <v>64258.16</v>
      </c>
      <c r="I10" s="69">
        <f t="shared" ref="I10:I22" si="4">SUM(G10:H10)</f>
        <v>128516.32</v>
      </c>
      <c r="J10" s="69">
        <f t="shared" ref="J10:J22" si="5">+F10-I10</f>
        <v>1477937.68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8" t="s">
        <v>132</v>
      </c>
      <c r="B11" s="69">
        <v>1500000.0</v>
      </c>
      <c r="C11" s="70">
        <v>30.0</v>
      </c>
      <c r="D11" s="69">
        <v>106454.0</v>
      </c>
      <c r="E11" s="69">
        <v>0.0</v>
      </c>
      <c r="F11" s="69">
        <f t="shared" si="1"/>
        <v>1606454</v>
      </c>
      <c r="G11" s="69">
        <f t="shared" si="2"/>
        <v>64258.16</v>
      </c>
      <c r="H11" s="69">
        <f t="shared" si="3"/>
        <v>64258.16</v>
      </c>
      <c r="I11" s="69">
        <f t="shared" si="4"/>
        <v>128516.32</v>
      </c>
      <c r="J11" s="69">
        <f t="shared" si="5"/>
        <v>1477937.68</v>
      </c>
    </row>
    <row r="12">
      <c r="A12" s="68" t="s">
        <v>133</v>
      </c>
      <c r="B12" s="69">
        <v>1500000.0</v>
      </c>
      <c r="C12" s="70">
        <v>30.0</v>
      </c>
      <c r="D12" s="69">
        <v>106454.0</v>
      </c>
      <c r="E12" s="69">
        <v>0.0</v>
      </c>
      <c r="F12" s="69">
        <f t="shared" si="1"/>
        <v>1606454</v>
      </c>
      <c r="G12" s="69">
        <f t="shared" si="2"/>
        <v>64258.16</v>
      </c>
      <c r="H12" s="69">
        <f t="shared" si="3"/>
        <v>64258.16</v>
      </c>
      <c r="I12" s="69">
        <f t="shared" si="4"/>
        <v>128516.32</v>
      </c>
      <c r="J12" s="69">
        <f t="shared" si="5"/>
        <v>1477937.68</v>
      </c>
    </row>
    <row r="13">
      <c r="A13" s="68" t="s">
        <v>134</v>
      </c>
      <c r="B13" s="69">
        <v>1500000.0</v>
      </c>
      <c r="C13" s="70">
        <v>30.0</v>
      </c>
      <c r="D13" s="69">
        <v>106454.0</v>
      </c>
      <c r="E13" s="69">
        <v>0.0</v>
      </c>
      <c r="F13" s="69">
        <f t="shared" si="1"/>
        <v>1606454</v>
      </c>
      <c r="G13" s="69">
        <f t="shared" si="2"/>
        <v>64258.16</v>
      </c>
      <c r="H13" s="69">
        <f t="shared" si="3"/>
        <v>64258.16</v>
      </c>
      <c r="I13" s="69">
        <f t="shared" si="4"/>
        <v>128516.32</v>
      </c>
      <c r="J13" s="69">
        <f t="shared" si="5"/>
        <v>1477937.68</v>
      </c>
    </row>
    <row r="14">
      <c r="A14" s="68" t="s">
        <v>135</v>
      </c>
      <c r="B14" s="69">
        <v>1500000.0</v>
      </c>
      <c r="C14" s="70">
        <v>30.0</v>
      </c>
      <c r="D14" s="69">
        <v>106454.0</v>
      </c>
      <c r="E14" s="69">
        <v>0.0</v>
      </c>
      <c r="F14" s="69">
        <f t="shared" si="1"/>
        <v>1606454</v>
      </c>
      <c r="G14" s="69">
        <f t="shared" si="2"/>
        <v>64258.16</v>
      </c>
      <c r="H14" s="69">
        <f t="shared" si="3"/>
        <v>64258.16</v>
      </c>
      <c r="I14" s="69">
        <f t="shared" si="4"/>
        <v>128516.32</v>
      </c>
      <c r="J14" s="69">
        <f t="shared" si="5"/>
        <v>1477937.68</v>
      </c>
    </row>
    <row r="15">
      <c r="A15" s="68" t="s">
        <v>136</v>
      </c>
      <c r="B15" s="69">
        <v>1500000.0</v>
      </c>
      <c r="C15" s="70">
        <v>30.0</v>
      </c>
      <c r="D15" s="69">
        <v>106454.0</v>
      </c>
      <c r="E15" s="69">
        <v>0.0</v>
      </c>
      <c r="F15" s="69">
        <f t="shared" si="1"/>
        <v>1606454</v>
      </c>
      <c r="G15" s="69">
        <f t="shared" si="2"/>
        <v>64258.16</v>
      </c>
      <c r="H15" s="69">
        <f t="shared" si="3"/>
        <v>64258.16</v>
      </c>
      <c r="I15" s="69">
        <f t="shared" si="4"/>
        <v>128516.32</v>
      </c>
      <c r="J15" s="69">
        <f t="shared" si="5"/>
        <v>1477937.68</v>
      </c>
    </row>
    <row r="16">
      <c r="A16" s="68" t="s">
        <v>137</v>
      </c>
      <c r="B16" s="69">
        <v>1500000.0</v>
      </c>
      <c r="C16" s="70">
        <v>30.0</v>
      </c>
      <c r="D16" s="69">
        <v>106454.0</v>
      </c>
      <c r="E16" s="69">
        <v>0.0</v>
      </c>
      <c r="F16" s="69">
        <f t="shared" si="1"/>
        <v>1606454</v>
      </c>
      <c r="G16" s="69">
        <f t="shared" si="2"/>
        <v>64258.16</v>
      </c>
      <c r="H16" s="69">
        <f t="shared" si="3"/>
        <v>64258.16</v>
      </c>
      <c r="I16" s="69">
        <f t="shared" si="4"/>
        <v>128516.32</v>
      </c>
      <c r="J16" s="69">
        <f t="shared" si="5"/>
        <v>1477937.68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8" t="s">
        <v>138</v>
      </c>
      <c r="B17" s="69">
        <v>1500000.0</v>
      </c>
      <c r="C17" s="70">
        <v>30.0</v>
      </c>
      <c r="D17" s="69">
        <v>106454.0</v>
      </c>
      <c r="E17" s="69">
        <v>0.0</v>
      </c>
      <c r="F17" s="69">
        <f t="shared" si="1"/>
        <v>1606454</v>
      </c>
      <c r="G17" s="69">
        <f t="shared" si="2"/>
        <v>64258.16</v>
      </c>
      <c r="H17" s="69">
        <f t="shared" si="3"/>
        <v>64258.16</v>
      </c>
      <c r="I17" s="69">
        <f t="shared" si="4"/>
        <v>128516.32</v>
      </c>
      <c r="J17" s="69">
        <f t="shared" si="5"/>
        <v>1477937.68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8" t="s">
        <v>139</v>
      </c>
      <c r="B18" s="69">
        <v>1500000.0</v>
      </c>
      <c r="C18" s="70">
        <v>30.0</v>
      </c>
      <c r="D18" s="69">
        <v>106454.0</v>
      </c>
      <c r="E18" s="69">
        <v>0.0</v>
      </c>
      <c r="F18" s="69">
        <f t="shared" si="1"/>
        <v>1606454</v>
      </c>
      <c r="G18" s="69">
        <f t="shared" si="2"/>
        <v>64258.16</v>
      </c>
      <c r="H18" s="69">
        <f t="shared" si="3"/>
        <v>64258.16</v>
      </c>
      <c r="I18" s="69">
        <f t="shared" si="4"/>
        <v>128516.32</v>
      </c>
      <c r="J18" s="69">
        <f t="shared" si="5"/>
        <v>1477937.68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8" t="s">
        <v>140</v>
      </c>
      <c r="B19" s="69">
        <v>1500000.0</v>
      </c>
      <c r="C19" s="70">
        <v>30.0</v>
      </c>
      <c r="D19" s="69">
        <v>106454.0</v>
      </c>
      <c r="E19" s="69">
        <v>0.0</v>
      </c>
      <c r="F19" s="69">
        <f t="shared" si="1"/>
        <v>1606454</v>
      </c>
      <c r="G19" s="69">
        <f t="shared" si="2"/>
        <v>64258.16</v>
      </c>
      <c r="H19" s="69">
        <f t="shared" si="3"/>
        <v>64258.16</v>
      </c>
      <c r="I19" s="69">
        <f t="shared" si="4"/>
        <v>128516.32</v>
      </c>
      <c r="J19" s="69">
        <f t="shared" si="5"/>
        <v>1477937.68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8" t="s">
        <v>141</v>
      </c>
      <c r="B20" s="69">
        <v>1500000.0</v>
      </c>
      <c r="C20" s="70">
        <v>30.0</v>
      </c>
      <c r="D20" s="69">
        <v>106454.0</v>
      </c>
      <c r="E20" s="69">
        <v>0.0</v>
      </c>
      <c r="F20" s="69">
        <f t="shared" si="1"/>
        <v>1606454</v>
      </c>
      <c r="G20" s="69">
        <f t="shared" si="2"/>
        <v>64258.16</v>
      </c>
      <c r="H20" s="69">
        <f t="shared" si="3"/>
        <v>64258.16</v>
      </c>
      <c r="I20" s="69">
        <f t="shared" si="4"/>
        <v>128516.32</v>
      </c>
      <c r="J20" s="69">
        <f t="shared" si="5"/>
        <v>1477937.68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8" t="s">
        <v>142</v>
      </c>
      <c r="B21" s="69">
        <v>1500000.0</v>
      </c>
      <c r="C21" s="70">
        <v>30.0</v>
      </c>
      <c r="D21" s="69">
        <v>106454.0</v>
      </c>
      <c r="E21" s="69">
        <v>0.0</v>
      </c>
      <c r="F21" s="69">
        <f t="shared" si="1"/>
        <v>1606454</v>
      </c>
      <c r="G21" s="69">
        <f t="shared" si="2"/>
        <v>64258.16</v>
      </c>
      <c r="H21" s="69">
        <f t="shared" si="3"/>
        <v>64258.16</v>
      </c>
      <c r="I21" s="69">
        <f t="shared" si="4"/>
        <v>128516.32</v>
      </c>
      <c r="J21" s="69">
        <f t="shared" si="5"/>
        <v>1477937.68</v>
      </c>
    </row>
    <row r="22" ht="15.75" customHeight="1">
      <c r="A22" s="68" t="s">
        <v>143</v>
      </c>
      <c r="B22" s="69">
        <v>3200000.0</v>
      </c>
      <c r="C22" s="70">
        <v>30.0</v>
      </c>
      <c r="D22" s="69">
        <v>0.0</v>
      </c>
      <c r="E22" s="69">
        <v>0.0</v>
      </c>
      <c r="F22" s="69">
        <f t="shared" si="1"/>
        <v>3200000</v>
      </c>
      <c r="G22" s="69">
        <f t="shared" si="2"/>
        <v>128000</v>
      </c>
      <c r="H22" s="69">
        <f t="shared" si="3"/>
        <v>128000</v>
      </c>
      <c r="I22" s="69">
        <f t="shared" si="4"/>
        <v>256000</v>
      </c>
      <c r="J22" s="69">
        <f t="shared" si="5"/>
        <v>2944000</v>
      </c>
    </row>
    <row r="23" ht="15.75" customHeight="1">
      <c r="A23" s="71"/>
      <c r="B23" s="71"/>
      <c r="C23" s="71"/>
      <c r="D23" s="71"/>
      <c r="E23" s="71"/>
      <c r="F23" s="71"/>
      <c r="G23" s="71"/>
      <c r="H23" s="71"/>
      <c r="I23" s="71"/>
      <c r="J23" s="71"/>
    </row>
    <row r="24" ht="15.75" customHeight="1">
      <c r="A24" s="68" t="s">
        <v>144</v>
      </c>
      <c r="B24" s="69">
        <f>SUM(B10:B23)</f>
        <v>21200000</v>
      </c>
      <c r="C24" s="69"/>
      <c r="D24" s="69">
        <f t="shared" ref="D24:G24" si="6">SUM(D10:D23)</f>
        <v>1277448</v>
      </c>
      <c r="E24" s="69">
        <f t="shared" si="6"/>
        <v>0</v>
      </c>
      <c r="F24" s="69">
        <f t="shared" si="6"/>
        <v>22477448</v>
      </c>
      <c r="G24" s="69">
        <f t="shared" si="6"/>
        <v>899097.92</v>
      </c>
      <c r="H24" s="69"/>
      <c r="I24" s="69">
        <f t="shared" ref="I24:J24" si="7">SUM(I10:I23)</f>
        <v>1798195.84</v>
      </c>
      <c r="J24" s="69">
        <f t="shared" si="7"/>
        <v>20679252.16</v>
      </c>
      <c r="K24" s="6"/>
    </row>
    <row r="25" ht="15.75" customHeight="1">
      <c r="A25" s="71"/>
      <c r="B25" s="72"/>
      <c r="C25" s="72"/>
      <c r="D25" s="56"/>
      <c r="E25" s="56"/>
      <c r="F25" s="72"/>
      <c r="G25" s="72"/>
      <c r="H25" s="72"/>
      <c r="I25" s="72"/>
      <c r="J25" s="56"/>
      <c r="K25" s="6"/>
    </row>
    <row r="26" ht="15.75" customHeight="1">
      <c r="A26" s="73" t="s">
        <v>145</v>
      </c>
      <c r="B26" s="74"/>
      <c r="C26" s="74"/>
      <c r="D26" s="74"/>
      <c r="E26" s="74"/>
      <c r="F26" s="75"/>
      <c r="G26" s="56"/>
      <c r="H26" s="56"/>
      <c r="I26" s="67"/>
      <c r="J26" s="56"/>
      <c r="K26" s="6"/>
    </row>
    <row r="27" ht="15.75" customHeight="1">
      <c r="A27" s="76" t="s">
        <v>2</v>
      </c>
      <c r="B27" s="62" t="s">
        <v>146</v>
      </c>
      <c r="C27" s="30"/>
      <c r="D27" s="62" t="s">
        <v>147</v>
      </c>
      <c r="E27" s="30"/>
      <c r="F27" s="77" t="s">
        <v>67</v>
      </c>
      <c r="G27" s="56"/>
      <c r="H27" s="56"/>
      <c r="I27" s="56"/>
      <c r="J27" s="56"/>
      <c r="K27" s="6"/>
    </row>
    <row r="28" ht="15.75" customHeight="1">
      <c r="A28" s="78"/>
      <c r="B28" s="79" t="s">
        <v>148</v>
      </c>
      <c r="C28" s="79" t="s">
        <v>149</v>
      </c>
      <c r="D28" s="79" t="s">
        <v>148</v>
      </c>
      <c r="E28" s="79" t="s">
        <v>149</v>
      </c>
      <c r="F28" s="80"/>
      <c r="G28" s="56"/>
      <c r="H28" s="56"/>
      <c r="I28" s="67"/>
      <c r="J28" s="56"/>
      <c r="K28" s="6"/>
    </row>
    <row r="29" ht="15.75" customHeight="1">
      <c r="A29" s="81" t="s">
        <v>150</v>
      </c>
      <c r="B29" s="82">
        <v>0.0833</v>
      </c>
      <c r="C29" s="83">
        <f t="shared" ref="C29:C35" si="8">F$24*B29</f>
        <v>1872371.418</v>
      </c>
      <c r="D29" s="82">
        <v>0.0</v>
      </c>
      <c r="E29" s="83">
        <f t="shared" ref="E29:E35" si="9">F$24*D29</f>
        <v>0</v>
      </c>
      <c r="F29" s="84">
        <f t="shared" ref="F29:F35" si="10">C29+E29</f>
        <v>1872371.418</v>
      </c>
      <c r="G29" s="56"/>
      <c r="H29" s="56"/>
      <c r="I29" s="56"/>
      <c r="J29" s="56"/>
      <c r="K29" s="6"/>
    </row>
    <row r="30" ht="15.75" customHeight="1">
      <c r="A30" s="85" t="s">
        <v>151</v>
      </c>
      <c r="B30" s="86">
        <v>0.01</v>
      </c>
      <c r="C30" s="87">
        <f t="shared" si="8"/>
        <v>224774.48</v>
      </c>
      <c r="D30" s="86">
        <v>0.0</v>
      </c>
      <c r="E30" s="87">
        <f t="shared" si="9"/>
        <v>0</v>
      </c>
      <c r="F30" s="88">
        <f t="shared" si="10"/>
        <v>224774.48</v>
      </c>
      <c r="G30" s="56"/>
      <c r="H30" s="56"/>
      <c r="I30" s="56"/>
      <c r="J30" s="56"/>
      <c r="K30" s="6"/>
    </row>
    <row r="31" ht="15.75" customHeight="1">
      <c r="A31" s="85" t="s">
        <v>152</v>
      </c>
      <c r="B31" s="86">
        <v>0.0833</v>
      </c>
      <c r="C31" s="87">
        <f t="shared" si="8"/>
        <v>1872371.418</v>
      </c>
      <c r="D31" s="86">
        <v>0.0</v>
      </c>
      <c r="E31" s="87">
        <f t="shared" si="9"/>
        <v>0</v>
      </c>
      <c r="F31" s="88">
        <f t="shared" si="10"/>
        <v>1872371.418</v>
      </c>
      <c r="G31" s="56"/>
      <c r="H31" s="56"/>
      <c r="I31" s="56"/>
      <c r="J31" s="56"/>
      <c r="K31" s="6"/>
    </row>
    <row r="32" ht="15.75" customHeight="1">
      <c r="A32" s="85" t="s">
        <v>153</v>
      </c>
      <c r="B32" s="86">
        <v>0.0417</v>
      </c>
      <c r="C32" s="87">
        <f t="shared" si="8"/>
        <v>937309.5816</v>
      </c>
      <c r="D32" s="86">
        <v>0.0</v>
      </c>
      <c r="E32" s="87">
        <f t="shared" si="9"/>
        <v>0</v>
      </c>
      <c r="F32" s="88">
        <f t="shared" si="10"/>
        <v>937309.5816</v>
      </c>
      <c r="G32" s="56"/>
      <c r="H32" s="56"/>
      <c r="I32" s="56"/>
      <c r="J32" s="56"/>
      <c r="K32" s="6"/>
    </row>
    <row r="33" ht="15.75" customHeight="1">
      <c r="A33" s="85" t="s">
        <v>128</v>
      </c>
      <c r="B33" s="86">
        <v>0.085</v>
      </c>
      <c r="C33" s="87">
        <f t="shared" si="8"/>
        <v>1910583.08</v>
      </c>
      <c r="D33" s="86">
        <v>0.04</v>
      </c>
      <c r="E33" s="87">
        <f t="shared" si="9"/>
        <v>899097.92</v>
      </c>
      <c r="F33" s="88">
        <f t="shared" si="10"/>
        <v>2809681</v>
      </c>
      <c r="G33" s="56"/>
      <c r="H33" s="56"/>
      <c r="I33" s="56"/>
      <c r="J33" s="56"/>
      <c r="K33" s="6"/>
    </row>
    <row r="34" ht="15.75" customHeight="1">
      <c r="A34" s="85" t="s">
        <v>129</v>
      </c>
      <c r="B34" s="86">
        <v>0.12</v>
      </c>
      <c r="C34" s="87">
        <f t="shared" si="8"/>
        <v>2697293.76</v>
      </c>
      <c r="D34" s="86">
        <v>0.04</v>
      </c>
      <c r="E34" s="87">
        <f t="shared" si="9"/>
        <v>899097.92</v>
      </c>
      <c r="F34" s="88">
        <f t="shared" si="10"/>
        <v>3596391.68</v>
      </c>
      <c r="G34" s="56"/>
      <c r="H34" s="56"/>
      <c r="I34" s="56"/>
      <c r="J34" s="56"/>
      <c r="K34" s="6"/>
    </row>
    <row r="35" ht="15.75" customHeight="1">
      <c r="A35" s="85" t="s">
        <v>154</v>
      </c>
      <c r="B35" s="86">
        <v>0.09</v>
      </c>
      <c r="C35" s="87">
        <f t="shared" si="8"/>
        <v>2022970.32</v>
      </c>
      <c r="D35" s="86">
        <v>0.0</v>
      </c>
      <c r="E35" s="87">
        <f t="shared" si="9"/>
        <v>0</v>
      </c>
      <c r="F35" s="88">
        <f t="shared" si="10"/>
        <v>2022970.32</v>
      </c>
      <c r="G35" s="56"/>
      <c r="H35" s="56"/>
      <c r="I35" s="56"/>
      <c r="J35" s="56"/>
      <c r="K35" s="6"/>
    </row>
    <row r="36" ht="15.75" customHeight="1">
      <c r="A36" s="89" t="s">
        <v>67</v>
      </c>
      <c r="B36" s="90"/>
      <c r="C36" s="91">
        <f>SUM(C29:C35)</f>
        <v>11537674.06</v>
      </c>
      <c r="D36" s="92"/>
      <c r="E36" s="91">
        <f t="shared" ref="E36:F36" si="11">SUM(E29:E35)</f>
        <v>1798195.84</v>
      </c>
      <c r="F36" s="93">
        <f t="shared" si="11"/>
        <v>13335869.9</v>
      </c>
      <c r="G36" s="56"/>
      <c r="H36" s="56"/>
      <c r="I36" s="56"/>
      <c r="J36" s="56"/>
      <c r="K36" s="6"/>
    </row>
    <row r="37" ht="15.7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6"/>
    </row>
    <row r="38" ht="15.75" customHeight="1">
      <c r="A38" s="94" t="s">
        <v>155</v>
      </c>
      <c r="B38" s="95"/>
      <c r="D38" s="56"/>
      <c r="E38" s="56"/>
      <c r="F38" s="96">
        <f>+J24+C36</f>
        <v>32216926.22</v>
      </c>
      <c r="G38" s="56"/>
      <c r="H38" s="56"/>
      <c r="I38" s="56"/>
      <c r="J38" s="56"/>
    </row>
    <row r="39" ht="15.75" customHeight="1"/>
    <row r="40" ht="15.75" customHeight="1"/>
    <row r="41" ht="15.75" customHeight="1"/>
    <row r="42" ht="15.75" customHeight="1">
      <c r="A42" s="97" t="s">
        <v>156</v>
      </c>
    </row>
    <row r="43" ht="15.75" customHeight="1"/>
    <row r="44" ht="15.75" customHeight="1"/>
    <row r="45" ht="15.75" customHeight="1">
      <c r="A45" s="61" t="s">
        <v>120</v>
      </c>
      <c r="B45" s="62" t="s">
        <v>121</v>
      </c>
      <c r="C45" s="29"/>
      <c r="D45" s="29"/>
      <c r="E45" s="29"/>
      <c r="F45" s="30"/>
      <c r="G45" s="62" t="s">
        <v>122</v>
      </c>
      <c r="H45" s="29"/>
      <c r="I45" s="30"/>
      <c r="J45" s="63" t="s">
        <v>123</v>
      </c>
    </row>
    <row r="46" ht="15.75" customHeight="1">
      <c r="A46" s="64"/>
      <c r="B46" s="65" t="s">
        <v>124</v>
      </c>
      <c r="C46" s="65" t="s">
        <v>125</v>
      </c>
      <c r="D46" s="65" t="s">
        <v>126</v>
      </c>
      <c r="E46" s="65" t="s">
        <v>127</v>
      </c>
      <c r="F46" s="65" t="s">
        <v>67</v>
      </c>
      <c r="G46" s="65" t="s">
        <v>128</v>
      </c>
      <c r="H46" s="62" t="s">
        <v>129</v>
      </c>
      <c r="I46" s="62" t="s">
        <v>67</v>
      </c>
      <c r="J46" s="66" t="s">
        <v>130</v>
      </c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</row>
    <row r="48" ht="15.75" customHeight="1">
      <c r="A48" s="68" t="s">
        <v>132</v>
      </c>
      <c r="B48" s="69">
        <v>1500000.0</v>
      </c>
      <c r="C48" s="70">
        <v>30.0</v>
      </c>
      <c r="D48" s="69">
        <v>106454.0</v>
      </c>
      <c r="E48" s="69">
        <v>0.0</v>
      </c>
      <c r="F48" s="69">
        <f t="shared" ref="F48:F57" si="12">+B48+D48+E48</f>
        <v>1606454</v>
      </c>
      <c r="G48" s="69">
        <f t="shared" ref="G48:G57" si="13">F48*D$33</f>
        <v>64258.16</v>
      </c>
      <c r="H48" s="69">
        <f t="shared" ref="H48:H57" si="14">F48*D$34</f>
        <v>64258.16</v>
      </c>
      <c r="I48" s="69">
        <f t="shared" ref="I48:I57" si="15">SUM(G48:H48)</f>
        <v>128516.32</v>
      </c>
      <c r="J48" s="69">
        <f t="shared" ref="J48:J57" si="16">+F48-I48</f>
        <v>1477937.68</v>
      </c>
    </row>
    <row r="49" ht="15.75" customHeight="1">
      <c r="A49" s="68" t="s">
        <v>133</v>
      </c>
      <c r="B49" s="69">
        <f t="shared" ref="B49:B56" si="17">B48</f>
        <v>1500000</v>
      </c>
      <c r="C49" s="70">
        <v>30.0</v>
      </c>
      <c r="D49" s="69">
        <v>106454.0</v>
      </c>
      <c r="E49" s="69">
        <v>0.0</v>
      </c>
      <c r="F49" s="69">
        <f t="shared" si="12"/>
        <v>1606454</v>
      </c>
      <c r="G49" s="69">
        <f t="shared" si="13"/>
        <v>64258.16</v>
      </c>
      <c r="H49" s="69">
        <f t="shared" si="14"/>
        <v>64258.16</v>
      </c>
      <c r="I49" s="69">
        <f t="shared" si="15"/>
        <v>128516.32</v>
      </c>
      <c r="J49" s="69">
        <f t="shared" si="16"/>
        <v>1477937.68</v>
      </c>
    </row>
    <row r="50" ht="15.75" customHeight="1">
      <c r="A50" s="68" t="s">
        <v>135</v>
      </c>
      <c r="B50" s="69">
        <f t="shared" si="17"/>
        <v>1500000</v>
      </c>
      <c r="C50" s="70">
        <v>30.0</v>
      </c>
      <c r="D50" s="69">
        <v>106454.0</v>
      </c>
      <c r="E50" s="69">
        <v>0.0</v>
      </c>
      <c r="F50" s="69">
        <f t="shared" si="12"/>
        <v>1606454</v>
      </c>
      <c r="G50" s="69">
        <f t="shared" si="13"/>
        <v>64258.16</v>
      </c>
      <c r="H50" s="69">
        <f t="shared" si="14"/>
        <v>64258.16</v>
      </c>
      <c r="I50" s="69">
        <f t="shared" si="15"/>
        <v>128516.32</v>
      </c>
      <c r="J50" s="69">
        <f t="shared" si="16"/>
        <v>1477937.68</v>
      </c>
    </row>
    <row r="51" ht="15.75" customHeight="1">
      <c r="A51" s="68" t="s">
        <v>136</v>
      </c>
      <c r="B51" s="69">
        <f t="shared" si="17"/>
        <v>1500000</v>
      </c>
      <c r="C51" s="70">
        <v>30.0</v>
      </c>
      <c r="D51" s="69">
        <v>106454.0</v>
      </c>
      <c r="E51" s="69">
        <v>0.0</v>
      </c>
      <c r="F51" s="69">
        <f t="shared" si="12"/>
        <v>1606454</v>
      </c>
      <c r="G51" s="69">
        <f t="shared" si="13"/>
        <v>64258.16</v>
      </c>
      <c r="H51" s="69">
        <f t="shared" si="14"/>
        <v>64258.16</v>
      </c>
      <c r="I51" s="69">
        <f t="shared" si="15"/>
        <v>128516.32</v>
      </c>
      <c r="J51" s="69">
        <f t="shared" si="16"/>
        <v>1477937.68</v>
      </c>
    </row>
    <row r="52" ht="15.75" customHeight="1">
      <c r="A52" s="68" t="s">
        <v>137</v>
      </c>
      <c r="B52" s="69">
        <f t="shared" si="17"/>
        <v>1500000</v>
      </c>
      <c r="C52" s="70">
        <v>30.0</v>
      </c>
      <c r="D52" s="69">
        <v>106454.0</v>
      </c>
      <c r="E52" s="69">
        <v>0.0</v>
      </c>
      <c r="F52" s="69">
        <f t="shared" si="12"/>
        <v>1606454</v>
      </c>
      <c r="G52" s="69">
        <f t="shared" si="13"/>
        <v>64258.16</v>
      </c>
      <c r="H52" s="69">
        <f t="shared" si="14"/>
        <v>64258.16</v>
      </c>
      <c r="I52" s="69">
        <f t="shared" si="15"/>
        <v>128516.32</v>
      </c>
      <c r="J52" s="69">
        <f t="shared" si="16"/>
        <v>1477937.68</v>
      </c>
    </row>
    <row r="53" ht="15.75" customHeight="1">
      <c r="A53" s="68" t="s">
        <v>138</v>
      </c>
      <c r="B53" s="69">
        <f t="shared" si="17"/>
        <v>1500000</v>
      </c>
      <c r="C53" s="70">
        <v>30.0</v>
      </c>
      <c r="D53" s="69">
        <v>106454.0</v>
      </c>
      <c r="E53" s="69">
        <v>0.0</v>
      </c>
      <c r="F53" s="69">
        <f t="shared" si="12"/>
        <v>1606454</v>
      </c>
      <c r="G53" s="69">
        <f t="shared" si="13"/>
        <v>64258.16</v>
      </c>
      <c r="H53" s="69">
        <f t="shared" si="14"/>
        <v>64258.16</v>
      </c>
      <c r="I53" s="69">
        <f t="shared" si="15"/>
        <v>128516.32</v>
      </c>
      <c r="J53" s="69">
        <f t="shared" si="16"/>
        <v>1477937.68</v>
      </c>
    </row>
    <row r="54" ht="15.75" customHeight="1">
      <c r="A54" s="68" t="s">
        <v>139</v>
      </c>
      <c r="B54" s="69">
        <f t="shared" si="17"/>
        <v>1500000</v>
      </c>
      <c r="C54" s="70">
        <v>30.0</v>
      </c>
      <c r="D54" s="69">
        <v>106454.0</v>
      </c>
      <c r="E54" s="69">
        <v>0.0</v>
      </c>
      <c r="F54" s="69">
        <f t="shared" si="12"/>
        <v>1606454</v>
      </c>
      <c r="G54" s="69">
        <f t="shared" si="13"/>
        <v>64258.16</v>
      </c>
      <c r="H54" s="69">
        <f t="shared" si="14"/>
        <v>64258.16</v>
      </c>
      <c r="I54" s="69">
        <f t="shared" si="15"/>
        <v>128516.32</v>
      </c>
      <c r="J54" s="69">
        <f t="shared" si="16"/>
        <v>1477937.68</v>
      </c>
    </row>
    <row r="55" ht="15.75" customHeight="1">
      <c r="A55" s="68" t="s">
        <v>140</v>
      </c>
      <c r="B55" s="69">
        <f t="shared" si="17"/>
        <v>1500000</v>
      </c>
      <c r="C55" s="70">
        <v>30.0</v>
      </c>
      <c r="D55" s="69">
        <v>106454.0</v>
      </c>
      <c r="E55" s="69">
        <v>0.0</v>
      </c>
      <c r="F55" s="69">
        <f t="shared" si="12"/>
        <v>1606454</v>
      </c>
      <c r="G55" s="69">
        <f t="shared" si="13"/>
        <v>64258.16</v>
      </c>
      <c r="H55" s="69">
        <f t="shared" si="14"/>
        <v>64258.16</v>
      </c>
      <c r="I55" s="69">
        <f t="shared" si="15"/>
        <v>128516.32</v>
      </c>
      <c r="J55" s="69">
        <f t="shared" si="16"/>
        <v>1477937.68</v>
      </c>
    </row>
    <row r="56" ht="15.75" customHeight="1">
      <c r="A56" s="68" t="s">
        <v>141</v>
      </c>
      <c r="B56" s="69">
        <f t="shared" si="17"/>
        <v>1500000</v>
      </c>
      <c r="C56" s="70">
        <v>30.0</v>
      </c>
      <c r="D56" s="69">
        <v>106454.0</v>
      </c>
      <c r="E56" s="69">
        <v>0.0</v>
      </c>
      <c r="F56" s="69">
        <f t="shared" si="12"/>
        <v>1606454</v>
      </c>
      <c r="G56" s="69">
        <f t="shared" si="13"/>
        <v>64258.16</v>
      </c>
      <c r="H56" s="69">
        <f t="shared" si="14"/>
        <v>64258.16</v>
      </c>
      <c r="I56" s="69">
        <f t="shared" si="15"/>
        <v>128516.32</v>
      </c>
      <c r="J56" s="69">
        <f t="shared" si="16"/>
        <v>1477937.68</v>
      </c>
    </row>
    <row r="57" ht="15.75" customHeight="1">
      <c r="A57" s="68" t="s">
        <v>143</v>
      </c>
      <c r="B57" s="69">
        <v>3200000.0</v>
      </c>
      <c r="C57" s="70">
        <v>30.0</v>
      </c>
      <c r="D57" s="69">
        <v>0.0</v>
      </c>
      <c r="E57" s="69">
        <v>0.0</v>
      </c>
      <c r="F57" s="69">
        <f t="shared" si="12"/>
        <v>3200000</v>
      </c>
      <c r="G57" s="69">
        <f t="shared" si="13"/>
        <v>128000</v>
      </c>
      <c r="H57" s="69">
        <f t="shared" si="14"/>
        <v>128000</v>
      </c>
      <c r="I57" s="69">
        <f t="shared" si="15"/>
        <v>256000</v>
      </c>
      <c r="J57" s="69">
        <f t="shared" si="16"/>
        <v>2944000</v>
      </c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</row>
    <row r="59" ht="15.75" customHeight="1">
      <c r="A59" s="68" t="s">
        <v>144</v>
      </c>
      <c r="B59" s="69">
        <f>SUM(B48:B58)</f>
        <v>16700000</v>
      </c>
      <c r="C59" s="69"/>
      <c r="D59" s="69">
        <f t="shared" ref="D59:G59" si="18">SUM(D48:D58)</f>
        <v>958086</v>
      </c>
      <c r="E59" s="69">
        <f t="shared" si="18"/>
        <v>0</v>
      </c>
      <c r="F59" s="69">
        <f t="shared" si="18"/>
        <v>17658086</v>
      </c>
      <c r="G59" s="69">
        <f t="shared" si="18"/>
        <v>706323.44</v>
      </c>
      <c r="H59" s="69"/>
      <c r="I59" s="69">
        <f t="shared" ref="I59:J59" si="19">SUM(I48:I58)</f>
        <v>1412646.88</v>
      </c>
      <c r="J59" s="69">
        <f t="shared" si="19"/>
        <v>16245439.12</v>
      </c>
    </row>
    <row r="60" ht="15.75" customHeight="1">
      <c r="A60" s="71"/>
      <c r="B60" s="72"/>
      <c r="C60" s="72"/>
      <c r="D60" s="56"/>
      <c r="E60" s="56"/>
      <c r="F60" s="72"/>
      <c r="G60" s="72"/>
      <c r="H60" s="72"/>
      <c r="I60" s="72"/>
      <c r="J60" s="56"/>
    </row>
    <row r="61" ht="15.75" customHeight="1">
      <c r="A61" s="73" t="s">
        <v>145</v>
      </c>
      <c r="B61" s="74"/>
      <c r="C61" s="74"/>
      <c r="D61" s="74"/>
      <c r="E61" s="74"/>
      <c r="F61" s="75"/>
      <c r="G61" s="56"/>
      <c r="H61" s="56"/>
      <c r="I61" s="67"/>
      <c r="J61" s="56"/>
    </row>
    <row r="62" ht="15.75" customHeight="1">
      <c r="A62" s="76" t="s">
        <v>2</v>
      </c>
      <c r="B62" s="62" t="s">
        <v>146</v>
      </c>
      <c r="C62" s="30"/>
      <c r="D62" s="62" t="s">
        <v>147</v>
      </c>
      <c r="E62" s="30"/>
      <c r="F62" s="77" t="s">
        <v>67</v>
      </c>
      <c r="G62" s="56"/>
      <c r="H62" s="56"/>
      <c r="I62" s="56"/>
      <c r="J62" s="56"/>
    </row>
    <row r="63" ht="15.75" customHeight="1">
      <c r="A63" s="78"/>
      <c r="B63" s="79" t="s">
        <v>148</v>
      </c>
      <c r="C63" s="79" t="s">
        <v>149</v>
      </c>
      <c r="D63" s="79" t="s">
        <v>148</v>
      </c>
      <c r="E63" s="79" t="s">
        <v>149</v>
      </c>
      <c r="F63" s="80"/>
      <c r="G63" s="56"/>
      <c r="H63" s="56"/>
      <c r="I63" s="67"/>
      <c r="J63" s="56"/>
    </row>
    <row r="64" ht="15.75" customHeight="1">
      <c r="A64" s="81" t="s">
        <v>150</v>
      </c>
      <c r="B64" s="82">
        <v>0.0833</v>
      </c>
      <c r="C64" s="83">
        <f t="shared" ref="C64:C70" si="20">F$24*B64</f>
        <v>1872371.418</v>
      </c>
      <c r="D64" s="82">
        <v>0.0</v>
      </c>
      <c r="E64" s="83">
        <f t="shared" ref="E64:E70" si="21">F$24*D64</f>
        <v>0</v>
      </c>
      <c r="F64" s="84">
        <f t="shared" ref="F64:F70" si="22">C64+E64</f>
        <v>1872371.418</v>
      </c>
      <c r="G64" s="56"/>
      <c r="H64" s="56"/>
      <c r="I64" s="56"/>
      <c r="J64" s="56"/>
    </row>
    <row r="65" ht="15.75" customHeight="1">
      <c r="A65" s="85" t="s">
        <v>151</v>
      </c>
      <c r="B65" s="86">
        <v>0.01</v>
      </c>
      <c r="C65" s="87">
        <f t="shared" si="20"/>
        <v>224774.48</v>
      </c>
      <c r="D65" s="86">
        <v>0.0</v>
      </c>
      <c r="E65" s="87">
        <f t="shared" si="21"/>
        <v>0</v>
      </c>
      <c r="F65" s="88">
        <f t="shared" si="22"/>
        <v>224774.48</v>
      </c>
      <c r="G65" s="56"/>
      <c r="H65" s="56"/>
      <c r="I65" s="56"/>
      <c r="J65" s="56"/>
    </row>
    <row r="66" ht="15.75" customHeight="1">
      <c r="A66" s="85" t="s">
        <v>152</v>
      </c>
      <c r="B66" s="86">
        <v>0.0833</v>
      </c>
      <c r="C66" s="87">
        <f t="shared" si="20"/>
        <v>1872371.418</v>
      </c>
      <c r="D66" s="86">
        <v>0.0</v>
      </c>
      <c r="E66" s="87">
        <f t="shared" si="21"/>
        <v>0</v>
      </c>
      <c r="F66" s="88">
        <f t="shared" si="22"/>
        <v>1872371.418</v>
      </c>
      <c r="G66" s="56"/>
      <c r="H66" s="56"/>
      <c r="I66" s="56"/>
      <c r="J66" s="56"/>
    </row>
    <row r="67" ht="15.75" customHeight="1">
      <c r="A67" s="85" t="s">
        <v>153</v>
      </c>
      <c r="B67" s="86">
        <v>0.0417</v>
      </c>
      <c r="C67" s="87">
        <f t="shared" si="20"/>
        <v>937309.5816</v>
      </c>
      <c r="D67" s="86">
        <v>0.0</v>
      </c>
      <c r="E67" s="87">
        <f t="shared" si="21"/>
        <v>0</v>
      </c>
      <c r="F67" s="88">
        <f t="shared" si="22"/>
        <v>937309.5816</v>
      </c>
      <c r="G67" s="56"/>
      <c r="H67" s="56"/>
      <c r="I67" s="56"/>
      <c r="J67" s="56"/>
    </row>
    <row r="68" ht="15.75" customHeight="1">
      <c r="A68" s="85" t="s">
        <v>128</v>
      </c>
      <c r="B68" s="86">
        <v>0.085</v>
      </c>
      <c r="C68" s="87">
        <f t="shared" si="20"/>
        <v>1910583.08</v>
      </c>
      <c r="D68" s="86">
        <v>0.04</v>
      </c>
      <c r="E68" s="87">
        <f t="shared" si="21"/>
        <v>899097.92</v>
      </c>
      <c r="F68" s="88">
        <f t="shared" si="22"/>
        <v>2809681</v>
      </c>
      <c r="G68" s="56"/>
      <c r="H68" s="56"/>
      <c r="I68" s="56"/>
      <c r="J68" s="56"/>
    </row>
    <row r="69" ht="15.75" customHeight="1">
      <c r="A69" s="85" t="s">
        <v>129</v>
      </c>
      <c r="B69" s="86">
        <v>0.12</v>
      </c>
      <c r="C69" s="87">
        <f t="shared" si="20"/>
        <v>2697293.76</v>
      </c>
      <c r="D69" s="86">
        <v>0.04</v>
      </c>
      <c r="E69" s="87">
        <f t="shared" si="21"/>
        <v>899097.92</v>
      </c>
      <c r="F69" s="88">
        <f t="shared" si="22"/>
        <v>3596391.68</v>
      </c>
      <c r="G69" s="56"/>
      <c r="H69" s="56"/>
      <c r="I69" s="56"/>
      <c r="J69" s="56"/>
    </row>
    <row r="70" ht="15.75" customHeight="1">
      <c r="A70" s="85" t="s">
        <v>154</v>
      </c>
      <c r="B70" s="86">
        <v>0.09</v>
      </c>
      <c r="C70" s="87">
        <f t="shared" si="20"/>
        <v>2022970.32</v>
      </c>
      <c r="D70" s="86">
        <v>0.0</v>
      </c>
      <c r="E70" s="87">
        <f t="shared" si="21"/>
        <v>0</v>
      </c>
      <c r="F70" s="88">
        <f t="shared" si="22"/>
        <v>2022970.32</v>
      </c>
      <c r="G70" s="56"/>
      <c r="H70" s="56"/>
      <c r="I70" s="56"/>
      <c r="J70" s="56"/>
    </row>
    <row r="71" ht="15.75" customHeight="1">
      <c r="A71" s="89" t="s">
        <v>67</v>
      </c>
      <c r="B71" s="90"/>
      <c r="C71" s="91">
        <f>SUM(C64:C70)</f>
        <v>11537674.06</v>
      </c>
      <c r="D71" s="92"/>
      <c r="E71" s="91">
        <f t="shared" ref="E71:F71" si="23">SUM(E64:E70)</f>
        <v>1798195.84</v>
      </c>
      <c r="F71" s="93">
        <f t="shared" si="23"/>
        <v>13335869.9</v>
      </c>
      <c r="G71" s="56"/>
      <c r="H71" s="56"/>
      <c r="I71" s="56"/>
      <c r="J71" s="56"/>
    </row>
    <row r="72" ht="15.7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</row>
    <row r="73" ht="15.75" customHeight="1">
      <c r="A73" s="94" t="s">
        <v>155</v>
      </c>
      <c r="B73" s="95"/>
      <c r="C73" s="6"/>
      <c r="D73" s="56"/>
      <c r="E73" s="56"/>
      <c r="F73" s="96">
        <f>+J59+C71</f>
        <v>27783113.18</v>
      </c>
      <c r="G73" s="56"/>
      <c r="H73" s="56"/>
      <c r="I73" s="56"/>
      <c r="J73" s="56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7:A8"/>
    <mergeCell ref="B7:F7"/>
    <mergeCell ref="G7:I7"/>
    <mergeCell ref="A26:F26"/>
    <mergeCell ref="A27:A28"/>
    <mergeCell ref="D27:E27"/>
    <mergeCell ref="F27:F28"/>
    <mergeCell ref="B62:C62"/>
    <mergeCell ref="D62:E62"/>
    <mergeCell ref="B27:C27"/>
    <mergeCell ref="A42:D43"/>
    <mergeCell ref="A45:A46"/>
    <mergeCell ref="B45:F45"/>
    <mergeCell ref="G45:I45"/>
    <mergeCell ref="A61:F61"/>
    <mergeCell ref="A62:A63"/>
    <mergeCell ref="F62:F63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2.38"/>
    <col customWidth="1" min="3" max="3" width="14.75"/>
    <col customWidth="1" min="4" max="4" width="14.63"/>
    <col customWidth="1" min="5" max="5" width="11.63"/>
    <col customWidth="1" min="6" max="15" width="12.38"/>
    <col customWidth="1" min="16" max="26" width="9.38"/>
  </cols>
  <sheetData>
    <row r="2">
      <c r="B2" s="33" t="s">
        <v>157</v>
      </c>
      <c r="C2" s="98">
        <v>0.0</v>
      </c>
      <c r="D2" s="33">
        <v>1.0</v>
      </c>
      <c r="E2" s="33">
        <v>2.0</v>
      </c>
      <c r="F2" s="33">
        <v>3.0</v>
      </c>
      <c r="G2" s="33">
        <v>4.0</v>
      </c>
      <c r="H2" s="33">
        <v>5.0</v>
      </c>
      <c r="I2" s="33">
        <v>6.0</v>
      </c>
      <c r="J2" s="33">
        <v>7.0</v>
      </c>
      <c r="K2" s="33">
        <v>8.0</v>
      </c>
      <c r="L2" s="33">
        <v>9.0</v>
      </c>
      <c r="M2" s="33">
        <v>10.0</v>
      </c>
      <c r="N2" s="33">
        <v>11.0</v>
      </c>
      <c r="O2" s="33">
        <v>12.0</v>
      </c>
    </row>
    <row r="3">
      <c r="B3" s="33" t="s">
        <v>158</v>
      </c>
      <c r="C3" s="99">
        <v>0.0</v>
      </c>
      <c r="D3" s="99">
        <f>'Costo Directo'!G9</f>
        <v>519000000</v>
      </c>
      <c r="E3" s="99">
        <f t="shared" ref="E3:O3" si="1">D3</f>
        <v>519000000</v>
      </c>
      <c r="F3" s="99">
        <f t="shared" si="1"/>
        <v>519000000</v>
      </c>
      <c r="G3" s="99">
        <f t="shared" si="1"/>
        <v>519000000</v>
      </c>
      <c r="H3" s="99">
        <f t="shared" si="1"/>
        <v>519000000</v>
      </c>
      <c r="I3" s="99">
        <f t="shared" si="1"/>
        <v>519000000</v>
      </c>
      <c r="J3" s="99">
        <f t="shared" si="1"/>
        <v>519000000</v>
      </c>
      <c r="K3" s="99">
        <f t="shared" si="1"/>
        <v>519000000</v>
      </c>
      <c r="L3" s="99">
        <f t="shared" si="1"/>
        <v>519000000</v>
      </c>
      <c r="M3" s="99">
        <f t="shared" si="1"/>
        <v>519000000</v>
      </c>
      <c r="N3" s="99">
        <f t="shared" si="1"/>
        <v>519000000</v>
      </c>
      <c r="O3" s="99">
        <f t="shared" si="1"/>
        <v>519000000</v>
      </c>
    </row>
    <row r="4">
      <c r="B4" s="33" t="s">
        <v>159</v>
      </c>
      <c r="C4" s="99">
        <v>0.0</v>
      </c>
      <c r="D4" s="37">
        <f>-('Costo Directo'!G18-'Costo de proyecto'!K23)</f>
        <v>-319524713.2</v>
      </c>
      <c r="E4" s="99">
        <f t="shared" ref="E4:O4" si="2">D4</f>
        <v>-319524713.2</v>
      </c>
      <c r="F4" s="99">
        <f t="shared" si="2"/>
        <v>-319524713.2</v>
      </c>
      <c r="G4" s="99">
        <f t="shared" si="2"/>
        <v>-319524713.2</v>
      </c>
      <c r="H4" s="99">
        <f t="shared" si="2"/>
        <v>-319524713.2</v>
      </c>
      <c r="I4" s="99">
        <f t="shared" si="2"/>
        <v>-319524713.2</v>
      </c>
      <c r="J4" s="99">
        <f t="shared" si="2"/>
        <v>-319524713.2</v>
      </c>
      <c r="K4" s="99">
        <f t="shared" si="2"/>
        <v>-319524713.2</v>
      </c>
      <c r="L4" s="99">
        <f t="shared" si="2"/>
        <v>-319524713.2</v>
      </c>
      <c r="M4" s="99">
        <f t="shared" si="2"/>
        <v>-319524713.2</v>
      </c>
      <c r="N4" s="99">
        <f t="shared" si="2"/>
        <v>-319524713.2</v>
      </c>
      <c r="O4" s="99">
        <f t="shared" si="2"/>
        <v>-319524713.2</v>
      </c>
    </row>
    <row r="5">
      <c r="B5" s="100" t="s">
        <v>160</v>
      </c>
      <c r="C5" s="101">
        <f t="shared" ref="C5:D5" si="3">SUM(C3:C4)</f>
        <v>0</v>
      </c>
      <c r="D5" s="101">
        <f t="shared" si="3"/>
        <v>199475286.8</v>
      </c>
      <c r="E5" s="101">
        <f t="shared" ref="E5:O5" si="4">D5</f>
        <v>199475286.8</v>
      </c>
      <c r="F5" s="101">
        <f t="shared" si="4"/>
        <v>199475286.8</v>
      </c>
      <c r="G5" s="101">
        <f t="shared" si="4"/>
        <v>199475286.8</v>
      </c>
      <c r="H5" s="101">
        <f t="shared" si="4"/>
        <v>199475286.8</v>
      </c>
      <c r="I5" s="101">
        <f t="shared" si="4"/>
        <v>199475286.8</v>
      </c>
      <c r="J5" s="101">
        <f t="shared" si="4"/>
        <v>199475286.8</v>
      </c>
      <c r="K5" s="101">
        <f t="shared" si="4"/>
        <v>199475286.8</v>
      </c>
      <c r="L5" s="101">
        <f t="shared" si="4"/>
        <v>199475286.8</v>
      </c>
      <c r="M5" s="101">
        <f t="shared" si="4"/>
        <v>199475286.8</v>
      </c>
      <c r="N5" s="101">
        <f t="shared" si="4"/>
        <v>199475286.8</v>
      </c>
      <c r="O5" s="101">
        <f t="shared" si="4"/>
        <v>199475286.8</v>
      </c>
    </row>
    <row r="6">
      <c r="B6" s="33" t="s">
        <v>69</v>
      </c>
      <c r="C6" s="99">
        <v>0.0</v>
      </c>
      <c r="D6" s="102">
        <f>'Costo de proyecto'!K23</f>
        <v>2567018.3</v>
      </c>
      <c r="E6" s="99">
        <f t="shared" ref="E6:O6" si="5">D6</f>
        <v>2567018.3</v>
      </c>
      <c r="F6" s="99">
        <f t="shared" si="5"/>
        <v>2567018.3</v>
      </c>
      <c r="G6" s="99">
        <f t="shared" si="5"/>
        <v>2567018.3</v>
      </c>
      <c r="H6" s="99">
        <f t="shared" si="5"/>
        <v>2567018.3</v>
      </c>
      <c r="I6" s="99">
        <f t="shared" si="5"/>
        <v>2567018.3</v>
      </c>
      <c r="J6" s="99">
        <f t="shared" si="5"/>
        <v>2567018.3</v>
      </c>
      <c r="K6" s="99">
        <f t="shared" si="5"/>
        <v>2567018.3</v>
      </c>
      <c r="L6" s="99">
        <f t="shared" si="5"/>
        <v>2567018.3</v>
      </c>
      <c r="M6" s="99">
        <f t="shared" si="5"/>
        <v>2567018.3</v>
      </c>
      <c r="N6" s="99">
        <f t="shared" si="5"/>
        <v>2567018.3</v>
      </c>
      <c r="O6" s="99">
        <f t="shared" si="5"/>
        <v>2567018.3</v>
      </c>
    </row>
    <row r="7">
      <c r="B7" s="33" t="s">
        <v>161</v>
      </c>
      <c r="C7" s="99">
        <f>-'Costo de proyecto'!F22</f>
        <v>-308042196</v>
      </c>
      <c r="D7" s="99">
        <v>0.0</v>
      </c>
      <c r="E7" s="99">
        <f t="shared" ref="E7:O7" si="6">D7</f>
        <v>0</v>
      </c>
      <c r="F7" s="99">
        <f t="shared" si="6"/>
        <v>0</v>
      </c>
      <c r="G7" s="99">
        <f t="shared" si="6"/>
        <v>0</v>
      </c>
      <c r="H7" s="99">
        <f t="shared" si="6"/>
        <v>0</v>
      </c>
      <c r="I7" s="99">
        <f t="shared" si="6"/>
        <v>0</v>
      </c>
      <c r="J7" s="99">
        <f t="shared" si="6"/>
        <v>0</v>
      </c>
      <c r="K7" s="99">
        <f t="shared" si="6"/>
        <v>0</v>
      </c>
      <c r="L7" s="99">
        <f t="shared" si="6"/>
        <v>0</v>
      </c>
      <c r="M7" s="99">
        <f t="shared" si="6"/>
        <v>0</v>
      </c>
      <c r="N7" s="99">
        <f t="shared" si="6"/>
        <v>0</v>
      </c>
      <c r="O7" s="99">
        <f t="shared" si="6"/>
        <v>0</v>
      </c>
    </row>
    <row r="8">
      <c r="B8" s="33" t="s">
        <v>162</v>
      </c>
      <c r="C8" s="103">
        <v>0.0</v>
      </c>
      <c r="D8" s="103">
        <f>-Prestamo!C10</f>
        <v>-45209293.88</v>
      </c>
      <c r="E8" s="99">
        <f t="shared" ref="E8:O8" si="7">D8</f>
        <v>-45209293.88</v>
      </c>
      <c r="F8" s="99">
        <f t="shared" si="7"/>
        <v>-45209293.88</v>
      </c>
      <c r="G8" s="99">
        <f t="shared" si="7"/>
        <v>-45209293.88</v>
      </c>
      <c r="H8" s="99">
        <f t="shared" si="7"/>
        <v>-45209293.88</v>
      </c>
      <c r="I8" s="99">
        <f t="shared" si="7"/>
        <v>-45209293.88</v>
      </c>
      <c r="J8" s="99">
        <f t="shared" si="7"/>
        <v>-45209293.88</v>
      </c>
      <c r="K8" s="99">
        <f t="shared" si="7"/>
        <v>-45209293.88</v>
      </c>
      <c r="L8" s="99">
        <f t="shared" si="7"/>
        <v>-45209293.88</v>
      </c>
      <c r="M8" s="99">
        <f t="shared" si="7"/>
        <v>-45209293.88</v>
      </c>
      <c r="N8" s="99">
        <f t="shared" si="7"/>
        <v>-45209293.88</v>
      </c>
      <c r="O8" s="99">
        <f t="shared" si="7"/>
        <v>-45209293.88</v>
      </c>
    </row>
    <row r="9">
      <c r="B9" s="104" t="s">
        <v>163</v>
      </c>
      <c r="C9" s="104">
        <f>SUM(C3:C8)</f>
        <v>-308042196</v>
      </c>
      <c r="D9" s="104">
        <f t="shared" ref="D9:O9" si="8">D5+D6+D8</f>
        <v>156833011.2</v>
      </c>
      <c r="E9" s="104">
        <f t="shared" si="8"/>
        <v>156833011.2</v>
      </c>
      <c r="F9" s="104">
        <f t="shared" si="8"/>
        <v>156833011.2</v>
      </c>
      <c r="G9" s="104">
        <f t="shared" si="8"/>
        <v>156833011.2</v>
      </c>
      <c r="H9" s="104">
        <f t="shared" si="8"/>
        <v>156833011.2</v>
      </c>
      <c r="I9" s="104">
        <f t="shared" si="8"/>
        <v>156833011.2</v>
      </c>
      <c r="J9" s="104">
        <f t="shared" si="8"/>
        <v>156833011.2</v>
      </c>
      <c r="K9" s="104">
        <f t="shared" si="8"/>
        <v>156833011.2</v>
      </c>
      <c r="L9" s="104">
        <f t="shared" si="8"/>
        <v>156833011.2</v>
      </c>
      <c r="M9" s="104">
        <f t="shared" si="8"/>
        <v>156833011.2</v>
      </c>
      <c r="N9" s="104">
        <f t="shared" si="8"/>
        <v>156833011.2</v>
      </c>
      <c r="O9" s="104">
        <f t="shared" si="8"/>
        <v>156833011.2</v>
      </c>
    </row>
    <row r="10">
      <c r="B10" s="105" t="s">
        <v>164</v>
      </c>
      <c r="C10" s="34"/>
      <c r="D10" s="99">
        <f>D9+C9</f>
        <v>-151209184.8</v>
      </c>
      <c r="E10" s="99">
        <f>E9+D10</f>
        <v>5623826.492</v>
      </c>
      <c r="F10" s="99">
        <f t="shared" ref="F10:O10" si="9">E10+F9</f>
        <v>162456837.7</v>
      </c>
      <c r="G10" s="99">
        <f t="shared" si="9"/>
        <v>319289849</v>
      </c>
      <c r="H10" s="99">
        <f t="shared" si="9"/>
        <v>476122860.2</v>
      </c>
      <c r="I10" s="99">
        <f t="shared" si="9"/>
        <v>632955871.5</v>
      </c>
      <c r="J10" s="99">
        <f t="shared" si="9"/>
        <v>789788882.7</v>
      </c>
      <c r="K10" s="99">
        <f t="shared" si="9"/>
        <v>946621894</v>
      </c>
      <c r="L10" s="99">
        <f t="shared" si="9"/>
        <v>1103454905</v>
      </c>
      <c r="M10" s="99">
        <f t="shared" si="9"/>
        <v>1260287916</v>
      </c>
      <c r="N10" s="99">
        <f t="shared" si="9"/>
        <v>1417120928</v>
      </c>
      <c r="O10" s="99">
        <f t="shared" si="9"/>
        <v>1573953939</v>
      </c>
    </row>
    <row r="11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>
      <c r="B12" s="106" t="s">
        <v>165</v>
      </c>
      <c r="C12" s="107">
        <v>0.1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</row>
    <row r="13">
      <c r="B13" s="106" t="s">
        <v>166</v>
      </c>
      <c r="C13" s="108">
        <f t="array" ref="C13">C9+NPV(C12,D9:O9)</f>
        <v>760569610.3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</row>
    <row r="14">
      <c r="B14" s="106" t="s">
        <v>167</v>
      </c>
      <c r="C14" s="107">
        <f>IRR(C9:O9)</f>
        <v>0.5053689974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</row>
    <row r="15">
      <c r="B15" s="106" t="s">
        <v>168</v>
      </c>
      <c r="C15" s="109">
        <f>C23</f>
        <v>1.964141309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</row>
    <row r="19">
      <c r="B19" s="110" t="s">
        <v>169</v>
      </c>
      <c r="C19" s="30"/>
    </row>
    <row r="20">
      <c r="B20" s="111" t="s">
        <v>170</v>
      </c>
      <c r="C20" s="111">
        <v>1.0</v>
      </c>
    </row>
    <row r="21" ht="15.75" customHeight="1">
      <c r="B21" s="111" t="s">
        <v>171</v>
      </c>
      <c r="C21" s="112">
        <f>ABS(D10)</f>
        <v>151209184.8</v>
      </c>
    </row>
    <row r="22" ht="15.75" customHeight="1">
      <c r="B22" s="111" t="s">
        <v>172</v>
      </c>
      <c r="C22" s="112">
        <f>E9</f>
        <v>156833011.2</v>
      </c>
    </row>
    <row r="23" ht="15.75" customHeight="1">
      <c r="B23" s="111" t="s">
        <v>168</v>
      </c>
      <c r="C23" s="113">
        <f>C20+C21/C22</f>
        <v>1.964141309</v>
      </c>
      <c r="D23" s="114" t="s">
        <v>173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9:C1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1.0"/>
    <col customWidth="1" min="4" max="5" width="14.38"/>
    <col customWidth="1" min="6" max="6" width="15.5"/>
    <col customWidth="1" min="7" max="26" width="9.38"/>
  </cols>
  <sheetData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B3" s="115" t="s">
        <v>174</v>
      </c>
      <c r="C3" s="107">
        <v>0.1</v>
      </c>
      <c r="D3" s="34"/>
      <c r="E3" s="34"/>
      <c r="F3" s="34"/>
    </row>
    <row r="4">
      <c r="B4" s="115" t="s">
        <v>175</v>
      </c>
      <c r="C4" s="116">
        <v>12.0</v>
      </c>
      <c r="D4" s="34"/>
      <c r="E4" s="34"/>
      <c r="F4" s="34"/>
    </row>
    <row r="5">
      <c r="B5" s="115" t="s">
        <v>176</v>
      </c>
      <c r="C5" s="108">
        <f>'Costo de proyecto'!F22</f>
        <v>308042196</v>
      </c>
      <c r="D5" s="34"/>
      <c r="E5" s="34"/>
      <c r="F5" s="34"/>
    </row>
    <row r="6">
      <c r="B6" s="115" t="s">
        <v>177</v>
      </c>
      <c r="C6" s="108">
        <f>-PMT(C3,C4,C5,,0)</f>
        <v>45209293.88</v>
      </c>
      <c r="D6" s="34"/>
      <c r="E6" s="34"/>
      <c r="F6" s="34"/>
    </row>
    <row r="7">
      <c r="B7" s="34"/>
      <c r="C7" s="34"/>
      <c r="D7" s="34"/>
      <c r="E7" s="34"/>
      <c r="F7" s="34"/>
    </row>
    <row r="8">
      <c r="B8" s="117" t="s">
        <v>175</v>
      </c>
      <c r="C8" s="117" t="s">
        <v>177</v>
      </c>
      <c r="D8" s="117" t="s">
        <v>178</v>
      </c>
      <c r="E8" s="117" t="s">
        <v>179</v>
      </c>
      <c r="F8" s="117" t="s">
        <v>180</v>
      </c>
    </row>
    <row r="9">
      <c r="B9" s="118">
        <v>0.0</v>
      </c>
      <c r="C9" s="119">
        <v>0.0</v>
      </c>
      <c r="D9" s="119">
        <v>0.0</v>
      </c>
      <c r="E9" s="119">
        <v>0.0</v>
      </c>
      <c r="F9" s="119">
        <f>C5</f>
        <v>308042196</v>
      </c>
    </row>
    <row r="10">
      <c r="B10" s="120">
        <v>1.0</v>
      </c>
      <c r="C10" s="119">
        <f t="shared" ref="C10:C21" si="1">$C$6</f>
        <v>45209293.88</v>
      </c>
      <c r="D10" s="119">
        <f t="shared" ref="D10:D21" si="2">F9*$C$3</f>
        <v>30804219.6</v>
      </c>
      <c r="E10" s="119">
        <f t="shared" ref="E10:E21" si="3">C10-D10</f>
        <v>14405074.28</v>
      </c>
      <c r="F10" s="119">
        <f t="shared" ref="F10:F20" si="4">F9-E10</f>
        <v>293637121.7</v>
      </c>
    </row>
    <row r="11">
      <c r="B11" s="120">
        <v>2.0</v>
      </c>
      <c r="C11" s="119">
        <f t="shared" si="1"/>
        <v>45209293.88</v>
      </c>
      <c r="D11" s="119">
        <f t="shared" si="2"/>
        <v>29363712.17</v>
      </c>
      <c r="E11" s="119">
        <f t="shared" si="3"/>
        <v>15845581.7</v>
      </c>
      <c r="F11" s="119">
        <f t="shared" si="4"/>
        <v>277791540</v>
      </c>
    </row>
    <row r="12">
      <c r="B12" s="120">
        <v>3.0</v>
      </c>
      <c r="C12" s="119">
        <f t="shared" si="1"/>
        <v>45209293.88</v>
      </c>
      <c r="D12" s="119">
        <f t="shared" si="2"/>
        <v>27779154</v>
      </c>
      <c r="E12" s="119">
        <f t="shared" si="3"/>
        <v>17430139.87</v>
      </c>
      <c r="F12" s="119">
        <f t="shared" si="4"/>
        <v>260361400.1</v>
      </c>
    </row>
    <row r="13">
      <c r="B13" s="120">
        <v>4.0</v>
      </c>
      <c r="C13" s="119">
        <f t="shared" si="1"/>
        <v>45209293.88</v>
      </c>
      <c r="D13" s="119">
        <f t="shared" si="2"/>
        <v>26036140.01</v>
      </c>
      <c r="E13" s="119">
        <f t="shared" si="3"/>
        <v>19173153.86</v>
      </c>
      <c r="F13" s="119">
        <f t="shared" si="4"/>
        <v>241188246.3</v>
      </c>
    </row>
    <row r="14">
      <c r="B14" s="120">
        <v>5.0</v>
      </c>
      <c r="C14" s="119">
        <f t="shared" si="1"/>
        <v>45209293.88</v>
      </c>
      <c r="D14" s="119">
        <f t="shared" si="2"/>
        <v>24118824.63</v>
      </c>
      <c r="E14" s="119">
        <f t="shared" si="3"/>
        <v>21090469.25</v>
      </c>
      <c r="F14" s="119">
        <f t="shared" si="4"/>
        <v>220097777</v>
      </c>
    </row>
    <row r="15">
      <c r="B15" s="120">
        <v>6.0</v>
      </c>
      <c r="C15" s="119">
        <f t="shared" si="1"/>
        <v>45209293.88</v>
      </c>
      <c r="D15" s="119">
        <f t="shared" si="2"/>
        <v>22009777.7</v>
      </c>
      <c r="E15" s="119">
        <f t="shared" si="3"/>
        <v>23199516.17</v>
      </c>
      <c r="F15" s="119">
        <f t="shared" si="4"/>
        <v>196898260.9</v>
      </c>
    </row>
    <row r="16">
      <c r="B16" s="120">
        <v>7.0</v>
      </c>
      <c r="C16" s="119">
        <f t="shared" si="1"/>
        <v>45209293.88</v>
      </c>
      <c r="D16" s="119">
        <f t="shared" si="2"/>
        <v>19689826.09</v>
      </c>
      <c r="E16" s="119">
        <f t="shared" si="3"/>
        <v>25519467.79</v>
      </c>
      <c r="F16" s="119">
        <f t="shared" si="4"/>
        <v>171378793.1</v>
      </c>
    </row>
    <row r="17">
      <c r="B17" s="120">
        <v>8.0</v>
      </c>
      <c r="C17" s="119">
        <f t="shared" si="1"/>
        <v>45209293.88</v>
      </c>
      <c r="D17" s="119">
        <f t="shared" si="2"/>
        <v>17137879.31</v>
      </c>
      <c r="E17" s="119">
        <f t="shared" si="3"/>
        <v>28071414.57</v>
      </c>
      <c r="F17" s="119">
        <f t="shared" si="4"/>
        <v>143307378.5</v>
      </c>
    </row>
    <row r="18">
      <c r="B18" s="120">
        <v>9.0</v>
      </c>
      <c r="C18" s="119">
        <f t="shared" si="1"/>
        <v>45209293.88</v>
      </c>
      <c r="D18" s="119">
        <f t="shared" si="2"/>
        <v>14330737.85</v>
      </c>
      <c r="E18" s="119">
        <f t="shared" si="3"/>
        <v>30878556.02</v>
      </c>
      <c r="F18" s="119">
        <f t="shared" si="4"/>
        <v>112428822.5</v>
      </c>
    </row>
    <row r="19">
      <c r="B19" s="120">
        <v>10.0</v>
      </c>
      <c r="C19" s="119">
        <f t="shared" si="1"/>
        <v>45209293.88</v>
      </c>
      <c r="D19" s="119">
        <f t="shared" si="2"/>
        <v>11242882.25</v>
      </c>
      <c r="E19" s="119">
        <f t="shared" si="3"/>
        <v>33966411.63</v>
      </c>
      <c r="F19" s="119">
        <f t="shared" si="4"/>
        <v>78462410.86</v>
      </c>
    </row>
    <row r="20">
      <c r="B20" s="120">
        <v>11.0</v>
      </c>
      <c r="C20" s="119">
        <f t="shared" si="1"/>
        <v>45209293.88</v>
      </c>
      <c r="D20" s="119">
        <f t="shared" si="2"/>
        <v>7846241.086</v>
      </c>
      <c r="E20" s="119">
        <f t="shared" si="3"/>
        <v>37363052.79</v>
      </c>
      <c r="F20" s="119">
        <f t="shared" si="4"/>
        <v>41099358.07</v>
      </c>
    </row>
    <row r="21" ht="15.75" customHeight="1">
      <c r="B21" s="120">
        <v>12.0</v>
      </c>
      <c r="C21" s="119">
        <f t="shared" si="1"/>
        <v>45209293.88</v>
      </c>
      <c r="D21" s="119">
        <f t="shared" si="2"/>
        <v>4109935.807</v>
      </c>
      <c r="E21" s="119">
        <f t="shared" si="3"/>
        <v>41099358.07</v>
      </c>
      <c r="F21" s="119">
        <v>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2013-06-28T16:38:59Z</dcterms:created>
  <dc:creator>Planilla Excel</dc:creator>
</cp:coreProperties>
</file>