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abriel\UNAL\SEMESTRE XI\Automatización de PM\Proyecto\"/>
    </mc:Choice>
  </mc:AlternateContent>
  <bookViews>
    <workbookView xWindow="0" yWindow="0" windowWidth="11292" windowHeight="7740"/>
  </bookViews>
  <sheets>
    <sheet name="Elementos de selección" sheetId="1" r:id="rId1"/>
    <sheet name="Fuerzas de proceso" sheetId="4" r:id="rId2"/>
    <sheet name="Cilindros" sheetId="2" r:id="rId3"/>
    <sheet name="Válvula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5" l="1"/>
  <c r="B13" i="5"/>
  <c r="F21" i="5"/>
  <c r="B21" i="5"/>
  <c r="B20" i="5"/>
  <c r="J10" i="5"/>
  <c r="F10" i="5"/>
  <c r="F17" i="5"/>
  <c r="F20" i="5" s="1"/>
  <c r="B17" i="5"/>
  <c r="J6" i="5"/>
  <c r="F6" i="5"/>
  <c r="F9" i="5" s="1"/>
  <c r="B10" i="5"/>
  <c r="B6" i="5"/>
  <c r="B9" i="5" s="1"/>
  <c r="B12" i="5" s="1"/>
  <c r="F12" i="5" l="1"/>
  <c r="F13" i="5" s="1"/>
  <c r="J9" i="5"/>
  <c r="J12" i="5" s="1"/>
  <c r="F23" i="5"/>
  <c r="F24" i="5" s="1"/>
  <c r="B23" i="5"/>
  <c r="B24" i="5" s="1"/>
  <c r="B40" i="2"/>
  <c r="B37" i="4"/>
  <c r="B51" i="2" s="1"/>
  <c r="B36" i="4"/>
  <c r="B56" i="2"/>
  <c r="J51" i="2"/>
  <c r="J55" i="2" s="1"/>
  <c r="B45" i="2"/>
  <c r="J40" i="2"/>
  <c r="J44" i="2" s="1"/>
  <c r="B57" i="2" l="1"/>
  <c r="F51" i="2" s="1"/>
  <c r="F52" i="2" s="1"/>
  <c r="B46" i="2"/>
  <c r="F40" i="2" s="1"/>
  <c r="F41" i="2" s="1"/>
  <c r="B28" i="2" l="1"/>
  <c r="B30" i="4"/>
  <c r="B29" i="4"/>
  <c r="B31" i="4"/>
  <c r="J33" i="2"/>
  <c r="J34" i="2" s="1"/>
  <c r="B33" i="2"/>
  <c r="B34" i="2" s="1"/>
  <c r="J28" i="2"/>
  <c r="J35" i="2" s="1"/>
  <c r="B24" i="4"/>
  <c r="J16" i="2"/>
  <c r="J23" i="2" s="1"/>
  <c r="J21" i="2"/>
  <c r="J22" i="2" s="1"/>
  <c r="B16" i="2"/>
  <c r="B17" i="4"/>
  <c r="B21" i="2"/>
  <c r="J9" i="2"/>
  <c r="J10" i="2" s="1"/>
  <c r="J4" i="2"/>
  <c r="B16" i="4"/>
  <c r="B15" i="4"/>
  <c r="B9" i="2"/>
  <c r="B14" i="4"/>
  <c r="B9" i="4"/>
  <c r="B8" i="4"/>
  <c r="B22" i="2" l="1"/>
  <c r="F16" i="2" s="1"/>
  <c r="F17" i="2" s="1"/>
  <c r="J11" i="2"/>
  <c r="F28" i="2"/>
  <c r="F29" i="2" s="1"/>
  <c r="F31" i="2"/>
  <c r="B4" i="2"/>
  <c r="B10" i="2" s="1"/>
  <c r="F4" i="2" s="1"/>
  <c r="F5" i="2" s="1"/>
  <c r="F19" i="2" l="1"/>
  <c r="F7" i="2"/>
</calcChain>
</file>

<file path=xl/sharedStrings.xml><?xml version="1.0" encoding="utf-8"?>
<sst xmlns="http://schemas.openxmlformats.org/spreadsheetml/2006/main" count="404" uniqueCount="114">
  <si>
    <t>Elementos eléctricos</t>
  </si>
  <si>
    <t>Elementos neumáticos</t>
  </si>
  <si>
    <t>MÁQUINA BOCA DE PESCADO</t>
  </si>
  <si>
    <t>MÁQUINA CORTE DE BAMBÚ</t>
  </si>
  <si>
    <t>Cilindro sierra</t>
  </si>
  <si>
    <t>Sierra</t>
  </si>
  <si>
    <t>Válvula direccional</t>
  </si>
  <si>
    <t>Sensor prox. banda</t>
  </si>
  <si>
    <t>Sensor prox. sujeción</t>
  </si>
  <si>
    <t>Sensor torque sujeción</t>
  </si>
  <si>
    <t>Válvulas de control de caudal</t>
  </si>
  <si>
    <t>Sensor pos. Cilindro</t>
  </si>
  <si>
    <t>Válvulas direccionales</t>
  </si>
  <si>
    <t>Motor copa sierra</t>
  </si>
  <si>
    <t>Servomotor de posición</t>
  </si>
  <si>
    <t>Cilindro copa sierra</t>
  </si>
  <si>
    <t>Sensor pos. cilindros</t>
  </si>
  <si>
    <t>FM</t>
  </si>
  <si>
    <t>Magnitud</t>
  </si>
  <si>
    <t>Valor</t>
  </si>
  <si>
    <t>Unidades</t>
  </si>
  <si>
    <t>Fuente</t>
  </si>
  <si>
    <t>Fuerza específica de corte (promedio)</t>
  </si>
  <si>
    <t>N/mm2</t>
  </si>
  <si>
    <t>Fuerza y potencia en el corte de metal (slideshare.net)</t>
  </si>
  <si>
    <t>Fuerza específica de corte (rango)</t>
  </si>
  <si>
    <t>350 - 1350</t>
  </si>
  <si>
    <t>Materiales según la norma ISO | De Máquinas y Herramientas (demaquinasyherramientas.com)</t>
  </si>
  <si>
    <t>Dureza brinell aluminio 6061</t>
  </si>
  <si>
    <t>HB</t>
  </si>
  <si>
    <t>Propiedades del Aluminio (ingemecanica.com)</t>
  </si>
  <si>
    <t>Dureza brinell (rango)</t>
  </si>
  <si>
    <t>35 - 140</t>
  </si>
  <si>
    <t>Fuerza de corte por interpolación</t>
  </si>
  <si>
    <t>Fuerza de corte por promedio</t>
  </si>
  <si>
    <t>espesor de los dientes de la sierra</t>
  </si>
  <si>
    <t>mm</t>
  </si>
  <si>
    <t>espesor estimado de la viruta</t>
  </si>
  <si>
    <t>Variable independiente</t>
  </si>
  <si>
    <t>Fuerza de corte</t>
  </si>
  <si>
    <t>N</t>
  </si>
  <si>
    <t>Torque al aplicar la fuerza</t>
  </si>
  <si>
    <t>Variable</t>
  </si>
  <si>
    <t>ALUMINIO</t>
  </si>
  <si>
    <t>Unidad</t>
  </si>
  <si>
    <t>mu</t>
  </si>
  <si>
    <t>v</t>
  </si>
  <si>
    <t>lambda</t>
  </si>
  <si>
    <t>m/s</t>
  </si>
  <si>
    <t>Fc</t>
  </si>
  <si>
    <t>p</t>
  </si>
  <si>
    <t>MPa</t>
  </si>
  <si>
    <t>mm2</t>
  </si>
  <si>
    <t>Amin</t>
  </si>
  <si>
    <t>Dmin</t>
  </si>
  <si>
    <t>Lmin</t>
  </si>
  <si>
    <t>Fp</t>
  </si>
  <si>
    <t>Fp &gt;</t>
  </si>
  <si>
    <t>Cálculados o propuestos</t>
  </si>
  <si>
    <t>Requeridos para la selección</t>
  </si>
  <si>
    <t>Del dispositivo seleccionado</t>
  </si>
  <si>
    <t>FD</t>
  </si>
  <si>
    <t>Nm</t>
  </si>
  <si>
    <t>E</t>
  </si>
  <si>
    <t>GPa</t>
  </si>
  <si>
    <t>FS</t>
  </si>
  <si>
    <t>d</t>
  </si>
  <si>
    <t>A</t>
  </si>
  <si>
    <t>D</t>
  </si>
  <si>
    <t>L</t>
  </si>
  <si>
    <t>x</t>
  </si>
  <si>
    <t>J</t>
  </si>
  <si>
    <t>mm4</t>
  </si>
  <si>
    <t>Cilindro sierra pescado: CDG1BN50-200-24A</t>
  </si>
  <si>
    <t>Fuerza de cilindro en pivote</t>
  </si>
  <si>
    <t>Fuerza de cilindro lateral</t>
  </si>
  <si>
    <t>Cilindro copa sierra: CDG1DA63-125-24A</t>
  </si>
  <si>
    <t>MADERA</t>
  </si>
  <si>
    <t>Dureza Brinell Haya</t>
  </si>
  <si>
    <t xml:space="preserve">Dureza Brinell Bambú </t>
  </si>
  <si>
    <t>Fuerza específica de corte Haya (max)</t>
  </si>
  <si>
    <t>Fuerza de corte por proporcionalidad</t>
  </si>
  <si>
    <t>www.google.com/url?sa=t&amp;rct=j&amp;q=&amp;esrc=s&amp;source=web&amp;cd=&amp;ved=2ahUKEwjVlY-0hq_yAhW_SjABHTKJDB4QFnoECAQQAQ&amp;url=https%3A%2F%2Ftmolduras-fbermejo.es%2Fpdfmaderas%2Fp_dureza.pdf&amp;usg=AOvVaw0Fa93LE_rtmgDiXvoDNpFM</t>
  </si>
  <si>
    <t>STOA expertos en Bambú – Dureza del bambú, cuadro comparativo</t>
  </si>
  <si>
    <t>www.google.com/url?sa=t&amp;rct=j&amp;q=&amp;esrc=s&amp;source=web&amp;cd=&amp;cad=rja&amp;uact=8&amp;ved=2ahUKEwiNtNaciq_yAhVySzABHZcPCFcQFnoECAMQAQ&amp;url=https%3A%2F%2Fwww.researchgate.net%2Fpublication%2F329738460_Specific_Cutting_Forces_of_Isotropic_and_Orthotropic_Engineered_Wood_Products_by_Round_Shape_Machining&amp;usg=AOvVaw0-b9y8ZYBfQTfRMGQt1Etv</t>
  </si>
  <si>
    <t>Cilindro sierra bambu: CDG1DA20-200-24A</t>
  </si>
  <si>
    <t>Válvulas sierra bambú</t>
  </si>
  <si>
    <t>dP</t>
  </si>
  <si>
    <t>m3/h</t>
  </si>
  <si>
    <t>q acción</t>
  </si>
  <si>
    <t>v acción</t>
  </si>
  <si>
    <t>v retorno</t>
  </si>
  <si>
    <t>q retorno</t>
  </si>
  <si>
    <t>bar</t>
  </si>
  <si>
    <t>kv</t>
  </si>
  <si>
    <t>Coeficiente de fricción al - al</t>
  </si>
  <si>
    <t>Coef. De fricción aluminio - madera</t>
  </si>
  <si>
    <t>Fuerza de fricción aluminio</t>
  </si>
  <si>
    <t>Fuerza de fricción madera</t>
  </si>
  <si>
    <t>Sujeción tubo aluminio: CDG1DA63-150-24A</t>
  </si>
  <si>
    <t>Ciencias Físicas: Obtención del coeficiente de fricción en un plano inclinado. (uafisica.blogspot.com)</t>
  </si>
  <si>
    <t>Coeficiente de fricción | Inventor | Autodesk Knowledge Network</t>
  </si>
  <si>
    <t>Sujeción tubo bambú: CDG1DA40-150-24A</t>
  </si>
  <si>
    <t>m3/hbar</t>
  </si>
  <si>
    <t>Válvula reguladora de presión: AP100-02</t>
  </si>
  <si>
    <t>Válvula de control de caudal: AS2051F-08</t>
  </si>
  <si>
    <t>cv</t>
  </si>
  <si>
    <t>G/minPsi</t>
  </si>
  <si>
    <t>Válvula sierra pescado: NVFS2200-5F-02T</t>
  </si>
  <si>
    <t>Válvula copa sierra: NVFS3200-5F-02T</t>
  </si>
  <si>
    <t>Válvula tubo aluminio: NVFS3200-5F-02T</t>
  </si>
  <si>
    <t>Válvula sierra bambú: SY3220-5D-02T</t>
  </si>
  <si>
    <t>Válvula tubo bambú: SY5220-5D-02T</t>
  </si>
  <si>
    <t>Cilindro sujeción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</si>
</sst>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4" fillId="0" borderId="0" xfId="1" applyBorder="1" applyAlignment="1">
      <alignment vertical="center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" fontId="3" fillId="0" borderId="0" xfId="0" applyNumberFormat="1" applyFont="1" applyBorder="1" applyAlignment="1">
      <alignment horizontal="right" wrapText="1"/>
    </xf>
    <xf numFmtId="0" fontId="4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168" fontId="0" fillId="0" borderId="0" xfId="0" applyNumberFormat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ngemecanica.com/tutorialsemanal/tutorialn110.html" TargetMode="External"/><Relationship Id="rId7" Type="http://schemas.openxmlformats.org/officeDocument/2006/relationships/hyperlink" Target="https://knowledge.autodesk.com/es/support/inventor-products/learn-explore/caas/CloudHelp/cloudhelp/2014/ESP/Inventor/files/GUID-42FECEEA-1F24-4470-AA60-5C358AA88A86-htm.html" TargetMode="External"/><Relationship Id="rId2" Type="http://schemas.openxmlformats.org/officeDocument/2006/relationships/hyperlink" Target="https://www.demaquinasyherramientas.com/mecanizado/materiales-segun-la-norma-iso" TargetMode="External"/><Relationship Id="rId1" Type="http://schemas.openxmlformats.org/officeDocument/2006/relationships/hyperlink" Target="https://es.slideshare.net/RonnyMalpica/fuerza-y-potencia-en-el-corte-de-metal" TargetMode="External"/><Relationship Id="rId6" Type="http://schemas.openxmlformats.org/officeDocument/2006/relationships/hyperlink" Target="http://uafisica.blogspot.com/2012/12/obtencion-del-coeficiente-de-friccion.html" TargetMode="External"/><Relationship Id="rId5" Type="http://schemas.openxmlformats.org/officeDocument/2006/relationships/hyperlink" Target="https://www.stoa.com.es/espa%C3%B1ol/bamb%C3%BA-pavimentos/dureza-del-bamb%C3%BA/" TargetMode="External"/><Relationship Id="rId4" Type="http://schemas.openxmlformats.org/officeDocument/2006/relationships/hyperlink" Target="http://www.google.com/url?sa=t&amp;rct=j&amp;q=&amp;esrc=s&amp;source=web&amp;cd=&amp;ved=2ahUKEwjVlY-0hq_yAhW_SjABHTKJDB4QFnoECAQQAQ&amp;url=https%3A%2F%2Ftmolduras-fbermejo.es%2Fpdfmaderas%2Fp_dureza.pdf&amp;usg=AOvVaw0Fa93LE_rtmgDiXvoDNpF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6" sqref="A6"/>
    </sheetView>
  </sheetViews>
  <sheetFormatPr baseColWidth="10" defaultRowHeight="14.4" x14ac:dyDescent="0.3"/>
  <cols>
    <col min="1" max="1" width="25.6640625" customWidth="1"/>
    <col min="2" max="2" width="19.77734375" customWidth="1"/>
    <col min="4" max="4" width="25.44140625" customWidth="1"/>
    <col min="5" max="5" width="21.5546875" customWidth="1"/>
  </cols>
  <sheetData>
    <row r="1" spans="1:5" x14ac:dyDescent="0.3">
      <c r="A1" s="24" t="s">
        <v>2</v>
      </c>
      <c r="B1" s="24"/>
      <c r="C1" s="4"/>
      <c r="D1" s="24" t="s">
        <v>3</v>
      </c>
      <c r="E1" s="24"/>
    </row>
    <row r="3" spans="1:5" x14ac:dyDescent="0.3">
      <c r="A3" s="2" t="s">
        <v>1</v>
      </c>
      <c r="B3" s="2" t="s">
        <v>0</v>
      </c>
      <c r="D3" s="2" t="s">
        <v>1</v>
      </c>
      <c r="E3" s="2" t="s">
        <v>0</v>
      </c>
    </row>
    <row r="4" spans="1:5" x14ac:dyDescent="0.3">
      <c r="A4" t="s">
        <v>113</v>
      </c>
      <c r="B4" t="s">
        <v>7</v>
      </c>
      <c r="D4" t="s">
        <v>113</v>
      </c>
      <c r="E4" t="s">
        <v>7</v>
      </c>
    </row>
    <row r="5" spans="1:5" x14ac:dyDescent="0.3">
      <c r="A5" s="29" t="s">
        <v>4</v>
      </c>
      <c r="B5" t="s">
        <v>8</v>
      </c>
      <c r="D5" s="29" t="s">
        <v>4</v>
      </c>
      <c r="E5" t="s">
        <v>8</v>
      </c>
    </row>
    <row r="6" spans="1:5" x14ac:dyDescent="0.3">
      <c r="A6" s="29" t="s">
        <v>13</v>
      </c>
      <c r="B6" t="s">
        <v>9</v>
      </c>
      <c r="D6" t="s">
        <v>5</v>
      </c>
      <c r="E6" t="s">
        <v>9</v>
      </c>
    </row>
    <row r="7" spans="1:5" x14ac:dyDescent="0.3">
      <c r="A7" s="29" t="s">
        <v>15</v>
      </c>
      <c r="B7" t="s">
        <v>16</v>
      </c>
      <c r="D7" t="s">
        <v>6</v>
      </c>
      <c r="E7" t="s">
        <v>11</v>
      </c>
    </row>
    <row r="8" spans="1:5" x14ac:dyDescent="0.3">
      <c r="A8" s="29" t="s">
        <v>14</v>
      </c>
      <c r="D8" t="s">
        <v>10</v>
      </c>
    </row>
    <row r="9" spans="1:5" x14ac:dyDescent="0.3">
      <c r="A9" t="s">
        <v>12</v>
      </c>
    </row>
    <row r="10" spans="1:5" x14ac:dyDescent="0.3">
      <c r="A10" t="s">
        <v>10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9" zoomScale="90" zoomScaleNormal="90" workbookViewId="0">
      <selection activeCell="D31" sqref="D31"/>
    </sheetView>
  </sheetViews>
  <sheetFormatPr baseColWidth="10" defaultRowHeight="14.4" x14ac:dyDescent="0.3"/>
  <cols>
    <col min="1" max="1" width="33.33203125" customWidth="1"/>
    <col min="2" max="2" width="13.77734375" bestFit="1" customWidth="1"/>
  </cols>
  <sheetData>
    <row r="1" spans="1:4" x14ac:dyDescent="0.3">
      <c r="A1" s="1" t="s">
        <v>43</v>
      </c>
    </row>
    <row r="2" spans="1:4" x14ac:dyDescent="0.3">
      <c r="A2" s="5" t="s">
        <v>42</v>
      </c>
      <c r="B2" s="6" t="s">
        <v>19</v>
      </c>
      <c r="C2" s="6" t="s">
        <v>20</v>
      </c>
      <c r="D2" s="5" t="s">
        <v>21</v>
      </c>
    </row>
    <row r="3" spans="1:4" x14ac:dyDescent="0.3">
      <c r="A3" s="7" t="s">
        <v>22</v>
      </c>
      <c r="B3" s="8">
        <v>750</v>
      </c>
      <c r="C3" s="7" t="s">
        <v>23</v>
      </c>
      <c r="D3" s="9" t="s">
        <v>24</v>
      </c>
    </row>
    <row r="4" spans="1:4" x14ac:dyDescent="0.3">
      <c r="A4" s="7" t="s">
        <v>25</v>
      </c>
      <c r="B4" s="8" t="s">
        <v>26</v>
      </c>
      <c r="C4" s="7" t="s">
        <v>23</v>
      </c>
      <c r="D4" s="9" t="s">
        <v>27</v>
      </c>
    </row>
    <row r="5" spans="1:4" x14ac:dyDescent="0.3">
      <c r="A5" s="7" t="s">
        <v>28</v>
      </c>
      <c r="B5" s="8">
        <v>95</v>
      </c>
      <c r="C5" s="7" t="s">
        <v>29</v>
      </c>
      <c r="D5" s="9" t="s">
        <v>30</v>
      </c>
    </row>
    <row r="6" spans="1:4" x14ac:dyDescent="0.3">
      <c r="A6" s="7" t="s">
        <v>31</v>
      </c>
      <c r="B6" s="8" t="s">
        <v>32</v>
      </c>
      <c r="C6" s="7" t="s">
        <v>29</v>
      </c>
      <c r="D6" s="7"/>
    </row>
    <row r="7" spans="1:4" x14ac:dyDescent="0.3">
      <c r="A7" s="7"/>
      <c r="B7" s="7"/>
      <c r="C7" s="7"/>
      <c r="D7" s="7"/>
    </row>
    <row r="8" spans="1:4" x14ac:dyDescent="0.3">
      <c r="A8" s="7" t="s">
        <v>33</v>
      </c>
      <c r="B8" s="11">
        <f>(95-35)/(140-35)*(1350-350) + 350</f>
        <v>921.42857142857144</v>
      </c>
      <c r="C8" s="7" t="s">
        <v>23</v>
      </c>
      <c r="D8" s="7"/>
    </row>
    <row r="9" spans="1:4" x14ac:dyDescent="0.3">
      <c r="A9" s="7" t="s">
        <v>34</v>
      </c>
      <c r="B9" s="11">
        <f>(B8+B3)/2</f>
        <v>835.71428571428578</v>
      </c>
      <c r="C9" s="7" t="s">
        <v>23</v>
      </c>
      <c r="D9" s="7"/>
    </row>
    <row r="10" spans="1:4" x14ac:dyDescent="0.3">
      <c r="A10" s="7"/>
      <c r="B10" s="7"/>
      <c r="C10" s="7"/>
      <c r="D10" s="7"/>
    </row>
    <row r="11" spans="1:4" x14ac:dyDescent="0.3">
      <c r="A11" s="7" t="s">
        <v>35</v>
      </c>
      <c r="B11" s="8">
        <v>1</v>
      </c>
      <c r="C11" s="7" t="s">
        <v>36</v>
      </c>
      <c r="D11" s="7"/>
    </row>
    <row r="12" spans="1:4" x14ac:dyDescent="0.3">
      <c r="A12" s="7" t="s">
        <v>37</v>
      </c>
      <c r="B12" s="8">
        <v>1</v>
      </c>
      <c r="C12" s="7" t="s">
        <v>36</v>
      </c>
      <c r="D12" s="10" t="s">
        <v>38</v>
      </c>
    </row>
    <row r="13" spans="1:4" x14ac:dyDescent="0.3">
      <c r="A13" s="7"/>
      <c r="B13" s="7"/>
      <c r="C13" s="7"/>
      <c r="D13" s="7"/>
    </row>
    <row r="14" spans="1:4" x14ac:dyDescent="0.3">
      <c r="A14" s="7" t="s">
        <v>39</v>
      </c>
      <c r="B14" s="11">
        <f>B9*B12*B11</f>
        <v>835.71428571428578</v>
      </c>
      <c r="C14" s="7" t="s">
        <v>40</v>
      </c>
      <c r="D14" s="7"/>
    </row>
    <row r="15" spans="1:4" x14ac:dyDescent="0.3">
      <c r="A15" s="7" t="s">
        <v>41</v>
      </c>
      <c r="B15" s="11">
        <f>0.15*B14</f>
        <v>125.35714285714286</v>
      </c>
      <c r="C15" s="7" t="s">
        <v>62</v>
      </c>
      <c r="D15" s="7"/>
    </row>
    <row r="16" spans="1:4" x14ac:dyDescent="0.3">
      <c r="A16" s="7" t="s">
        <v>74</v>
      </c>
      <c r="B16" s="11">
        <f>B15/0.3</f>
        <v>417.85714285714289</v>
      </c>
      <c r="C16" s="7" t="s">
        <v>40</v>
      </c>
      <c r="D16" s="7"/>
    </row>
    <row r="17" spans="1:4" x14ac:dyDescent="0.3">
      <c r="A17" s="16" t="s">
        <v>75</v>
      </c>
      <c r="B17" s="12">
        <f>B14</f>
        <v>835.71428571428578</v>
      </c>
      <c r="C17" s="16" t="s">
        <v>40</v>
      </c>
    </row>
    <row r="19" spans="1:4" x14ac:dyDescent="0.3">
      <c r="A19" s="17" t="s">
        <v>77</v>
      </c>
    </row>
    <row r="20" spans="1:4" x14ac:dyDescent="0.3">
      <c r="A20" s="16" t="s">
        <v>80</v>
      </c>
      <c r="B20">
        <v>51</v>
      </c>
      <c r="C20" s="16" t="s">
        <v>23</v>
      </c>
      <c r="D20" s="19" t="s">
        <v>84</v>
      </c>
    </row>
    <row r="21" spans="1:4" x14ac:dyDescent="0.3">
      <c r="A21" s="16" t="s">
        <v>78</v>
      </c>
      <c r="B21">
        <v>2.8</v>
      </c>
      <c r="D21" s="19" t="s">
        <v>82</v>
      </c>
    </row>
    <row r="22" spans="1:4" x14ac:dyDescent="0.3">
      <c r="A22" s="16" t="s">
        <v>79</v>
      </c>
      <c r="B22">
        <v>4</v>
      </c>
      <c r="D22" s="19" t="s">
        <v>83</v>
      </c>
    </row>
    <row r="24" spans="1:4" x14ac:dyDescent="0.3">
      <c r="A24" s="16" t="s">
        <v>81</v>
      </c>
      <c r="B24" s="13">
        <f>B20/B21*B22</f>
        <v>72.857142857142861</v>
      </c>
      <c r="C24" t="s">
        <v>23</v>
      </c>
    </row>
    <row r="26" spans="1:4" x14ac:dyDescent="0.3">
      <c r="A26" s="7" t="s">
        <v>35</v>
      </c>
      <c r="B26" s="8">
        <v>1</v>
      </c>
      <c r="C26" s="7" t="s">
        <v>36</v>
      </c>
      <c r="D26" s="7"/>
    </row>
    <row r="27" spans="1:4" x14ac:dyDescent="0.3">
      <c r="A27" s="7" t="s">
        <v>37</v>
      </c>
      <c r="B27" s="8">
        <v>1</v>
      </c>
      <c r="C27" s="7" t="s">
        <v>36</v>
      </c>
      <c r="D27" s="10" t="s">
        <v>38</v>
      </c>
    </row>
    <row r="29" spans="1:4" x14ac:dyDescent="0.3">
      <c r="A29" s="16" t="s">
        <v>39</v>
      </c>
      <c r="B29" s="18">
        <f>B24*B27*B26</f>
        <v>72.857142857142861</v>
      </c>
      <c r="C29" t="s">
        <v>40</v>
      </c>
    </row>
    <row r="30" spans="1:4" x14ac:dyDescent="0.3">
      <c r="A30" s="16" t="s">
        <v>41</v>
      </c>
      <c r="B30" s="13">
        <f>B29*0.15</f>
        <v>10.928571428571429</v>
      </c>
      <c r="C30" t="s">
        <v>62</v>
      </c>
    </row>
    <row r="31" spans="1:4" x14ac:dyDescent="0.3">
      <c r="A31" s="16" t="s">
        <v>74</v>
      </c>
      <c r="B31" s="13">
        <f>B30/0.3</f>
        <v>36.428571428571431</v>
      </c>
      <c r="C31" t="s">
        <v>40</v>
      </c>
    </row>
    <row r="33" spans="1:4" x14ac:dyDescent="0.3">
      <c r="A33" s="16" t="s">
        <v>95</v>
      </c>
      <c r="B33">
        <v>1.1000000000000001</v>
      </c>
      <c r="D33" s="19" t="s">
        <v>101</v>
      </c>
    </row>
    <row r="34" spans="1:4" x14ac:dyDescent="0.3">
      <c r="A34" s="16" t="s">
        <v>96</v>
      </c>
      <c r="B34">
        <v>0.25</v>
      </c>
      <c r="D34" s="19" t="s">
        <v>100</v>
      </c>
    </row>
    <row r="36" spans="1:4" x14ac:dyDescent="0.3">
      <c r="A36" s="16" t="s">
        <v>97</v>
      </c>
      <c r="B36" s="13">
        <f>B14/B33</f>
        <v>759.74025974025972</v>
      </c>
      <c r="C36" t="s">
        <v>40</v>
      </c>
    </row>
    <row r="37" spans="1:4" x14ac:dyDescent="0.3">
      <c r="A37" s="16" t="s">
        <v>98</v>
      </c>
      <c r="B37" s="13">
        <f>B29/B34</f>
        <v>291.42857142857144</v>
      </c>
      <c r="C37" t="s">
        <v>40</v>
      </c>
    </row>
  </sheetData>
  <hyperlinks>
    <hyperlink ref="D3" r:id="rId1" display="https://es.slideshare.net/RonnyMalpica/fuerza-y-potencia-en-el-corte-de-metal"/>
    <hyperlink ref="D4" r:id="rId2" display="https://www.demaquinasyherramientas.com/mecanizado/materiales-segun-la-norma-iso"/>
    <hyperlink ref="D5" r:id="rId3" display="https://ingemecanica.com/tutorialsemanal/tutorialn110.html"/>
    <hyperlink ref="D21" r:id="rId4"/>
    <hyperlink ref="D22" r:id="rId5" display="https://www.stoa.com.es/espa%C3%B1ol/bamb%C3%BA-pavimentos/dureza-del-bamb%C3%BA/"/>
    <hyperlink ref="D20" display="www.google.com/url?sa=t&amp;rct=j&amp;q=&amp;esrc=s&amp;source=web&amp;cd=&amp;cad=rja&amp;uact=8&amp;ved=2ahUKEwiNtNaciq_yAhVySzABHZcPCFcQFnoECAMQAQ&amp;url=https%3A%2F%2Fwww.researchgate.net%2Fpublication%2F329738460_Specific_Cutting_Forces_of_Isotropic_and_Orthotropic_Engineered_Wood_Pro"/>
    <hyperlink ref="D34" r:id="rId6" display="http://uafisica.blogspot.com/2012/12/obtencion-del-coeficiente-de-friccion.html"/>
    <hyperlink ref="D33" r:id="rId7" display="https://knowledge.autodesk.com/es/support/inventor-products/learn-explore/caas/CloudHelp/cloudhelp/2014/ESP/Inventor/files/GUID-42FECEEA-1F24-4470-AA60-5C358AA88A86-htm.html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8" workbookViewId="0">
      <selection activeCell="J40" sqref="J40"/>
    </sheetView>
  </sheetViews>
  <sheetFormatPr baseColWidth="10" defaultRowHeight="14.4" x14ac:dyDescent="0.3"/>
  <cols>
    <col min="1" max="1" width="9.33203125" customWidth="1"/>
    <col min="3" max="3" width="9.33203125" customWidth="1"/>
    <col min="4" max="4" width="4.77734375" customWidth="1"/>
    <col min="5" max="5" width="14.109375" customWidth="1"/>
    <col min="7" max="7" width="9.44140625" customWidth="1"/>
    <col min="8" max="8" width="4.77734375" customWidth="1"/>
  </cols>
  <sheetData>
    <row r="1" spans="1:11" x14ac:dyDescent="0.3">
      <c r="A1" s="24" t="s">
        <v>73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3">
      <c r="A2" s="25" t="s">
        <v>58</v>
      </c>
      <c r="B2" s="25"/>
      <c r="C2" s="25"/>
      <c r="E2" s="26" t="s">
        <v>59</v>
      </c>
      <c r="F2" s="26"/>
      <c r="G2" s="26"/>
      <c r="I2" s="26" t="s">
        <v>60</v>
      </c>
      <c r="J2" s="26"/>
      <c r="K2" s="26"/>
    </row>
    <row r="3" spans="1:11" x14ac:dyDescent="0.3">
      <c r="A3" s="2" t="s">
        <v>42</v>
      </c>
      <c r="B3" s="2" t="s">
        <v>18</v>
      </c>
      <c r="C3" s="2" t="s">
        <v>44</v>
      </c>
      <c r="D3" s="3"/>
      <c r="E3" s="2" t="s">
        <v>42</v>
      </c>
      <c r="F3" s="2" t="s">
        <v>18</v>
      </c>
      <c r="G3" s="2" t="s">
        <v>44</v>
      </c>
      <c r="I3" s="2" t="s">
        <v>42</v>
      </c>
      <c r="J3" s="2" t="s">
        <v>18</v>
      </c>
      <c r="K3" s="2" t="s">
        <v>44</v>
      </c>
    </row>
    <row r="4" spans="1:11" x14ac:dyDescent="0.3">
      <c r="A4" s="3" t="s">
        <v>17</v>
      </c>
      <c r="B4" s="13">
        <f>'Fuerzas de proceso'!B16</f>
        <v>417.85714285714289</v>
      </c>
      <c r="C4" t="s">
        <v>40</v>
      </c>
      <c r="E4" s="3" t="s">
        <v>53</v>
      </c>
      <c r="F4" s="13">
        <f>B10/B8</f>
        <v>1334.1543513957308</v>
      </c>
      <c r="G4" t="s">
        <v>52</v>
      </c>
      <c r="I4" s="3" t="s">
        <v>67</v>
      </c>
      <c r="J4" s="13">
        <f>J5^2/4*PI()</f>
        <v>1963.4954084936207</v>
      </c>
      <c r="K4" t="s">
        <v>52</v>
      </c>
    </row>
    <row r="5" spans="1:11" x14ac:dyDescent="0.3">
      <c r="E5" s="3" t="s">
        <v>54</v>
      </c>
      <c r="F5" s="13">
        <f>SQRT(4*F4/PI())</f>
        <v>41.215265120796403</v>
      </c>
      <c r="G5" t="s">
        <v>36</v>
      </c>
      <c r="I5" s="3" t="s">
        <v>68</v>
      </c>
      <c r="J5">
        <v>50</v>
      </c>
      <c r="K5" t="s">
        <v>36</v>
      </c>
    </row>
    <row r="6" spans="1:11" x14ac:dyDescent="0.3">
      <c r="A6" s="3" t="s">
        <v>45</v>
      </c>
      <c r="B6">
        <v>0.9</v>
      </c>
      <c r="E6" s="3" t="s">
        <v>55</v>
      </c>
      <c r="F6">
        <v>200</v>
      </c>
      <c r="G6" t="s">
        <v>36</v>
      </c>
      <c r="I6" s="3" t="s">
        <v>69</v>
      </c>
      <c r="J6">
        <v>200</v>
      </c>
      <c r="K6" t="s">
        <v>36</v>
      </c>
    </row>
    <row r="7" spans="1:11" x14ac:dyDescent="0.3">
      <c r="A7" s="3" t="s">
        <v>46</v>
      </c>
      <c r="B7">
        <v>0.02</v>
      </c>
      <c r="C7" t="s">
        <v>48</v>
      </c>
      <c r="E7" s="3" t="s">
        <v>57</v>
      </c>
      <c r="F7" s="13">
        <f>3.5*B10</f>
        <v>2334.7701149425288</v>
      </c>
      <c r="G7" t="s">
        <v>40</v>
      </c>
      <c r="I7" s="3" t="s">
        <v>66</v>
      </c>
      <c r="J7">
        <v>20</v>
      </c>
      <c r="K7" t="s">
        <v>36</v>
      </c>
    </row>
    <row r="8" spans="1:11" x14ac:dyDescent="0.3">
      <c r="A8" s="3" t="s">
        <v>50</v>
      </c>
      <c r="B8">
        <v>0.5</v>
      </c>
      <c r="C8" t="s">
        <v>51</v>
      </c>
    </row>
    <row r="9" spans="1:11" x14ac:dyDescent="0.3">
      <c r="A9" s="3" t="s">
        <v>47</v>
      </c>
      <c r="B9">
        <f>(0.4-0.7)/(1.5-0)*B7 + 0.7</f>
        <v>0.69599999999999995</v>
      </c>
      <c r="C9" s="14"/>
      <c r="E9" s="3" t="s">
        <v>63</v>
      </c>
      <c r="F9">
        <v>180</v>
      </c>
      <c r="G9" t="s">
        <v>64</v>
      </c>
      <c r="I9" s="3" t="s">
        <v>71</v>
      </c>
      <c r="J9" s="13">
        <f>PI()/64*J7^4</f>
        <v>7853.981633974483</v>
      </c>
      <c r="K9" t="s">
        <v>72</v>
      </c>
    </row>
    <row r="10" spans="1:11" x14ac:dyDescent="0.3">
      <c r="A10" s="3" t="s">
        <v>49</v>
      </c>
      <c r="B10" s="13">
        <f>B4/(B9*B6)</f>
        <v>667.07717569786541</v>
      </c>
      <c r="C10" t="s">
        <v>40</v>
      </c>
      <c r="E10" s="3" t="s">
        <v>65</v>
      </c>
      <c r="F10">
        <v>4</v>
      </c>
      <c r="I10" s="3" t="s">
        <v>56</v>
      </c>
      <c r="J10" s="13">
        <f>(F9*1000*PI()^2*F11*J9)/(J6^2*F10)</f>
        <v>87205.153163343246</v>
      </c>
      <c r="K10" t="s">
        <v>40</v>
      </c>
    </row>
    <row r="11" spans="1:11" x14ac:dyDescent="0.3">
      <c r="E11" s="3" t="s">
        <v>70</v>
      </c>
      <c r="F11">
        <v>1</v>
      </c>
      <c r="I11" s="3" t="s">
        <v>61</v>
      </c>
      <c r="J11" s="13">
        <f>B8*J4</f>
        <v>981.74770424681037</v>
      </c>
      <c r="K11" t="s">
        <v>40</v>
      </c>
    </row>
    <row r="13" spans="1:11" x14ac:dyDescent="0.3">
      <c r="A13" s="24" t="s">
        <v>76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3">
      <c r="A14" s="25" t="s">
        <v>58</v>
      </c>
      <c r="B14" s="25"/>
      <c r="C14" s="25"/>
      <c r="E14" s="26" t="s">
        <v>59</v>
      </c>
      <c r="F14" s="26"/>
      <c r="G14" s="26"/>
      <c r="I14" s="26" t="s">
        <v>60</v>
      </c>
      <c r="J14" s="26"/>
      <c r="K14" s="26"/>
    </row>
    <row r="15" spans="1:11" x14ac:dyDescent="0.3">
      <c r="A15" s="2" t="s">
        <v>42</v>
      </c>
      <c r="B15" s="2" t="s">
        <v>18</v>
      </c>
      <c r="C15" s="2" t="s">
        <v>44</v>
      </c>
      <c r="D15" s="3"/>
      <c r="E15" s="2" t="s">
        <v>42</v>
      </c>
      <c r="F15" s="2" t="s">
        <v>18</v>
      </c>
      <c r="G15" s="2" t="s">
        <v>44</v>
      </c>
      <c r="I15" s="2" t="s">
        <v>42</v>
      </c>
      <c r="J15" s="2" t="s">
        <v>18</v>
      </c>
      <c r="K15" s="2" t="s">
        <v>44</v>
      </c>
    </row>
    <row r="16" spans="1:11" x14ac:dyDescent="0.3">
      <c r="A16" s="3" t="s">
        <v>17</v>
      </c>
      <c r="B16" s="13">
        <f>'Fuerzas de proceso'!B17</f>
        <v>835.71428571428578</v>
      </c>
      <c r="C16" t="s">
        <v>40</v>
      </c>
      <c r="E16" s="3" t="s">
        <v>53</v>
      </c>
      <c r="F16" s="13">
        <f>B22/B20</f>
        <v>2668.3087027914617</v>
      </c>
      <c r="G16" t="s">
        <v>52</v>
      </c>
      <c r="I16" s="3" t="s">
        <v>67</v>
      </c>
      <c r="J16" s="13">
        <f>J17^2/4*PI()</f>
        <v>3117.2453105244722</v>
      </c>
      <c r="K16" t="s">
        <v>52</v>
      </c>
    </row>
    <row r="17" spans="1:11" x14ac:dyDescent="0.3">
      <c r="E17" s="3" t="s">
        <v>54</v>
      </c>
      <c r="F17" s="13">
        <f>SQRT(4*F16/PI())</f>
        <v>58.287186910633054</v>
      </c>
      <c r="G17" t="s">
        <v>36</v>
      </c>
      <c r="I17" s="3" t="s">
        <v>68</v>
      </c>
      <c r="J17">
        <v>63</v>
      </c>
      <c r="K17" t="s">
        <v>36</v>
      </c>
    </row>
    <row r="18" spans="1:11" x14ac:dyDescent="0.3">
      <c r="A18" s="3" t="s">
        <v>45</v>
      </c>
      <c r="B18">
        <v>0.9</v>
      </c>
      <c r="E18" s="3" t="s">
        <v>55</v>
      </c>
      <c r="F18">
        <v>110</v>
      </c>
      <c r="G18" t="s">
        <v>36</v>
      </c>
      <c r="I18" s="3" t="s">
        <v>69</v>
      </c>
      <c r="J18">
        <v>125</v>
      </c>
      <c r="K18" t="s">
        <v>36</v>
      </c>
    </row>
    <row r="19" spans="1:11" x14ac:dyDescent="0.3">
      <c r="A19" s="3" t="s">
        <v>46</v>
      </c>
      <c r="B19">
        <v>0.02</v>
      </c>
      <c r="C19" t="s">
        <v>48</v>
      </c>
      <c r="E19" s="3" t="s">
        <v>57</v>
      </c>
      <c r="F19" s="13">
        <f>3.5*B22</f>
        <v>4669.5402298850577</v>
      </c>
      <c r="G19" t="s">
        <v>40</v>
      </c>
      <c r="I19" s="3" t="s">
        <v>66</v>
      </c>
      <c r="J19">
        <v>20</v>
      </c>
      <c r="K19" t="s">
        <v>36</v>
      </c>
    </row>
    <row r="20" spans="1:11" x14ac:dyDescent="0.3">
      <c r="A20" s="3" t="s">
        <v>50</v>
      </c>
      <c r="B20">
        <v>0.5</v>
      </c>
      <c r="C20" t="s">
        <v>51</v>
      </c>
    </row>
    <row r="21" spans="1:11" x14ac:dyDescent="0.3">
      <c r="A21" s="3" t="s">
        <v>47</v>
      </c>
      <c r="B21">
        <f>(0.4-0.7)/(1.5-0)*B19 + 0.7</f>
        <v>0.69599999999999995</v>
      </c>
      <c r="C21" s="14"/>
      <c r="E21" s="3" t="s">
        <v>63</v>
      </c>
      <c r="F21">
        <v>180</v>
      </c>
      <c r="G21" t="s">
        <v>64</v>
      </c>
      <c r="I21" s="3" t="s">
        <v>71</v>
      </c>
      <c r="J21" s="13">
        <f>PI()/64*J19^4</f>
        <v>7853.981633974483</v>
      </c>
      <c r="K21" t="s">
        <v>72</v>
      </c>
    </row>
    <row r="22" spans="1:11" x14ac:dyDescent="0.3">
      <c r="A22" s="3" t="s">
        <v>49</v>
      </c>
      <c r="B22" s="13">
        <f>B16/(B21*B18)</f>
        <v>1334.1543513957308</v>
      </c>
      <c r="C22" t="s">
        <v>40</v>
      </c>
      <c r="E22" s="3" t="s">
        <v>65</v>
      </c>
      <c r="F22">
        <v>4</v>
      </c>
      <c r="I22" s="3" t="s">
        <v>56</v>
      </c>
      <c r="J22" s="13">
        <f>(F21*1000*PI()^2*F23*J21)/(J18^2*F22)</f>
        <v>55811.298024539676</v>
      </c>
      <c r="K22" t="s">
        <v>40</v>
      </c>
    </row>
    <row r="23" spans="1:11" x14ac:dyDescent="0.3">
      <c r="E23" s="3" t="s">
        <v>70</v>
      </c>
      <c r="F23">
        <v>0.25</v>
      </c>
      <c r="I23" s="3" t="s">
        <v>61</v>
      </c>
      <c r="J23" s="13">
        <f>B20*J16</f>
        <v>1558.6226552622361</v>
      </c>
      <c r="K23" t="s">
        <v>40</v>
      </c>
    </row>
    <row r="24" spans="1:11" x14ac:dyDescent="0.3">
      <c r="E24" s="3"/>
      <c r="I24" s="3"/>
    </row>
    <row r="25" spans="1:11" x14ac:dyDescent="0.3">
      <c r="A25" s="24" t="s">
        <v>85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3">
      <c r="A26" s="25" t="s">
        <v>58</v>
      </c>
      <c r="B26" s="25"/>
      <c r="C26" s="25"/>
      <c r="E26" s="26" t="s">
        <v>59</v>
      </c>
      <c r="F26" s="26"/>
      <c r="G26" s="26"/>
      <c r="I26" s="26" t="s">
        <v>60</v>
      </c>
      <c r="J26" s="26"/>
      <c r="K26" s="26"/>
    </row>
    <row r="27" spans="1:11" x14ac:dyDescent="0.3">
      <c r="A27" s="2" t="s">
        <v>42</v>
      </c>
      <c r="B27" s="2" t="s">
        <v>18</v>
      </c>
      <c r="C27" s="2" t="s">
        <v>44</v>
      </c>
      <c r="D27" s="3"/>
      <c r="E27" s="2" t="s">
        <v>42</v>
      </c>
      <c r="F27" s="2" t="s">
        <v>18</v>
      </c>
      <c r="G27" s="2" t="s">
        <v>44</v>
      </c>
      <c r="I27" s="2" t="s">
        <v>42</v>
      </c>
      <c r="J27" s="2" t="s">
        <v>18</v>
      </c>
      <c r="K27" s="2" t="s">
        <v>44</v>
      </c>
    </row>
    <row r="28" spans="1:11" x14ac:dyDescent="0.3">
      <c r="A28" s="3" t="s">
        <v>17</v>
      </c>
      <c r="B28" s="13">
        <f>'Fuerzas de proceso'!B31</f>
        <v>36.428571428571431</v>
      </c>
      <c r="C28" t="s">
        <v>40</v>
      </c>
      <c r="E28" s="3" t="s">
        <v>53</v>
      </c>
      <c r="F28" s="13">
        <f>B34/B32</f>
        <v>116.9832094687586</v>
      </c>
      <c r="G28" t="s">
        <v>52</v>
      </c>
      <c r="I28" s="3" t="s">
        <v>67</v>
      </c>
      <c r="J28" s="13">
        <f>J29^2/4*PI()</f>
        <v>314.15926535897933</v>
      </c>
      <c r="K28" t="s">
        <v>52</v>
      </c>
    </row>
    <row r="29" spans="1:11" x14ac:dyDescent="0.3">
      <c r="E29" s="3" t="s">
        <v>54</v>
      </c>
      <c r="F29" s="13">
        <f>SQRT(4*F28/PI())</f>
        <v>12.204411020842439</v>
      </c>
      <c r="G29" t="s">
        <v>36</v>
      </c>
      <c r="I29" s="3" t="s">
        <v>68</v>
      </c>
      <c r="J29">
        <v>20</v>
      </c>
      <c r="K29" t="s">
        <v>36</v>
      </c>
    </row>
    <row r="30" spans="1:11" x14ac:dyDescent="0.3">
      <c r="A30" s="3" t="s">
        <v>45</v>
      </c>
      <c r="B30">
        <v>0.9</v>
      </c>
      <c r="E30" s="3" t="s">
        <v>55</v>
      </c>
      <c r="F30">
        <v>200</v>
      </c>
      <c r="G30" t="s">
        <v>36</v>
      </c>
      <c r="I30" s="3" t="s">
        <v>69</v>
      </c>
      <c r="J30">
        <v>200</v>
      </c>
      <c r="K30" t="s">
        <v>36</v>
      </c>
    </row>
    <row r="31" spans="1:11" x14ac:dyDescent="0.3">
      <c r="A31" s="3" t="s">
        <v>46</v>
      </c>
      <c r="B31">
        <v>0.04</v>
      </c>
      <c r="C31" t="s">
        <v>48</v>
      </c>
      <c r="E31" s="3" t="s">
        <v>57</v>
      </c>
      <c r="F31" s="13">
        <f>3.5*B34</f>
        <v>204.72061657032756</v>
      </c>
      <c r="G31" t="s">
        <v>40</v>
      </c>
      <c r="I31" s="3" t="s">
        <v>66</v>
      </c>
      <c r="J31">
        <v>8</v>
      </c>
      <c r="K31" t="s">
        <v>36</v>
      </c>
    </row>
    <row r="32" spans="1:11" x14ac:dyDescent="0.3">
      <c r="A32" s="3" t="s">
        <v>50</v>
      </c>
      <c r="B32">
        <v>0.5</v>
      </c>
      <c r="C32" t="s">
        <v>51</v>
      </c>
    </row>
    <row r="33" spans="1:11" x14ac:dyDescent="0.3">
      <c r="A33" s="3" t="s">
        <v>47</v>
      </c>
      <c r="B33">
        <f>(0.4-0.7)/(1.5-0)*B31 + 0.7</f>
        <v>0.69199999999999995</v>
      </c>
      <c r="C33" s="14"/>
      <c r="E33" s="3" t="s">
        <v>63</v>
      </c>
      <c r="F33">
        <v>180</v>
      </c>
      <c r="G33" t="s">
        <v>64</v>
      </c>
      <c r="I33" s="3" t="s">
        <v>71</v>
      </c>
      <c r="J33" s="13">
        <f>PI()/64*J31^4</f>
        <v>201.06192982974676</v>
      </c>
      <c r="K33" t="s">
        <v>72</v>
      </c>
    </row>
    <row r="34" spans="1:11" x14ac:dyDescent="0.3">
      <c r="A34" s="3" t="s">
        <v>49</v>
      </c>
      <c r="B34" s="13">
        <f>B28/(B33*B30)</f>
        <v>58.491604734379301</v>
      </c>
      <c r="C34" t="s">
        <v>40</v>
      </c>
      <c r="E34" s="3" t="s">
        <v>65</v>
      </c>
      <c r="F34">
        <v>4</v>
      </c>
      <c r="I34" s="3" t="s">
        <v>56</v>
      </c>
      <c r="J34" s="13">
        <f>(F33*1000*PI()^2*F35*J33)/(J30^2*F34)</f>
        <v>2232.4519209815871</v>
      </c>
      <c r="K34" t="s">
        <v>40</v>
      </c>
    </row>
    <row r="35" spans="1:11" x14ac:dyDescent="0.3">
      <c r="E35" s="3" t="s">
        <v>70</v>
      </c>
      <c r="F35">
        <v>1</v>
      </c>
      <c r="I35" s="3" t="s">
        <v>61</v>
      </c>
      <c r="J35" s="13">
        <f>B32*J28</f>
        <v>157.07963267948966</v>
      </c>
      <c r="K35" t="s">
        <v>40</v>
      </c>
    </row>
    <row r="37" spans="1:11" x14ac:dyDescent="0.3">
      <c r="A37" s="24" t="s">
        <v>99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11" x14ac:dyDescent="0.3">
      <c r="A38" s="25" t="s">
        <v>58</v>
      </c>
      <c r="B38" s="25"/>
      <c r="C38" s="25"/>
      <c r="E38" s="26" t="s">
        <v>59</v>
      </c>
      <c r="F38" s="26"/>
      <c r="G38" s="26"/>
      <c r="I38" s="26" t="s">
        <v>60</v>
      </c>
      <c r="J38" s="26"/>
      <c r="K38" s="26"/>
    </row>
    <row r="39" spans="1:11" x14ac:dyDescent="0.3">
      <c r="A39" s="20" t="s">
        <v>42</v>
      </c>
      <c r="B39" s="20" t="s">
        <v>18</v>
      </c>
      <c r="C39" s="20" t="s">
        <v>44</v>
      </c>
      <c r="D39" s="21"/>
      <c r="E39" s="20" t="s">
        <v>42</v>
      </c>
      <c r="F39" s="20" t="s">
        <v>18</v>
      </c>
      <c r="G39" s="20" t="s">
        <v>44</v>
      </c>
      <c r="I39" s="20" t="s">
        <v>42</v>
      </c>
      <c r="J39" s="20" t="s">
        <v>18</v>
      </c>
      <c r="K39" s="20" t="s">
        <v>44</v>
      </c>
    </row>
    <row r="40" spans="1:11" x14ac:dyDescent="0.3">
      <c r="A40" s="21" t="s">
        <v>17</v>
      </c>
      <c r="B40" s="13">
        <f>'Fuerzas de proceso'!B17</f>
        <v>835.71428571428578</v>
      </c>
      <c r="C40" t="s">
        <v>40</v>
      </c>
      <c r="E40" s="21" t="s">
        <v>53</v>
      </c>
      <c r="F40" s="13">
        <f>B46/B44</f>
        <v>2849.835586408477</v>
      </c>
      <c r="G40" t="s">
        <v>52</v>
      </c>
      <c r="I40" s="21" t="s">
        <v>67</v>
      </c>
      <c r="J40" s="13">
        <f>J41^2/4*PI()</f>
        <v>3117.2453105244722</v>
      </c>
      <c r="K40" t="s">
        <v>52</v>
      </c>
    </row>
    <row r="41" spans="1:11" x14ac:dyDescent="0.3">
      <c r="E41" s="21" t="s">
        <v>54</v>
      </c>
      <c r="F41" s="13">
        <f>SQRT(4*F40/PI())</f>
        <v>60.237225737983607</v>
      </c>
      <c r="G41" t="s">
        <v>36</v>
      </c>
      <c r="I41" s="21" t="s">
        <v>68</v>
      </c>
      <c r="J41">
        <v>63</v>
      </c>
      <c r="K41" t="s">
        <v>36</v>
      </c>
    </row>
    <row r="42" spans="1:11" x14ac:dyDescent="0.3">
      <c r="A42" s="21" t="s">
        <v>45</v>
      </c>
      <c r="B42">
        <v>0.85</v>
      </c>
      <c r="E42" s="21" t="s">
        <v>55</v>
      </c>
      <c r="F42">
        <v>150</v>
      </c>
      <c r="G42" t="s">
        <v>36</v>
      </c>
      <c r="I42" s="21" t="s">
        <v>69</v>
      </c>
      <c r="J42">
        <v>150</v>
      </c>
      <c r="K42" t="s">
        <v>36</v>
      </c>
    </row>
    <row r="43" spans="1:11" x14ac:dyDescent="0.3">
      <c r="A43" s="21" t="s">
        <v>46</v>
      </c>
      <c r="B43">
        <v>0.05</v>
      </c>
      <c r="C43" t="s">
        <v>48</v>
      </c>
      <c r="E43" s="21"/>
      <c r="F43" s="13"/>
      <c r="I43" s="21"/>
    </row>
    <row r="44" spans="1:11" x14ac:dyDescent="0.3">
      <c r="A44" s="21" t="s">
        <v>50</v>
      </c>
      <c r="B44">
        <v>0.5</v>
      </c>
      <c r="C44" t="s">
        <v>51</v>
      </c>
      <c r="I44" s="21" t="s">
        <v>61</v>
      </c>
      <c r="J44" s="13">
        <f>B44*J40</f>
        <v>1558.6226552622361</v>
      </c>
      <c r="K44" t="s">
        <v>40</v>
      </c>
    </row>
    <row r="45" spans="1:11" x14ac:dyDescent="0.3">
      <c r="A45" s="21" t="s">
        <v>47</v>
      </c>
      <c r="B45">
        <f>(0.4-0.7)/(1.5-0)*B43 + 0.7</f>
        <v>0.69</v>
      </c>
      <c r="C45" s="14"/>
      <c r="E45" s="21"/>
    </row>
    <row r="46" spans="1:11" x14ac:dyDescent="0.3">
      <c r="A46" s="21" t="s">
        <v>49</v>
      </c>
      <c r="B46" s="13">
        <f>B40/(B45*B42)</f>
        <v>1424.9177932042385</v>
      </c>
      <c r="C46" t="s">
        <v>40</v>
      </c>
      <c r="E46" s="21"/>
      <c r="I46" s="21"/>
      <c r="J46" s="13"/>
    </row>
    <row r="47" spans="1:11" x14ac:dyDescent="0.3">
      <c r="E47" s="21"/>
    </row>
    <row r="48" spans="1:11" x14ac:dyDescent="0.3">
      <c r="A48" s="24" t="s">
        <v>102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 x14ac:dyDescent="0.3">
      <c r="A49" s="25" t="s">
        <v>58</v>
      </c>
      <c r="B49" s="25"/>
      <c r="C49" s="25"/>
      <c r="E49" s="26" t="s">
        <v>59</v>
      </c>
      <c r="F49" s="26"/>
      <c r="G49" s="26"/>
      <c r="I49" s="26" t="s">
        <v>60</v>
      </c>
      <c r="J49" s="26"/>
      <c r="K49" s="26"/>
    </row>
    <row r="50" spans="1:11" x14ac:dyDescent="0.3">
      <c r="A50" s="20" t="s">
        <v>42</v>
      </c>
      <c r="B50" s="20" t="s">
        <v>18</v>
      </c>
      <c r="C50" s="20" t="s">
        <v>44</v>
      </c>
      <c r="D50" s="21"/>
      <c r="E50" s="20" t="s">
        <v>42</v>
      </c>
      <c r="F50" s="20" t="s">
        <v>18</v>
      </c>
      <c r="G50" s="20" t="s">
        <v>44</v>
      </c>
      <c r="I50" s="20" t="s">
        <v>42</v>
      </c>
      <c r="J50" s="20" t="s">
        <v>18</v>
      </c>
      <c r="K50" s="20" t="s">
        <v>44</v>
      </c>
    </row>
    <row r="51" spans="1:11" x14ac:dyDescent="0.3">
      <c r="A51" s="21" t="s">
        <v>17</v>
      </c>
      <c r="B51" s="13">
        <f>'Fuerzas de proceso'!B37</f>
        <v>291.42857142857144</v>
      </c>
      <c r="C51" t="s">
        <v>40</v>
      </c>
      <c r="E51" s="21" t="s">
        <v>53</v>
      </c>
      <c r="F51" s="13">
        <f>B57/B55</f>
        <v>993.78881987577665</v>
      </c>
      <c r="G51" t="s">
        <v>52</v>
      </c>
      <c r="I51" s="21" t="s">
        <v>67</v>
      </c>
      <c r="J51" s="13">
        <f>J52^2/4*PI()</f>
        <v>1256.6370614359173</v>
      </c>
      <c r="K51" t="s">
        <v>52</v>
      </c>
    </row>
    <row r="52" spans="1:11" x14ac:dyDescent="0.3">
      <c r="E52" s="21" t="s">
        <v>54</v>
      </c>
      <c r="F52" s="13">
        <f>SQRT(4*F51/PI())</f>
        <v>35.571494550855299</v>
      </c>
      <c r="G52" t="s">
        <v>36</v>
      </c>
      <c r="I52" s="21" t="s">
        <v>68</v>
      </c>
      <c r="J52">
        <v>40</v>
      </c>
      <c r="K52" t="s">
        <v>36</v>
      </c>
    </row>
    <row r="53" spans="1:11" x14ac:dyDescent="0.3">
      <c r="A53" s="21" t="s">
        <v>45</v>
      </c>
      <c r="B53">
        <v>0.85</v>
      </c>
      <c r="E53" s="21" t="s">
        <v>55</v>
      </c>
      <c r="F53">
        <v>150</v>
      </c>
      <c r="G53" t="s">
        <v>36</v>
      </c>
      <c r="I53" s="21" t="s">
        <v>69</v>
      </c>
      <c r="J53">
        <v>150</v>
      </c>
      <c r="K53" t="s">
        <v>36</v>
      </c>
    </row>
    <row r="54" spans="1:11" x14ac:dyDescent="0.3">
      <c r="A54" s="21" t="s">
        <v>46</v>
      </c>
      <c r="B54">
        <v>0.05</v>
      </c>
      <c r="C54" t="s">
        <v>48</v>
      </c>
      <c r="E54" s="21"/>
      <c r="F54" s="13"/>
      <c r="I54" s="21"/>
    </row>
    <row r="55" spans="1:11" x14ac:dyDescent="0.3">
      <c r="A55" s="21" t="s">
        <v>50</v>
      </c>
      <c r="B55">
        <v>0.5</v>
      </c>
      <c r="C55" t="s">
        <v>51</v>
      </c>
      <c r="I55" s="21" t="s">
        <v>61</v>
      </c>
      <c r="J55" s="13">
        <f>B55*J51</f>
        <v>628.31853071795865</v>
      </c>
      <c r="K55" t="s">
        <v>40</v>
      </c>
    </row>
    <row r="56" spans="1:11" x14ac:dyDescent="0.3">
      <c r="A56" s="21" t="s">
        <v>47</v>
      </c>
      <c r="B56">
        <f>(0.4-0.7)/(1.5-0)*B54 + 0.7</f>
        <v>0.69</v>
      </c>
      <c r="C56" s="14"/>
      <c r="E56" s="21"/>
      <c r="I56" s="21"/>
      <c r="J56" s="13"/>
    </row>
    <row r="57" spans="1:11" x14ac:dyDescent="0.3">
      <c r="A57" s="21" t="s">
        <v>49</v>
      </c>
      <c r="B57" s="13">
        <f>B51/(B56*B53)</f>
        <v>496.89440993788833</v>
      </c>
      <c r="C57" t="s">
        <v>40</v>
      </c>
      <c r="E57" s="21"/>
      <c r="I57" s="21"/>
      <c r="J57" s="13"/>
    </row>
    <row r="58" spans="1:11" x14ac:dyDescent="0.3">
      <c r="E58" s="21"/>
    </row>
  </sheetData>
  <mergeCells count="20">
    <mergeCell ref="A25:K25"/>
    <mergeCell ref="A26:C26"/>
    <mergeCell ref="E26:G26"/>
    <mergeCell ref="I26:K26"/>
    <mergeCell ref="A1:K1"/>
    <mergeCell ref="A2:C2"/>
    <mergeCell ref="E2:G2"/>
    <mergeCell ref="I2:K2"/>
    <mergeCell ref="A14:C14"/>
    <mergeCell ref="E14:G14"/>
    <mergeCell ref="A13:K13"/>
    <mergeCell ref="I14:K14"/>
    <mergeCell ref="A49:C49"/>
    <mergeCell ref="E49:G49"/>
    <mergeCell ref="I49:K49"/>
    <mergeCell ref="A37:K37"/>
    <mergeCell ref="A38:C38"/>
    <mergeCell ref="E38:G38"/>
    <mergeCell ref="I38:K38"/>
    <mergeCell ref="A48:K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15" sqref="E15:G15"/>
    </sheetView>
  </sheetViews>
  <sheetFormatPr baseColWidth="10" defaultRowHeight="14.4" x14ac:dyDescent="0.3"/>
  <cols>
    <col min="1" max="1" width="12.21875" customWidth="1"/>
    <col min="2" max="2" width="12.6640625" customWidth="1"/>
    <col min="3" max="3" width="12.109375" customWidth="1"/>
  </cols>
  <sheetData>
    <row r="1" spans="1:11" x14ac:dyDescent="0.3">
      <c r="A1" s="27" t="s">
        <v>104</v>
      </c>
      <c r="B1" s="27"/>
      <c r="C1" s="27"/>
      <c r="D1" s="27"/>
    </row>
    <row r="2" spans="1:11" x14ac:dyDescent="0.3">
      <c r="A2" s="27" t="s">
        <v>105</v>
      </c>
      <c r="B2" s="27"/>
      <c r="C2" s="27"/>
      <c r="D2" s="27"/>
    </row>
    <row r="4" spans="1:11" x14ac:dyDescent="0.3">
      <c r="A4" s="24" t="s">
        <v>108</v>
      </c>
      <c r="B4" s="24"/>
      <c r="C4" s="24"/>
      <c r="E4" s="24" t="s">
        <v>109</v>
      </c>
      <c r="F4" s="24"/>
      <c r="G4" s="24"/>
      <c r="I4" s="24" t="s">
        <v>111</v>
      </c>
      <c r="J4" s="24"/>
      <c r="K4" s="24"/>
    </row>
    <row r="5" spans="1:11" x14ac:dyDescent="0.3">
      <c r="A5" s="2" t="s">
        <v>42</v>
      </c>
      <c r="B5" s="2" t="s">
        <v>18</v>
      </c>
      <c r="C5" s="2" t="s">
        <v>44</v>
      </c>
      <c r="E5" s="22" t="s">
        <v>42</v>
      </c>
      <c r="F5" s="22" t="s">
        <v>18</v>
      </c>
      <c r="G5" s="22" t="s">
        <v>44</v>
      </c>
      <c r="I5" s="22" t="s">
        <v>42</v>
      </c>
      <c r="J5" s="22" t="s">
        <v>18</v>
      </c>
      <c r="K5" s="22" t="s">
        <v>44</v>
      </c>
    </row>
    <row r="6" spans="1:11" x14ac:dyDescent="0.3">
      <c r="A6" s="15" t="s">
        <v>90</v>
      </c>
      <c r="B6">
        <f>Cilindros!B7</f>
        <v>0.02</v>
      </c>
      <c r="C6" t="s">
        <v>48</v>
      </c>
      <c r="E6" s="23" t="s">
        <v>90</v>
      </c>
      <c r="F6">
        <f>Cilindros!B19</f>
        <v>0.02</v>
      </c>
      <c r="G6" t="s">
        <v>48</v>
      </c>
      <c r="I6" s="23" t="s">
        <v>90</v>
      </c>
      <c r="J6">
        <f>Cilindros!B31</f>
        <v>0.04</v>
      </c>
      <c r="K6" t="s">
        <v>48</v>
      </c>
    </row>
    <row r="7" spans="1:11" x14ac:dyDescent="0.3">
      <c r="A7" s="15" t="s">
        <v>91</v>
      </c>
      <c r="B7">
        <v>0.1</v>
      </c>
      <c r="C7" t="s">
        <v>48</v>
      </c>
      <c r="E7" s="23" t="s">
        <v>91</v>
      </c>
      <c r="F7">
        <v>0.09</v>
      </c>
      <c r="G7" t="s">
        <v>48</v>
      </c>
      <c r="I7" s="23" t="s">
        <v>91</v>
      </c>
      <c r="J7">
        <v>0.1</v>
      </c>
      <c r="K7" t="s">
        <v>48</v>
      </c>
    </row>
    <row r="9" spans="1:11" x14ac:dyDescent="0.3">
      <c r="A9" s="3" t="s">
        <v>89</v>
      </c>
      <c r="B9" s="12">
        <f>B6*Cilindros!J4/1000^2*3600</f>
        <v>0.1413716694115407</v>
      </c>
      <c r="C9" t="s">
        <v>88</v>
      </c>
      <c r="E9" s="23" t="s">
        <v>89</v>
      </c>
      <c r="F9" s="12">
        <f>F6*Cilindros!J16/1000^2*3600</f>
        <v>0.224441662357762</v>
      </c>
      <c r="G9" t="s">
        <v>88</v>
      </c>
      <c r="I9" s="23" t="s">
        <v>89</v>
      </c>
      <c r="J9" s="28">
        <f>J6*Cilindros!J28/1000^2*3600</f>
        <v>4.5238934211693026E-2</v>
      </c>
      <c r="K9" t="s">
        <v>88</v>
      </c>
    </row>
    <row r="10" spans="1:11" x14ac:dyDescent="0.3">
      <c r="A10" s="15" t="s">
        <v>92</v>
      </c>
      <c r="B10" s="12">
        <f>B7*Cilindros!J4/1000^2*3600</f>
        <v>0.70685834705770345</v>
      </c>
      <c r="C10" t="s">
        <v>88</v>
      </c>
      <c r="E10" s="23" t="s">
        <v>92</v>
      </c>
      <c r="F10" s="12">
        <f>F7*Cilindros!J16/1000^2*3600</f>
        <v>1.0099874806099289</v>
      </c>
      <c r="G10" t="s">
        <v>88</v>
      </c>
      <c r="I10" s="23" t="s">
        <v>92</v>
      </c>
      <c r="J10" s="12">
        <f>J7*Cilindros!J28/1000^2*3600</f>
        <v>0.11309733552923257</v>
      </c>
      <c r="K10" t="s">
        <v>88</v>
      </c>
    </row>
    <row r="11" spans="1:11" x14ac:dyDescent="0.3">
      <c r="A11" s="3" t="s">
        <v>87</v>
      </c>
      <c r="B11">
        <v>1</v>
      </c>
      <c r="C11" t="s">
        <v>93</v>
      </c>
      <c r="E11" s="23" t="s">
        <v>87</v>
      </c>
      <c r="F11">
        <v>1</v>
      </c>
      <c r="G11" t="s">
        <v>93</v>
      </c>
      <c r="I11" s="23" t="s">
        <v>87</v>
      </c>
      <c r="J11">
        <v>1</v>
      </c>
      <c r="K11" t="s">
        <v>93</v>
      </c>
    </row>
    <row r="12" spans="1:11" x14ac:dyDescent="0.3">
      <c r="A12" s="3" t="s">
        <v>94</v>
      </c>
      <c r="B12" s="12">
        <f>MAX(B9,B10)/SQRT(B11)</f>
        <v>0.70685834705770345</v>
      </c>
      <c r="C12" t="s">
        <v>103</v>
      </c>
      <c r="E12" s="23" t="s">
        <v>94</v>
      </c>
      <c r="F12" s="12">
        <f>MAX(F9,F10)/SQRT(F11)</f>
        <v>1.0099874806099289</v>
      </c>
      <c r="G12" t="s">
        <v>103</v>
      </c>
      <c r="I12" s="23" t="s">
        <v>94</v>
      </c>
      <c r="J12" s="12">
        <f>MAX(J9,J10)/SQRT(J11)</f>
        <v>0.11309733552923257</v>
      </c>
      <c r="K12" t="s">
        <v>103</v>
      </c>
    </row>
    <row r="13" spans="1:11" x14ac:dyDescent="0.3">
      <c r="A13" s="23" t="s">
        <v>106</v>
      </c>
      <c r="B13" s="12">
        <f>1.156*B12</f>
        <v>0.81712824919870508</v>
      </c>
      <c r="C13" t="s">
        <v>107</v>
      </c>
      <c r="E13" s="23" t="s">
        <v>106</v>
      </c>
      <c r="F13" s="12">
        <f>1.156*F12</f>
        <v>1.1675455275850777</v>
      </c>
      <c r="G13" t="s">
        <v>107</v>
      </c>
      <c r="I13" s="23" t="s">
        <v>106</v>
      </c>
      <c r="J13" s="12">
        <f>1.156*J12</f>
        <v>0.13074051987179283</v>
      </c>
      <c r="K13" t="s">
        <v>107</v>
      </c>
    </row>
    <row r="15" spans="1:11" x14ac:dyDescent="0.3">
      <c r="A15" s="24" t="s">
        <v>110</v>
      </c>
      <c r="B15" s="24"/>
      <c r="C15" s="24"/>
      <c r="E15" s="24" t="s">
        <v>112</v>
      </c>
      <c r="F15" s="24"/>
      <c r="G15" s="24"/>
    </row>
    <row r="16" spans="1:11" x14ac:dyDescent="0.3">
      <c r="A16" s="22" t="s">
        <v>42</v>
      </c>
      <c r="B16" s="22" t="s">
        <v>18</v>
      </c>
      <c r="C16" s="22" t="s">
        <v>44</v>
      </c>
      <c r="E16" s="22" t="s">
        <v>42</v>
      </c>
      <c r="F16" s="22" t="s">
        <v>18</v>
      </c>
      <c r="G16" s="22" t="s">
        <v>44</v>
      </c>
    </row>
    <row r="17" spans="1:7" x14ac:dyDescent="0.3">
      <c r="A17" s="23" t="s">
        <v>90</v>
      </c>
      <c r="B17">
        <f>Cilindros!B43</f>
        <v>0.05</v>
      </c>
      <c r="C17" t="s">
        <v>48</v>
      </c>
      <c r="E17" s="23" t="s">
        <v>90</v>
      </c>
      <c r="F17">
        <f>Cilindros!B54</f>
        <v>0.05</v>
      </c>
      <c r="G17" t="s">
        <v>48</v>
      </c>
    </row>
    <row r="18" spans="1:7" x14ac:dyDescent="0.3">
      <c r="A18" s="23" t="s">
        <v>91</v>
      </c>
      <c r="B18">
        <v>0.09</v>
      </c>
      <c r="C18" t="s">
        <v>48</v>
      </c>
      <c r="E18" s="23" t="s">
        <v>91</v>
      </c>
      <c r="F18">
        <v>0.09</v>
      </c>
      <c r="G18" t="s">
        <v>48</v>
      </c>
    </row>
    <row r="20" spans="1:7" x14ac:dyDescent="0.3">
      <c r="A20" s="23" t="s">
        <v>89</v>
      </c>
      <c r="B20" s="12">
        <f>B17*Cilindros!J40/1000^2*3600</f>
        <v>0.56110415589440499</v>
      </c>
      <c r="C20" t="s">
        <v>88</v>
      </c>
      <c r="E20" s="23" t="s">
        <v>89</v>
      </c>
      <c r="F20" s="12">
        <f>F17*Cilindros!J51/1000^2*3600</f>
        <v>0.22619467105846514</v>
      </c>
      <c r="G20" t="s">
        <v>88</v>
      </c>
    </row>
    <row r="21" spans="1:7" x14ac:dyDescent="0.3">
      <c r="A21" s="23" t="s">
        <v>92</v>
      </c>
      <c r="B21" s="12">
        <f>B18*Cilindros!J40/1000^2*3600</f>
        <v>1.0099874806099289</v>
      </c>
      <c r="C21" t="s">
        <v>88</v>
      </c>
      <c r="E21" s="23" t="s">
        <v>92</v>
      </c>
      <c r="F21" s="12">
        <f>F18*Cilindros!J51/1000^2*3600</f>
        <v>0.40715040790523715</v>
      </c>
      <c r="G21" t="s">
        <v>88</v>
      </c>
    </row>
    <row r="22" spans="1:7" x14ac:dyDescent="0.3">
      <c r="A22" s="23" t="s">
        <v>87</v>
      </c>
      <c r="B22">
        <v>1</v>
      </c>
      <c r="C22" t="s">
        <v>93</v>
      </c>
      <c r="E22" s="23" t="s">
        <v>87</v>
      </c>
      <c r="F22">
        <v>1</v>
      </c>
      <c r="G22" t="s">
        <v>93</v>
      </c>
    </row>
    <row r="23" spans="1:7" x14ac:dyDescent="0.3">
      <c r="A23" s="23" t="s">
        <v>94</v>
      </c>
      <c r="B23" s="12">
        <f>MAX(B20,B21)/SQRT(B22)</f>
        <v>1.0099874806099289</v>
      </c>
      <c r="C23" t="s">
        <v>103</v>
      </c>
      <c r="E23" s="23" t="s">
        <v>94</v>
      </c>
      <c r="F23" s="12">
        <f>MAX(F20,F21)/SQRT(F22)</f>
        <v>0.40715040790523715</v>
      </c>
      <c r="G23" t="s">
        <v>103</v>
      </c>
    </row>
    <row r="24" spans="1:7" x14ac:dyDescent="0.3">
      <c r="A24" s="23" t="s">
        <v>106</v>
      </c>
      <c r="B24" s="12">
        <f>1.156*B23</f>
        <v>1.1675455275850777</v>
      </c>
      <c r="C24" t="s">
        <v>107</v>
      </c>
      <c r="E24" s="23" t="s">
        <v>106</v>
      </c>
      <c r="F24" s="12">
        <f>1.156*F23</f>
        <v>0.47066587153845413</v>
      </c>
      <c r="G24" t="s">
        <v>107</v>
      </c>
    </row>
    <row r="33" spans="1:1" x14ac:dyDescent="0.3">
      <c r="A33" t="s">
        <v>86</v>
      </c>
    </row>
  </sheetData>
  <mergeCells count="5">
    <mergeCell ref="A4:C4"/>
    <mergeCell ref="E4:G4"/>
    <mergeCell ref="I4:K4"/>
    <mergeCell ref="A15:C15"/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Elementos de selección</vt:lpstr>
      <vt:lpstr>Fuerzas de proceso</vt:lpstr>
      <vt:lpstr>Cilindros</vt:lpstr>
      <vt:lpstr>Válvulas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2021-08-13T16:13:45Z</dcterms:created>
  <dcterms:modified xsi:type="dcterms:W3CDTF">2021-08-16T06:34:52Z</dcterms:modified>
</cp:coreProperties>
</file>