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4B0A671E-081A-324C-B847-C5F52FDE5AC5}" xr6:coauthVersionLast="47" xr6:coauthVersionMax="47" xr10:uidLastSave="{00000000-0000-0000-0000-000000000000}"/>
  <bookViews>
    <workbookView xWindow="360" yWindow="600" windowWidth="19830" windowHeight="733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Expenditure'!$A$1:$H$61</definedName>
    <definedName name="_xlnm._FilterDatabase" localSheetId="3" hidden="1">'Temple Collection '!$B$48:$D$50</definedName>
  </definedName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Q2" i="1"/>
  <c r="R2" i="1"/>
  <c r="S2" i="1"/>
  <c r="P4" i="1"/>
  <c r="Q4" i="1"/>
  <c r="R4" i="1"/>
  <c r="S4" i="1"/>
  <c r="P12" i="1"/>
  <c r="Q12" i="1"/>
  <c r="R12" i="1"/>
  <c r="S12" i="1"/>
  <c r="C292" i="2"/>
  <c r="C276" i="2"/>
  <c r="C62" i="1"/>
  <c r="D62" i="1"/>
  <c r="C63" i="1"/>
  <c r="D63" i="1"/>
  <c r="C64" i="1"/>
  <c r="D64" i="1"/>
  <c r="C65" i="1"/>
  <c r="D65" i="1"/>
  <c r="D61" i="1"/>
  <c r="C61" i="1"/>
  <c r="D60" i="1"/>
  <c r="C60" i="1"/>
  <c r="C261" i="2"/>
  <c r="C247" i="2"/>
  <c r="C221" i="2"/>
  <c r="C230" i="2"/>
  <c r="D59" i="1"/>
  <c r="C59" i="1"/>
  <c r="D58" i="1"/>
  <c r="C58" i="1"/>
  <c r="V4" i="1"/>
  <c r="V5" i="1"/>
  <c r="D57" i="1"/>
  <c r="C57" i="1"/>
  <c r="D56" i="1"/>
  <c r="C56" i="1"/>
  <c r="D55" i="1"/>
  <c r="C55" i="1"/>
  <c r="D54" i="1"/>
  <c r="C54" i="1"/>
  <c r="X14" i="1"/>
  <c r="P5" i="1"/>
  <c r="Q5" i="1"/>
  <c r="R5" i="1"/>
  <c r="T5" i="1"/>
  <c r="T4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K34" i="1"/>
  <c r="C43" i="1"/>
  <c r="P14" i="1"/>
  <c r="Q14" i="1"/>
  <c r="R14" i="1"/>
  <c r="T14" i="1"/>
  <c r="P15" i="1"/>
  <c r="Q15" i="1"/>
  <c r="R15" i="1"/>
  <c r="T15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P22" i="1"/>
  <c r="Q22" i="1"/>
  <c r="R22" i="1"/>
  <c r="T22" i="1"/>
  <c r="X22" i="1"/>
  <c r="P23" i="1"/>
  <c r="Q23" i="1"/>
  <c r="R23" i="1"/>
  <c r="T23" i="1"/>
  <c r="X23" i="1"/>
  <c r="P24" i="1"/>
  <c r="Q24" i="1"/>
  <c r="R24" i="1"/>
  <c r="T24" i="1"/>
  <c r="X24" i="1"/>
  <c r="P25" i="1"/>
  <c r="Q25" i="1"/>
  <c r="R25" i="1"/>
  <c r="T25" i="1"/>
  <c r="X25" i="1"/>
  <c r="P26" i="1"/>
  <c r="Q26" i="1"/>
  <c r="R26" i="1"/>
  <c r="T26" i="1"/>
  <c r="X26" i="1"/>
  <c r="P27" i="1"/>
  <c r="Q27" i="1"/>
  <c r="R27" i="1"/>
  <c r="T27" i="1"/>
  <c r="X27" i="1"/>
  <c r="P28" i="1"/>
  <c r="Q28" i="1"/>
  <c r="R28" i="1"/>
  <c r="T28" i="1"/>
  <c r="X28" i="1"/>
  <c r="P29" i="1"/>
  <c r="Q29" i="1"/>
  <c r="R29" i="1"/>
  <c r="T29" i="1"/>
  <c r="X29" i="1"/>
  <c r="P30" i="1"/>
  <c r="Q30" i="1"/>
  <c r="R30" i="1"/>
  <c r="T30" i="1"/>
  <c r="X30" i="1"/>
  <c r="T2" i="1"/>
  <c r="X2" i="1"/>
  <c r="P3" i="1"/>
  <c r="Q3" i="1"/>
  <c r="R3" i="1"/>
  <c r="T3" i="1"/>
  <c r="X3" i="1"/>
  <c r="P6" i="1"/>
  <c r="Q6" i="1"/>
  <c r="R6" i="1"/>
  <c r="T6" i="1"/>
  <c r="X6" i="1"/>
  <c r="P7" i="1"/>
  <c r="Q7" i="1"/>
  <c r="R7" i="1"/>
  <c r="T7" i="1"/>
  <c r="X7" i="1"/>
  <c r="P8" i="1"/>
  <c r="Q8" i="1"/>
  <c r="R8" i="1"/>
  <c r="T8" i="1"/>
  <c r="X8" i="1"/>
  <c r="P9" i="1"/>
  <c r="Q9" i="1"/>
  <c r="R9" i="1"/>
  <c r="T9" i="1"/>
  <c r="X9" i="1"/>
  <c r="P10" i="1"/>
  <c r="Q10" i="1"/>
  <c r="R10" i="1"/>
  <c r="T10" i="1"/>
  <c r="X10" i="1"/>
  <c r="P11" i="1"/>
  <c r="Q11" i="1"/>
  <c r="R11" i="1"/>
  <c r="T11" i="1"/>
  <c r="X11" i="1"/>
  <c r="T12" i="1"/>
  <c r="X12" i="1"/>
  <c r="P13" i="1"/>
  <c r="Q13" i="1"/>
  <c r="R13" i="1"/>
  <c r="T13" i="1"/>
  <c r="O34" i="1"/>
  <c r="P16" i="1"/>
  <c r="Q16" i="1"/>
  <c r="R16" i="1"/>
  <c r="T16" i="1"/>
  <c r="P17" i="1"/>
  <c r="Q17" i="1"/>
  <c r="R17" i="1"/>
  <c r="T17" i="1"/>
  <c r="X17" i="1"/>
  <c r="P18" i="1"/>
  <c r="Q18" i="1"/>
  <c r="R18" i="1"/>
  <c r="T18" i="1"/>
  <c r="X18" i="1"/>
  <c r="P19" i="1"/>
  <c r="Q19" i="1"/>
  <c r="R19" i="1"/>
  <c r="T19" i="1"/>
  <c r="X19" i="1"/>
  <c r="P20" i="1"/>
  <c r="Q20" i="1"/>
  <c r="R20" i="1"/>
  <c r="T20" i="1"/>
  <c r="X20" i="1"/>
  <c r="P21" i="1"/>
  <c r="Q21" i="1"/>
  <c r="R21" i="1"/>
  <c r="T21" i="1"/>
  <c r="X21" i="1"/>
  <c r="C199" i="2"/>
  <c r="A26" i="1"/>
  <c r="K35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K37" i="1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F12" i="5"/>
  <c r="G12" i="5"/>
  <c r="D12" i="5"/>
  <c r="E12" i="5"/>
  <c r="B12" i="5"/>
  <c r="I12" i="5"/>
  <c r="H12" i="5"/>
  <c r="C12" i="5"/>
  <c r="O33" i="1"/>
  <c r="O36" i="1"/>
</calcChain>
</file>

<file path=xl/sharedStrings.xml><?xml version="1.0" encoding="utf-8"?>
<sst xmlns="http://schemas.openxmlformats.org/spreadsheetml/2006/main" count="614" uniqueCount="234">
  <si>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</si>
  <si>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</si>
  <si>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</si>
  <si>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</si>
  <si>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</si>
  <si>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</si>
  <si>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</si>
  <si>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</si>
  <si>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</si>
  <si>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</si>
  <si>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</si>
  <si>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</si>
  <si>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</si>
  <si>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</si>
  <si>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</si>
  <si>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</si>
  <si>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</si>
  <si>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</si>
  <si>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</si>
  <si>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</si>
  <si>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</si>
  <si>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</si>
  <si>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</si>
  <si>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</si>
  <si>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</si>
  <si>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</si>
  <si>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</si>
  <si>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</si>
  <si>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</si>
  <si>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</si>
  <si>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</si>
  <si>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</si>
  <si>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</si>
  <si>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</si>
  <si>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</si>
  <si>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</si>
  <si>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</si>
  <si>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</si>
  <si>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</si>
  <si>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</si>
  <si>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</si>
  <si>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</si>
  <si>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</si>
  <si>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</si>
  <si>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</si>
  <si>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</si>
  <si>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</si>
  <si>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</si>
  <si>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</si>
  <si>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</si>
  <si>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</si>
  <si>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</si>
  <si>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</si>
  <si>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</si>
  <si>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</si>
  <si>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</si>
  <si>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</si>
  <si>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</si>
  <si>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</si>
  <si>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</si>
  <si>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</si>
  <si>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</si>
  <si>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</si>
  <si>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</si>
  <si>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</si>
  <si>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</si>
  <si>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</si>
  <si>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</si>
  <si>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</si>
  <si>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</si>
  <si>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</si>
  <si>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</si>
  <si>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</si>
  <si>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</si>
  <si>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</si>
  <si>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</si>
  <si>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</si>
  <si>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</si>
  <si>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</si>
  <si>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</si>
  <si>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</si>
  <si>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</si>
  <si>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</si>
  <si>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</si>
  <si>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</si>
  <si>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</si>
  <si>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</si>
  <si>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</si>
  <si>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</si>
  <si>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</si>
  <si>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</si>
  <si>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</si>
  <si>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</si>
  <si>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</si>
  <si>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</si>
  <si>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</si>
  <si>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</si>
  <si>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</si>
  <si>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</si>
  <si>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</si>
  <si>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</si>
  <si>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</si>
  <si>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</si>
  <si>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</si>
  <si>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</si>
  <si>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</si>
  <si>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</si>
  <si>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</si>
  <si>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</si>
  <si>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</si>
  <si>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</si>
  <si>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</si>
  <si>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</si>
  <si>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</si>
  <si>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</si>
  <si>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</si>
  <si>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</si>
  <si>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</si>
  <si>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</si>
  <si>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</si>
  <si>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</si>
  <si>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</si>
  <si>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</si>
  <si>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</si>
  <si>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</si>
  <si>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</si>
  <si>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</si>
  <si>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</si>
  <si>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</si>
  <si>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</si>
  <si>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</si>
  <si>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</si>
  <si>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</si>
  <si>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</si>
  <si>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</si>
  <si>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</si>
  <si>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</si>
  <si>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</si>
  <si>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</si>
  <si>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</si>
  <si>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</si>
  <si>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</si>
  <si>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</si>
  <si>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</si>
  <si>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</si>
  <si>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</si>
  <si>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</si>
  <si>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</si>
  <si>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</si>
  <si>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</si>
  <si>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</si>
  <si>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</si>
  <si>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</si>
  <si>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</si>
  <si>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</si>
  <si>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</si>
  <si>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</si>
  <si>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</si>
  <si>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</si>
  <si>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</si>
  <si>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</si>
  <si>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</si>
  <si>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</si>
  <si>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</si>
  <si>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</si>
  <si>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</si>
  <si>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</si>
  <si>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</si>
  <si>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</si>
  <si>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</si>
  <si>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</si>
  <si>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</si>
  <si>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</si>
  <si>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</si>
  <si>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</si>
  <si>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</si>
  <si>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</si>
  <si>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</si>
  <si>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</si>
  <si>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</si>
  <si>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</si>
  <si>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</si>
  <si>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</si>
  <si>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</si>
  <si>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</si>
  <si>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</si>
  <si>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</si>
  <si>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</si>
  <si>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</si>
  <si>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</si>
  <si>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</si>
  <si>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</si>
  <si>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</si>
  <si>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</si>
  <si>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</si>
  <si>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</si>
  <si>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</si>
  <si>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</si>
  <si>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</si>
  <si>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</si>
  <si>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</si>
  <si>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</si>
  <si>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</si>
  <si>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</si>
  <si>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</si>
  <si>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</si>
  <si>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</si>
  <si>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</si>
  <si>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</si>
  <si>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</si>
  <si>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</si>
  <si>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</si>
  <si>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</si>
  <si>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</si>
  <si>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</si>
  <si>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</si>
  <si>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</si>
  <si>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</si>
  <si>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</si>
  <si>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</si>
  <si>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</si>
  <si>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</si>
  <si>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chiru Birthday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</si>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</sst>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93.358091550923" createdVersion="3" refreshedVersion="3" minRefreshableVersion="3" recordCount="61" xr:uid="{00000000-000A-0000-FFFF-FFFF1C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58"/>
    </cacheField>
    <cacheField name="Date" numFmtId="0">
      <sharedItems containsNonDate="0" containsDate="1" containsString="0" containsBlank="1" minDate="2021-08-22T00:00:00" maxDate="2022-04-30T00:00:00" count="39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m/>
        <d v="2022-03-20T00:00:00" u="1"/>
        <d v="2022-01-01T00:00:00" u="1"/>
      </sharedItems>
    </cacheField>
    <cacheField name="Month" numFmtId="0">
      <sharedItems containsBlank="1" count="9">
        <s v="Oct"/>
        <s v="Nov"/>
        <s v="Dec"/>
        <s v="Jan"/>
        <s v="Feb"/>
        <s v="Aug"/>
        <s v="Mar"/>
        <s v="Apr"/>
        <m/>
      </sharedItems>
    </cacheField>
    <cacheField name="Year" numFmtId="0">
      <sharedItems containsBlank="1" count="3">
        <s v="2021"/>
        <s v="2022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28"/>
    <x v="6"/>
    <x v="1"/>
    <x v="0"/>
    <x v="7"/>
    <s v="Farm"/>
    <n v="6000"/>
  </r>
  <r>
    <n v="57"/>
    <x v="28"/>
    <x v="6"/>
    <x v="1"/>
    <x v="0"/>
    <x v="3"/>
    <s v="Farm"/>
    <n v="3500"/>
  </r>
  <r>
    <n v="58"/>
    <x v="28"/>
    <x v="6"/>
    <x v="1"/>
    <x v="0"/>
    <x v="0"/>
    <s v="Silvara Cutting"/>
    <n v="12000"/>
  </r>
  <r>
    <n v="57"/>
    <x v="28"/>
    <x v="6"/>
    <x v="1"/>
    <x v="0"/>
    <x v="8"/>
    <m/>
    <m/>
  </r>
  <r>
    <m/>
    <x v="36"/>
    <x v="8"/>
    <x v="2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40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6"/>
        <item m="1" x="37"/>
        <item m="1" x="38"/>
        <item x="32"/>
        <item x="33"/>
        <item x="34"/>
        <item x="35"/>
        <item t="default"/>
      </items>
    </pivotField>
    <pivotField axis="axisPage" multipleItemSelectionAllowed="1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Page" multipleItemSelectionAllowed="1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40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38"/>
        <item x="36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7"/>
        <item x="30"/>
        <item x="31"/>
        <item x="32"/>
        <item x="33"/>
        <item x="34"/>
        <item x="35"/>
        <item t="default"/>
      </items>
    </pivotField>
    <pivotField axis="axisPage" showAll="0">
      <items count="10">
        <item x="3"/>
        <item x="0"/>
        <item x="1"/>
        <item x="2"/>
        <item x="8"/>
        <item x="4"/>
        <item x="5"/>
        <item x="6"/>
        <item x="7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D24" sqref="D24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8" width="6.9921875" customWidth="1"/>
    <col min="9" max="9" width="6.05078125" customWidth="1"/>
    <col min="10" max="10" width="7.26171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215</v>
      </c>
      <c r="B2" t="s">
        <v>189</v>
      </c>
    </row>
    <row r="3" spans="1:11" x14ac:dyDescent="0.2">
      <c r="A3" s="56" t="s">
        <v>194</v>
      </c>
      <c r="B3" t="s">
        <v>189</v>
      </c>
    </row>
    <row r="5" spans="1:11" x14ac:dyDescent="0.2">
      <c r="A5" s="56" t="s">
        <v>192</v>
      </c>
      <c r="B5" s="56" t="s">
        <v>126</v>
      </c>
    </row>
    <row r="6" spans="1:11" x14ac:dyDescent="0.2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208</v>
      </c>
      <c r="I6" s="60" t="s">
        <v>210</v>
      </c>
      <c r="J6" s="60" t="s">
        <v>195</v>
      </c>
      <c r="K6" s="60" t="s">
        <v>191</v>
      </c>
    </row>
    <row r="7" spans="1:11" x14ac:dyDescent="0.2">
      <c r="A7" s="61" t="s">
        <v>37</v>
      </c>
      <c r="B7" s="62">
        <v>102600</v>
      </c>
      <c r="C7" s="62">
        <v>4300</v>
      </c>
      <c r="D7" s="62">
        <v>4550</v>
      </c>
      <c r="E7" s="62">
        <v>30500</v>
      </c>
      <c r="F7" s="62">
        <v>5200</v>
      </c>
      <c r="G7" s="62"/>
      <c r="H7" s="62">
        <v>105600</v>
      </c>
      <c r="I7" s="62">
        <v>35100</v>
      </c>
      <c r="J7" s="62"/>
      <c r="K7" s="62">
        <v>287850</v>
      </c>
    </row>
    <row r="8" spans="1:11" ht="12" customHeight="1" x14ac:dyDescent="0.2">
      <c r="A8" s="61" t="s">
        <v>130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251736</v>
      </c>
      <c r="H8" s="62">
        <v>73000</v>
      </c>
      <c r="I8" s="62"/>
      <c r="J8" s="62"/>
      <c r="K8" s="62">
        <v>624896</v>
      </c>
    </row>
    <row r="9" spans="1:11" hidden="1" x14ac:dyDescent="0.2">
      <c r="A9" s="61" t="s">
        <v>195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x14ac:dyDescent="0.2">
      <c r="A10" s="63" t="s">
        <v>191</v>
      </c>
      <c r="B10" s="64">
        <v>322400</v>
      </c>
      <c r="C10" s="64">
        <v>8260</v>
      </c>
      <c r="D10" s="64">
        <v>56050</v>
      </c>
      <c r="E10" s="64">
        <v>43500</v>
      </c>
      <c r="F10" s="64">
        <v>17100</v>
      </c>
      <c r="G10" s="64">
        <v>251736</v>
      </c>
      <c r="H10" s="64">
        <v>178600</v>
      </c>
      <c r="I10" s="64">
        <v>35100</v>
      </c>
      <c r="J10" s="64"/>
      <c r="K10" s="64">
        <v>912746</v>
      </c>
    </row>
    <row r="12" spans="1:11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117200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-17500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251736</v>
      </c>
      <c r="H12" s="66" t="str">
        <f>IMSUB(GETPIVOTDATA("Amount",$A$5,"Expenditure","Income","Title","Ginger"),GETPIVOTDATA("Amount",$A$5,"Expenditure","Expense","Title","Ginger"))</f>
        <v>-32600</v>
      </c>
      <c r="I12" s="66" t="str">
        <f>IMSUB(GETPIVOTDATA("Amount",$A$5,"Expenditure","Income"),GETPIVOTDATA("Amount",$A$5,"Expenditure","Expense"))</f>
        <v>337046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F13" sqref="F13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194</v>
      </c>
      <c r="B2" t="s">
        <v>189</v>
      </c>
    </row>
    <row r="4" spans="1:11" x14ac:dyDescent="0.2">
      <c r="A4" s="56" t="s">
        <v>192</v>
      </c>
      <c r="B4" s="56" t="s">
        <v>193</v>
      </c>
    </row>
    <row r="5" spans="1:11" x14ac:dyDescent="0.2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208</v>
      </c>
      <c r="J5" t="s">
        <v>210</v>
      </c>
      <c r="K5" t="s">
        <v>191</v>
      </c>
    </row>
    <row r="6" spans="1:11" x14ac:dyDescent="0.2">
      <c r="A6" s="57" t="s">
        <v>37</v>
      </c>
      <c r="B6" s="58">
        <v>102600</v>
      </c>
      <c r="C6" s="58">
        <v>4300</v>
      </c>
      <c r="D6" s="58">
        <v>4550</v>
      </c>
      <c r="E6" s="58">
        <v>30500</v>
      </c>
      <c r="F6" s="58">
        <v>5200</v>
      </c>
      <c r="G6" s="58"/>
      <c r="H6" s="58"/>
      <c r="I6" s="58">
        <v>105600</v>
      </c>
      <c r="J6" s="58">
        <v>35100</v>
      </c>
      <c r="K6" s="58">
        <v>287850</v>
      </c>
    </row>
    <row r="7" spans="1:11" x14ac:dyDescent="0.2">
      <c r="A7" s="57" t="s">
        <v>130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251736</v>
      </c>
      <c r="H7" s="58"/>
      <c r="I7" s="58">
        <v>73000</v>
      </c>
      <c r="J7" s="58"/>
      <c r="K7" s="58">
        <v>624896</v>
      </c>
    </row>
    <row r="8" spans="1:11" x14ac:dyDescent="0.2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191</v>
      </c>
      <c r="B9" s="58">
        <v>322400</v>
      </c>
      <c r="C9" s="58">
        <v>8260</v>
      </c>
      <c r="D9" s="58">
        <v>56050</v>
      </c>
      <c r="E9" s="58">
        <v>43500</v>
      </c>
      <c r="F9" s="58">
        <v>17100</v>
      </c>
      <c r="G9" s="58">
        <v>251736</v>
      </c>
      <c r="H9" s="58"/>
      <c r="I9" s="58">
        <v>178600</v>
      </c>
      <c r="J9" s="58">
        <v>35100</v>
      </c>
      <c r="K9" s="58">
        <v>912746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5"/>
  <sheetViews>
    <sheetView tabSelected="1" topLeftCell="D37" zoomScale="90" zoomScaleNormal="90" zoomScaleSheetLayoutView="100" workbookViewId="0">
      <selection activeCell="G68" sqref="G68"/>
    </sheetView>
  </sheetViews>
  <sheetFormatPr defaultRowHeight="15" x14ac:dyDescent="0.2"/>
  <cols>
    <col min="2" max="5" width="12.10546875" customWidth="1"/>
    <col min="6" max="6" width="11.1640625" customWidth="1"/>
    <col min="7" max="7" width="14.66015625" customWidth="1"/>
    <col min="9" max="9" width="11.97265625" bestFit="1" customWidth="1"/>
    <col min="11" max="11" width="12.23828125" bestFit="1" customWidth="1"/>
    <col min="13" max="13" width="11.703125" customWidth="1"/>
    <col min="14" max="14" width="12.5078125" bestFit="1" customWidth="1"/>
    <col min="15" max="15" width="12.64453125" customWidth="1"/>
    <col min="16" max="16" width="13.046875" customWidth="1"/>
    <col min="18" max="18" width="11.97265625" bestFit="1" customWidth="1"/>
    <col min="19" max="22" width="11.97265625" customWidth="1"/>
    <col min="23" max="23" width="13.046875" customWidth="1"/>
    <col min="24" max="24" width="12.9140625" customWidth="1"/>
  </cols>
  <sheetData>
    <row r="1" spans="1:24" x14ac:dyDescent="0.2">
      <c r="A1" s="3" t="s">
        <v>2</v>
      </c>
      <c r="B1" s="3" t="s">
        <v>1</v>
      </c>
      <c r="C1" s="3" t="s">
        <v>194</v>
      </c>
      <c r="D1" s="3" t="s">
        <v>215</v>
      </c>
      <c r="E1" s="3" t="s">
        <v>125</v>
      </c>
      <c r="F1" s="3" t="s">
        <v>126</v>
      </c>
      <c r="G1" s="3" t="s">
        <v>127</v>
      </c>
      <c r="H1" s="3" t="s">
        <v>4</v>
      </c>
      <c r="J1" s="36" t="s">
        <v>135</v>
      </c>
      <c r="K1" s="36" t="s">
        <v>1</v>
      </c>
      <c r="L1" s="36" t="s">
        <v>126</v>
      </c>
      <c r="M1" s="36" t="s">
        <v>127</v>
      </c>
      <c r="N1" s="36" t="s">
        <v>4</v>
      </c>
      <c r="O1" s="36" t="s">
        <v>145</v>
      </c>
      <c r="P1" s="36" t="s">
        <v>150</v>
      </c>
      <c r="Q1" s="36" t="s">
        <v>148</v>
      </c>
      <c r="R1" s="36" t="s">
        <v>149</v>
      </c>
      <c r="S1" s="36" t="s">
        <v>232</v>
      </c>
      <c r="T1" s="36" t="s">
        <v>152</v>
      </c>
      <c r="U1" s="36" t="s">
        <v>201</v>
      </c>
      <c r="V1" s="36" t="s">
        <v>207</v>
      </c>
      <c r="W1" s="36" t="s">
        <v>202</v>
      </c>
      <c r="X1" s="36" t="s">
        <v>146</v>
      </c>
    </row>
    <row r="2" spans="1:24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128</v>
      </c>
      <c r="G2" s="2" t="s">
        <v>129</v>
      </c>
      <c r="H2" s="2">
        <v>2000</v>
      </c>
      <c r="J2" s="2">
        <v>1</v>
      </c>
      <c r="K2" s="20">
        <v>44193</v>
      </c>
      <c r="L2" s="2" t="s">
        <v>151</v>
      </c>
      <c r="M2" s="2" t="s">
        <v>153</v>
      </c>
      <c r="N2" s="2">
        <v>100000</v>
      </c>
      <c r="O2" s="2">
        <v>2</v>
      </c>
      <c r="P2" s="20">
        <f ca="1">TODAY()</f>
        <v>44712</v>
      </c>
      <c r="Q2" s="2">
        <f ca="1">P2-K2</f>
        <v>519</v>
      </c>
      <c r="R2" s="2">
        <f ca="1">(Q2/365)*12</f>
        <v>17.063013698630137</v>
      </c>
      <c r="S2" s="2">
        <f ca="1">ROUND(R2,1)</f>
        <v>17.100000000000001</v>
      </c>
      <c r="T2" s="2">
        <f ca="1">(N2*R2*O2) /100</f>
        <v>34126.027397260274</v>
      </c>
      <c r="U2" s="2">
        <v>24000</v>
      </c>
      <c r="V2" s="2"/>
      <c r="W2" s="20">
        <v>44587</v>
      </c>
      <c r="X2" s="2">
        <f t="shared" ref="X2:X12" ca="1" si="0">N2+T2-U2</f>
        <v>110126.02739726027</v>
      </c>
    </row>
    <row r="3" spans="1:24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128</v>
      </c>
      <c r="G3" s="2" t="s">
        <v>129</v>
      </c>
      <c r="H3" s="2">
        <v>1350</v>
      </c>
      <c r="J3" s="2">
        <v>2</v>
      </c>
      <c r="K3" s="20">
        <v>44200</v>
      </c>
      <c r="L3" s="2" t="s">
        <v>151</v>
      </c>
      <c r="M3" s="2" t="s">
        <v>154</v>
      </c>
      <c r="N3" s="2">
        <v>100000</v>
      </c>
      <c r="O3" s="2">
        <v>2.5</v>
      </c>
      <c r="P3" s="20">
        <f t="shared" ref="P3:P15" ca="1" si="3">TODAY()</f>
        <v>44712</v>
      </c>
      <c r="Q3" s="2">
        <f t="shared" ref="Q3:Q6" ca="1" si="4">P3-K3</f>
        <v>512</v>
      </c>
      <c r="R3" s="2">
        <f t="shared" ref="R3:R13" ca="1" si="5">(Q3/365)*12</f>
        <v>16.832876712328769</v>
      </c>
      <c r="S3" s="2"/>
      <c r="T3" s="2">
        <f t="shared" ref="T3:T6" ca="1" si="6">(N3*R3*O3) /100</f>
        <v>42082.191780821922</v>
      </c>
      <c r="U3" s="2">
        <v>30000</v>
      </c>
      <c r="V3" s="2"/>
      <c r="W3" s="20">
        <v>44589</v>
      </c>
      <c r="X3" s="2">
        <f t="shared" ca="1" si="0"/>
        <v>112082.19178082192</v>
      </c>
    </row>
    <row r="4" spans="1:24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128</v>
      </c>
      <c r="G4" s="2" t="s">
        <v>85</v>
      </c>
      <c r="H4" s="2">
        <v>1000</v>
      </c>
      <c r="J4" s="2">
        <v>3</v>
      </c>
      <c r="K4" s="20">
        <v>44205</v>
      </c>
      <c r="L4" s="2" t="s">
        <v>151</v>
      </c>
      <c r="M4" s="2" t="s">
        <v>155</v>
      </c>
      <c r="N4" s="2">
        <v>100000</v>
      </c>
      <c r="O4" s="2">
        <v>2</v>
      </c>
      <c r="P4" s="20">
        <f t="shared" ca="1" si="3"/>
        <v>44712</v>
      </c>
      <c r="Q4" s="2">
        <f t="shared" ca="1" si="4"/>
        <v>507</v>
      </c>
      <c r="R4" s="2">
        <f t="shared" ca="1" si="5"/>
        <v>16.668493150684931</v>
      </c>
      <c r="S4" s="2">
        <f ca="1">ROUND(R4,0)</f>
        <v>17</v>
      </c>
      <c r="T4" s="2">
        <f t="shared" ca="1" si="6"/>
        <v>33336.986301369863</v>
      </c>
      <c r="U4" s="2">
        <v>24000</v>
      </c>
      <c r="V4" s="2">
        <f>63500+43000</f>
        <v>106500</v>
      </c>
      <c r="W4" s="20">
        <v>44678</v>
      </c>
      <c r="X4" s="2">
        <v>0</v>
      </c>
    </row>
    <row r="5" spans="1:24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128</v>
      </c>
      <c r="G5" s="2" t="s">
        <v>129</v>
      </c>
      <c r="H5" s="2">
        <v>6480</v>
      </c>
      <c r="J5" s="2">
        <v>4</v>
      </c>
      <c r="K5" s="20">
        <v>44236</v>
      </c>
      <c r="L5" s="2" t="s">
        <v>151</v>
      </c>
      <c r="M5" s="2" t="s">
        <v>155</v>
      </c>
      <c r="N5" s="2">
        <v>100000</v>
      </c>
      <c r="O5" s="2">
        <v>2</v>
      </c>
      <c r="P5" s="20">
        <f t="shared" ca="1" si="3"/>
        <v>44712</v>
      </c>
      <c r="Q5" s="2">
        <f t="shared" ca="1" si="4"/>
        <v>476</v>
      </c>
      <c r="R5" s="2">
        <f t="shared" ca="1" si="5"/>
        <v>15.64931506849315</v>
      </c>
      <c r="S5" s="2"/>
      <c r="T5" s="2">
        <f t="shared" ca="1" si="6"/>
        <v>31298.630136986299</v>
      </c>
      <c r="U5" s="2">
        <v>24000</v>
      </c>
      <c r="V5" s="2">
        <f>63500+42000</f>
        <v>105500</v>
      </c>
      <c r="W5" s="20">
        <v>44678</v>
      </c>
      <c r="X5" s="2">
        <v>0</v>
      </c>
    </row>
    <row r="6" spans="1:24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128</v>
      </c>
      <c r="G6" s="2" t="s">
        <v>84</v>
      </c>
      <c r="H6" s="2">
        <v>2790</v>
      </c>
      <c r="J6" s="2">
        <v>5</v>
      </c>
      <c r="K6" s="20">
        <v>44206</v>
      </c>
      <c r="L6" s="2" t="s">
        <v>151</v>
      </c>
      <c r="M6" s="2" t="s">
        <v>156</v>
      </c>
      <c r="N6" s="2">
        <v>50000</v>
      </c>
      <c r="O6" s="2">
        <v>2</v>
      </c>
      <c r="P6" s="20">
        <f t="shared" ca="1" si="3"/>
        <v>44712</v>
      </c>
      <c r="Q6" s="2">
        <f t="shared" ca="1" si="4"/>
        <v>506</v>
      </c>
      <c r="R6" s="2">
        <f t="shared" ca="1" si="5"/>
        <v>16.635616438356166</v>
      </c>
      <c r="S6" s="2"/>
      <c r="T6" s="2">
        <f t="shared" ca="1" si="6"/>
        <v>16635.616438356166</v>
      </c>
      <c r="U6" s="2">
        <v>12000</v>
      </c>
      <c r="V6" s="2"/>
      <c r="W6" s="20">
        <v>44589</v>
      </c>
      <c r="X6" s="2">
        <f t="shared" ca="1" si="0"/>
        <v>54635.61643835617</v>
      </c>
    </row>
    <row r="7" spans="1:24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128</v>
      </c>
      <c r="G7" s="2" t="s">
        <v>129</v>
      </c>
      <c r="H7" s="2">
        <v>4100</v>
      </c>
      <c r="J7" s="2">
        <v>6</v>
      </c>
      <c r="K7" s="20">
        <v>44214</v>
      </c>
      <c r="L7" s="2" t="s">
        <v>151</v>
      </c>
      <c r="M7" s="2" t="s">
        <v>157</v>
      </c>
      <c r="N7" s="2">
        <v>100000</v>
      </c>
      <c r="O7" s="2">
        <v>2</v>
      </c>
      <c r="P7" s="20">
        <f ca="1">TODAY()</f>
        <v>44712</v>
      </c>
      <c r="Q7" s="2">
        <f ca="1">P7-K7</f>
        <v>498</v>
      </c>
      <c r="R7" s="2">
        <f ca="1">(Q7/365)*12</f>
        <v>16.372602739726027</v>
      </c>
      <c r="S7" s="2"/>
      <c r="T7" s="2">
        <f ca="1">(N7*R7*O7) /100</f>
        <v>32745.205479452052</v>
      </c>
      <c r="U7" s="2">
        <v>24000</v>
      </c>
      <c r="V7" s="2"/>
      <c r="W7" s="20">
        <v>44589</v>
      </c>
      <c r="X7" s="2">
        <f t="shared" ca="1" si="0"/>
        <v>108745.20547945204</v>
      </c>
    </row>
    <row r="8" spans="1:24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130</v>
      </c>
      <c r="F8" s="36" t="s">
        <v>131</v>
      </c>
      <c r="G8" s="11" t="s">
        <v>132</v>
      </c>
      <c r="H8" s="11">
        <v>43960</v>
      </c>
      <c r="J8" s="2">
        <v>7</v>
      </c>
      <c r="K8" s="20">
        <v>44202</v>
      </c>
      <c r="L8" s="2" t="s">
        <v>151</v>
      </c>
      <c r="M8" s="2" t="s">
        <v>158</v>
      </c>
      <c r="N8" s="2">
        <v>100000</v>
      </c>
      <c r="O8" s="2">
        <v>2</v>
      </c>
      <c r="P8" s="20">
        <f t="shared" ca="1" si="3"/>
        <v>44712</v>
      </c>
      <c r="Q8" s="2">
        <f t="shared" ref="Q8:Q11" ca="1" si="7">P8-K8</f>
        <v>510</v>
      </c>
      <c r="R8" s="2">
        <f t="shared" ca="1" si="5"/>
        <v>16.767123287671232</v>
      </c>
      <c r="S8" s="2"/>
      <c r="T8" s="2">
        <f t="shared" ref="T8:T11" ca="1" si="8">(N8*R8*O8) /100</f>
        <v>33534.246575342462</v>
      </c>
      <c r="U8" s="2">
        <v>24000</v>
      </c>
      <c r="V8" s="2"/>
      <c r="W8" s="20">
        <v>44589</v>
      </c>
      <c r="X8" s="2">
        <f t="shared" ca="1" si="0"/>
        <v>109534.24657534246</v>
      </c>
    </row>
    <row r="9" spans="1:24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128</v>
      </c>
      <c r="G9" s="11" t="s">
        <v>137</v>
      </c>
      <c r="H9" s="11">
        <v>25000</v>
      </c>
      <c r="J9" s="2">
        <v>8</v>
      </c>
      <c r="K9" s="20">
        <v>44226</v>
      </c>
      <c r="L9" s="2" t="s">
        <v>151</v>
      </c>
      <c r="M9" s="2" t="s">
        <v>159</v>
      </c>
      <c r="N9" s="2">
        <v>50000</v>
      </c>
      <c r="O9" s="2">
        <v>2</v>
      </c>
      <c r="P9" s="20">
        <f t="shared" ca="1" si="3"/>
        <v>44712</v>
      </c>
      <c r="Q9" s="2">
        <f t="shared" ca="1" si="7"/>
        <v>486</v>
      </c>
      <c r="R9" s="2">
        <f t="shared" ca="1" si="5"/>
        <v>15.978082191780823</v>
      </c>
      <c r="S9" s="2"/>
      <c r="T9" s="2">
        <f t="shared" ca="1" si="8"/>
        <v>15978.082191780823</v>
      </c>
      <c r="U9" s="2">
        <v>12000</v>
      </c>
      <c r="V9" s="2"/>
      <c r="W9" s="20">
        <v>44587</v>
      </c>
      <c r="X9" s="2">
        <f t="shared" ca="1" si="0"/>
        <v>53978.082191780821</v>
      </c>
    </row>
    <row r="10" spans="1:24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128</v>
      </c>
      <c r="G10" s="11" t="s">
        <v>138</v>
      </c>
      <c r="H10" s="11">
        <v>8000</v>
      </c>
      <c r="J10" s="2">
        <v>9</v>
      </c>
      <c r="K10" s="20">
        <v>44236</v>
      </c>
      <c r="L10" s="2" t="s">
        <v>151</v>
      </c>
      <c r="M10" s="2" t="s">
        <v>153</v>
      </c>
      <c r="N10" s="2">
        <v>50000</v>
      </c>
      <c r="O10" s="2">
        <v>2</v>
      </c>
      <c r="P10" s="20">
        <f t="shared" ca="1" si="3"/>
        <v>44712</v>
      </c>
      <c r="Q10" s="2">
        <f t="shared" ca="1" si="7"/>
        <v>476</v>
      </c>
      <c r="R10" s="2">
        <f t="shared" ca="1" si="5"/>
        <v>15.64931506849315</v>
      </c>
      <c r="S10" s="2"/>
      <c r="T10" s="2">
        <f t="shared" ca="1" si="8"/>
        <v>15649.31506849315</v>
      </c>
      <c r="U10" s="2">
        <v>12000</v>
      </c>
      <c r="V10" s="2"/>
      <c r="W10" s="20">
        <v>44587</v>
      </c>
      <c r="X10" s="2">
        <f t="shared" ca="1" si="0"/>
        <v>53649.315068493146</v>
      </c>
    </row>
    <row r="11" spans="1:24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128</v>
      </c>
      <c r="G11" s="11" t="s">
        <v>139</v>
      </c>
      <c r="H11" s="11">
        <v>5000</v>
      </c>
      <c r="J11" s="2">
        <v>10</v>
      </c>
      <c r="K11" s="20">
        <v>44227</v>
      </c>
      <c r="L11" s="2" t="s">
        <v>151</v>
      </c>
      <c r="M11" s="2" t="s">
        <v>160</v>
      </c>
      <c r="N11" s="2">
        <v>50000</v>
      </c>
      <c r="O11" s="2">
        <v>2</v>
      </c>
      <c r="P11" s="20">
        <f t="shared" ca="1" si="3"/>
        <v>44712</v>
      </c>
      <c r="Q11" s="2">
        <f t="shared" ca="1" si="7"/>
        <v>485</v>
      </c>
      <c r="R11" s="2">
        <f t="shared" ca="1" si="5"/>
        <v>15.945205479452055</v>
      </c>
      <c r="S11" s="2"/>
      <c r="T11" s="2">
        <f t="shared" ca="1" si="8"/>
        <v>15945.205479452054</v>
      </c>
      <c r="U11" s="2">
        <v>12000</v>
      </c>
      <c r="V11" s="2"/>
      <c r="W11" s="20">
        <v>44587</v>
      </c>
      <c r="X11" s="2">
        <f t="shared" ca="1" si="0"/>
        <v>53945.205479452052</v>
      </c>
    </row>
    <row r="12" spans="1:24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140</v>
      </c>
      <c r="G12" s="11" t="s">
        <v>142</v>
      </c>
      <c r="H12" s="11">
        <v>1000</v>
      </c>
      <c r="J12" s="2">
        <v>11</v>
      </c>
      <c r="K12" s="20">
        <v>44513</v>
      </c>
      <c r="L12" s="2" t="s">
        <v>151</v>
      </c>
      <c r="M12" s="2" t="s">
        <v>161</v>
      </c>
      <c r="N12" s="2">
        <v>100000</v>
      </c>
      <c r="O12" s="2">
        <v>2</v>
      </c>
      <c r="P12" s="20">
        <f t="shared" ca="1" si="3"/>
        <v>44712</v>
      </c>
      <c r="Q12" s="2">
        <f t="shared" ref="Q12:Q13" ca="1" si="9">P12-K12</f>
        <v>199</v>
      </c>
      <c r="R12" s="2">
        <f t="shared" ca="1" si="5"/>
        <v>6.5424657534246577</v>
      </c>
      <c r="S12" s="2">
        <f ca="1">ROUND(R12,0)</f>
        <v>7</v>
      </c>
      <c r="T12" s="2">
        <f t="shared" ref="T12:T13" ca="1" si="10">(N12*R12*O12) /100</f>
        <v>13084.931506849316</v>
      </c>
      <c r="U12" s="2"/>
      <c r="V12" s="2"/>
      <c r="W12" s="2"/>
      <c r="X12" s="2">
        <f t="shared" ca="1" si="0"/>
        <v>113084.93150684932</v>
      </c>
    </row>
    <row r="13" spans="1:24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140</v>
      </c>
      <c r="G13" s="11" t="s">
        <v>137</v>
      </c>
      <c r="H13" s="11">
        <v>2400</v>
      </c>
      <c r="J13" s="2">
        <v>12</v>
      </c>
      <c r="K13" s="20">
        <v>44513</v>
      </c>
      <c r="L13" s="2" t="s">
        <v>163</v>
      </c>
      <c r="M13" s="2" t="s">
        <v>162</v>
      </c>
      <c r="N13" s="2">
        <v>50000</v>
      </c>
      <c r="O13" s="2"/>
      <c r="P13" s="20">
        <f t="shared" ca="1" si="3"/>
        <v>44712</v>
      </c>
      <c r="Q13" s="2">
        <f t="shared" ca="1" si="9"/>
        <v>199</v>
      </c>
      <c r="R13" s="2">
        <f t="shared" ca="1" si="5"/>
        <v>6.5424657534246577</v>
      </c>
      <c r="S13" s="2"/>
      <c r="T13" s="2">
        <f t="shared" ca="1" si="10"/>
        <v>0</v>
      </c>
      <c r="U13" s="2"/>
      <c r="V13" s="2">
        <v>50000</v>
      </c>
      <c r="W13" s="2"/>
      <c r="X13" s="2">
        <v>0</v>
      </c>
    </row>
    <row r="14" spans="1:24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140</v>
      </c>
      <c r="G14" s="11" t="s">
        <v>143</v>
      </c>
      <c r="H14" s="11">
        <v>400</v>
      </c>
      <c r="J14" s="2">
        <v>13</v>
      </c>
      <c r="K14" s="27">
        <v>43885</v>
      </c>
      <c r="L14" s="11" t="s">
        <v>151</v>
      </c>
      <c r="M14" s="11" t="s">
        <v>155</v>
      </c>
      <c r="N14" s="11">
        <v>50000</v>
      </c>
      <c r="O14" s="11">
        <v>2</v>
      </c>
      <c r="P14" s="27">
        <f t="shared" ca="1" si="3"/>
        <v>44712</v>
      </c>
      <c r="Q14" s="11">
        <f t="shared" ref="Q14:Q15" ca="1" si="11">P14-K14</f>
        <v>827</v>
      </c>
      <c r="R14" s="11">
        <f t="shared" ref="R14:R15" ca="1" si="12">(Q14/365)*12</f>
        <v>27.18904109589041</v>
      </c>
      <c r="S14" s="11"/>
      <c r="T14" s="11">
        <f t="shared" ref="T14:T15" ca="1" si="13">(N14*R14*O14) /100</f>
        <v>27189.04109589041</v>
      </c>
      <c r="U14" s="2">
        <v>12000</v>
      </c>
      <c r="V14" s="2">
        <v>62000</v>
      </c>
      <c r="W14" s="2"/>
      <c r="X14" s="2">
        <f>N14+U14-V14</f>
        <v>0</v>
      </c>
    </row>
    <row r="15" spans="1:24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144</v>
      </c>
      <c r="G15" s="11" t="s">
        <v>141</v>
      </c>
      <c r="H15" s="11">
        <v>19000</v>
      </c>
      <c r="J15" s="2">
        <v>14</v>
      </c>
      <c r="K15" s="20">
        <v>44417</v>
      </c>
      <c r="L15" s="2" t="s">
        <v>151</v>
      </c>
      <c r="M15" s="2" t="s">
        <v>154</v>
      </c>
      <c r="N15" s="2">
        <v>10000</v>
      </c>
      <c r="O15" s="2"/>
      <c r="P15" s="20">
        <f t="shared" ca="1" si="3"/>
        <v>44712</v>
      </c>
      <c r="Q15" s="2">
        <f t="shared" ca="1" si="11"/>
        <v>295</v>
      </c>
      <c r="R15" s="2">
        <f t="shared" ca="1" si="12"/>
        <v>9.6986301369863011</v>
      </c>
      <c r="S15" s="2"/>
      <c r="T15" s="2">
        <f t="shared" ca="1" si="13"/>
        <v>0</v>
      </c>
      <c r="U15" s="55"/>
      <c r="V15" s="55">
        <v>10000</v>
      </c>
      <c r="W15" s="55"/>
      <c r="X15" s="2">
        <v>0</v>
      </c>
    </row>
    <row r="16" spans="1:24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144</v>
      </c>
      <c r="G16" s="11" t="s">
        <v>137</v>
      </c>
      <c r="H16" s="11">
        <v>7000</v>
      </c>
      <c r="J16" s="2">
        <v>15</v>
      </c>
      <c r="K16" s="20">
        <v>44166</v>
      </c>
      <c r="L16" s="2" t="s">
        <v>151</v>
      </c>
      <c r="M16" s="2" t="s">
        <v>167</v>
      </c>
      <c r="N16" s="2">
        <v>100000</v>
      </c>
      <c r="O16" s="2">
        <v>2</v>
      </c>
      <c r="P16" s="20">
        <f t="shared" ref="P16:P30" ca="1" si="14">TODAY()</f>
        <v>44712</v>
      </c>
      <c r="Q16" s="2">
        <f t="shared" ref="Q16:Q17" ca="1" si="15">P16-K16</f>
        <v>546</v>
      </c>
      <c r="R16" s="2">
        <f t="shared" ref="R16:R17" ca="1" si="16">(Q16/365)*12</f>
        <v>17.950684931506849</v>
      </c>
      <c r="S16" s="2"/>
      <c r="T16" s="2">
        <f t="shared" ref="T16:T17" ca="1" si="17">(N16*R16*O16) /100</f>
        <v>35901.369863013701</v>
      </c>
      <c r="U16" s="55"/>
      <c r="V16" s="55">
        <v>116000</v>
      </c>
      <c r="W16" s="55"/>
      <c r="X16" s="2">
        <v>0</v>
      </c>
    </row>
    <row r="17" spans="1:24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144</v>
      </c>
      <c r="G17" s="11" t="s">
        <v>142</v>
      </c>
      <c r="H17" s="11">
        <v>1000</v>
      </c>
      <c r="J17" s="2">
        <v>16</v>
      </c>
      <c r="K17" s="20">
        <v>44159</v>
      </c>
      <c r="L17" s="2" t="s">
        <v>151</v>
      </c>
      <c r="M17" s="2" t="s">
        <v>172</v>
      </c>
      <c r="N17" s="2">
        <v>200000</v>
      </c>
      <c r="O17" s="2">
        <v>0.5</v>
      </c>
      <c r="P17" s="20">
        <f t="shared" ca="1" si="14"/>
        <v>44712</v>
      </c>
      <c r="Q17" s="2">
        <f t="shared" ca="1" si="15"/>
        <v>553</v>
      </c>
      <c r="R17" s="2">
        <f t="shared" ca="1" si="16"/>
        <v>18.18082191780822</v>
      </c>
      <c r="S17" s="2"/>
      <c r="T17" s="2">
        <f t="shared" ca="1" si="17"/>
        <v>18180.821917808222</v>
      </c>
      <c r="U17" s="55"/>
      <c r="V17" s="55"/>
      <c r="W17" s="55"/>
      <c r="X17" s="2">
        <f t="shared" ref="X17:X21" ca="1" si="18">N17+T17-U17</f>
        <v>218180.82191780821</v>
      </c>
    </row>
    <row r="18" spans="1:24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130</v>
      </c>
      <c r="F18" s="11" t="s">
        <v>144</v>
      </c>
      <c r="G18" s="11" t="s">
        <v>147</v>
      </c>
      <c r="H18" s="11">
        <v>13000</v>
      </c>
      <c r="J18" s="2">
        <v>17</v>
      </c>
      <c r="K18" s="20">
        <v>44506</v>
      </c>
      <c r="L18" s="2" t="s">
        <v>151</v>
      </c>
      <c r="M18" s="2" t="s">
        <v>174</v>
      </c>
      <c r="N18" s="2">
        <v>50000</v>
      </c>
      <c r="O18" s="2">
        <v>2</v>
      </c>
      <c r="P18" s="20">
        <f t="shared" ca="1" si="14"/>
        <v>44712</v>
      </c>
      <c r="Q18" s="2">
        <f t="shared" ref="Q18:Q19" ca="1" si="19">P18-K18</f>
        <v>206</v>
      </c>
      <c r="R18" s="2">
        <f t="shared" ref="R18:R19" ca="1" si="20">(Q18/365)*12</f>
        <v>6.7726027397260271</v>
      </c>
      <c r="S18" s="2"/>
      <c r="T18" s="2">
        <f t="shared" ref="T18:T19" ca="1" si="21">(N18*R18*O18) /100</f>
        <v>6772.6027397260268</v>
      </c>
      <c r="U18" s="55"/>
      <c r="V18" s="55"/>
      <c r="W18" s="55"/>
      <c r="X18" s="2">
        <f t="shared" ca="1" si="18"/>
        <v>56772.602739726026</v>
      </c>
    </row>
    <row r="19" spans="1:24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130</v>
      </c>
      <c r="F19" s="11" t="s">
        <v>140</v>
      </c>
      <c r="G19" s="11" t="s">
        <v>147</v>
      </c>
      <c r="H19" s="11">
        <v>3960</v>
      </c>
      <c r="J19" s="2">
        <v>18</v>
      </c>
      <c r="K19" s="20">
        <v>44552</v>
      </c>
      <c r="L19" s="2" t="s">
        <v>151</v>
      </c>
      <c r="M19" s="2" t="s">
        <v>177</v>
      </c>
      <c r="N19" s="2">
        <v>100000</v>
      </c>
      <c r="O19" s="2">
        <v>0.5</v>
      </c>
      <c r="P19" s="20">
        <f t="shared" ca="1" si="14"/>
        <v>44712</v>
      </c>
      <c r="Q19" s="2">
        <f t="shared" ca="1" si="19"/>
        <v>160</v>
      </c>
      <c r="R19" s="2">
        <f t="shared" ca="1" si="20"/>
        <v>5.2602739726027394</v>
      </c>
      <c r="S19" s="2"/>
      <c r="T19" s="2">
        <f t="shared" ca="1" si="21"/>
        <v>2630.1369863013697</v>
      </c>
      <c r="U19" s="55"/>
      <c r="V19" s="55"/>
      <c r="W19" s="55"/>
      <c r="X19" s="2">
        <f t="shared" ca="1" si="18"/>
        <v>102630.13698630137</v>
      </c>
    </row>
    <row r="20" spans="1:24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140</v>
      </c>
      <c r="G20" s="11" t="s">
        <v>173</v>
      </c>
      <c r="H20" s="11">
        <v>500</v>
      </c>
      <c r="J20" s="2">
        <v>19</v>
      </c>
      <c r="K20" s="20">
        <v>44645</v>
      </c>
      <c r="L20" s="2" t="s">
        <v>151</v>
      </c>
      <c r="M20" s="2" t="s">
        <v>214</v>
      </c>
      <c r="N20" s="2">
        <v>200000</v>
      </c>
      <c r="O20" s="2">
        <v>0</v>
      </c>
      <c r="P20" s="20">
        <f t="shared" ca="1" si="14"/>
        <v>44712</v>
      </c>
      <c r="Q20" s="2">
        <f t="shared" ref="Q20" ca="1" si="22">P20-K20</f>
        <v>67</v>
      </c>
      <c r="R20" s="2">
        <f t="shared" ref="R20" ca="1" si="23">(Q20/365)*12</f>
        <v>2.2027397260273971</v>
      </c>
      <c r="S20" s="2"/>
      <c r="T20" s="2">
        <f t="shared" ref="T20" ca="1" si="24">(N20*R20*O20) /100</f>
        <v>0</v>
      </c>
      <c r="U20" s="55"/>
      <c r="V20" s="55"/>
      <c r="W20" s="55"/>
      <c r="X20" s="2">
        <f t="shared" ca="1" si="18"/>
        <v>200000</v>
      </c>
    </row>
    <row r="21" spans="1:24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128</v>
      </c>
      <c r="G21" s="11" t="s">
        <v>84</v>
      </c>
      <c r="H21" s="11">
        <v>800</v>
      </c>
      <c r="J21" s="2">
        <v>20</v>
      </c>
      <c r="K21" s="20">
        <v>44651</v>
      </c>
      <c r="L21" s="2" t="s">
        <v>151</v>
      </c>
      <c r="M21" s="2" t="s">
        <v>172</v>
      </c>
      <c r="N21" s="2">
        <v>75000</v>
      </c>
      <c r="O21" s="2">
        <v>0.5</v>
      </c>
      <c r="P21" s="20">
        <f t="shared" ca="1" si="14"/>
        <v>44712</v>
      </c>
      <c r="Q21" s="2">
        <f t="shared" ref="Q21" ca="1" si="25">P21-K21</f>
        <v>61</v>
      </c>
      <c r="R21" s="2">
        <f t="shared" ref="R21" ca="1" si="26">(Q21/365)*12</f>
        <v>2.0054794520547947</v>
      </c>
      <c r="S21" s="2"/>
      <c r="T21" s="2">
        <f t="shared" ref="T21" ca="1" si="27">(N21*R21*O21) /100</f>
        <v>752.05479452054806</v>
      </c>
      <c r="U21" s="55"/>
      <c r="V21" s="55"/>
      <c r="W21" s="55"/>
      <c r="X21" s="2">
        <f t="shared" ca="1" si="18"/>
        <v>75752.054794520547</v>
      </c>
    </row>
    <row r="22" spans="1:24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128</v>
      </c>
      <c r="G22" s="2" t="s">
        <v>129</v>
      </c>
      <c r="H22" s="2">
        <v>2420</v>
      </c>
      <c r="J22" s="2">
        <v>21</v>
      </c>
      <c r="K22" s="20">
        <v>44667</v>
      </c>
      <c r="L22" s="2" t="s">
        <v>151</v>
      </c>
      <c r="M22" s="2" t="s">
        <v>160</v>
      </c>
      <c r="N22" s="2">
        <v>100000</v>
      </c>
      <c r="O22" s="2">
        <v>2</v>
      </c>
      <c r="P22" s="20">
        <f t="shared" ca="1" si="14"/>
        <v>44712</v>
      </c>
      <c r="Q22" s="2">
        <f t="shared" ref="Q22:Q30" ca="1" si="28">P22-K22</f>
        <v>45</v>
      </c>
      <c r="R22" s="2">
        <f t="shared" ref="R22:R30" ca="1" si="29">(Q22/365)*12</f>
        <v>1.4794520547945205</v>
      </c>
      <c r="S22" s="2"/>
      <c r="T22" s="2">
        <f t="shared" ref="T22:T30" ca="1" si="30">(N22*R22*O22) /100</f>
        <v>2958.9041095890407</v>
      </c>
      <c r="U22" s="55"/>
      <c r="V22" s="55"/>
      <c r="W22" s="55"/>
      <c r="X22" s="2">
        <f t="shared" ref="X22:X30" ca="1" si="31">N22+T22-U22</f>
        <v>102958.90410958904</v>
      </c>
    </row>
    <row r="23" spans="1:24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128</v>
      </c>
      <c r="G23" s="2" t="s">
        <v>84</v>
      </c>
      <c r="H23" s="2">
        <v>400</v>
      </c>
      <c r="J23" s="2">
        <v>22</v>
      </c>
      <c r="K23" s="20">
        <v>44678</v>
      </c>
      <c r="L23" s="2" t="s">
        <v>151</v>
      </c>
      <c r="M23" s="2" t="s">
        <v>167</v>
      </c>
      <c r="N23" s="2">
        <v>100000</v>
      </c>
      <c r="O23" s="2">
        <v>2</v>
      </c>
      <c r="P23" s="20">
        <f t="shared" ca="1" si="14"/>
        <v>44712</v>
      </c>
      <c r="Q23" s="2">
        <f t="shared" ca="1" si="28"/>
        <v>34</v>
      </c>
      <c r="R23" s="2">
        <f t="shared" ca="1" si="29"/>
        <v>1.1178082191780823</v>
      </c>
      <c r="S23" s="2"/>
      <c r="T23" s="2">
        <f t="shared" ca="1" si="30"/>
        <v>2235.6164383561645</v>
      </c>
      <c r="U23" s="55"/>
      <c r="V23" s="55"/>
      <c r="W23" s="55"/>
      <c r="X23" s="2">
        <f t="shared" ca="1" si="31"/>
        <v>102235.61643835617</v>
      </c>
    </row>
    <row r="24" spans="1:24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128</v>
      </c>
      <c r="G24" s="2" t="s">
        <v>142</v>
      </c>
      <c r="H24" s="2">
        <v>900</v>
      </c>
      <c r="J24" s="2">
        <v>23</v>
      </c>
      <c r="K24" s="20"/>
      <c r="L24" s="2"/>
      <c r="M24" s="2"/>
      <c r="N24" s="2"/>
      <c r="O24" s="2"/>
      <c r="P24" s="20">
        <f t="shared" ca="1" si="14"/>
        <v>44712</v>
      </c>
      <c r="Q24" s="2">
        <f t="shared" ca="1" si="28"/>
        <v>44712</v>
      </c>
      <c r="R24" s="2">
        <f t="shared" ca="1" si="29"/>
        <v>1469.9835616438356</v>
      </c>
      <c r="S24" s="2"/>
      <c r="T24" s="2">
        <f t="shared" ca="1" si="30"/>
        <v>0</v>
      </c>
      <c r="U24" s="55"/>
      <c r="V24" s="55"/>
      <c r="W24" s="55"/>
      <c r="X24" s="2">
        <f t="shared" ca="1" si="31"/>
        <v>0</v>
      </c>
    </row>
    <row r="25" spans="1:24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128</v>
      </c>
      <c r="G25" s="2" t="s">
        <v>84</v>
      </c>
      <c r="H25" s="2">
        <v>360</v>
      </c>
      <c r="J25" s="2">
        <v>24</v>
      </c>
      <c r="K25" s="20"/>
      <c r="L25" s="2"/>
      <c r="M25" s="2"/>
      <c r="N25" s="2"/>
      <c r="O25" s="2"/>
      <c r="P25" s="20">
        <f t="shared" ca="1" si="14"/>
        <v>44712</v>
      </c>
      <c r="Q25" s="2">
        <f t="shared" ca="1" si="28"/>
        <v>44712</v>
      </c>
      <c r="R25" s="2">
        <f t="shared" ca="1" si="29"/>
        <v>1469.9835616438356</v>
      </c>
      <c r="S25" s="2"/>
      <c r="T25" s="2">
        <f t="shared" ca="1" si="30"/>
        <v>0</v>
      </c>
      <c r="U25" s="55"/>
      <c r="V25" s="55"/>
      <c r="W25" s="55"/>
      <c r="X25" s="2">
        <f t="shared" ca="1" si="31"/>
        <v>0</v>
      </c>
    </row>
    <row r="26" spans="1:24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175</v>
      </c>
      <c r="G26" s="2" t="s">
        <v>176</v>
      </c>
      <c r="H26" s="2">
        <v>4550</v>
      </c>
      <c r="J26" s="2">
        <v>25</v>
      </c>
      <c r="K26" s="20"/>
      <c r="L26" s="2"/>
      <c r="M26" s="2"/>
      <c r="N26" s="2"/>
      <c r="O26" s="2"/>
      <c r="P26" s="20">
        <f t="shared" ca="1" si="14"/>
        <v>44712</v>
      </c>
      <c r="Q26" s="2">
        <f t="shared" ca="1" si="28"/>
        <v>44712</v>
      </c>
      <c r="R26" s="2">
        <f t="shared" ca="1" si="29"/>
        <v>1469.9835616438356</v>
      </c>
      <c r="S26" s="2"/>
      <c r="T26" s="2">
        <f t="shared" ca="1" si="30"/>
        <v>0</v>
      </c>
      <c r="U26" s="55"/>
      <c r="V26" s="55"/>
      <c r="W26" s="55"/>
      <c r="X26" s="2">
        <f t="shared" ca="1" si="31"/>
        <v>0</v>
      </c>
    </row>
    <row r="27" spans="1:24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128</v>
      </c>
      <c r="G27" s="2" t="s">
        <v>84</v>
      </c>
      <c r="H27" s="2">
        <v>200</v>
      </c>
      <c r="J27" s="2">
        <v>26</v>
      </c>
      <c r="K27" s="20"/>
      <c r="L27" s="2"/>
      <c r="M27" s="2"/>
      <c r="N27" s="2"/>
      <c r="O27" s="2"/>
      <c r="P27" s="20">
        <f t="shared" ca="1" si="14"/>
        <v>44712</v>
      </c>
      <c r="Q27" s="2">
        <f t="shared" ca="1" si="28"/>
        <v>44712</v>
      </c>
      <c r="R27" s="2">
        <f t="shared" ca="1" si="29"/>
        <v>1469.9835616438356</v>
      </c>
      <c r="S27" s="2"/>
      <c r="T27" s="2">
        <f t="shared" ca="1" si="30"/>
        <v>0</v>
      </c>
      <c r="U27" s="55"/>
      <c r="V27" s="55"/>
      <c r="W27" s="55"/>
      <c r="X27" s="2">
        <f t="shared" ca="1" si="31"/>
        <v>0</v>
      </c>
    </row>
    <row r="28" spans="1:24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128</v>
      </c>
      <c r="G28" s="2" t="s">
        <v>129</v>
      </c>
      <c r="H28" s="2">
        <v>2000</v>
      </c>
      <c r="J28" s="2">
        <v>27</v>
      </c>
      <c r="K28" s="20"/>
      <c r="L28" s="2"/>
      <c r="M28" s="2"/>
      <c r="N28" s="2"/>
      <c r="O28" s="2"/>
      <c r="P28" s="20">
        <f t="shared" ca="1" si="14"/>
        <v>44712</v>
      </c>
      <c r="Q28" s="2">
        <f t="shared" ca="1" si="28"/>
        <v>44712</v>
      </c>
      <c r="R28" s="2">
        <f t="shared" ca="1" si="29"/>
        <v>1469.9835616438356</v>
      </c>
      <c r="S28" s="2"/>
      <c r="T28" s="2">
        <f t="shared" ca="1" si="30"/>
        <v>0</v>
      </c>
      <c r="U28" s="55"/>
      <c r="V28" s="55"/>
      <c r="W28" s="55"/>
      <c r="X28" s="2">
        <f t="shared" ca="1" si="31"/>
        <v>0</v>
      </c>
    </row>
    <row r="29" spans="1:24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186</v>
      </c>
      <c r="G29" s="2" t="s">
        <v>187</v>
      </c>
      <c r="H29" s="2">
        <v>2700</v>
      </c>
      <c r="J29" s="2">
        <v>28</v>
      </c>
      <c r="K29" s="20"/>
      <c r="L29" s="2"/>
      <c r="M29" s="2"/>
      <c r="N29" s="2"/>
      <c r="O29" s="2"/>
      <c r="P29" s="20">
        <f t="shared" ca="1" si="14"/>
        <v>44712</v>
      </c>
      <c r="Q29" s="2">
        <f t="shared" ca="1" si="28"/>
        <v>44712</v>
      </c>
      <c r="R29" s="2">
        <f t="shared" ca="1" si="29"/>
        <v>1469.9835616438356</v>
      </c>
      <c r="S29" s="2"/>
      <c r="T29" s="2">
        <f t="shared" ca="1" si="30"/>
        <v>0</v>
      </c>
      <c r="U29" s="55"/>
      <c r="V29" s="55"/>
      <c r="W29" s="55"/>
      <c r="X29" s="2">
        <f t="shared" ca="1" si="31"/>
        <v>0</v>
      </c>
    </row>
    <row r="30" spans="1:24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128</v>
      </c>
      <c r="G30" s="2" t="s">
        <v>84</v>
      </c>
      <c r="H30" s="2">
        <v>200</v>
      </c>
      <c r="J30" s="2">
        <v>29</v>
      </c>
      <c r="K30" s="20"/>
      <c r="L30" s="2"/>
      <c r="M30" s="2"/>
      <c r="N30" s="2"/>
      <c r="O30" s="2"/>
      <c r="P30" s="20">
        <f t="shared" ca="1" si="14"/>
        <v>44712</v>
      </c>
      <c r="Q30" s="2">
        <f t="shared" ca="1" si="28"/>
        <v>44712</v>
      </c>
      <c r="R30" s="2">
        <f t="shared" ca="1" si="29"/>
        <v>1469.9835616438356</v>
      </c>
      <c r="S30" s="2"/>
      <c r="T30" s="2">
        <f t="shared" ca="1" si="30"/>
        <v>0</v>
      </c>
      <c r="U30" s="55"/>
      <c r="V30" s="55"/>
      <c r="W30" s="55"/>
      <c r="X30" s="2">
        <f t="shared" ca="1" si="31"/>
        <v>0</v>
      </c>
    </row>
    <row r="31" spans="1:24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130</v>
      </c>
      <c r="F31" s="3" t="s">
        <v>131</v>
      </c>
      <c r="G31" s="2" t="s">
        <v>188</v>
      </c>
      <c r="H31" s="2">
        <v>44685</v>
      </c>
    </row>
    <row r="32" spans="1:24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128</v>
      </c>
      <c r="G32" s="2" t="s">
        <v>84</v>
      </c>
      <c r="H32" s="2">
        <v>200</v>
      </c>
      <c r="N32" s="54"/>
      <c r="O32" s="51"/>
    </row>
    <row r="33" spans="1:15" x14ac:dyDescent="0.2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130</v>
      </c>
      <c r="F33" s="2" t="s">
        <v>128</v>
      </c>
      <c r="G33" s="2" t="s">
        <v>200</v>
      </c>
      <c r="H33" s="2">
        <v>219800</v>
      </c>
      <c r="N33" s="54" t="s">
        <v>164</v>
      </c>
      <c r="O33" s="51">
        <f ca="1">SUMIF(L2:L21,"Debt",X2:X21)</f>
        <v>1423116.4383561644</v>
      </c>
    </row>
    <row r="34" spans="1:15" x14ac:dyDescent="0.2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128</v>
      </c>
      <c r="G34" s="2" t="s">
        <v>84</v>
      </c>
      <c r="H34" s="2">
        <v>400</v>
      </c>
      <c r="J34" s="45" t="s">
        <v>133</v>
      </c>
      <c r="K34" s="48">
        <f>SUMIF(E2:E48,"Expense",H2:H49)</f>
        <v>211550</v>
      </c>
      <c r="N34" s="52" t="s">
        <v>165</v>
      </c>
      <c r="O34" s="53">
        <f>SUMIF(L2:L15,"Gave",X2:X15)</f>
        <v>0</v>
      </c>
    </row>
    <row r="35" spans="1:15" x14ac:dyDescent="0.2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128</v>
      </c>
      <c r="G35" s="2" t="s">
        <v>129</v>
      </c>
      <c r="H35" s="2">
        <v>6300</v>
      </c>
      <c r="J35" s="46" t="s">
        <v>134</v>
      </c>
      <c r="K35" s="49">
        <f>SUMIF(E2:E40,"Income",H2:H40)</f>
        <v>481800</v>
      </c>
      <c r="N35" s="3"/>
      <c r="O35" s="3"/>
    </row>
    <row r="36" spans="1:15" x14ac:dyDescent="0.2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186</v>
      </c>
      <c r="G36" s="2" t="s">
        <v>203</v>
      </c>
      <c r="H36" s="2">
        <v>2500</v>
      </c>
      <c r="K36" s="12"/>
      <c r="N36" s="48" t="s">
        <v>166</v>
      </c>
      <c r="O36" s="8">
        <f ca="1">O34-O33</f>
        <v>-1423116.4383561644</v>
      </c>
    </row>
    <row r="37" spans="1:15" x14ac:dyDescent="0.2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130</v>
      </c>
      <c r="F37" s="3" t="s">
        <v>131</v>
      </c>
      <c r="G37" s="2" t="s">
        <v>204</v>
      </c>
      <c r="H37" s="2">
        <v>43735</v>
      </c>
      <c r="J37" s="47" t="s">
        <v>136</v>
      </c>
      <c r="K37" s="50">
        <f>K35-K34</f>
        <v>270250</v>
      </c>
    </row>
    <row r="38" spans="1:15" x14ac:dyDescent="0.2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128</v>
      </c>
      <c r="G38" s="2" t="s">
        <v>205</v>
      </c>
      <c r="H38" s="2">
        <v>8200</v>
      </c>
    </row>
    <row r="39" spans="1:15" x14ac:dyDescent="0.2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130</v>
      </c>
      <c r="F39" s="3" t="s">
        <v>131</v>
      </c>
      <c r="G39" s="2" t="s">
        <v>206</v>
      </c>
      <c r="H39" s="2">
        <v>39660</v>
      </c>
    </row>
    <row r="40" spans="1:15" x14ac:dyDescent="0.2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130</v>
      </c>
      <c r="F40" s="2" t="s">
        <v>208</v>
      </c>
      <c r="G40" s="2" t="s">
        <v>147</v>
      </c>
      <c r="H40" s="2">
        <v>73000</v>
      </c>
    </row>
    <row r="41" spans="1:15" x14ac:dyDescent="0.2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208</v>
      </c>
      <c r="G41" s="2" t="s">
        <v>209</v>
      </c>
      <c r="H41" s="2">
        <v>60000</v>
      </c>
    </row>
    <row r="42" spans="1:15" x14ac:dyDescent="0.2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210</v>
      </c>
      <c r="G42" s="2" t="s">
        <v>211</v>
      </c>
      <c r="H42" s="2">
        <v>7000</v>
      </c>
    </row>
    <row r="43" spans="1:15" x14ac:dyDescent="0.2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128</v>
      </c>
      <c r="G43" s="2" t="s">
        <v>212</v>
      </c>
      <c r="H43" s="2">
        <v>4500</v>
      </c>
    </row>
    <row r="44" spans="1:15" x14ac:dyDescent="0.2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130</v>
      </c>
      <c r="F44" s="2" t="s">
        <v>186</v>
      </c>
      <c r="G44" s="2" t="s">
        <v>147</v>
      </c>
      <c r="H44" s="2">
        <v>11900</v>
      </c>
    </row>
    <row r="45" spans="1:15" x14ac:dyDescent="0.2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208</v>
      </c>
      <c r="G45" s="2" t="s">
        <v>223</v>
      </c>
      <c r="H45" s="2">
        <v>20000</v>
      </c>
    </row>
    <row r="46" spans="1:15" x14ac:dyDescent="0.2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208</v>
      </c>
      <c r="G46" s="2" t="s">
        <v>138</v>
      </c>
      <c r="H46" s="2">
        <v>900</v>
      </c>
    </row>
    <row r="47" spans="1:15" x14ac:dyDescent="0.2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130</v>
      </c>
      <c r="F47" s="2" t="s">
        <v>175</v>
      </c>
      <c r="G47" s="2" t="s">
        <v>147</v>
      </c>
      <c r="H47" s="2">
        <v>51500</v>
      </c>
    </row>
    <row r="48" spans="1:15" x14ac:dyDescent="0.2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130</v>
      </c>
      <c r="F48" s="3" t="s">
        <v>131</v>
      </c>
      <c r="G48" s="2" t="s">
        <v>213</v>
      </c>
      <c r="H48" s="2">
        <v>31712</v>
      </c>
    </row>
    <row r="49" spans="1:8" x14ac:dyDescent="0.2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210</v>
      </c>
      <c r="G49" s="2" t="s">
        <v>216</v>
      </c>
      <c r="H49" s="2">
        <v>14000</v>
      </c>
    </row>
    <row r="50" spans="1:8" x14ac:dyDescent="0.2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128</v>
      </c>
      <c r="G50" s="2" t="s">
        <v>212</v>
      </c>
      <c r="H50" s="2">
        <v>4000</v>
      </c>
    </row>
    <row r="51" spans="1:8" x14ac:dyDescent="0.2">
      <c r="A51" s="2">
        <v>51</v>
      </c>
      <c r="B51" s="20">
        <v>44670</v>
      </c>
      <c r="C51" s="20" t="str">
        <f t="shared" si="39"/>
        <v>Apr</v>
      </c>
      <c r="D51" s="20" t="str">
        <f t="shared" si="2"/>
        <v>2022</v>
      </c>
      <c r="E51" s="2" t="s">
        <v>37</v>
      </c>
      <c r="F51" s="2" t="s">
        <v>210</v>
      </c>
      <c r="G51" s="2" t="s">
        <v>218</v>
      </c>
      <c r="H51" s="2">
        <v>5000</v>
      </c>
    </row>
    <row r="52" spans="1:8" x14ac:dyDescent="0.2">
      <c r="A52" s="2">
        <v>52</v>
      </c>
      <c r="B52" s="20">
        <v>44673</v>
      </c>
      <c r="C52" s="20" t="str">
        <f t="shared" ref="C52:C53" si="40">TEXT(B52, "mmm")</f>
        <v>Apr</v>
      </c>
      <c r="D52" s="20" t="str">
        <f t="shared" ref="D52:D53" si="41">TEXT(B52, "yyyy")</f>
        <v>2022</v>
      </c>
      <c r="E52" s="2" t="s">
        <v>37</v>
      </c>
      <c r="F52" s="2" t="s">
        <v>128</v>
      </c>
      <c r="G52" s="2" t="s">
        <v>138</v>
      </c>
      <c r="H52" s="2">
        <v>4000</v>
      </c>
    </row>
    <row r="53" spans="1:8" x14ac:dyDescent="0.2">
      <c r="A53" s="2">
        <v>53</v>
      </c>
      <c r="B53" s="20">
        <v>44673</v>
      </c>
      <c r="C53" s="20" t="str">
        <f t="shared" si="40"/>
        <v>Apr</v>
      </c>
      <c r="D53" s="20" t="str">
        <f t="shared" si="41"/>
        <v>2022</v>
      </c>
      <c r="E53" s="2" t="s">
        <v>37</v>
      </c>
      <c r="F53" s="2" t="s">
        <v>208</v>
      </c>
      <c r="G53" s="2" t="s">
        <v>217</v>
      </c>
      <c r="H53" s="2">
        <v>2200</v>
      </c>
    </row>
    <row r="54" spans="1:8" x14ac:dyDescent="0.2">
      <c r="A54" s="2">
        <v>54</v>
      </c>
      <c r="B54" s="20">
        <v>44675</v>
      </c>
      <c r="C54" s="20" t="str">
        <f t="shared" ref="C54:C55" si="42">TEXT(B54, "mmm")</f>
        <v>Apr</v>
      </c>
      <c r="D54" s="20" t="str">
        <f t="shared" ref="D54:D55" si="43">TEXT(B54, "yyyy")</f>
        <v>2022</v>
      </c>
      <c r="E54" s="2" t="s">
        <v>37</v>
      </c>
      <c r="F54" s="2" t="s">
        <v>210</v>
      </c>
      <c r="G54" s="2" t="s">
        <v>216</v>
      </c>
      <c r="H54" s="2">
        <v>3100</v>
      </c>
    </row>
    <row r="55" spans="1:8" x14ac:dyDescent="0.2">
      <c r="A55" s="2">
        <v>55</v>
      </c>
      <c r="B55" s="20">
        <v>44675</v>
      </c>
      <c r="C55" s="20" t="str">
        <f t="shared" si="42"/>
        <v>Apr</v>
      </c>
      <c r="D55" s="20" t="str">
        <f t="shared" si="43"/>
        <v>2022</v>
      </c>
      <c r="E55" s="2" t="s">
        <v>37</v>
      </c>
      <c r="F55" s="2" t="s">
        <v>208</v>
      </c>
      <c r="G55" s="2" t="s">
        <v>219</v>
      </c>
      <c r="H55" s="2">
        <v>15000</v>
      </c>
    </row>
    <row r="56" spans="1:8" x14ac:dyDescent="0.2">
      <c r="A56" s="2">
        <v>56</v>
      </c>
      <c r="B56" s="20">
        <v>44679</v>
      </c>
      <c r="C56" s="20" t="str">
        <f t="shared" ref="C56:C57" si="44">TEXT(B56, "mmm")</f>
        <v>Apr</v>
      </c>
      <c r="D56" s="20" t="str">
        <f t="shared" ref="D56:D57" si="45">TEXT(B56, "yyyy")</f>
        <v>2022</v>
      </c>
      <c r="E56" s="2" t="s">
        <v>37</v>
      </c>
      <c r="F56" s="2" t="s">
        <v>208</v>
      </c>
      <c r="G56" s="2" t="s">
        <v>220</v>
      </c>
      <c r="H56" s="2">
        <v>7500</v>
      </c>
    </row>
    <row r="57" spans="1:8" x14ac:dyDescent="0.2">
      <c r="A57" s="2">
        <v>57</v>
      </c>
      <c r="B57" s="20">
        <v>44680</v>
      </c>
      <c r="C57" s="20" t="str">
        <f t="shared" si="44"/>
        <v>Apr</v>
      </c>
      <c r="D57" s="20" t="str">
        <f t="shared" si="45"/>
        <v>2022</v>
      </c>
      <c r="E57" s="2" t="s">
        <v>130</v>
      </c>
      <c r="F57" s="3" t="s">
        <v>131</v>
      </c>
      <c r="G57" s="2" t="s">
        <v>221</v>
      </c>
      <c r="H57" s="2">
        <v>47984</v>
      </c>
    </row>
    <row r="58" spans="1:8" x14ac:dyDescent="0.2">
      <c r="A58" s="2">
        <v>58</v>
      </c>
      <c r="B58" s="20">
        <v>44691</v>
      </c>
      <c r="C58" s="20" t="str">
        <f t="shared" ref="C58:C59" si="46">TEXT(B58, "mmm")</f>
        <v>May</v>
      </c>
      <c r="D58" s="20" t="str">
        <f t="shared" ref="D58:D59" si="47">TEXT(B58, "yyyy")</f>
        <v>2022</v>
      </c>
      <c r="E58" s="2" t="s">
        <v>37</v>
      </c>
      <c r="F58" s="2" t="s">
        <v>210</v>
      </c>
      <c r="G58" s="2" t="s">
        <v>142</v>
      </c>
      <c r="H58" s="2">
        <v>6000</v>
      </c>
    </row>
    <row r="59" spans="1:8" x14ac:dyDescent="0.2">
      <c r="A59" s="2">
        <v>57</v>
      </c>
      <c r="B59" s="20">
        <v>44691</v>
      </c>
      <c r="C59" s="20" t="str">
        <f t="shared" si="46"/>
        <v>May</v>
      </c>
      <c r="D59" s="20" t="str">
        <f t="shared" si="47"/>
        <v>2022</v>
      </c>
      <c r="E59" s="2" t="s">
        <v>37</v>
      </c>
      <c r="F59" s="2" t="s">
        <v>144</v>
      </c>
      <c r="G59" s="2" t="s">
        <v>142</v>
      </c>
      <c r="H59" s="2">
        <v>3500</v>
      </c>
    </row>
    <row r="60" spans="1:8" x14ac:dyDescent="0.2">
      <c r="A60" s="2">
        <v>58</v>
      </c>
      <c r="B60" s="20">
        <v>44694</v>
      </c>
      <c r="C60" s="20" t="str">
        <f t="shared" ref="C60:C61" si="48">TEXT(B60, "mmm")</f>
        <v>May</v>
      </c>
      <c r="D60" s="20" t="str">
        <f t="shared" ref="D60:D61" si="49">TEXT(B60, "yyyy")</f>
        <v>2022</v>
      </c>
      <c r="E60" s="2" t="s">
        <v>37</v>
      </c>
      <c r="F60" s="2" t="s">
        <v>128</v>
      </c>
      <c r="G60" s="2" t="s">
        <v>205</v>
      </c>
      <c r="H60" s="2">
        <v>12000</v>
      </c>
    </row>
    <row r="61" spans="1:8" x14ac:dyDescent="0.2">
      <c r="A61" s="2">
        <v>57</v>
      </c>
      <c r="B61" s="20">
        <v>44695</v>
      </c>
      <c r="C61" s="20" t="str">
        <f t="shared" si="48"/>
        <v>May</v>
      </c>
      <c r="D61" s="20" t="str">
        <f t="shared" si="49"/>
        <v>2022</v>
      </c>
      <c r="E61" s="2" t="s">
        <v>37</v>
      </c>
      <c r="F61" s="2" t="s">
        <v>144</v>
      </c>
      <c r="G61" s="2" t="s">
        <v>141</v>
      </c>
      <c r="H61" s="2">
        <v>22000</v>
      </c>
    </row>
    <row r="62" spans="1:8" x14ac:dyDescent="0.2">
      <c r="A62" s="2">
        <v>57</v>
      </c>
      <c r="B62" s="20">
        <v>44696</v>
      </c>
      <c r="C62" s="20" t="str">
        <f t="shared" ref="C62:C65" si="50">TEXT(B62, "mmm")</f>
        <v>May</v>
      </c>
      <c r="D62" s="20" t="str">
        <f t="shared" ref="D62:D65" si="51">TEXT(B62, "yyyy")</f>
        <v>2022</v>
      </c>
      <c r="E62" s="2" t="s">
        <v>37</v>
      </c>
      <c r="F62" s="2" t="s">
        <v>208</v>
      </c>
      <c r="G62" s="2" t="s">
        <v>138</v>
      </c>
      <c r="H62" s="2">
        <v>1500</v>
      </c>
    </row>
    <row r="63" spans="1:8" x14ac:dyDescent="0.2">
      <c r="A63" s="2">
        <v>57</v>
      </c>
      <c r="B63" s="20">
        <v>44698</v>
      </c>
      <c r="C63" s="20" t="str">
        <f t="shared" si="50"/>
        <v>May</v>
      </c>
      <c r="D63" s="20" t="str">
        <f t="shared" si="51"/>
        <v>2022</v>
      </c>
      <c r="E63" s="2" t="s">
        <v>130</v>
      </c>
      <c r="F63" s="2" t="s">
        <v>208</v>
      </c>
      <c r="G63" s="2" t="s">
        <v>147</v>
      </c>
      <c r="H63" s="2">
        <v>63370</v>
      </c>
    </row>
    <row r="64" spans="1:8" x14ac:dyDescent="0.2">
      <c r="A64" s="2">
        <v>57</v>
      </c>
      <c r="B64" s="20">
        <v>44703</v>
      </c>
      <c r="C64" s="20" t="str">
        <f t="shared" si="50"/>
        <v>May</v>
      </c>
      <c r="D64" s="20" t="str">
        <f t="shared" si="51"/>
        <v>2022</v>
      </c>
      <c r="E64" s="2" t="s">
        <v>37</v>
      </c>
      <c r="F64" s="2" t="s">
        <v>144</v>
      </c>
      <c r="G64" s="2" t="s">
        <v>142</v>
      </c>
      <c r="H64" s="2">
        <v>4000</v>
      </c>
    </row>
    <row r="65" spans="1:8" x14ac:dyDescent="0.2">
      <c r="A65" s="2">
        <v>57</v>
      </c>
      <c r="B65" s="20">
        <v>44712</v>
      </c>
      <c r="C65" s="20" t="str">
        <f t="shared" si="50"/>
        <v>May</v>
      </c>
      <c r="D65" s="20" t="str">
        <f t="shared" si="51"/>
        <v>2022</v>
      </c>
      <c r="E65" s="2" t="s">
        <v>130</v>
      </c>
      <c r="F65" s="2" t="s">
        <v>131</v>
      </c>
      <c r="G65" s="2" t="s">
        <v>233</v>
      </c>
      <c r="H65" s="2">
        <v>28950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2"/>
  <sheetViews>
    <sheetView topLeftCell="F4" zoomScaleNormal="60" zoomScaleSheetLayoutView="100" workbookViewId="0">
      <selection activeCell="D287" sqref="D287"/>
    </sheetView>
  </sheetViews>
  <sheetFormatPr defaultRowHeight="15" x14ac:dyDescent="0.2"/>
  <cols>
    <col min="1" max="1" width="6.9921875" customWidth="1"/>
    <col min="2" max="2" width="23.40625" customWidth="1"/>
    <col min="3" max="3" width="11.5664062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71"/>
      <c r="C64" s="71"/>
      <c r="D64" s="71"/>
      <c r="E64" s="71"/>
      <c r="F64" s="71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171</v>
      </c>
      <c r="C171" s="2"/>
    </row>
    <row r="172" spans="2:4" x14ac:dyDescent="0.2">
      <c r="B172" s="2"/>
      <c r="C172" s="2"/>
    </row>
    <row r="173" spans="2:4" x14ac:dyDescent="0.2">
      <c r="B173" s="3" t="s">
        <v>168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169</v>
      </c>
      <c r="C176" s="2">
        <v>100</v>
      </c>
    </row>
    <row r="177" spans="1:3" x14ac:dyDescent="0.2">
      <c r="B177" s="2" t="s">
        <v>34</v>
      </c>
      <c r="C177" s="2">
        <v>150</v>
      </c>
    </row>
    <row r="178" spans="1:3" x14ac:dyDescent="0.2">
      <c r="B178" s="2" t="s">
        <v>170</v>
      </c>
      <c r="C178" s="2">
        <v>100</v>
      </c>
    </row>
    <row r="179" spans="1:3" x14ac:dyDescent="0.2">
      <c r="B179" s="2" t="s">
        <v>107</v>
      </c>
      <c r="C179" s="2">
        <v>50</v>
      </c>
    </row>
    <row r="180" spans="1:3" x14ac:dyDescent="0.2">
      <c r="B180" s="2" t="s">
        <v>33</v>
      </c>
      <c r="C180" s="2">
        <v>50</v>
      </c>
    </row>
    <row r="181" spans="1:3" x14ac:dyDescent="0.2">
      <c r="B181" s="2" t="s">
        <v>106</v>
      </c>
      <c r="C181" s="2">
        <v>100</v>
      </c>
    </row>
    <row r="184" spans="1:3" x14ac:dyDescent="0.2">
      <c r="B184" s="1">
        <v>44553</v>
      </c>
    </row>
    <row r="185" spans="1:3" x14ac:dyDescent="0.2">
      <c r="B185" s="12" t="s">
        <v>179</v>
      </c>
    </row>
    <row r="186" spans="1:3" x14ac:dyDescent="0.2">
      <c r="A186" s="2">
        <v>1</v>
      </c>
      <c r="B186" s="2" t="s">
        <v>178</v>
      </c>
      <c r="C186" s="2">
        <v>110</v>
      </c>
    </row>
    <row r="187" spans="1:3" x14ac:dyDescent="0.2">
      <c r="A187" s="2">
        <v>2</v>
      </c>
      <c r="B187" s="2" t="s">
        <v>12</v>
      </c>
      <c r="C187" s="2">
        <v>101</v>
      </c>
    </row>
    <row r="188" spans="1:3" x14ac:dyDescent="0.2">
      <c r="A188" s="2">
        <v>3</v>
      </c>
      <c r="B188" s="2" t="s">
        <v>10</v>
      </c>
      <c r="C188" s="2">
        <v>128</v>
      </c>
    </row>
    <row r="189" spans="1:3" x14ac:dyDescent="0.2">
      <c r="A189" s="2">
        <v>4</v>
      </c>
      <c r="B189" s="2" t="s">
        <v>170</v>
      </c>
      <c r="C189" s="2">
        <v>131</v>
      </c>
    </row>
    <row r="190" spans="1:3" x14ac:dyDescent="0.2">
      <c r="A190" s="2">
        <v>5</v>
      </c>
      <c r="B190" s="2" t="s">
        <v>180</v>
      </c>
      <c r="C190" s="2">
        <v>110</v>
      </c>
    </row>
    <row r="191" spans="1:3" x14ac:dyDescent="0.2">
      <c r="A191" s="2">
        <v>6</v>
      </c>
      <c r="B191" s="2" t="s">
        <v>16</v>
      </c>
      <c r="C191" s="2">
        <v>120</v>
      </c>
    </row>
    <row r="192" spans="1:3" x14ac:dyDescent="0.2">
      <c r="A192" s="2">
        <v>7</v>
      </c>
      <c r="B192" s="2" t="s">
        <v>181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182</v>
      </c>
      <c r="C194" s="2">
        <v>100</v>
      </c>
    </row>
    <row r="195" spans="1:3" x14ac:dyDescent="0.2">
      <c r="A195" s="2">
        <v>10</v>
      </c>
      <c r="B195" s="2" t="s">
        <v>185</v>
      </c>
      <c r="C195" s="2">
        <v>100</v>
      </c>
    </row>
    <row r="196" spans="1:3" x14ac:dyDescent="0.2">
      <c r="A196" s="2">
        <v>11</v>
      </c>
      <c r="B196" s="2" t="s">
        <v>183</v>
      </c>
      <c r="C196" s="2">
        <v>100</v>
      </c>
    </row>
    <row r="197" spans="1:3" x14ac:dyDescent="0.2">
      <c r="A197" s="2">
        <v>12</v>
      </c>
      <c r="B197" s="2" t="s">
        <v>184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44564</v>
      </c>
      <c r="C202" s="2"/>
    </row>
    <row r="203" spans="1:3" x14ac:dyDescent="0.2">
      <c r="A203" s="2"/>
      <c r="B203" s="45" t="s">
        <v>196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197</v>
      </c>
    </row>
    <row r="207" spans="1:3" x14ac:dyDescent="0.2">
      <c r="B207" s="60" t="s">
        <v>34</v>
      </c>
      <c r="C207" s="67">
        <v>150</v>
      </c>
    </row>
    <row r="208" spans="1:3" x14ac:dyDescent="0.2">
      <c r="B208" s="60" t="s">
        <v>169</v>
      </c>
      <c r="C208" s="60">
        <v>50</v>
      </c>
    </row>
    <row r="209" spans="2:3" x14ac:dyDescent="0.2">
      <c r="B209" s="60" t="s">
        <v>198</v>
      </c>
      <c r="C209" s="60">
        <v>50</v>
      </c>
    </row>
    <row r="210" spans="2:3" x14ac:dyDescent="0.2">
      <c r="B210" s="60" t="s">
        <v>106</v>
      </c>
      <c r="C210" s="60">
        <v>50</v>
      </c>
    </row>
    <row r="211" spans="2:3" x14ac:dyDescent="0.2">
      <c r="B211" s="60" t="s">
        <v>27</v>
      </c>
      <c r="C211" s="60">
        <v>50</v>
      </c>
    </row>
    <row r="212" spans="2:3" x14ac:dyDescent="0.2">
      <c r="B212" s="60" t="s">
        <v>180</v>
      </c>
      <c r="C212" s="60">
        <v>50</v>
      </c>
    </row>
    <row r="213" spans="2:3" x14ac:dyDescent="0.2">
      <c r="B213" s="60" t="s">
        <v>199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93</v>
      </c>
      <c r="C215" s="67">
        <f>SUM(C207:C214)</f>
        <v>450</v>
      </c>
    </row>
    <row r="217" spans="2:3" x14ac:dyDescent="0.2">
      <c r="B217" s="20">
        <v>44680</v>
      </c>
      <c r="C217" s="2"/>
    </row>
    <row r="218" spans="2:3" x14ac:dyDescent="0.2">
      <c r="B218" s="70" t="s">
        <v>222</v>
      </c>
      <c r="C218" s="2"/>
    </row>
    <row r="219" spans="2:3" x14ac:dyDescent="0.2">
      <c r="B219" s="2"/>
      <c r="C219" s="2"/>
    </row>
    <row r="220" spans="2:3" x14ac:dyDescent="0.2">
      <c r="B220" s="3" t="s">
        <v>197</v>
      </c>
      <c r="C220" s="47">
        <v>500</v>
      </c>
    </row>
    <row r="221" spans="2:3" x14ac:dyDescent="0.2">
      <c r="B221" s="60" t="s">
        <v>34</v>
      </c>
      <c r="C221" s="67" t="str">
        <f>IMSUB(500,SUM(C222:C227))</f>
        <v>109</v>
      </c>
    </row>
    <row r="222" spans="2:3" x14ac:dyDescent="0.2">
      <c r="B222" s="60" t="s">
        <v>169</v>
      </c>
      <c r="C222" s="60">
        <v>70</v>
      </c>
    </row>
    <row r="223" spans="2:3" x14ac:dyDescent="0.2">
      <c r="B223" s="60" t="s">
        <v>198</v>
      </c>
      <c r="C223" s="60">
        <v>71</v>
      </c>
    </row>
    <row r="224" spans="2:3" x14ac:dyDescent="0.2">
      <c r="B224" s="60" t="s">
        <v>39</v>
      </c>
      <c r="C224" s="60">
        <v>70</v>
      </c>
    </row>
    <row r="225" spans="2:4" x14ac:dyDescent="0.2">
      <c r="B225" s="60" t="s">
        <v>27</v>
      </c>
      <c r="C225" s="60">
        <v>60</v>
      </c>
      <c r="D225">
        <v>10</v>
      </c>
    </row>
    <row r="226" spans="2:4" x14ac:dyDescent="0.2">
      <c r="B226" s="60" t="s">
        <v>180</v>
      </c>
      <c r="C226" s="60">
        <v>50</v>
      </c>
      <c r="D226">
        <v>20</v>
      </c>
    </row>
    <row r="227" spans="2:4" x14ac:dyDescent="0.2">
      <c r="B227" s="60" t="s">
        <v>170</v>
      </c>
      <c r="C227" s="60">
        <v>70</v>
      </c>
    </row>
    <row r="228" spans="2:4" x14ac:dyDescent="0.2">
      <c r="B228" s="60"/>
      <c r="C228" s="60"/>
    </row>
    <row r="229" spans="2:4" x14ac:dyDescent="0.2">
      <c r="B229" s="60"/>
      <c r="C229" s="60"/>
    </row>
    <row r="230" spans="2:4" x14ac:dyDescent="0.2">
      <c r="B230" s="67" t="s">
        <v>93</v>
      </c>
      <c r="C230" s="67">
        <f>SUM(C221:C229)</f>
        <v>391</v>
      </c>
    </row>
    <row r="232" spans="2:4" x14ac:dyDescent="0.2">
      <c r="B232" s="69" t="s">
        <v>224</v>
      </c>
      <c r="C232" s="1">
        <v>44685</v>
      </c>
    </row>
    <row r="234" spans="2:4" x14ac:dyDescent="0.2">
      <c r="B234" s="3" t="s">
        <v>197</v>
      </c>
      <c r="C234" s="47">
        <v>1450</v>
      </c>
    </row>
    <row r="235" spans="2:4" x14ac:dyDescent="0.2">
      <c r="B235" s="12"/>
    </row>
    <row r="236" spans="2:4" x14ac:dyDescent="0.2">
      <c r="B236" s="60" t="s">
        <v>34</v>
      </c>
      <c r="C236" s="67">
        <v>150</v>
      </c>
    </row>
    <row r="237" spans="2:4" x14ac:dyDescent="0.2">
      <c r="B237" s="60" t="s">
        <v>169</v>
      </c>
      <c r="C237" s="60">
        <v>150</v>
      </c>
    </row>
    <row r="238" spans="2:4" x14ac:dyDescent="0.2">
      <c r="B238" s="60" t="s">
        <v>198</v>
      </c>
      <c r="C238" s="60">
        <v>150</v>
      </c>
    </row>
    <row r="239" spans="2:4" x14ac:dyDescent="0.2">
      <c r="B239" s="60" t="s">
        <v>39</v>
      </c>
      <c r="C239" s="60">
        <v>150</v>
      </c>
    </row>
    <row r="240" spans="2:4" x14ac:dyDescent="0.2">
      <c r="B240" s="60" t="s">
        <v>27</v>
      </c>
      <c r="C240" s="60">
        <v>150</v>
      </c>
    </row>
    <row r="241" spans="2:3" x14ac:dyDescent="0.2">
      <c r="B241" s="60" t="s">
        <v>180</v>
      </c>
      <c r="C241" s="60">
        <v>150</v>
      </c>
    </row>
    <row r="242" spans="2:3" x14ac:dyDescent="0.2">
      <c r="B242" s="60" t="s">
        <v>170</v>
      </c>
      <c r="C242" s="60">
        <v>150</v>
      </c>
    </row>
    <row r="243" spans="2:3" x14ac:dyDescent="0.2">
      <c r="B243" s="60" t="s">
        <v>106</v>
      </c>
      <c r="C243" s="60">
        <v>150</v>
      </c>
    </row>
    <row r="244" spans="2:3" x14ac:dyDescent="0.2">
      <c r="B244" s="60" t="s">
        <v>225</v>
      </c>
      <c r="C244" s="60">
        <v>100</v>
      </c>
    </row>
    <row r="245" spans="2:3" x14ac:dyDescent="0.2">
      <c r="B245" s="60" t="s">
        <v>199</v>
      </c>
      <c r="C245" s="60">
        <v>150</v>
      </c>
    </row>
    <row r="246" spans="2:3" x14ac:dyDescent="0.2">
      <c r="B246" s="60"/>
      <c r="C246" s="60"/>
    </row>
    <row r="247" spans="2:3" x14ac:dyDescent="0.2">
      <c r="B247" s="67" t="s">
        <v>93</v>
      </c>
      <c r="C247" s="67">
        <f>SUM(C236:C246)</f>
        <v>1450</v>
      </c>
    </row>
    <row r="249" spans="2:3" x14ac:dyDescent="0.2">
      <c r="B249" s="69" t="s">
        <v>226</v>
      </c>
      <c r="C249" s="1">
        <v>44685</v>
      </c>
    </row>
    <row r="251" spans="2:3" x14ac:dyDescent="0.2">
      <c r="B251" s="3" t="s">
        <v>197</v>
      </c>
      <c r="C251" s="47">
        <v>630</v>
      </c>
    </row>
    <row r="252" spans="2:3" x14ac:dyDescent="0.2">
      <c r="B252" s="12"/>
    </row>
    <row r="253" spans="2:3" x14ac:dyDescent="0.2">
      <c r="B253" s="60" t="s">
        <v>34</v>
      </c>
      <c r="C253" s="67">
        <v>90</v>
      </c>
    </row>
    <row r="254" spans="2:3" x14ac:dyDescent="0.2">
      <c r="B254" s="60" t="s">
        <v>169</v>
      </c>
      <c r="C254" s="60">
        <v>90</v>
      </c>
    </row>
    <row r="255" spans="2:3" x14ac:dyDescent="0.2">
      <c r="B255" s="60" t="s">
        <v>198</v>
      </c>
      <c r="C255" s="60">
        <v>90</v>
      </c>
    </row>
    <row r="256" spans="2:3" x14ac:dyDescent="0.2">
      <c r="B256" s="60" t="s">
        <v>39</v>
      </c>
      <c r="C256" s="60">
        <v>90</v>
      </c>
    </row>
    <row r="257" spans="1:4" x14ac:dyDescent="0.2">
      <c r="B257" s="60" t="s">
        <v>180</v>
      </c>
      <c r="C257" s="60">
        <v>90</v>
      </c>
    </row>
    <row r="258" spans="1:4" x14ac:dyDescent="0.2">
      <c r="B258" s="60" t="s">
        <v>170</v>
      </c>
      <c r="C258" s="60">
        <v>90</v>
      </c>
    </row>
    <row r="259" spans="1:4" x14ac:dyDescent="0.2">
      <c r="B259" s="60" t="s">
        <v>199</v>
      </c>
      <c r="C259" s="60">
        <v>90</v>
      </c>
    </row>
    <row r="260" spans="1:4" x14ac:dyDescent="0.2">
      <c r="B260" s="60"/>
      <c r="C260" s="60"/>
    </row>
    <row r="261" spans="1:4" x14ac:dyDescent="0.2">
      <c r="B261" s="67" t="s">
        <v>93</v>
      </c>
      <c r="C261" s="67">
        <f>SUM(C253:C260)</f>
        <v>630</v>
      </c>
    </row>
    <row r="263" spans="1:4" x14ac:dyDescent="0.2">
      <c r="B263" s="69" t="s">
        <v>227</v>
      </c>
      <c r="C263" s="1">
        <v>44701</v>
      </c>
      <c r="D263" t="s">
        <v>230</v>
      </c>
    </row>
    <row r="265" spans="1:4" x14ac:dyDescent="0.2">
      <c r="B265" s="3" t="s">
        <v>37</v>
      </c>
      <c r="C265" s="47">
        <v>504</v>
      </c>
    </row>
    <row r="266" spans="1:4" x14ac:dyDescent="0.2">
      <c r="B266" s="12"/>
    </row>
    <row r="267" spans="1:4" x14ac:dyDescent="0.2">
      <c r="A267">
        <v>1</v>
      </c>
      <c r="B267" s="60" t="s">
        <v>34</v>
      </c>
      <c r="C267" s="67">
        <v>63</v>
      </c>
    </row>
    <row r="268" spans="1:4" x14ac:dyDescent="0.2">
      <c r="A268">
        <v>2</v>
      </c>
      <c r="B268" s="60" t="s">
        <v>106</v>
      </c>
      <c r="C268" s="60">
        <v>63</v>
      </c>
    </row>
    <row r="269" spans="1:4" x14ac:dyDescent="0.2">
      <c r="A269">
        <v>3</v>
      </c>
      <c r="B269" s="60" t="s">
        <v>198</v>
      </c>
      <c r="C269" s="67">
        <v>63</v>
      </c>
    </row>
    <row r="270" spans="1:4" x14ac:dyDescent="0.2">
      <c r="A270">
        <v>4</v>
      </c>
      <c r="B270" s="60" t="s">
        <v>39</v>
      </c>
      <c r="C270" s="60">
        <v>63</v>
      </c>
    </row>
    <row r="271" spans="1:4" x14ac:dyDescent="0.2">
      <c r="A271">
        <v>5</v>
      </c>
      <c r="B271" s="60" t="s">
        <v>180</v>
      </c>
      <c r="C271" s="67">
        <v>63</v>
      </c>
    </row>
    <row r="272" spans="1:4" x14ac:dyDescent="0.2">
      <c r="A272">
        <v>6</v>
      </c>
      <c r="B272" s="60" t="s">
        <v>170</v>
      </c>
      <c r="C272" s="60">
        <v>63</v>
      </c>
    </row>
    <row r="273" spans="1:4" x14ac:dyDescent="0.2">
      <c r="A273">
        <v>7</v>
      </c>
      <c r="B273" s="60" t="s">
        <v>228</v>
      </c>
      <c r="C273" s="67">
        <v>63</v>
      </c>
    </row>
    <row r="274" spans="1:4" x14ac:dyDescent="0.2">
      <c r="A274">
        <v>8</v>
      </c>
      <c r="B274" s="60" t="s">
        <v>27</v>
      </c>
      <c r="C274" s="60">
        <v>63</v>
      </c>
    </row>
    <row r="275" spans="1:4" x14ac:dyDescent="0.2">
      <c r="B275" s="60"/>
      <c r="C275" s="60"/>
    </row>
    <row r="276" spans="1:4" x14ac:dyDescent="0.2">
      <c r="B276" s="67" t="s">
        <v>93</v>
      </c>
      <c r="C276" s="67">
        <f>SUM(C267:C275)</f>
        <v>504</v>
      </c>
    </row>
    <row r="278" spans="1:4" x14ac:dyDescent="0.2">
      <c r="B278" s="69" t="s">
        <v>229</v>
      </c>
      <c r="C278" s="1"/>
    </row>
    <row r="280" spans="1:4" x14ac:dyDescent="0.2">
      <c r="B280" s="3" t="s">
        <v>37</v>
      </c>
      <c r="C280" s="47">
        <v>1000</v>
      </c>
      <c r="D280" t="s">
        <v>231</v>
      </c>
    </row>
    <row r="281" spans="1:4" x14ac:dyDescent="0.2">
      <c r="B281" s="12"/>
    </row>
    <row r="282" spans="1:4" x14ac:dyDescent="0.2">
      <c r="A282">
        <v>1</v>
      </c>
      <c r="B282" s="60" t="s">
        <v>34</v>
      </c>
      <c r="C282" s="67">
        <v>200</v>
      </c>
    </row>
    <row r="283" spans="1:4" x14ac:dyDescent="0.2">
      <c r="A283">
        <v>2</v>
      </c>
      <c r="B283" s="60" t="s">
        <v>35</v>
      </c>
      <c r="C283" s="60">
        <v>100</v>
      </c>
    </row>
    <row r="284" spans="1:4" x14ac:dyDescent="0.2">
      <c r="A284">
        <v>3</v>
      </c>
      <c r="B284" s="60" t="s">
        <v>199</v>
      </c>
      <c r="C284" s="67">
        <v>100</v>
      </c>
    </row>
    <row r="285" spans="1:4" x14ac:dyDescent="0.2">
      <c r="A285">
        <v>4</v>
      </c>
      <c r="B285" s="60" t="s">
        <v>39</v>
      </c>
      <c r="C285" s="60">
        <v>100</v>
      </c>
    </row>
    <row r="286" spans="1:4" x14ac:dyDescent="0.2">
      <c r="A286">
        <v>5</v>
      </c>
      <c r="B286" s="60" t="s">
        <v>180</v>
      </c>
      <c r="C286" s="67">
        <v>100</v>
      </c>
    </row>
    <row r="287" spans="1:4" x14ac:dyDescent="0.2">
      <c r="A287">
        <v>6</v>
      </c>
      <c r="B287" s="60" t="s">
        <v>170</v>
      </c>
      <c r="C287" s="60">
        <v>100</v>
      </c>
    </row>
    <row r="288" spans="1:4" x14ac:dyDescent="0.2">
      <c r="A288">
        <v>7</v>
      </c>
      <c r="B288" s="60" t="s">
        <v>169</v>
      </c>
      <c r="C288" s="67">
        <v>100</v>
      </c>
    </row>
    <row r="289" spans="1:3" x14ac:dyDescent="0.2">
      <c r="A289">
        <v>8</v>
      </c>
      <c r="B289" s="60" t="s">
        <v>27</v>
      </c>
      <c r="C289" s="60">
        <v>100</v>
      </c>
    </row>
    <row r="290" spans="1:3" x14ac:dyDescent="0.2">
      <c r="A290">
        <v>9</v>
      </c>
      <c r="B290" s="60" t="s">
        <v>230</v>
      </c>
      <c r="C290" s="60">
        <v>100</v>
      </c>
    </row>
    <row r="291" spans="1:3" x14ac:dyDescent="0.2">
      <c r="B291" s="60"/>
      <c r="C291" s="60"/>
    </row>
    <row r="292" spans="1:3" x14ac:dyDescent="0.2">
      <c r="B292" s="67" t="s">
        <v>93</v>
      </c>
      <c r="C292" s="67">
        <f>SUM(C282:C291)</f>
        <v>1000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3" zoomScaleNormal="60" zoomScaleSheetLayoutView="100" workbookViewId="0">
      <selection activeCell="H21" sqref="H21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2022-05-12T03:06:42Z</dcterms:modified>
</cp:coreProperties>
</file>