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showInkAnnotation="0" defaultThemeVersion="166925"/>
  <xr:revisionPtr revIDLastSave="0" documentId="13_ncr:1000001_{20A81447-852E-5747-95CD-744B96FDF3F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ily Expenditure" sheetId="1" r:id="rId1"/>
    <sheet name="Temple Collection " sheetId="2" r:id="rId2"/>
    <sheet name="Deviramma Banavara" sheetId="3" r:id="rId3"/>
  </sheets>
  <definedNames>
    <definedName name="_xlnm._FilterDatabase" localSheetId="1" hidden="1">'Temple Collection '!$B$48:$D$50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N2" i="1"/>
  <c r="O2" i="1"/>
  <c r="P2" i="1"/>
  <c r="Q2" i="1"/>
  <c r="S2" i="1"/>
  <c r="N3" i="1"/>
  <c r="O3" i="1"/>
  <c r="P3" i="1"/>
  <c r="Q3" i="1"/>
  <c r="S3" i="1"/>
  <c r="N4" i="1"/>
  <c r="O4" i="1"/>
  <c r="P4" i="1"/>
  <c r="Q4" i="1"/>
  <c r="S4" i="1"/>
  <c r="N5" i="1"/>
  <c r="O5" i="1"/>
  <c r="P5" i="1"/>
  <c r="Q5" i="1"/>
  <c r="S5" i="1"/>
  <c r="N6" i="1"/>
  <c r="O6" i="1"/>
  <c r="P6" i="1"/>
  <c r="Q6" i="1"/>
  <c r="S6" i="1"/>
  <c r="N7" i="1"/>
  <c r="O7" i="1"/>
  <c r="P7" i="1"/>
  <c r="Q7" i="1"/>
  <c r="S7" i="1"/>
  <c r="N8" i="1"/>
  <c r="O8" i="1"/>
  <c r="P8" i="1"/>
  <c r="Q8" i="1"/>
  <c r="S8" i="1"/>
  <c r="N9" i="1"/>
  <c r="O9" i="1"/>
  <c r="P9" i="1"/>
  <c r="Q9" i="1"/>
  <c r="S9" i="1"/>
  <c r="N10" i="1"/>
  <c r="O10" i="1"/>
  <c r="P10" i="1"/>
  <c r="Q10" i="1"/>
  <c r="S10" i="1"/>
  <c r="N11" i="1"/>
  <c r="O11" i="1"/>
  <c r="P11" i="1"/>
  <c r="Q11" i="1"/>
  <c r="S11" i="1"/>
  <c r="N12" i="1"/>
  <c r="O12" i="1"/>
  <c r="P12" i="1"/>
  <c r="Q12" i="1"/>
  <c r="S12" i="1"/>
  <c r="N13" i="1"/>
  <c r="O13" i="1"/>
  <c r="P13" i="1"/>
  <c r="Q13" i="1"/>
  <c r="S13" i="1"/>
  <c r="N14" i="1"/>
  <c r="O14" i="1"/>
  <c r="P14" i="1"/>
  <c r="Q14" i="1"/>
  <c r="S14" i="1"/>
  <c r="N15" i="1"/>
  <c r="O15" i="1"/>
  <c r="P15" i="1"/>
  <c r="Q15" i="1"/>
  <c r="S15" i="1"/>
  <c r="N16" i="1"/>
  <c r="O16" i="1"/>
  <c r="P16" i="1"/>
  <c r="Q16" i="1"/>
  <c r="S16" i="1"/>
  <c r="N17" i="1"/>
  <c r="O17" i="1"/>
  <c r="P17" i="1"/>
  <c r="Q17" i="1"/>
  <c r="S17" i="1"/>
  <c r="N18" i="1"/>
  <c r="O18" i="1"/>
  <c r="P18" i="1"/>
  <c r="Q18" i="1"/>
  <c r="S18" i="1"/>
  <c r="N19" i="1"/>
  <c r="O19" i="1"/>
  <c r="P19" i="1"/>
  <c r="Q19" i="1"/>
  <c r="S19" i="1"/>
  <c r="N20" i="1"/>
  <c r="O20" i="1"/>
  <c r="P20" i="1"/>
  <c r="Q20" i="1"/>
  <c r="S20" i="1"/>
  <c r="N21" i="1"/>
  <c r="O21" i="1"/>
  <c r="P21" i="1"/>
  <c r="Q21" i="1"/>
  <c r="S21" i="1"/>
  <c r="N22" i="1"/>
  <c r="O22" i="1"/>
  <c r="P22" i="1"/>
  <c r="Q22" i="1"/>
  <c r="S22" i="1"/>
  <c r="L37" i="1"/>
  <c r="C198" i="2"/>
  <c r="A27" i="1"/>
  <c r="L38" i="1"/>
  <c r="L40" i="1"/>
  <c r="C41" i="1"/>
  <c r="C43" i="1"/>
  <c r="C43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167" i="2"/>
  <c r="C42" i="2"/>
  <c r="H42" i="2"/>
  <c r="H44" i="2"/>
  <c r="H45" i="2"/>
  <c r="H47" i="2"/>
  <c r="H62" i="2"/>
  <c r="C81" i="2"/>
  <c r="C91" i="2"/>
  <c r="C106" i="2"/>
  <c r="C122" i="2"/>
  <c r="C153" i="2"/>
  <c r="D165" i="2"/>
  <c r="D167" i="2"/>
  <c r="D162" i="2"/>
  <c r="D163" i="2"/>
  <c r="D164" i="2"/>
  <c r="C44" i="2"/>
  <c r="C39" i="2"/>
  <c r="C156" i="2"/>
  <c r="D160" i="2"/>
  <c r="D161" i="2"/>
  <c r="C45" i="2"/>
  <c r="C62" i="2"/>
</calcChain>
</file>

<file path=xl/sharedStrings.xml><?xml version="1.0" encoding="utf-8"?>
<sst xmlns="http://schemas.openxmlformats.org/spreadsheetml/2006/main" count="389" uniqueCount="191">
  <si>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</si>
  <si>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</si>
  <si>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</si>
  <si>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</si>
  <si>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</si>
  <si>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</si>
  <si>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</si>
  <si>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</si>
  <si>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</si>
  <si>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</si>
  <si>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</si>
  <si>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</si>
  <si>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</si>
  <si>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</si>
  <si>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</si>
  <si>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</si>
  <si>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</si>
  <si>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</si>
  <si>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</si>
  <si>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</si>
  <si>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</si>
  <si>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</si>
  <si>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</si>
  <si>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</si>
  <si>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</si>
  <si>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</si>
  <si>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</si>
  <si>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</si>
  <si>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</si>
  <si>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</si>
  <si>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</si>
  <si>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</si>
  <si>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</si>
  <si>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</si>
  <si>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</si>
  <si>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</si>
  <si>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</si>
  <si>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</si>
  <si>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</si>
  <si>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</si>
  <si>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</si>
  <si>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</si>
  <si>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</si>
  <si>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</si>
  <si>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</si>
  <si>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</si>
  <si>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</si>
  <si>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</si>
  <si>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</si>
  <si>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</si>
  <si>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</si>
  <si>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</si>
  <si>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</si>
  <si>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</si>
  <si>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</si>
  <si>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</si>
  <si>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</si>
  <si>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</si>
  <si>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</si>
  <si>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</si>
  <si>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</si>
  <si>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</si>
  <si>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</si>
  <si>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</si>
  <si>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</si>
  <si>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</si>
  <si>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</si>
  <si>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</si>
  <si>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</si>
  <si>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</si>
  <si>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</si>
  <si>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</si>
  <si>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</si>
  <si>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</si>
  <si>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</si>
  <si>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</si>
  <si>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</si>
  <si>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</si>
  <si>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</si>
  <si>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</si>
  <si>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</si>
  <si>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</si>
  <si>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</si>
  <si>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</si>
  <si>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</si>
  <si>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</si>
  <si>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</si>
  <si>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</si>
  <si>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</si>
  <si>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</si>
  <si>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</si>
  <si>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</si>
  <si>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</si>
  <si>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</si>
  <si>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</si>
  <si>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</si>
  <si>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</si>
  <si>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</si>
  <si>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</si>
  <si>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</si>
  <si>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</si>
  <si>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</si>
  <si>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</si>
  <si>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</si>
  <si>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</si>
  <si>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</si>
  <si>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</si>
  <si>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</si>
  <si>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</si>
  <si>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</si>
  <si>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</si>
  <si>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</si>
  <si>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</si>
  <si>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</si>
  <si>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</si>
  <si>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</si>
  <si>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</si>
  <si>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</si>
  <si>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</si>
  <si>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</si>
  <si>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</si>
  <si>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</si>
  <si>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</si>
  <si>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</si>
  <si>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</si>
  <si>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</si>
  <si>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</si>
  <si>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</si>
  <si>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</si>
  <si>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</si>
  <si>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</si>
  <si>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</si>
  <si>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</si>
  <si>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</si>
  <si>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</si>
  <si>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</si>
  <si>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</si>
  <si>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</si>
  <si>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</si>
  <si>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</si>
  <si>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</si>
  <si>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</si>
  <si>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</si>
  <si>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</si>
  <si>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</si>
  <si>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</si>
  <si>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</si>
  <si>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</si>
  <si>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</si>
  <si>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</si>
  <si>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</si>
  <si>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</si>
  <si>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</si>
  <si>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</si>
  <si>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</si>
  <si>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</si>
  <si>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</si>
  <si>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</si>
  <si>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</si>
  <si>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</si>
  <si>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</si>
  <si>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H Venkatesh</t>
  </si>
  <si>
    <t>Shilpa Madhu</t>
  </si>
  <si>
    <t>Lakshmana</t>
  </si>
  <si>
    <t>Gave</t>
  </si>
  <si>
    <t>Total Debt</t>
  </si>
  <si>
    <t>Total Gave</t>
  </si>
  <si>
    <t>Totally</t>
  </si>
  <si>
    <t>Interset Paid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</si>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</sst>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7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330D-1A48-5C4E-A6CD-C1AC2702D5BE}">
  <dimension ref="A1:S43"/>
  <sheetViews>
    <sheetView tabSelected="1" topLeftCell="B16" zoomScaleNormal="60" zoomScaleSheetLayoutView="100" workbookViewId="0">
      <selection activeCell="E36" sqref="E36"/>
    </sheetView>
  </sheetViews>
  <sheetFormatPr defaultRowHeight="15" x14ac:dyDescent="0.2"/>
  <cols>
    <col min="2" max="3" width="12.10546875" customWidth="1"/>
    <col min="4" max="4" width="11.1640625" customWidth="1"/>
    <col min="5" max="5" width="13.71875" customWidth="1"/>
    <col min="7" max="7" width="11.97265625" bestFit="1" customWidth="1"/>
    <col min="9" max="9" width="12.23828125" bestFit="1" customWidth="1"/>
    <col min="11" max="11" width="11.703125" customWidth="1"/>
    <col min="12" max="12" width="12.5078125" bestFit="1" customWidth="1"/>
    <col min="14" max="14" width="16.6796875" customWidth="1"/>
    <col min="16" max="16" width="11.97265625" bestFit="1" customWidth="1"/>
    <col min="17" max="18" width="11.97265625" customWidth="1"/>
    <col min="19" max="19" width="12.9140625" customWidth="1"/>
  </cols>
  <sheetData>
    <row r="1" spans="1:19" x14ac:dyDescent="0.2">
      <c r="A1" s="3" t="s">
        <v>2</v>
      </c>
      <c r="B1" s="3" t="s">
        <v>1</v>
      </c>
      <c r="C1" s="3" t="s">
        <v>125</v>
      </c>
      <c r="D1" s="3" t="s">
        <v>126</v>
      </c>
      <c r="E1" s="3" t="s">
        <v>127</v>
      </c>
      <c r="F1" s="3" t="s">
        <v>4</v>
      </c>
      <c r="H1" s="36" t="s">
        <v>135</v>
      </c>
      <c r="I1" s="36" t="s">
        <v>1</v>
      </c>
      <c r="J1" s="36" t="s">
        <v>126</v>
      </c>
      <c r="K1" s="36" t="s">
        <v>127</v>
      </c>
      <c r="L1" s="36" t="s">
        <v>4</v>
      </c>
      <c r="M1" s="36" t="s">
        <v>145</v>
      </c>
      <c r="N1" s="36" t="s">
        <v>150</v>
      </c>
      <c r="O1" s="36" t="s">
        <v>148</v>
      </c>
      <c r="P1" s="36" t="s">
        <v>149</v>
      </c>
      <c r="Q1" s="36" t="s">
        <v>152</v>
      </c>
      <c r="R1" s="36" t="s">
        <v>168</v>
      </c>
      <c r="S1" s="36" t="s">
        <v>146</v>
      </c>
    </row>
    <row r="2" spans="1:19" x14ac:dyDescent="0.2">
      <c r="A2" s="2">
        <v>1</v>
      </c>
      <c r="B2" s="20">
        <v>44493</v>
      </c>
      <c r="C2" s="20" t="s">
        <v>37</v>
      </c>
      <c r="D2" s="2" t="s">
        <v>128</v>
      </c>
      <c r="E2" s="2" t="s">
        <v>129</v>
      </c>
      <c r="F2" s="2">
        <v>2000</v>
      </c>
      <c r="H2" s="2">
        <v>1</v>
      </c>
      <c r="I2" s="20">
        <v>44193</v>
      </c>
      <c r="J2" s="2" t="s">
        <v>151</v>
      </c>
      <c r="K2" s="2" t="s">
        <v>153</v>
      </c>
      <c r="L2" s="2">
        <v>100000</v>
      </c>
      <c r="M2" s="2">
        <v>2</v>
      </c>
      <c r="N2" s="20">
        <f ca="1">TODAY()</f>
        <v>44562</v>
      </c>
      <c r="O2" s="2">
        <f ca="1">N2-I2</f>
        <v>369</v>
      </c>
      <c r="P2" s="2">
        <f ca="1">(O2/365)*12</f>
        <v>12.131506849315068</v>
      </c>
      <c r="Q2" s="2">
        <f ca="1">(L2*P2*M2) /100</f>
        <v>24263.013698630137</v>
      </c>
      <c r="R2" s="2"/>
      <c r="S2" s="2">
        <f ca="1">L2+Q2-R2</f>
        <v>124263.01369863014</v>
      </c>
    </row>
    <row r="3" spans="1:19" x14ac:dyDescent="0.2">
      <c r="A3" s="2">
        <v>2</v>
      </c>
      <c r="B3" s="20">
        <v>44501</v>
      </c>
      <c r="C3" s="20" t="s">
        <v>37</v>
      </c>
      <c r="D3" s="2" t="s">
        <v>128</v>
      </c>
      <c r="E3" s="2" t="s">
        <v>129</v>
      </c>
      <c r="F3" s="2">
        <v>1350</v>
      </c>
      <c r="H3" s="2">
        <v>2</v>
      </c>
      <c r="I3" s="20">
        <v>44200</v>
      </c>
      <c r="J3" s="2" t="s">
        <v>151</v>
      </c>
      <c r="K3" s="2" t="s">
        <v>154</v>
      </c>
      <c r="L3" s="2">
        <v>100000</v>
      </c>
      <c r="M3" s="2">
        <v>2.5</v>
      </c>
      <c r="N3" s="20">
        <f t="shared" ref="N3:N22" ca="1" si="0">TODAY()</f>
        <v>44562</v>
      </c>
      <c r="O3" s="2">
        <f t="shared" ref="O3:O6" ca="1" si="1">N3-I3</f>
        <v>362</v>
      </c>
      <c r="P3" s="2">
        <f t="shared" ref="P3:P14" ca="1" si="2">(O3/365)*12</f>
        <v>11.901369863013699</v>
      </c>
      <c r="Q3" s="2">
        <f t="shared" ref="Q3:Q6" ca="1" si="3">(L3*P3*M3) /100</f>
        <v>29753.424657534248</v>
      </c>
      <c r="R3" s="2"/>
      <c r="S3" s="2">
        <f ca="1">L3+Q3-R3</f>
        <v>129753.42465753425</v>
      </c>
    </row>
    <row r="4" spans="1:19" x14ac:dyDescent="0.2">
      <c r="A4" s="2">
        <v>3</v>
      </c>
      <c r="B4" s="20">
        <v>44514</v>
      </c>
      <c r="C4" s="20" t="s">
        <v>37</v>
      </c>
      <c r="D4" s="2" t="s">
        <v>128</v>
      </c>
      <c r="E4" s="2" t="s">
        <v>85</v>
      </c>
      <c r="F4" s="2">
        <v>1000</v>
      </c>
      <c r="H4" s="2">
        <v>3</v>
      </c>
      <c r="I4" s="20">
        <v>44205</v>
      </c>
      <c r="J4" s="2" t="s">
        <v>151</v>
      </c>
      <c r="K4" s="2" t="s">
        <v>155</v>
      </c>
      <c r="L4" s="2">
        <v>100000</v>
      </c>
      <c r="M4" s="2">
        <v>2</v>
      </c>
      <c r="N4" s="20">
        <f t="shared" ca="1" si="0"/>
        <v>44562</v>
      </c>
      <c r="O4" s="2">
        <f t="shared" ca="1" si="1"/>
        <v>357</v>
      </c>
      <c r="P4" s="2">
        <f t="shared" ca="1" si="2"/>
        <v>11.736986301369862</v>
      </c>
      <c r="Q4" s="2">
        <f t="shared" ca="1" si="3"/>
        <v>23473.972602739726</v>
      </c>
      <c r="R4" s="2"/>
      <c r="S4" s="2">
        <f ca="1">L4+Q4</f>
        <v>123473.97260273973</v>
      </c>
    </row>
    <row r="5" spans="1:19" x14ac:dyDescent="0.2">
      <c r="A5" s="2">
        <v>4</v>
      </c>
      <c r="B5" s="20">
        <v>44520</v>
      </c>
      <c r="C5" s="20" t="s">
        <v>37</v>
      </c>
      <c r="D5" s="2" t="s">
        <v>128</v>
      </c>
      <c r="E5" s="2" t="s">
        <v>129</v>
      </c>
      <c r="F5" s="2">
        <v>6480</v>
      </c>
      <c r="H5" s="2">
        <v>4</v>
      </c>
      <c r="I5" s="20">
        <v>44236</v>
      </c>
      <c r="J5" s="2" t="s">
        <v>151</v>
      </c>
      <c r="K5" s="2" t="s">
        <v>155</v>
      </c>
      <c r="L5" s="2">
        <v>100000</v>
      </c>
      <c r="M5" s="2">
        <v>2</v>
      </c>
      <c r="N5" s="20">
        <f t="shared" ca="1" si="0"/>
        <v>44562</v>
      </c>
      <c r="O5" s="2">
        <f t="shared" ca="1" si="1"/>
        <v>326</v>
      </c>
      <c r="P5" s="2">
        <f t="shared" ca="1" si="2"/>
        <v>10.717808219178082</v>
      </c>
      <c r="Q5" s="2">
        <f t="shared" ca="1" si="3"/>
        <v>21435.616438356163</v>
      </c>
      <c r="R5" s="2"/>
      <c r="S5" s="2">
        <f ca="1">L5+Q5-R5</f>
        <v>121435.61643835617</v>
      </c>
    </row>
    <row r="6" spans="1:19" x14ac:dyDescent="0.2">
      <c r="A6" s="2">
        <v>5</v>
      </c>
      <c r="B6" s="20">
        <v>44522</v>
      </c>
      <c r="C6" s="20" t="s">
        <v>37</v>
      </c>
      <c r="D6" s="2" t="s">
        <v>128</v>
      </c>
      <c r="E6" s="2" t="s">
        <v>84</v>
      </c>
      <c r="F6" s="2">
        <v>2790</v>
      </c>
      <c r="H6" s="2">
        <v>5</v>
      </c>
      <c r="I6" s="20">
        <v>44206</v>
      </c>
      <c r="J6" s="2" t="s">
        <v>151</v>
      </c>
      <c r="K6" s="2" t="s">
        <v>156</v>
      </c>
      <c r="L6" s="2">
        <v>50000</v>
      </c>
      <c r="M6" s="2">
        <v>2</v>
      </c>
      <c r="N6" s="20">
        <f t="shared" ca="1" si="0"/>
        <v>44562</v>
      </c>
      <c r="O6" s="2">
        <f t="shared" ca="1" si="1"/>
        <v>356</v>
      </c>
      <c r="P6" s="2">
        <f t="shared" ca="1" si="2"/>
        <v>11.704109589041096</v>
      </c>
      <c r="Q6" s="2">
        <f t="shared" ca="1" si="3"/>
        <v>11704.109589041096</v>
      </c>
      <c r="R6" s="2"/>
      <c r="S6" s="2">
        <f ca="1">L6+Q6-R6</f>
        <v>61704.109589041094</v>
      </c>
    </row>
    <row r="7" spans="1:19" x14ac:dyDescent="0.2">
      <c r="A7" s="2">
        <v>6</v>
      </c>
      <c r="B7" s="20">
        <v>44530</v>
      </c>
      <c r="C7" s="2" t="s">
        <v>37</v>
      </c>
      <c r="D7" s="2" t="s">
        <v>128</v>
      </c>
      <c r="E7" s="2" t="s">
        <v>129</v>
      </c>
      <c r="F7" s="2">
        <v>4100</v>
      </c>
      <c r="H7" s="2">
        <v>6</v>
      </c>
      <c r="I7" s="20">
        <v>44214</v>
      </c>
      <c r="J7" s="2" t="s">
        <v>151</v>
      </c>
      <c r="K7" s="2" t="s">
        <v>157</v>
      </c>
      <c r="L7" s="2">
        <v>100000</v>
      </c>
      <c r="M7" s="2">
        <v>2</v>
      </c>
      <c r="N7" s="20">
        <f ca="1">TODAY()</f>
        <v>44562</v>
      </c>
      <c r="O7" s="2">
        <f ca="1">N7-I7</f>
        <v>348</v>
      </c>
      <c r="P7" s="2">
        <f ca="1">(O7/365)*12</f>
        <v>11.441095890410958</v>
      </c>
      <c r="Q7" s="2">
        <f ca="1">(L7*P7*M7) /100</f>
        <v>22882.191780821919</v>
      </c>
      <c r="R7" s="2"/>
      <c r="S7" s="2">
        <f ca="1">L7+Q7-R7</f>
        <v>122882.19178082192</v>
      </c>
    </row>
    <row r="8" spans="1:19" x14ac:dyDescent="0.2">
      <c r="A8" s="11">
        <v>7</v>
      </c>
      <c r="B8" s="27">
        <v>44530</v>
      </c>
      <c r="C8" s="11" t="s">
        <v>130</v>
      </c>
      <c r="D8" s="36" t="s">
        <v>131</v>
      </c>
      <c r="E8" s="11" t="s">
        <v>132</v>
      </c>
      <c r="F8" s="11">
        <v>43960</v>
      </c>
      <c r="H8" s="2">
        <v>7</v>
      </c>
      <c r="I8" s="20">
        <v>44202</v>
      </c>
      <c r="J8" s="2" t="s">
        <v>151</v>
      </c>
      <c r="K8" s="2" t="s">
        <v>158</v>
      </c>
      <c r="L8" s="2">
        <v>100000</v>
      </c>
      <c r="M8" s="2">
        <v>2</v>
      </c>
      <c r="N8" s="20">
        <f t="shared" ca="1" si="0"/>
        <v>44562</v>
      </c>
      <c r="O8" s="2">
        <f t="shared" ref="O8:O11" ca="1" si="4">N8-I8</f>
        <v>360</v>
      </c>
      <c r="P8" s="2">
        <f t="shared" ca="1" si="2"/>
        <v>11.835616438356164</v>
      </c>
      <c r="Q8" s="2">
        <f t="shared" ref="Q8:Q11" ca="1" si="5">(L8*P8*M8) /100</f>
        <v>23671.232876712325</v>
      </c>
      <c r="R8" s="2"/>
      <c r="S8" s="2">
        <f ca="1">L8+Q8-R8</f>
        <v>123671.23287671233</v>
      </c>
    </row>
    <row r="9" spans="1:19" x14ac:dyDescent="0.2">
      <c r="A9" s="11">
        <v>8</v>
      </c>
      <c r="B9" s="27">
        <v>44530</v>
      </c>
      <c r="C9" s="11" t="s">
        <v>37</v>
      </c>
      <c r="D9" s="11" t="s">
        <v>128</v>
      </c>
      <c r="E9" s="11" t="s">
        <v>137</v>
      </c>
      <c r="F9" s="11">
        <v>25000</v>
      </c>
      <c r="H9" s="2">
        <v>8</v>
      </c>
      <c r="I9" s="20">
        <v>44226</v>
      </c>
      <c r="J9" s="2" t="s">
        <v>151</v>
      </c>
      <c r="K9" s="2" t="s">
        <v>159</v>
      </c>
      <c r="L9" s="2">
        <v>50000</v>
      </c>
      <c r="M9" s="2">
        <v>2</v>
      </c>
      <c r="N9" s="20">
        <f t="shared" ca="1" si="0"/>
        <v>44562</v>
      </c>
      <c r="O9" s="2">
        <f t="shared" ca="1" si="4"/>
        <v>336</v>
      </c>
      <c r="P9" s="2">
        <f t="shared" ca="1" si="2"/>
        <v>11.046575342465754</v>
      </c>
      <c r="Q9" s="2">
        <f t="shared" ca="1" si="5"/>
        <v>11046.575342465752</v>
      </c>
      <c r="R9" s="2"/>
      <c r="S9" s="2">
        <f ca="1">L9+Q9-R9</f>
        <v>61046.575342465752</v>
      </c>
    </row>
    <row r="10" spans="1:19" x14ac:dyDescent="0.2">
      <c r="A10" s="11">
        <v>9</v>
      </c>
      <c r="B10" s="27">
        <v>44530</v>
      </c>
      <c r="C10" s="11" t="s">
        <v>37</v>
      </c>
      <c r="D10" s="11" t="s">
        <v>128</v>
      </c>
      <c r="E10" s="11" t="s">
        <v>138</v>
      </c>
      <c r="F10" s="11">
        <v>8000</v>
      </c>
      <c r="H10" s="2">
        <v>9</v>
      </c>
      <c r="I10" s="20">
        <v>44236</v>
      </c>
      <c r="J10" s="2" t="s">
        <v>151</v>
      </c>
      <c r="K10" s="2" t="s">
        <v>153</v>
      </c>
      <c r="L10" s="2">
        <v>50000</v>
      </c>
      <c r="M10" s="2">
        <v>2</v>
      </c>
      <c r="N10" s="20">
        <f t="shared" ca="1" si="0"/>
        <v>44562</v>
      </c>
      <c r="O10" s="2">
        <f t="shared" ca="1" si="4"/>
        <v>326</v>
      </c>
      <c r="P10" s="2">
        <f t="shared" ca="1" si="2"/>
        <v>10.717808219178082</v>
      </c>
      <c r="Q10" s="2">
        <f t="shared" ca="1" si="5"/>
        <v>10717.808219178081</v>
      </c>
      <c r="R10" s="2"/>
      <c r="S10" s="2">
        <f ca="1">L10+Q10-R10</f>
        <v>60717.808219178085</v>
      </c>
    </row>
    <row r="11" spans="1:19" x14ac:dyDescent="0.2">
      <c r="A11" s="11">
        <v>10</v>
      </c>
      <c r="B11" s="27">
        <v>44530</v>
      </c>
      <c r="C11" s="11" t="s">
        <v>37</v>
      </c>
      <c r="D11" s="11" t="s">
        <v>128</v>
      </c>
      <c r="E11" s="11" t="s">
        <v>139</v>
      </c>
      <c r="F11" s="11">
        <v>5000</v>
      </c>
      <c r="H11" s="2">
        <v>10</v>
      </c>
      <c r="I11" s="20">
        <v>44227</v>
      </c>
      <c r="J11" s="2" t="s">
        <v>151</v>
      </c>
      <c r="K11" s="2" t="s">
        <v>160</v>
      </c>
      <c r="L11" s="2">
        <v>50000</v>
      </c>
      <c r="M11" s="2">
        <v>2</v>
      </c>
      <c r="N11" s="20">
        <f t="shared" ca="1" si="0"/>
        <v>44562</v>
      </c>
      <c r="O11" s="2">
        <f t="shared" ca="1" si="4"/>
        <v>335</v>
      </c>
      <c r="P11" s="2">
        <f t="shared" ca="1" si="2"/>
        <v>11.013698630136986</v>
      </c>
      <c r="Q11" s="2">
        <f t="shared" ca="1" si="5"/>
        <v>11013.698630136985</v>
      </c>
      <c r="R11" s="2"/>
      <c r="S11" s="2">
        <f ca="1">L11+Q11-R11</f>
        <v>61013.698630136983</v>
      </c>
    </row>
    <row r="12" spans="1:19" x14ac:dyDescent="0.2">
      <c r="A12" s="11">
        <v>11</v>
      </c>
      <c r="B12" s="27">
        <v>44530</v>
      </c>
      <c r="C12" s="11" t="s">
        <v>37</v>
      </c>
      <c r="D12" s="11" t="s">
        <v>140</v>
      </c>
      <c r="E12" s="11" t="s">
        <v>141</v>
      </c>
      <c r="F12" s="11">
        <v>600</v>
      </c>
      <c r="H12" s="2">
        <v>11</v>
      </c>
      <c r="I12" s="20">
        <v>44211</v>
      </c>
      <c r="J12" s="2" t="s">
        <v>151</v>
      </c>
      <c r="K12" s="2" t="s">
        <v>161</v>
      </c>
      <c r="L12" s="2">
        <v>10000</v>
      </c>
      <c r="M12" s="2"/>
      <c r="N12" s="20">
        <f t="shared" ca="1" si="0"/>
        <v>44562</v>
      </c>
      <c r="O12" s="2">
        <f t="shared" ref="O12:O14" ca="1" si="6">N12-I12</f>
        <v>351</v>
      </c>
      <c r="P12" s="2">
        <f t="shared" ca="1" si="2"/>
        <v>11.539726027397261</v>
      </c>
      <c r="Q12" s="2">
        <f t="shared" ref="Q12:Q14" ca="1" si="7">(L12*P12*M12) /100</f>
        <v>0</v>
      </c>
      <c r="R12" s="2"/>
      <c r="S12" s="2">
        <f t="shared" ref="S12:S14" ca="1" si="8">L12+Q12</f>
        <v>10000</v>
      </c>
    </row>
    <row r="13" spans="1:19" x14ac:dyDescent="0.2">
      <c r="A13" s="11">
        <v>12</v>
      </c>
      <c r="B13" s="27">
        <v>44530</v>
      </c>
      <c r="C13" s="11" t="s">
        <v>37</v>
      </c>
      <c r="D13" s="11" t="s">
        <v>140</v>
      </c>
      <c r="E13" s="11" t="s">
        <v>142</v>
      </c>
      <c r="F13" s="11">
        <v>1000</v>
      </c>
      <c r="H13" s="2">
        <v>12</v>
      </c>
      <c r="I13" s="20">
        <v>44513</v>
      </c>
      <c r="J13" s="2" t="s">
        <v>151</v>
      </c>
      <c r="K13" s="2" t="s">
        <v>162</v>
      </c>
      <c r="L13" s="2">
        <v>100000</v>
      </c>
      <c r="M13" s="2">
        <v>2</v>
      </c>
      <c r="N13" s="20">
        <f t="shared" ca="1" si="0"/>
        <v>44562</v>
      </c>
      <c r="O13" s="2">
        <f t="shared" ca="1" si="6"/>
        <v>49</v>
      </c>
      <c r="P13" s="2">
        <f t="shared" ca="1" si="2"/>
        <v>1.6109589041095891</v>
      </c>
      <c r="Q13" s="2">
        <f t="shared" ca="1" si="7"/>
        <v>3221.9178082191779</v>
      </c>
      <c r="R13" s="2"/>
      <c r="S13" s="2">
        <f ca="1">L13+Q13-R13</f>
        <v>103221.91780821918</v>
      </c>
    </row>
    <row r="14" spans="1:19" x14ac:dyDescent="0.2">
      <c r="A14" s="11">
        <v>13</v>
      </c>
      <c r="B14" s="27">
        <v>44530</v>
      </c>
      <c r="C14" s="11" t="s">
        <v>37</v>
      </c>
      <c r="D14" s="11" t="s">
        <v>140</v>
      </c>
      <c r="E14" s="11" t="s">
        <v>137</v>
      </c>
      <c r="F14" s="11">
        <v>2400</v>
      </c>
      <c r="H14" s="2">
        <v>13</v>
      </c>
      <c r="I14" s="20">
        <v>44513</v>
      </c>
      <c r="J14" s="2" t="s">
        <v>164</v>
      </c>
      <c r="K14" s="2" t="s">
        <v>163</v>
      </c>
      <c r="L14" s="2">
        <v>50000</v>
      </c>
      <c r="M14" s="2"/>
      <c r="N14" s="20">
        <f t="shared" ca="1" si="0"/>
        <v>44562</v>
      </c>
      <c r="O14" s="2">
        <f t="shared" ca="1" si="6"/>
        <v>49</v>
      </c>
      <c r="P14" s="2">
        <f t="shared" ca="1" si="2"/>
        <v>1.6109589041095891</v>
      </c>
      <c r="Q14" s="2">
        <f t="shared" ca="1" si="7"/>
        <v>0</v>
      </c>
      <c r="R14" s="2"/>
      <c r="S14" s="2">
        <f t="shared" ca="1" si="8"/>
        <v>50000</v>
      </c>
    </row>
    <row r="15" spans="1:19" x14ac:dyDescent="0.2">
      <c r="A15" s="11">
        <v>14</v>
      </c>
      <c r="B15" s="27">
        <v>44530</v>
      </c>
      <c r="C15" s="11" t="s">
        <v>37</v>
      </c>
      <c r="D15" s="11" t="s">
        <v>140</v>
      </c>
      <c r="E15" s="11" t="s">
        <v>143</v>
      </c>
      <c r="F15" s="11">
        <v>400</v>
      </c>
      <c r="H15" s="11">
        <v>14</v>
      </c>
      <c r="I15" s="27">
        <v>43885</v>
      </c>
      <c r="J15" s="11" t="s">
        <v>151</v>
      </c>
      <c r="K15" s="11" t="s">
        <v>155</v>
      </c>
      <c r="L15" s="11">
        <v>50000</v>
      </c>
      <c r="M15" s="11">
        <v>2</v>
      </c>
      <c r="N15" s="27">
        <f t="shared" ca="1" si="0"/>
        <v>44562</v>
      </c>
      <c r="O15" s="11">
        <f t="shared" ref="O15:O16" ca="1" si="9">N15-I15</f>
        <v>677</v>
      </c>
      <c r="P15" s="11">
        <f t="shared" ref="P15:P16" ca="1" si="10">(O15/365)*12</f>
        <v>22.257534246575343</v>
      </c>
      <c r="Q15" s="11">
        <f t="shared" ref="Q15:Q16" ca="1" si="11">(L15*P15*M15) /100</f>
        <v>22257.534246575342</v>
      </c>
      <c r="R15" s="2">
        <v>12000</v>
      </c>
      <c r="S15" s="2">
        <f ca="1">L15+Q15-R15</f>
        <v>60257.534246575349</v>
      </c>
    </row>
    <row r="16" spans="1:19" x14ac:dyDescent="0.2">
      <c r="A16" s="11">
        <v>15</v>
      </c>
      <c r="B16" s="27">
        <v>44530</v>
      </c>
      <c r="C16" s="11" t="s">
        <v>37</v>
      </c>
      <c r="D16" s="11" t="s">
        <v>144</v>
      </c>
      <c r="E16" s="11" t="s">
        <v>141</v>
      </c>
      <c r="F16" s="11">
        <v>19000</v>
      </c>
      <c r="H16" s="2">
        <v>15</v>
      </c>
      <c r="I16" s="20">
        <v>44417</v>
      </c>
      <c r="J16" s="2" t="s">
        <v>151</v>
      </c>
      <c r="K16" s="2" t="s">
        <v>154</v>
      </c>
      <c r="L16" s="2">
        <v>10000</v>
      </c>
      <c r="M16" s="2"/>
      <c r="N16" s="20">
        <f t="shared" ca="1" si="0"/>
        <v>44562</v>
      </c>
      <c r="O16" s="2">
        <f t="shared" ca="1" si="9"/>
        <v>145</v>
      </c>
      <c r="P16" s="2">
        <f t="shared" ca="1" si="10"/>
        <v>4.7671232876712324</v>
      </c>
      <c r="Q16" s="2">
        <f t="shared" ca="1" si="11"/>
        <v>0</v>
      </c>
      <c r="R16" s="55"/>
      <c r="S16" s="2">
        <f t="shared" ref="S15:S16" ca="1" si="12">L16+Q16</f>
        <v>10000</v>
      </c>
    </row>
    <row r="17" spans="1:19" x14ac:dyDescent="0.2">
      <c r="A17" s="11">
        <v>16</v>
      </c>
      <c r="B17" s="27">
        <v>44530</v>
      </c>
      <c r="C17" s="11" t="s">
        <v>37</v>
      </c>
      <c r="D17" s="11" t="s">
        <v>144</v>
      </c>
      <c r="E17" s="11" t="s">
        <v>137</v>
      </c>
      <c r="F17" s="11">
        <v>7000</v>
      </c>
      <c r="H17" s="2">
        <v>16</v>
      </c>
      <c r="I17" s="20">
        <v>44166</v>
      </c>
      <c r="J17" s="2" t="s">
        <v>151</v>
      </c>
      <c r="K17" s="2" t="s">
        <v>169</v>
      </c>
      <c r="L17" s="2">
        <v>100000</v>
      </c>
      <c r="M17" s="2">
        <v>2</v>
      </c>
      <c r="N17" s="20">
        <f t="shared" ca="1" si="0"/>
        <v>44562</v>
      </c>
      <c r="O17" s="2">
        <f t="shared" ref="O17:O18" ca="1" si="13">N17-I17</f>
        <v>396</v>
      </c>
      <c r="P17" s="2">
        <f t="shared" ref="P17:P18" ca="1" si="14">(O17/365)*12</f>
        <v>13.019178082191781</v>
      </c>
      <c r="Q17" s="2">
        <f t="shared" ref="Q17:Q18" ca="1" si="15">(L17*P17*M17) /100</f>
        <v>26038.356164383564</v>
      </c>
      <c r="R17" s="55"/>
      <c r="S17" s="2">
        <f t="shared" ref="S17:S18" ca="1" si="16">L17+Q17</f>
        <v>126038.35616438356</v>
      </c>
    </row>
    <row r="18" spans="1:19" x14ac:dyDescent="0.2">
      <c r="A18" s="11">
        <v>17</v>
      </c>
      <c r="B18" s="27">
        <v>44530</v>
      </c>
      <c r="C18" s="11" t="s">
        <v>37</v>
      </c>
      <c r="D18" s="11" t="s">
        <v>144</v>
      </c>
      <c r="E18" s="11" t="s">
        <v>142</v>
      </c>
      <c r="F18" s="11">
        <v>1000</v>
      </c>
      <c r="H18" s="2">
        <v>17</v>
      </c>
      <c r="I18" s="20">
        <v>44159</v>
      </c>
      <c r="J18" s="2" t="s">
        <v>151</v>
      </c>
      <c r="K18" s="2" t="s">
        <v>174</v>
      </c>
      <c r="L18" s="2">
        <v>225000</v>
      </c>
      <c r="M18" s="2">
        <v>0.5</v>
      </c>
      <c r="N18" s="20">
        <f t="shared" ca="1" si="0"/>
        <v>44562</v>
      </c>
      <c r="O18" s="2">
        <f t="shared" ca="1" si="13"/>
        <v>403</v>
      </c>
      <c r="P18" s="2">
        <f t="shared" ca="1" si="14"/>
        <v>13.24931506849315</v>
      </c>
      <c r="Q18" s="2">
        <f t="shared" ca="1" si="15"/>
        <v>14905.479452054795</v>
      </c>
      <c r="R18" s="55"/>
      <c r="S18" s="2">
        <f t="shared" ca="1" si="16"/>
        <v>239905.4794520548</v>
      </c>
    </row>
    <row r="19" spans="1:19" x14ac:dyDescent="0.2">
      <c r="A19" s="11">
        <v>18</v>
      </c>
      <c r="B19" s="27">
        <v>44530</v>
      </c>
      <c r="C19" s="11" t="s">
        <v>130</v>
      </c>
      <c r="D19" s="11" t="s">
        <v>144</v>
      </c>
      <c r="E19" s="11" t="s">
        <v>147</v>
      </c>
      <c r="F19" s="11">
        <v>13000</v>
      </c>
      <c r="H19" s="2">
        <v>18</v>
      </c>
      <c r="I19" s="20">
        <v>44506</v>
      </c>
      <c r="J19" s="2" t="s">
        <v>151</v>
      </c>
      <c r="K19" s="2" t="s">
        <v>176</v>
      </c>
      <c r="L19" s="2">
        <v>50000</v>
      </c>
      <c r="M19" s="2">
        <v>2</v>
      </c>
      <c r="N19" s="20">
        <f t="shared" ca="1" si="0"/>
        <v>44562</v>
      </c>
      <c r="O19" s="2">
        <f t="shared" ref="O19:O20" ca="1" si="17">N19-I19</f>
        <v>56</v>
      </c>
      <c r="P19" s="2">
        <f t="shared" ref="P19:P20" ca="1" si="18">(O19/365)*12</f>
        <v>1.8410958904109589</v>
      </c>
      <c r="Q19" s="2">
        <f t="shared" ref="Q19:Q20" ca="1" si="19">(L19*P19*M19) /100</f>
        <v>1841.0958904109589</v>
      </c>
      <c r="R19" s="55"/>
      <c r="S19" s="2">
        <f t="shared" ref="S19:S20" ca="1" si="20">L19+Q19</f>
        <v>51841.095890410958</v>
      </c>
    </row>
    <row r="20" spans="1:19" x14ac:dyDescent="0.2">
      <c r="A20" s="11">
        <v>19</v>
      </c>
      <c r="B20" s="27">
        <v>44538</v>
      </c>
      <c r="C20" s="11" t="s">
        <v>130</v>
      </c>
      <c r="D20" s="11" t="s">
        <v>140</v>
      </c>
      <c r="E20" s="11" t="s">
        <v>147</v>
      </c>
      <c r="F20" s="11">
        <v>3960</v>
      </c>
      <c r="H20" s="2">
        <v>19</v>
      </c>
      <c r="I20" s="20">
        <v>44552</v>
      </c>
      <c r="J20" s="2" t="s">
        <v>151</v>
      </c>
      <c r="K20" s="2" t="s">
        <v>179</v>
      </c>
      <c r="L20" s="2">
        <v>100000</v>
      </c>
      <c r="M20" s="2">
        <v>0.5</v>
      </c>
      <c r="N20" s="20">
        <f t="shared" ca="1" si="0"/>
        <v>44562</v>
      </c>
      <c r="O20" s="2">
        <f t="shared" ca="1" si="17"/>
        <v>10</v>
      </c>
      <c r="P20" s="2">
        <f t="shared" ca="1" si="18"/>
        <v>0.32876712328767121</v>
      </c>
      <c r="Q20" s="2">
        <f t="shared" ca="1" si="19"/>
        <v>164.38356164383561</v>
      </c>
      <c r="R20" s="55"/>
      <c r="S20" s="2">
        <f t="shared" ca="1" si="20"/>
        <v>100164.38356164383</v>
      </c>
    </row>
    <row r="21" spans="1:19" x14ac:dyDescent="0.2">
      <c r="A21" s="11">
        <v>20</v>
      </c>
      <c r="B21" s="27">
        <v>44538</v>
      </c>
      <c r="C21" s="11" t="s">
        <v>37</v>
      </c>
      <c r="D21" s="11" t="s">
        <v>140</v>
      </c>
      <c r="E21" s="11" t="s">
        <v>175</v>
      </c>
      <c r="F21" s="11">
        <v>500</v>
      </c>
      <c r="H21" s="2">
        <v>20</v>
      </c>
      <c r="I21" s="20"/>
      <c r="J21" s="2"/>
      <c r="K21" s="2"/>
      <c r="L21" s="2"/>
      <c r="M21" s="2"/>
      <c r="N21" s="20">
        <f t="shared" ca="1" si="0"/>
        <v>44562</v>
      </c>
      <c r="O21" s="2">
        <f t="shared" ref="O21" ca="1" si="21">N21-I21</f>
        <v>44562</v>
      </c>
      <c r="P21" s="2">
        <f t="shared" ref="P21" ca="1" si="22">(O21/365)*12</f>
        <v>1465.0520547945207</v>
      </c>
      <c r="Q21" s="2">
        <f t="shared" ref="Q21" ca="1" si="23">(L21*P21*M21) /100</f>
        <v>0</v>
      </c>
      <c r="R21" s="55"/>
      <c r="S21" s="2">
        <f t="shared" ref="S21" ca="1" si="24">L21+Q21</f>
        <v>0</v>
      </c>
    </row>
    <row r="22" spans="1:19" x14ac:dyDescent="0.2">
      <c r="A22" s="11">
        <v>21</v>
      </c>
      <c r="B22" s="27">
        <v>44501</v>
      </c>
      <c r="C22" s="11" t="s">
        <v>37</v>
      </c>
      <c r="D22" s="11" t="s">
        <v>128</v>
      </c>
      <c r="E22" s="11" t="s">
        <v>84</v>
      </c>
      <c r="F22" s="11">
        <v>800</v>
      </c>
      <c r="H22" s="2">
        <v>21</v>
      </c>
      <c r="I22" s="20"/>
      <c r="J22" s="2"/>
      <c r="K22" s="2"/>
      <c r="L22" s="2"/>
      <c r="M22" s="2"/>
      <c r="N22" s="20">
        <f t="shared" ca="1" si="0"/>
        <v>44562</v>
      </c>
      <c r="O22" s="2">
        <f t="shared" ref="O22" ca="1" si="25">N22-I22</f>
        <v>44562</v>
      </c>
      <c r="P22" s="2">
        <f t="shared" ref="P22" ca="1" si="26">(O22/365)*12</f>
        <v>1465.0520547945207</v>
      </c>
      <c r="Q22" s="2">
        <f t="shared" ref="Q22" ca="1" si="27">(L22*P22*M22) /100</f>
        <v>0</v>
      </c>
      <c r="R22" s="55"/>
      <c r="S22" s="2">
        <f t="shared" ref="S22" ca="1" si="28">L22+Q22</f>
        <v>0</v>
      </c>
    </row>
    <row r="23" spans="1:19" x14ac:dyDescent="0.2">
      <c r="A23" s="2">
        <v>22</v>
      </c>
      <c r="B23" s="20">
        <v>44509</v>
      </c>
      <c r="C23" s="2" t="s">
        <v>37</v>
      </c>
      <c r="D23" s="2" t="s">
        <v>128</v>
      </c>
      <c r="E23" s="2" t="s">
        <v>129</v>
      </c>
      <c r="F23" s="2">
        <v>2420</v>
      </c>
    </row>
    <row r="24" spans="1:19" x14ac:dyDescent="0.2">
      <c r="A24" s="2">
        <v>23</v>
      </c>
      <c r="B24" s="20">
        <v>44513</v>
      </c>
      <c r="C24" s="2" t="s">
        <v>37</v>
      </c>
      <c r="D24" s="2" t="s">
        <v>128</v>
      </c>
      <c r="E24" s="2" t="s">
        <v>84</v>
      </c>
      <c r="F24" s="2">
        <v>400</v>
      </c>
    </row>
    <row r="25" spans="1:19" x14ac:dyDescent="0.2">
      <c r="A25" s="2">
        <v>24</v>
      </c>
      <c r="B25" s="20">
        <v>44515</v>
      </c>
      <c r="C25" s="2" t="s">
        <v>37</v>
      </c>
      <c r="D25" s="2" t="s">
        <v>128</v>
      </c>
      <c r="E25" s="2" t="s">
        <v>142</v>
      </c>
      <c r="F25" s="2">
        <v>900</v>
      </c>
    </row>
    <row r="26" spans="1:19" x14ac:dyDescent="0.2">
      <c r="A26" s="2">
        <v>25</v>
      </c>
      <c r="B26" s="20">
        <v>44516</v>
      </c>
      <c r="C26" s="2" t="s">
        <v>37</v>
      </c>
      <c r="D26" s="2" t="s">
        <v>128</v>
      </c>
      <c r="E26" s="2" t="s">
        <v>84</v>
      </c>
      <c r="F26" s="2">
        <v>360</v>
      </c>
    </row>
    <row r="27" spans="1:19" x14ac:dyDescent="0.2">
      <c r="A27" s="2">
        <f>SUM(A26,1)</f>
        <v>26</v>
      </c>
      <c r="B27" s="20">
        <v>44517</v>
      </c>
      <c r="C27" s="2" t="s">
        <v>37</v>
      </c>
      <c r="D27" s="2" t="s">
        <v>177</v>
      </c>
      <c r="E27" s="2" t="s">
        <v>178</v>
      </c>
      <c r="F27" s="2">
        <v>4550</v>
      </c>
    </row>
    <row r="28" spans="1:19" x14ac:dyDescent="0.2">
      <c r="A28" s="2">
        <v>27</v>
      </c>
      <c r="B28" s="20">
        <v>44552</v>
      </c>
      <c r="C28" s="2" t="s">
        <v>37</v>
      </c>
      <c r="D28" s="2" t="s">
        <v>128</v>
      </c>
      <c r="E28" s="2" t="s">
        <v>84</v>
      </c>
      <c r="F28" s="2">
        <v>200</v>
      </c>
    </row>
    <row r="29" spans="1:19" x14ac:dyDescent="0.2">
      <c r="A29" s="2">
        <v>28</v>
      </c>
      <c r="B29" s="20">
        <v>44560</v>
      </c>
      <c r="C29" s="2" t="s">
        <v>37</v>
      </c>
      <c r="D29" s="2" t="s">
        <v>128</v>
      </c>
      <c r="E29" s="2" t="s">
        <v>129</v>
      </c>
      <c r="F29" s="2">
        <v>2000</v>
      </c>
    </row>
    <row r="30" spans="1:19" x14ac:dyDescent="0.2">
      <c r="A30" s="2">
        <v>29</v>
      </c>
      <c r="B30" s="20">
        <v>44560</v>
      </c>
      <c r="C30" s="2" t="s">
        <v>37</v>
      </c>
      <c r="D30" s="2" t="s">
        <v>188</v>
      </c>
      <c r="E30" s="2" t="s">
        <v>189</v>
      </c>
      <c r="F30" s="2">
        <v>2700</v>
      </c>
    </row>
    <row r="31" spans="1:19" x14ac:dyDescent="0.2">
      <c r="A31" s="2">
        <v>30</v>
      </c>
      <c r="B31" s="20">
        <v>44560</v>
      </c>
      <c r="C31" s="2" t="s">
        <v>37</v>
      </c>
      <c r="D31" s="2" t="s">
        <v>128</v>
      </c>
      <c r="E31" s="2" t="s">
        <v>84</v>
      </c>
      <c r="F31" s="2">
        <v>200</v>
      </c>
    </row>
    <row r="32" spans="1:19" x14ac:dyDescent="0.2">
      <c r="A32" s="2">
        <v>31</v>
      </c>
      <c r="B32" s="20">
        <v>44561</v>
      </c>
      <c r="C32" s="2" t="s">
        <v>130</v>
      </c>
      <c r="D32" s="3" t="s">
        <v>131</v>
      </c>
      <c r="E32" s="2" t="s">
        <v>190</v>
      </c>
      <c r="F32" s="2">
        <v>44685</v>
      </c>
    </row>
    <row r="33" spans="1:12" x14ac:dyDescent="0.2">
      <c r="A33" s="2"/>
      <c r="B33" s="20"/>
      <c r="C33" s="2"/>
      <c r="D33" s="2"/>
      <c r="E33" s="2"/>
      <c r="F33" s="2"/>
    </row>
    <row r="34" spans="1:12" x14ac:dyDescent="0.2">
      <c r="A34" s="2"/>
      <c r="B34" s="20"/>
      <c r="C34" s="2"/>
      <c r="D34" s="2"/>
      <c r="E34" s="2"/>
      <c r="F34" s="2"/>
    </row>
    <row r="35" spans="1:12" x14ac:dyDescent="0.2">
      <c r="A35" s="2"/>
      <c r="B35" s="20"/>
      <c r="C35" s="2"/>
      <c r="D35" s="2"/>
      <c r="E35" s="2"/>
      <c r="F35" s="2"/>
    </row>
    <row r="36" spans="1:12" x14ac:dyDescent="0.2">
      <c r="A36" s="2"/>
      <c r="B36" s="20"/>
      <c r="C36" s="2"/>
      <c r="D36" s="2"/>
      <c r="E36" s="2"/>
      <c r="F36" s="2"/>
      <c r="K36" s="54"/>
      <c r="L36" s="51"/>
    </row>
    <row r="37" spans="1:12" x14ac:dyDescent="0.2">
      <c r="A37" s="2"/>
      <c r="B37" s="20"/>
      <c r="C37" s="2"/>
      <c r="D37" s="2"/>
      <c r="E37" s="2"/>
      <c r="F37" s="2"/>
      <c r="K37" s="54" t="s">
        <v>165</v>
      </c>
      <c r="L37" s="51">
        <f ca="1">SUMIF(J2:J22,"Debt",S2:S22)</f>
        <v>1691390.4109589038</v>
      </c>
    </row>
    <row r="38" spans="1:12" x14ac:dyDescent="0.2">
      <c r="A38" s="2"/>
      <c r="B38" s="20"/>
      <c r="C38" s="2"/>
      <c r="D38" s="2"/>
      <c r="E38" s="2"/>
      <c r="F38" s="2"/>
      <c r="K38" s="52" t="s">
        <v>166</v>
      </c>
      <c r="L38" s="53">
        <f ca="1">SUMIF(J2:J16,"Gave",S2:S16)</f>
        <v>50000</v>
      </c>
    </row>
    <row r="39" spans="1:12" x14ac:dyDescent="0.2">
      <c r="K39" s="3"/>
      <c r="L39" s="3"/>
    </row>
    <row r="40" spans="1:12" x14ac:dyDescent="0.2">
      <c r="B40" s="45" t="s">
        <v>133</v>
      </c>
      <c r="C40" s="48">
        <f>SUMIF(C2:C38,"Expense",F2:F38)</f>
        <v>102150</v>
      </c>
      <c r="K40" s="48" t="s">
        <v>167</v>
      </c>
      <c r="L40" s="8">
        <f ca="1">L38-L37</f>
        <v>-1641390.4109589038</v>
      </c>
    </row>
    <row r="41" spans="1:12" x14ac:dyDescent="0.2">
      <c r="B41" s="46" t="s">
        <v>134</v>
      </c>
      <c r="C41" s="49">
        <f>SUMIF(C2:C39,"Income",F2:F39)</f>
        <v>105605</v>
      </c>
    </row>
    <row r="42" spans="1:12" x14ac:dyDescent="0.2">
      <c r="C42" s="12"/>
    </row>
    <row r="43" spans="1:12" x14ac:dyDescent="0.2">
      <c r="B43" s="47" t="s">
        <v>136</v>
      </c>
      <c r="C43" s="50">
        <f>C41-C40</f>
        <v>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3558-2A09-6A49-938F-5DDF393FFECF}">
  <dimension ref="A1:J202"/>
  <sheetViews>
    <sheetView topLeftCell="A179" zoomScaleNormal="60" zoomScaleSheetLayoutView="100" workbookViewId="0">
      <selection activeCell="E212" sqref="E212"/>
    </sheetView>
  </sheetViews>
  <sheetFormatPr defaultRowHeight="15" x14ac:dyDescent="0.2"/>
  <cols>
    <col min="1" max="1" width="6.9921875" customWidth="1"/>
    <col min="2" max="2" width="23.40625" customWidth="1"/>
    <col min="3" max="3" width="8.87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124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103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80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96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97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98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101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102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104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105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107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106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111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112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113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123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 x14ac:dyDescent="0.2">
      <c r="E40">
        <v>2000</v>
      </c>
      <c r="F40" t="s">
        <v>11</v>
      </c>
    </row>
    <row r="41" spans="1:10" x14ac:dyDescent="0.2">
      <c r="E41" t="s">
        <v>40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42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 x14ac:dyDescent="0.2">
      <c r="B64" s="56"/>
      <c r="C64" s="56"/>
      <c r="D64" s="56"/>
      <c r="E64" s="56"/>
      <c r="F64" s="56"/>
    </row>
    <row r="65" spans="2:3" x14ac:dyDescent="0.2">
      <c r="B65" s="23">
        <v>44515</v>
      </c>
    </row>
    <row r="67" spans="2:3" x14ac:dyDescent="0.2">
      <c r="B67" s="3" t="s">
        <v>88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90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91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94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89</v>
      </c>
      <c r="C81" s="22" t="str">
        <f>IMSUB(H62,C79)</f>
        <v>10496</v>
      </c>
      <c r="D81" t="s">
        <v>100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99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89</v>
      </c>
      <c r="C91" s="15" t="str">
        <f>IMSUB(C81,C89)</f>
        <v>9996</v>
      </c>
      <c r="D91" t="s">
        <v>100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94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108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109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89</v>
      </c>
      <c r="C106" s="15" t="str">
        <f>IMSUB(C91,C104)</f>
        <v>8706</v>
      </c>
      <c r="D106" t="s">
        <v>100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99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88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110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100</v>
      </c>
    </row>
    <row r="121" spans="2:4" x14ac:dyDescent="0.2">
      <c r="B121" s="2"/>
      <c r="C121" s="2"/>
    </row>
    <row r="122" spans="2:4" x14ac:dyDescent="0.2">
      <c r="B122" s="3" t="s">
        <v>45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115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117</v>
      </c>
      <c r="C130" s="9"/>
    </row>
    <row r="131" spans="2:3" x14ac:dyDescent="0.2">
      <c r="B131" s="9" t="s">
        <v>116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118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119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120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121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122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109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100</v>
      </c>
    </row>
    <row r="152" spans="2:5" x14ac:dyDescent="0.2">
      <c r="B152" s="9"/>
      <c r="C152" s="9"/>
    </row>
    <row r="153" spans="2:5" s="42" customFormat="1" x14ac:dyDescent="0.2">
      <c r="B153" s="44" t="s">
        <v>89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95</v>
      </c>
      <c r="C156" s="25">
        <f>SUM(H47,0)</f>
        <v>46006</v>
      </c>
      <c r="D156" t="s">
        <v>100</v>
      </c>
    </row>
    <row r="157" spans="2:5" x14ac:dyDescent="0.2">
      <c r="B157" t="s">
        <v>100</v>
      </c>
      <c r="C157" t="s">
        <v>114</v>
      </c>
    </row>
    <row r="159" spans="2:5" x14ac:dyDescent="0.2">
      <c r="B159" s="3" t="s">
        <v>1</v>
      </c>
      <c r="C159" s="3" t="s">
        <v>0</v>
      </c>
      <c r="D159" s="3" t="s">
        <v>92</v>
      </c>
      <c r="E159" t="s">
        <v>100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173</v>
      </c>
      <c r="C171" s="2"/>
    </row>
    <row r="172" spans="2:4" x14ac:dyDescent="0.2">
      <c r="B172" s="2"/>
      <c r="C172" s="2"/>
    </row>
    <row r="173" spans="2:4" x14ac:dyDescent="0.2">
      <c r="B173" s="3" t="s">
        <v>170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171</v>
      </c>
      <c r="C176" s="2">
        <v>200</v>
      </c>
    </row>
    <row r="177" spans="1:3" x14ac:dyDescent="0.2">
      <c r="B177" s="2" t="s">
        <v>34</v>
      </c>
      <c r="C177" s="2">
        <v>150</v>
      </c>
    </row>
    <row r="178" spans="1:3" x14ac:dyDescent="0.2">
      <c r="B178" s="2" t="s">
        <v>172</v>
      </c>
      <c r="C178" s="2">
        <v>100</v>
      </c>
    </row>
    <row r="179" spans="1:3" x14ac:dyDescent="0.2">
      <c r="B179" s="2" t="s">
        <v>107</v>
      </c>
      <c r="C179" s="2">
        <v>50</v>
      </c>
    </row>
    <row r="180" spans="1:3" x14ac:dyDescent="0.2">
      <c r="B180" s="2" t="s">
        <v>33</v>
      </c>
      <c r="C180" s="2">
        <v>50</v>
      </c>
    </row>
    <row r="183" spans="1:3" x14ac:dyDescent="0.2">
      <c r="B183" s="1">
        <v>44553</v>
      </c>
    </row>
    <row r="184" spans="1:3" x14ac:dyDescent="0.2">
      <c r="B184" t="s">
        <v>181</v>
      </c>
    </row>
    <row r="185" spans="1:3" x14ac:dyDescent="0.2">
      <c r="A185" s="2">
        <v>1</v>
      </c>
      <c r="B185" s="2" t="s">
        <v>180</v>
      </c>
      <c r="C185" s="2">
        <v>110</v>
      </c>
    </row>
    <row r="186" spans="1:3" x14ac:dyDescent="0.2">
      <c r="A186" s="2">
        <v>2</v>
      </c>
      <c r="B186" s="2" t="s">
        <v>12</v>
      </c>
      <c r="C186" s="2">
        <v>101</v>
      </c>
    </row>
    <row r="187" spans="1:3" x14ac:dyDescent="0.2">
      <c r="A187" s="2">
        <v>3</v>
      </c>
      <c r="B187" s="2" t="s">
        <v>10</v>
      </c>
      <c r="C187" s="2">
        <v>128</v>
      </c>
    </row>
    <row r="188" spans="1:3" x14ac:dyDescent="0.2">
      <c r="A188" s="2">
        <v>4</v>
      </c>
      <c r="B188" s="2" t="s">
        <v>172</v>
      </c>
      <c r="C188" s="2">
        <v>131</v>
      </c>
    </row>
    <row r="189" spans="1:3" x14ac:dyDescent="0.2">
      <c r="A189" s="2">
        <v>5</v>
      </c>
      <c r="B189" s="2" t="s">
        <v>182</v>
      </c>
      <c r="C189" s="2">
        <v>110</v>
      </c>
    </row>
    <row r="190" spans="1:3" x14ac:dyDescent="0.2">
      <c r="A190" s="2">
        <v>6</v>
      </c>
      <c r="B190" s="2" t="s">
        <v>16</v>
      </c>
      <c r="C190" s="2">
        <v>120</v>
      </c>
    </row>
    <row r="191" spans="1:3" x14ac:dyDescent="0.2">
      <c r="A191" s="2">
        <v>7</v>
      </c>
      <c r="B191" s="2" t="s">
        <v>183</v>
      </c>
      <c r="C191" s="2">
        <v>100</v>
      </c>
    </row>
    <row r="192" spans="1:3" x14ac:dyDescent="0.2">
      <c r="A192" s="2">
        <v>8</v>
      </c>
      <c r="B192" s="2" t="s">
        <v>107</v>
      </c>
      <c r="C192" s="2">
        <v>100</v>
      </c>
    </row>
    <row r="193" spans="1:3" x14ac:dyDescent="0.2">
      <c r="A193" s="2">
        <v>9</v>
      </c>
      <c r="B193" s="2" t="s">
        <v>184</v>
      </c>
      <c r="C193" s="2">
        <v>100</v>
      </c>
    </row>
    <row r="194" spans="1:3" x14ac:dyDescent="0.2">
      <c r="A194" s="2">
        <v>10</v>
      </c>
      <c r="B194" s="2" t="s">
        <v>187</v>
      </c>
      <c r="C194" s="2">
        <v>100</v>
      </c>
    </row>
    <row r="195" spans="1:3" x14ac:dyDescent="0.2">
      <c r="A195" s="2">
        <v>11</v>
      </c>
      <c r="B195" s="2" t="s">
        <v>185</v>
      </c>
      <c r="C195" s="2">
        <v>100</v>
      </c>
    </row>
    <row r="196" spans="1:3" x14ac:dyDescent="0.2">
      <c r="A196" s="2">
        <v>12</v>
      </c>
      <c r="B196" s="2" t="s">
        <v>186</v>
      </c>
      <c r="C196" s="2">
        <v>100</v>
      </c>
    </row>
    <row r="197" spans="1:3" x14ac:dyDescent="0.2">
      <c r="A197" s="2"/>
      <c r="B197" s="2"/>
      <c r="C197" s="2"/>
    </row>
    <row r="198" spans="1:3" x14ac:dyDescent="0.2">
      <c r="A198" s="2"/>
      <c r="B198" s="3" t="s">
        <v>93</v>
      </c>
      <c r="C198" s="22">
        <f>SUM(C185:C197)</f>
        <v>1300</v>
      </c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766F-42DB-C843-B80A-6924C1B7DEF9}">
  <dimension ref="A1:C42"/>
  <sheetViews>
    <sheetView zoomScaleNormal="60" zoomScaleSheetLayoutView="100" workbookViewId="0">
      <selection activeCell="E14" sqref="E14"/>
    </sheetView>
  </sheetViews>
  <sheetFormatPr defaultRowHeight="15" x14ac:dyDescent="0.2"/>
  <cols>
    <col min="1" max="1" width="10.4921875" customWidth="1"/>
  </cols>
  <sheetData>
    <row r="1" spans="1:3" x14ac:dyDescent="0.2">
      <c r="A1" s="2" t="s">
        <v>50</v>
      </c>
      <c r="B1" s="2" t="s">
        <v>81</v>
      </c>
      <c r="C1" s="2" t="s">
        <v>83</v>
      </c>
    </row>
    <row r="2" spans="1:3" x14ac:dyDescent="0.2">
      <c r="A2" s="2" t="s">
        <v>47</v>
      </c>
      <c r="B2" s="2">
        <v>25</v>
      </c>
      <c r="C2" s="2">
        <v>1</v>
      </c>
    </row>
    <row r="3" spans="1:3" x14ac:dyDescent="0.2">
      <c r="A3" s="2" t="s">
        <v>86</v>
      </c>
      <c r="B3" s="2">
        <v>25</v>
      </c>
      <c r="C3" s="2">
        <v>1</v>
      </c>
    </row>
    <row r="4" spans="1:3" x14ac:dyDescent="0.2">
      <c r="A4" s="2" t="s">
        <v>48</v>
      </c>
      <c r="B4" s="2">
        <v>10</v>
      </c>
      <c r="C4" s="2"/>
    </row>
    <row r="5" spans="1:3" x14ac:dyDescent="0.2">
      <c r="A5" s="2" t="s">
        <v>49</v>
      </c>
      <c r="B5" s="2">
        <v>25</v>
      </c>
      <c r="C5" s="2">
        <v>1</v>
      </c>
    </row>
    <row r="6" spans="1:3" x14ac:dyDescent="0.2">
      <c r="A6" s="2" t="s">
        <v>75</v>
      </c>
      <c r="B6" s="2">
        <v>5</v>
      </c>
      <c r="C6" s="2"/>
    </row>
    <row r="7" spans="1:3" x14ac:dyDescent="0.2">
      <c r="A7" s="2" t="s">
        <v>51</v>
      </c>
      <c r="B7" s="2">
        <v>10</v>
      </c>
      <c r="C7" s="2">
        <v>1</v>
      </c>
    </row>
    <row r="8" spans="1:3" x14ac:dyDescent="0.2">
      <c r="A8" s="2" t="s">
        <v>53</v>
      </c>
      <c r="B8" s="2">
        <v>20</v>
      </c>
      <c r="C8" s="2">
        <v>1</v>
      </c>
    </row>
    <row r="9" spans="1:3" x14ac:dyDescent="0.2">
      <c r="A9" s="2" t="s">
        <v>55</v>
      </c>
      <c r="B9" s="2">
        <v>20</v>
      </c>
      <c r="C9" s="2">
        <v>1</v>
      </c>
    </row>
    <row r="10" spans="1:3" x14ac:dyDescent="0.2">
      <c r="A10" s="2" t="s">
        <v>54</v>
      </c>
      <c r="B10" s="2">
        <v>10</v>
      </c>
      <c r="C10" s="2">
        <v>1</v>
      </c>
    </row>
    <row r="11" spans="1:3" x14ac:dyDescent="0.2">
      <c r="A11" s="2" t="s">
        <v>56</v>
      </c>
      <c r="B11" s="2">
        <v>25</v>
      </c>
      <c r="C11" s="2">
        <v>2</v>
      </c>
    </row>
    <row r="12" spans="1:3" x14ac:dyDescent="0.2">
      <c r="A12" s="2" t="s">
        <v>87</v>
      </c>
      <c r="B12" s="2">
        <v>1</v>
      </c>
      <c r="C12" s="2">
        <v>1</v>
      </c>
    </row>
    <row r="13" spans="1:3" x14ac:dyDescent="0.2">
      <c r="A13" s="2" t="s">
        <v>57</v>
      </c>
      <c r="B13" s="2">
        <v>10</v>
      </c>
      <c r="C13" s="2">
        <v>1</v>
      </c>
    </row>
    <row r="14" spans="1:3" x14ac:dyDescent="0.2">
      <c r="A14" s="2" t="s">
        <v>58</v>
      </c>
      <c r="B14" s="2">
        <v>5</v>
      </c>
      <c r="C14" s="2"/>
    </row>
    <row r="15" spans="1:3" x14ac:dyDescent="0.2">
      <c r="A15" s="2" t="s">
        <v>59</v>
      </c>
      <c r="B15" s="2">
        <v>1</v>
      </c>
      <c r="C15" s="2"/>
    </row>
    <row r="16" spans="1:3" x14ac:dyDescent="0.2">
      <c r="A16" s="2" t="s">
        <v>74</v>
      </c>
      <c r="B16" s="2">
        <v>1</v>
      </c>
      <c r="C16" s="2">
        <v>1</v>
      </c>
    </row>
    <row r="17" spans="1:3" x14ac:dyDescent="0.2">
      <c r="A17" s="2" t="s">
        <v>60</v>
      </c>
      <c r="B17" s="2">
        <v>10</v>
      </c>
      <c r="C17" s="2"/>
    </row>
    <row r="18" spans="1:3" x14ac:dyDescent="0.2">
      <c r="A18" s="2" t="s">
        <v>61</v>
      </c>
      <c r="B18" s="2">
        <v>10</v>
      </c>
      <c r="C18" s="2">
        <v>2</v>
      </c>
    </row>
    <row r="19" spans="1:3" x14ac:dyDescent="0.2">
      <c r="A19" s="2" t="s">
        <v>62</v>
      </c>
      <c r="B19" s="2">
        <v>1</v>
      </c>
      <c r="C19" s="2">
        <v>1</v>
      </c>
    </row>
    <row r="20" spans="1:3" x14ac:dyDescent="0.2">
      <c r="A20" s="2" t="s">
        <v>63</v>
      </c>
      <c r="B20" s="2">
        <v>5</v>
      </c>
      <c r="C20" s="2">
        <v>2</v>
      </c>
    </row>
    <row r="21" spans="1:3" x14ac:dyDescent="0.2">
      <c r="A21" s="2" t="s">
        <v>64</v>
      </c>
      <c r="B21" s="2">
        <v>30</v>
      </c>
      <c r="C21" s="2">
        <v>1</v>
      </c>
    </row>
    <row r="22" spans="1:3" x14ac:dyDescent="0.2">
      <c r="A22" s="2" t="s">
        <v>52</v>
      </c>
      <c r="B22" s="2">
        <v>5</v>
      </c>
      <c r="C22" s="2">
        <v>2</v>
      </c>
    </row>
    <row r="23" spans="1:3" x14ac:dyDescent="0.2">
      <c r="A23" s="2" t="s">
        <v>65</v>
      </c>
      <c r="B23" s="2">
        <v>20</v>
      </c>
      <c r="C23" s="2">
        <v>2</v>
      </c>
    </row>
    <row r="24" spans="1:3" x14ac:dyDescent="0.2">
      <c r="A24" s="2" t="s">
        <v>66</v>
      </c>
      <c r="B24" s="2">
        <v>20</v>
      </c>
      <c r="C24" s="2">
        <v>1</v>
      </c>
    </row>
    <row r="25" spans="1:3" x14ac:dyDescent="0.2">
      <c r="A25" s="2" t="s">
        <v>67</v>
      </c>
      <c r="B25" s="2"/>
      <c r="C25" s="2">
        <v>1</v>
      </c>
    </row>
    <row r="26" spans="1:3" x14ac:dyDescent="0.2">
      <c r="A26" s="2" t="s">
        <v>68</v>
      </c>
      <c r="B26" s="2">
        <v>20</v>
      </c>
      <c r="C26" s="2">
        <v>1</v>
      </c>
    </row>
    <row r="27" spans="1:3" x14ac:dyDescent="0.2">
      <c r="A27" s="2" t="s">
        <v>69</v>
      </c>
      <c r="B27" s="2">
        <v>20</v>
      </c>
      <c r="C27" s="2">
        <v>1</v>
      </c>
    </row>
    <row r="28" spans="1:3" x14ac:dyDescent="0.2">
      <c r="A28" s="2" t="s">
        <v>70</v>
      </c>
      <c r="B28" s="2">
        <v>6</v>
      </c>
      <c r="C28" s="2">
        <v>1</v>
      </c>
    </row>
    <row r="29" spans="1:3" x14ac:dyDescent="0.2">
      <c r="A29" s="2" t="s">
        <v>71</v>
      </c>
      <c r="B29" s="2">
        <v>20</v>
      </c>
      <c r="C29" s="2">
        <v>1</v>
      </c>
    </row>
    <row r="30" spans="1:3" x14ac:dyDescent="0.2">
      <c r="A30" s="2" t="s">
        <v>72</v>
      </c>
      <c r="B30" s="2">
        <v>15</v>
      </c>
      <c r="C30" s="2">
        <v>1</v>
      </c>
    </row>
    <row r="31" spans="1:3" x14ac:dyDescent="0.2">
      <c r="A31" s="2" t="s">
        <v>73</v>
      </c>
      <c r="B31" s="2">
        <v>1</v>
      </c>
      <c r="C31" s="2">
        <v>1</v>
      </c>
    </row>
    <row r="32" spans="1:3" x14ac:dyDescent="0.2">
      <c r="A32" s="2" t="s">
        <v>76</v>
      </c>
      <c r="B32" s="2">
        <v>5</v>
      </c>
      <c r="C32" s="2">
        <v>1</v>
      </c>
    </row>
    <row r="33" spans="1:3" x14ac:dyDescent="0.2">
      <c r="A33" s="2" t="s">
        <v>77</v>
      </c>
      <c r="B33" s="2">
        <v>25</v>
      </c>
      <c r="C33" s="2">
        <v>1</v>
      </c>
    </row>
    <row r="34" spans="1:3" x14ac:dyDescent="0.2">
      <c r="A34" s="2" t="s">
        <v>78</v>
      </c>
      <c r="B34" s="2">
        <v>10</v>
      </c>
      <c r="C34" s="2">
        <v>1</v>
      </c>
    </row>
    <row r="35" spans="1:3" x14ac:dyDescent="0.2">
      <c r="A35" s="2" t="s">
        <v>82</v>
      </c>
      <c r="B35" s="2">
        <v>25</v>
      </c>
      <c r="C35" s="2">
        <v>1</v>
      </c>
    </row>
    <row r="36" spans="1:3" x14ac:dyDescent="0.2">
      <c r="A36" s="2" t="s">
        <v>79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2021-10-24T13:39:22Z</dcterms:created>
</cp:coreProperties>
</file>