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-255" yWindow="-375" windowWidth="20730" windowHeight="8610" activeTab="5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  <sheet name="Ganapati" sheetId="9" r:id="rId6"/>
    <sheet name="House" sheetId="10" r:id="rId7"/>
  </sheets>
  <definedNames>
    <definedName name="_xlnm._FilterDatabase" localSheetId="2" hidden="1">'Daily Expenditure'!$A$1:$I$100</definedName>
    <definedName name="_xlnm._FilterDatabase" localSheetId="3" hidden="1">'Temple Collection '!$B$48:$D$50</definedName>
  </definedNames>
  <calcPr calcId="124519"/>
  <pivotCaches>
    <pivotCache cacheId="2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4" i="9"/>
  <c r="H174" s="1"/>
  <c r="I174" s="1"/>
  <c r="G175"/>
  <c r="H175" s="1"/>
  <c r="I175" s="1"/>
  <c r="H47"/>
  <c r="H48"/>
  <c r="H49"/>
  <c r="H50"/>
  <c r="H51"/>
  <c r="H52"/>
  <c r="H53"/>
  <c r="D66"/>
  <c r="G6" s="1"/>
  <c r="D80"/>
  <c r="D95"/>
  <c r="D103"/>
  <c r="D111"/>
  <c r="G10" s="1"/>
  <c r="D120"/>
  <c r="D134"/>
  <c r="G12" s="1"/>
  <c r="D157"/>
  <c r="G13" s="1"/>
  <c r="D168"/>
  <c r="G14" s="1"/>
  <c r="G7"/>
  <c r="G8"/>
  <c r="G9"/>
  <c r="G11"/>
  <c r="G176"/>
  <c r="H176" s="1"/>
  <c r="I176" s="1"/>
  <c r="K4" i="10"/>
  <c r="K3"/>
  <c r="L34" i="1"/>
  <c r="D47" i="10"/>
  <c r="C47"/>
  <c r="D46"/>
  <c r="C46"/>
  <c r="D45"/>
  <c r="C45"/>
  <c r="D44"/>
  <c r="C44"/>
  <c r="D43"/>
  <c r="C43"/>
  <c r="D42"/>
  <c r="C42"/>
  <c r="D41"/>
  <c r="C41"/>
  <c r="D40"/>
  <c r="C40"/>
  <c r="D39"/>
  <c r="C39"/>
  <c r="D38"/>
  <c r="C38"/>
  <c r="D37"/>
  <c r="C37"/>
  <c r="D36"/>
  <c r="C36"/>
  <c r="D35"/>
  <c r="C35"/>
  <c r="D34"/>
  <c r="C34"/>
  <c r="D33"/>
  <c r="C33"/>
  <c r="D32"/>
  <c r="C32"/>
  <c r="D31"/>
  <c r="C31"/>
  <c r="D30"/>
  <c r="C30"/>
  <c r="D29"/>
  <c r="C29"/>
  <c r="D28"/>
  <c r="C28"/>
  <c r="D27"/>
  <c r="C27"/>
  <c r="D26"/>
  <c r="C26"/>
  <c r="D25"/>
  <c r="C25"/>
  <c r="D24"/>
  <c r="C24"/>
  <c r="D23"/>
  <c r="C23"/>
  <c r="D22"/>
  <c r="C22"/>
  <c r="D21"/>
  <c r="C21"/>
  <c r="D20"/>
  <c r="C20"/>
  <c r="D19"/>
  <c r="C19"/>
  <c r="D18"/>
  <c r="C18"/>
  <c r="D17"/>
  <c r="C17"/>
  <c r="D16"/>
  <c r="C16"/>
  <c r="D15"/>
  <c r="C15"/>
  <c r="D14"/>
  <c r="C14"/>
  <c r="D13"/>
  <c r="C13"/>
  <c r="D12"/>
  <c r="C12"/>
  <c r="D11"/>
  <c r="C11"/>
  <c r="D10"/>
  <c r="C10"/>
  <c r="D9"/>
  <c r="C9"/>
  <c r="D8"/>
  <c r="C8"/>
  <c r="D7"/>
  <c r="C7"/>
  <c r="D6"/>
  <c r="C6"/>
  <c r="D5"/>
  <c r="C5"/>
  <c r="D4"/>
  <c r="C4"/>
  <c r="D3"/>
  <c r="C3"/>
  <c r="D2"/>
  <c r="C2"/>
  <c r="K6"/>
  <c r="Q3" i="1"/>
  <c r="R3" s="1"/>
  <c r="S3" s="1"/>
  <c r="Q2"/>
  <c r="R2" s="1"/>
  <c r="S2" s="1"/>
  <c r="Q18"/>
  <c r="R18" s="1"/>
  <c r="S18" s="1"/>
  <c r="Q19"/>
  <c r="R19" s="1"/>
  <c r="Q17"/>
  <c r="R17" s="1"/>
  <c r="S17" s="1"/>
  <c r="Q4"/>
  <c r="R4" s="1"/>
  <c r="S4" s="1"/>
  <c r="Q5"/>
  <c r="R5" s="1"/>
  <c r="S5" s="1"/>
  <c r="Q6"/>
  <c r="R6" s="1"/>
  <c r="S6" s="1"/>
  <c r="Q7"/>
  <c r="R7" s="1"/>
  <c r="S7" s="1"/>
  <c r="Q8"/>
  <c r="R8" s="1"/>
  <c r="S8" s="1"/>
  <c r="Q9"/>
  <c r="R9" s="1"/>
  <c r="S9" s="1"/>
  <c r="Q10"/>
  <c r="R10" s="1"/>
  <c r="S10" s="1"/>
  <c r="T10" s="1"/>
  <c r="Q11"/>
  <c r="R11" s="1"/>
  <c r="S11" s="1"/>
  <c r="Q12"/>
  <c r="R12" s="1"/>
  <c r="S12" s="1"/>
  <c r="Q13"/>
  <c r="R13" s="1"/>
  <c r="S13" s="1"/>
  <c r="Q14"/>
  <c r="R14" s="1"/>
  <c r="S14" s="1"/>
  <c r="Q15"/>
  <c r="R15" s="1"/>
  <c r="S15" s="1"/>
  <c r="Q16"/>
  <c r="R16" s="1"/>
  <c r="S16" s="1"/>
  <c r="L35"/>
  <c r="L37"/>
  <c r="C78"/>
  <c r="D78"/>
  <c r="C79"/>
  <c r="D79"/>
  <c r="C80"/>
  <c r="D80"/>
  <c r="C81"/>
  <c r="D81"/>
  <c r="C82"/>
  <c r="D82"/>
  <c r="C83"/>
  <c r="D83"/>
  <c r="C84"/>
  <c r="D84"/>
  <c r="C85"/>
  <c r="D85"/>
  <c r="C86"/>
  <c r="D86"/>
  <c r="C87"/>
  <c r="D87"/>
  <c r="C88"/>
  <c r="D88"/>
  <c r="C89"/>
  <c r="D89"/>
  <c r="C90"/>
  <c r="D90"/>
  <c r="C91"/>
  <c r="D91"/>
  <c r="C92"/>
  <c r="D92"/>
  <c r="C93"/>
  <c r="D93"/>
  <c r="C94"/>
  <c r="D94"/>
  <c r="C95"/>
  <c r="D95"/>
  <c r="C96"/>
  <c r="D96"/>
  <c r="C97"/>
  <c r="D97"/>
  <c r="C98"/>
  <c r="D98"/>
  <c r="C99"/>
  <c r="D99"/>
  <c r="C100"/>
  <c r="D100"/>
  <c r="D77"/>
  <c r="C77"/>
  <c r="D76"/>
  <c r="C76"/>
  <c r="D75"/>
  <c r="C75"/>
  <c r="D74"/>
  <c r="C74"/>
  <c r="D73"/>
  <c r="C73"/>
  <c r="D72"/>
  <c r="C72"/>
  <c r="D71"/>
  <c r="C71"/>
  <c r="D70"/>
  <c r="C70"/>
  <c r="P28"/>
  <c r="D69"/>
  <c r="C69"/>
  <c r="D68"/>
  <c r="C68"/>
  <c r="D67"/>
  <c r="C67"/>
  <c r="D66"/>
  <c r="C66"/>
  <c r="C63"/>
  <c r="D63"/>
  <c r="C64"/>
  <c r="D64"/>
  <c r="C65"/>
  <c r="D65"/>
  <c r="C292" i="2"/>
  <c r="C276"/>
  <c r="C62" i="1"/>
  <c r="D62"/>
  <c r="D61"/>
  <c r="C61"/>
  <c r="D60"/>
  <c r="C60"/>
  <c r="C261" i="2"/>
  <c r="C247"/>
  <c r="C221"/>
  <c r="C230"/>
  <c r="D59" i="1"/>
  <c r="C59"/>
  <c r="D58"/>
  <c r="C58"/>
  <c r="D57"/>
  <c r="C57"/>
  <c r="D56"/>
  <c r="C56"/>
  <c r="D55"/>
  <c r="C55"/>
  <c r="D54"/>
  <c r="C54"/>
  <c r="D53"/>
  <c r="C53"/>
  <c r="D52"/>
  <c r="C5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2"/>
  <c r="C48"/>
  <c r="C49"/>
  <c r="C50"/>
  <c r="C51"/>
  <c r="C47"/>
  <c r="C46"/>
  <c r="C45"/>
  <c r="C44"/>
  <c r="C43"/>
  <c r="C39"/>
  <c r="C42"/>
  <c r="C41"/>
  <c r="C40"/>
  <c r="C215" i="2"/>
  <c r="C32" i="1"/>
  <c r="C33"/>
  <c r="C34"/>
  <c r="C35"/>
  <c r="C36"/>
  <c r="C37"/>
  <c r="C38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2"/>
  <c r="C199" i="2"/>
  <c r="A26" i="1"/>
  <c r="C43" i="2"/>
  <c r="H44"/>
  <c r="C59"/>
  <c r="C160"/>
  <c r="C79"/>
  <c r="C161"/>
  <c r="C89"/>
  <c r="C162"/>
  <c r="C104"/>
  <c r="C163"/>
  <c r="C120"/>
  <c r="C164"/>
  <c r="C151"/>
  <c r="C165"/>
  <c r="C42"/>
  <c r="H42"/>
  <c r="H45"/>
  <c r="H47"/>
  <c r="C44"/>
  <c r="C39"/>
  <c r="C45"/>
  <c r="C62"/>
  <c r="C167"/>
  <c r="H62"/>
  <c r="C81"/>
  <c r="C91"/>
  <c r="C156"/>
  <c r="D160"/>
  <c r="D161"/>
  <c r="C106"/>
  <c r="C122"/>
  <c r="C153"/>
  <c r="D165"/>
  <c r="D167"/>
  <c r="D162"/>
  <c r="D163"/>
  <c r="D164"/>
  <c r="B12" i="5"/>
  <c r="H12"/>
  <c r="F12"/>
  <c r="G12"/>
  <c r="I12"/>
  <c r="E12"/>
  <c r="D12"/>
  <c r="B15"/>
  <c r="C12"/>
  <c r="H55" i="9" l="1"/>
  <c r="C55" s="1"/>
  <c r="C57" s="1"/>
  <c r="T11" i="1"/>
  <c r="U11"/>
  <c r="X11" s="1"/>
  <c r="G16" i="9"/>
  <c r="H16" s="1"/>
  <c r="H6"/>
  <c r="D68"/>
  <c r="U6" i="1"/>
  <c r="X6" s="1"/>
  <c r="T6"/>
  <c r="U15"/>
  <c r="X15" s="1"/>
  <c r="T15"/>
  <c r="T3"/>
  <c r="U3"/>
  <c r="X3" s="1"/>
  <c r="U10"/>
  <c r="X10" s="1"/>
  <c r="T13"/>
  <c r="U13"/>
  <c r="X13" s="1"/>
  <c r="T9"/>
  <c r="U9"/>
  <c r="X9" s="1"/>
  <c r="K174" i="9"/>
  <c r="L174" s="1"/>
  <c r="J174"/>
  <c r="T7" i="1"/>
  <c r="U7"/>
  <c r="X7" s="1"/>
  <c r="T5"/>
  <c r="U5"/>
  <c r="X5" s="1"/>
  <c r="K175" i="9"/>
  <c r="L175" s="1"/>
  <c r="J175"/>
  <c r="U16" i="1"/>
  <c r="X16" s="1"/>
  <c r="T16"/>
  <c r="T14"/>
  <c r="U14"/>
  <c r="X14" s="1"/>
  <c r="U8"/>
  <c r="X8" s="1"/>
  <c r="T8"/>
  <c r="T17"/>
  <c r="U17"/>
  <c r="X17" s="1"/>
  <c r="U2"/>
  <c r="X2" s="1"/>
  <c r="T2"/>
  <c r="T12"/>
  <c r="U12"/>
  <c r="X12" s="1"/>
  <c r="U4"/>
  <c r="X4" s="1"/>
  <c r="T4"/>
  <c r="U18"/>
  <c r="X18" s="1"/>
  <c r="T18"/>
  <c r="K176" i="9"/>
  <c r="L176" s="1"/>
  <c r="J176"/>
  <c r="D82" l="1"/>
  <c r="D97" s="1"/>
  <c r="D105" s="1"/>
  <c r="D113" s="1"/>
  <c r="D122" s="1"/>
  <c r="D136" s="1"/>
  <c r="D159" s="1"/>
  <c r="D170" s="1"/>
  <c r="H7"/>
  <c r="H8" s="1"/>
  <c r="H9" s="1"/>
  <c r="H10" s="1"/>
  <c r="H11" s="1"/>
  <c r="H12" s="1"/>
  <c r="H13" s="1"/>
  <c r="H14" s="1"/>
  <c r="P27" i="1"/>
  <c r="P30" s="1"/>
  <c r="J180" i="9"/>
</calcChain>
</file>

<file path=xl/sharedStrings.xml><?xml version="1.0" encoding="utf-8"?>
<sst xmlns="http://schemas.openxmlformats.org/spreadsheetml/2006/main" count="948" uniqueCount="332">
  <si>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</si>
  <si>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</si>
  <si>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</si>
  <si>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</si>
  <si>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</si>
  <si>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</si>
  <si>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</si>
  <si>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</si>
  <si>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</si>
  <si>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</si>
  <si>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</si>
  <si>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</si>
  <si>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</si>
  <si>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</si>
  <si>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</si>
  <si>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</si>
  <si>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</si>
  <si>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</si>
  <si>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</si>
  <si>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</si>
  <si>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</si>
  <si>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</si>
  <si>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</si>
  <si>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</si>
  <si>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</si>
  <si>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</si>
  <si>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</si>
  <si>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</si>
  <si>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</si>
  <si>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</si>
  <si>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</si>
  <si>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</si>
  <si>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</si>
  <si>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</si>
  <si>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</si>
  <si>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</si>
  <si>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</si>
  <si>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</si>
  <si>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</si>
  <si>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</si>
  <si>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</si>
  <si>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</si>
  <si>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</si>
  <si>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</si>
  <si>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</si>
  <si>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</si>
  <si>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</si>
  <si>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</si>
  <si>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</si>
  <si>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</si>
  <si>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</si>
  <si>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</si>
  <si>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</si>
  <si>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</si>
  <si>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</si>
  <si>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</si>
  <si>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</si>
  <si>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</si>
  <si>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</si>
  <si>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</si>
  <si>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</si>
  <si>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</si>
  <si>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</si>
  <si>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</si>
  <si>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</si>
  <si>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</si>
  <si>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</si>
  <si>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</si>
  <si>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</si>
  <si>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</si>
  <si>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</si>
  <si>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</si>
  <si>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</si>
  <si>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</si>
  <si>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</si>
  <si>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</si>
  <si>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</si>
  <si>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</si>
  <si>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</si>
  <si>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</si>
  <si>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</si>
  <si>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</si>
  <si>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</si>
  <si>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</si>
  <si>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</si>
  <si>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</si>
  <si>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</si>
  <si>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</si>
  <si>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</si>
  <si>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</si>
  <si>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</si>
  <si>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</si>
  <si>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</si>
  <si>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</si>
  <si>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</si>
  <si>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</si>
  <si>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</si>
  <si>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</si>
  <si>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</si>
  <si>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</si>
  <si>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</si>
  <si>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</si>
  <si>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</si>
  <si>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</si>
  <si>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</si>
  <si>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</si>
  <si>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</si>
  <si>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</si>
  <si>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</si>
  <si>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</si>
  <si>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</si>
  <si>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</si>
  <si>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</si>
  <si>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</si>
  <si>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</si>
  <si>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</si>
  <si>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</si>
  <si>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</si>
  <si>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</si>
  <si>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</si>
  <si>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</si>
  <si>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</si>
  <si>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</si>
  <si>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</si>
  <si>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</si>
  <si>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</si>
  <si>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</si>
  <si>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</si>
  <si>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</si>
  <si>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</si>
  <si>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</si>
  <si>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</si>
  <si>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</si>
  <si>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</si>
  <si>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</si>
  <si>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</si>
  <si>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</si>
  <si>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</si>
  <si>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</si>
  <si>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</si>
  <si>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</si>
  <si>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</si>
  <si>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</si>
  <si>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</si>
  <si>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</si>
  <si>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</si>
  <si>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</si>
  <si>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</si>
  <si>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</si>
  <si>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</si>
  <si>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</si>
  <si>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</si>
  <si>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</si>
  <si>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</si>
  <si>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</si>
  <si>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</si>
  <si>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</si>
  <si>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</si>
  <si>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</si>
  <si>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</si>
  <si>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</si>
  <si>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</si>
  <si>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</si>
  <si>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</si>
  <si>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</si>
  <si>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</si>
  <si>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</si>
  <si>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</si>
  <si>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</si>
  <si>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</si>
  <si>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</si>
  <si>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</si>
  <si>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</si>
  <si>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</si>
  <si>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</si>
  <si>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</si>
  <si>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</si>
  <si>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</si>
  <si>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</si>
  <si>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</si>
  <si>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</si>
  <si>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</si>
  <si>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</si>
  <si>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</si>
  <si>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</si>
  <si>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</si>
  <si>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</si>
  <si>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</si>
  <si>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</si>
  <si>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</si>
  <si>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</si>
  <si>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</si>
  <si>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</si>
  <si>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</si>
  <si>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</si>
  <si>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</si>
  <si>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</si>
  <si>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</si>
  <si>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</si>
  <si>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</si>
  <si>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</si>
  <si>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</si>
  <si>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Ginger</t>
  </si>
  <si>
    <t>All</t>
  </si>
  <si>
    <t>Areca</t>
  </si>
  <si>
    <t>GCB</t>
  </si>
  <si>
    <t>kasi</t>
  </si>
  <si>
    <t>March Salary</t>
  </si>
  <si>
    <t>Nayan Bava</t>
  </si>
  <si>
    <t>Year</t>
  </si>
  <si>
    <t>Plants</t>
  </si>
  <si>
    <t>Trunch</t>
  </si>
  <si>
    <t>Areca Planted</t>
  </si>
  <si>
    <t>Ginger Planted</t>
  </si>
  <si>
    <t>SugarCane- Grass</t>
  </si>
  <si>
    <t>April Salary</t>
  </si>
  <si>
    <t>Plant - Buy</t>
  </si>
  <si>
    <t xml:space="preserve">Chethan Anna Gift </t>
  </si>
  <si>
    <t>Ranjith</t>
  </si>
  <si>
    <t>Party</t>
  </si>
  <si>
    <t>Nithin Birthday</t>
  </si>
  <si>
    <t>Pradeep</t>
  </si>
  <si>
    <t>Nishani</t>
  </si>
  <si>
    <t xml:space="preserve">Dhayanand </t>
  </si>
  <si>
    <t>pending</t>
  </si>
  <si>
    <t>Months</t>
  </si>
  <si>
    <t xml:space="preserve">May Salary </t>
  </si>
  <si>
    <t>yashwanth</t>
  </si>
  <si>
    <t>9 Members</t>
  </si>
  <si>
    <t xml:space="preserve">chart </t>
  </si>
  <si>
    <t>TechM settled up</t>
  </si>
  <si>
    <t xml:space="preserve">Amount </t>
  </si>
  <si>
    <t>Transaction</t>
  </si>
  <si>
    <t>July Salary</t>
  </si>
  <si>
    <t xml:space="preserve">Ganapati Advance </t>
  </si>
  <si>
    <t xml:space="preserve">Phonepe </t>
  </si>
  <si>
    <t xml:space="preserve">Ganapati </t>
  </si>
  <si>
    <t>Decoration</t>
  </si>
  <si>
    <t>Estimate Amount</t>
  </si>
  <si>
    <t>Income - Expense</t>
  </si>
  <si>
    <t xml:space="preserve">ChanduBirthday </t>
  </si>
  <si>
    <t>DharmeGowda B S</t>
  </si>
  <si>
    <t>Udde Gowda</t>
  </si>
  <si>
    <t>Sunil</t>
  </si>
  <si>
    <t>Chiru Birthday</t>
  </si>
  <si>
    <t>Theertha</t>
  </si>
  <si>
    <t>Rahul</t>
  </si>
  <si>
    <t>Shiv Kumar B R</t>
  </si>
  <si>
    <t>Jagadish B R</t>
  </si>
  <si>
    <t>Ganpati Collection</t>
  </si>
  <si>
    <t>ಕೊ.Manje Gowda B S</t>
  </si>
  <si>
    <t>DharmeGowda B M</t>
  </si>
  <si>
    <t>RameGowda Mestru</t>
  </si>
  <si>
    <t>Prakash B R</t>
  </si>
  <si>
    <t>Minchu Mayura</t>
  </si>
  <si>
    <t>Samrud</t>
  </si>
  <si>
    <t>Deve Gowda</t>
  </si>
  <si>
    <t>Sharvan B S</t>
  </si>
  <si>
    <t>Puttannaakka Ajji</t>
  </si>
  <si>
    <t>Prasanna B R</t>
  </si>
  <si>
    <t>Xerox</t>
  </si>
  <si>
    <t>Tarpaulin</t>
  </si>
  <si>
    <t>Ahuja Speaker</t>
  </si>
  <si>
    <t>Lightings</t>
  </si>
  <si>
    <t xml:space="preserve">Sudharshan </t>
  </si>
  <si>
    <t xml:space="preserve">Nanjesh </t>
  </si>
  <si>
    <t>Ashok</t>
  </si>
  <si>
    <t>Viledelle</t>
  </si>
  <si>
    <t>Raghu B D</t>
  </si>
  <si>
    <t>Dankshine</t>
  </si>
  <si>
    <t>Mic</t>
  </si>
  <si>
    <t>Items - Flowers</t>
  </si>
  <si>
    <t>ParvatheGowda</t>
  </si>
  <si>
    <t>Day 1</t>
  </si>
  <si>
    <t>Day 2</t>
  </si>
  <si>
    <t>Day 3</t>
  </si>
  <si>
    <t>Pendrive</t>
  </si>
  <si>
    <t>ManjeGowda</t>
  </si>
  <si>
    <t>Day 4</t>
  </si>
  <si>
    <t xml:space="preserve">Fruits items </t>
  </si>
  <si>
    <t>Day 5</t>
  </si>
  <si>
    <t xml:space="preserve">Seeds 2kg </t>
  </si>
  <si>
    <t>Day 6</t>
  </si>
  <si>
    <t>Kesari bath</t>
  </si>
  <si>
    <t>Plates</t>
  </si>
  <si>
    <t>Daily Expenses</t>
  </si>
  <si>
    <t>Temple Money</t>
  </si>
  <si>
    <t>(Multiple Items)</t>
  </si>
  <si>
    <t>Pravith P Gowda</t>
  </si>
  <si>
    <t>ಚಿ Sundresh B P</t>
  </si>
  <si>
    <t>Day 7</t>
  </si>
  <si>
    <t>Day 8</t>
  </si>
  <si>
    <t>Day 10</t>
  </si>
  <si>
    <t>August Salary</t>
  </si>
  <si>
    <t>Plates and Glasses</t>
  </si>
  <si>
    <t>Aux Cables</t>
  </si>
  <si>
    <t>Decoration &amp; Crackers</t>
  </si>
  <si>
    <t>Balloon</t>
  </si>
  <si>
    <t xml:space="preserve">Onion </t>
  </si>
  <si>
    <t>Darshine</t>
  </si>
  <si>
    <t>Drashine</t>
  </si>
  <si>
    <t>Rupees</t>
  </si>
  <si>
    <t>Count</t>
  </si>
  <si>
    <t>Yashodamma</t>
  </si>
  <si>
    <t>Girish</t>
  </si>
  <si>
    <t>Putswami Gowda Huluvali</t>
  </si>
  <si>
    <t>Pradvin Gowda</t>
  </si>
  <si>
    <t>Nimith B M</t>
  </si>
  <si>
    <t xml:space="preserve">Chandrakka </t>
  </si>
  <si>
    <t>JCB</t>
  </si>
  <si>
    <t>Sommanna</t>
  </si>
  <si>
    <t xml:space="preserve">Flowers </t>
  </si>
  <si>
    <t xml:space="preserve">Coconut </t>
  </si>
  <si>
    <t>Bannana</t>
  </si>
  <si>
    <t xml:space="preserve">Vegetables </t>
  </si>
  <si>
    <t>Bele</t>
  </si>
  <si>
    <t>Cova</t>
  </si>
  <si>
    <t>Milk</t>
  </si>
  <si>
    <t xml:space="preserve">Chilly </t>
  </si>
  <si>
    <t xml:space="preserve">Cable </t>
  </si>
  <si>
    <t>Poojari</t>
  </si>
  <si>
    <t>Mahesh MuddeGowda</t>
  </si>
  <si>
    <t xml:space="preserve">Police </t>
  </si>
  <si>
    <t>Jelebi</t>
  </si>
  <si>
    <t>Petrol Genarator</t>
  </si>
  <si>
    <t>Gas</t>
  </si>
  <si>
    <t xml:space="preserve">Crackers Petrol </t>
  </si>
  <si>
    <t>Cash - Appa</t>
  </si>
  <si>
    <t>Breakfast</t>
  </si>
  <si>
    <t>Poojari Pooje</t>
  </si>
  <si>
    <t>Balance Left after interest</t>
  </si>
  <si>
    <t>Silvara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</si>
</sst>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  <font>
      <b/>
      <i/>
      <u/>
      <sz val="11"/>
      <color theme="5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9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1"/>
      <name val="Calibri Light"/>
      <family val="34"/>
      <scheme val="maj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749992370372631"/>
        <bgColor indexed="64"/>
      </patternFill>
    </fill>
  </fills>
  <borders count="11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</borders>
  <cellStyleXfs count="1">
    <xf numFmtId="0" fontId="0" fillId="0" borderId="0"/>
  </cellStyleXfs>
  <cellXfs count="154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1" fillId="13" borderId="0" xfId="0" applyFont="1" applyFill="1"/>
    <xf numFmtId="0" fontId="1" fillId="13" borderId="1" xfId="0" applyFont="1" applyFill="1" applyBorder="1"/>
    <xf numFmtId="0" fontId="0" fillId="6" borderId="0" xfId="0" applyFont="1" applyFill="1" applyBorder="1"/>
    <xf numFmtId="0" fontId="1" fillId="23" borderId="1" xfId="0" applyFont="1" applyFill="1" applyBorder="1"/>
    <xf numFmtId="0" fontId="1" fillId="24" borderId="1" xfId="0" applyFont="1" applyFill="1" applyBorder="1"/>
    <xf numFmtId="0" fontId="1" fillId="24" borderId="0" xfId="0" applyFont="1" applyFill="1"/>
    <xf numFmtId="0" fontId="10" fillId="6" borderId="0" xfId="0" applyFont="1" applyFill="1" applyBorder="1"/>
    <xf numFmtId="0" fontId="1" fillId="0" borderId="6" xfId="0" applyFont="1" applyBorder="1" applyAlignment="1">
      <alignment horizontal="right" readingOrder="1"/>
    </xf>
    <xf numFmtId="0" fontId="0" fillId="0" borderId="1" xfId="0" applyBorder="1" applyAlignment="1">
      <alignment horizontal="right" readingOrder="1"/>
    </xf>
    <xf numFmtId="0" fontId="0" fillId="0" borderId="1" xfId="0" applyFont="1" applyBorder="1" applyAlignment="1">
      <alignment horizontal="right" readingOrder="1"/>
    </xf>
    <xf numFmtId="0" fontId="0" fillId="0" borderId="4" xfId="0" applyFont="1" applyBorder="1" applyAlignment="1">
      <alignment horizontal="right" readingOrder="1"/>
    </xf>
    <xf numFmtId="0" fontId="0" fillId="0" borderId="4" xfId="0" applyBorder="1" applyAlignment="1">
      <alignment horizontal="right" readingOrder="1"/>
    </xf>
    <xf numFmtId="0" fontId="13" fillId="16" borderId="1" xfId="0" applyFont="1" applyFill="1" applyBorder="1" applyAlignment="1">
      <alignment horizontal="right" readingOrder="1"/>
    </xf>
    <xf numFmtId="0" fontId="11" fillId="6" borderId="0" xfId="0" applyFont="1" applyFill="1" applyBorder="1" applyAlignment="1">
      <alignment horizontal="right" readingOrder="1"/>
    </xf>
    <xf numFmtId="0" fontId="4" fillId="6" borderId="0" xfId="0" applyFont="1" applyFill="1" applyBorder="1" applyAlignment="1">
      <alignment horizontal="right" readingOrder="1"/>
    </xf>
    <xf numFmtId="0" fontId="0" fillId="0" borderId="0" xfId="0" applyBorder="1" applyAlignment="1">
      <alignment horizontal="right" readingOrder="1"/>
    </xf>
    <xf numFmtId="0" fontId="4" fillId="0" borderId="1" xfId="0" applyFont="1" applyBorder="1" applyAlignment="1">
      <alignment horizontal="right" readingOrder="1"/>
    </xf>
    <xf numFmtId="0" fontId="0" fillId="0" borderId="0" xfId="0" applyAlignment="1">
      <alignment horizontal="right" readingOrder="1"/>
    </xf>
    <xf numFmtId="0" fontId="0" fillId="0" borderId="6" xfId="0" applyBorder="1" applyAlignment="1">
      <alignment horizontal="right" readingOrder="1"/>
    </xf>
    <xf numFmtId="0" fontId="0" fillId="0" borderId="0" xfId="0" applyAlignment="1">
      <alignment horizontal="right"/>
    </xf>
    <xf numFmtId="0" fontId="1" fillId="0" borderId="6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left"/>
    </xf>
    <xf numFmtId="0" fontId="12" fillId="25" borderId="0" xfId="0" applyFont="1" applyFill="1" applyBorder="1" applyAlignment="1">
      <alignment horizontal="left"/>
    </xf>
    <xf numFmtId="14" fontId="0" fillId="21" borderId="1" xfId="0" applyNumberForma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13" borderId="1" xfId="0" applyFill="1" applyBorder="1" applyAlignment="1">
      <alignment horizontal="right"/>
    </xf>
    <xf numFmtId="0" fontId="0" fillId="6" borderId="0" xfId="0" applyFont="1" applyFill="1" applyBorder="1" applyAlignment="1">
      <alignment horizontal="right"/>
    </xf>
    <xf numFmtId="0" fontId="0" fillId="13" borderId="6" xfId="0" applyFill="1" applyBorder="1" applyAlignment="1">
      <alignment horizontal="right"/>
    </xf>
    <xf numFmtId="0" fontId="4" fillId="13" borderId="1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0" xfId="0" applyFont="1"/>
    <xf numFmtId="0" fontId="0" fillId="0" borderId="6" xfId="0" applyBorder="1"/>
    <xf numFmtId="14" fontId="0" fillId="25" borderId="1" xfId="0" applyNumberFormat="1" applyFill="1" applyBorder="1" applyAlignment="1">
      <alignment horizontal="left"/>
    </xf>
    <xf numFmtId="14" fontId="0" fillId="25" borderId="4" xfId="0" applyNumberFormat="1" applyFill="1" applyBorder="1" applyAlignment="1">
      <alignment horizontal="left"/>
    </xf>
    <xf numFmtId="0" fontId="13" fillId="14" borderId="1" xfId="0" applyFont="1" applyFill="1" applyBorder="1" applyAlignment="1">
      <alignment horizontal="right"/>
    </xf>
    <xf numFmtId="0" fontId="11" fillId="14" borderId="1" xfId="0" applyFont="1" applyFill="1" applyBorder="1" applyAlignment="1">
      <alignment horizontal="right"/>
    </xf>
    <xf numFmtId="0" fontId="14" fillId="14" borderId="1" xfId="0" applyFont="1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14" fontId="0" fillId="24" borderId="1" xfId="0" applyNumberFormat="1" applyFill="1" applyBorder="1" applyAlignment="1">
      <alignment horizontal="left"/>
    </xf>
    <xf numFmtId="14" fontId="0" fillId="24" borderId="4" xfId="0" applyNumberFormat="1" applyFill="1" applyBorder="1" applyAlignment="1">
      <alignment horizontal="left"/>
    </xf>
    <xf numFmtId="0" fontId="1" fillId="26" borderId="6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right" readingOrder="1"/>
    </xf>
    <xf numFmtId="0" fontId="0" fillId="0" borderId="7" xfId="0" applyBorder="1" applyAlignment="1">
      <alignment horizontal="right" readingOrder="1"/>
    </xf>
    <xf numFmtId="0" fontId="0" fillId="0" borderId="5" xfId="0" applyBorder="1" applyAlignment="1">
      <alignment horizontal="right" readingOrder="1"/>
    </xf>
    <xf numFmtId="14" fontId="0" fillId="21" borderId="7" xfId="0" applyNumberFormat="1" applyFill="1" applyBorder="1" applyAlignment="1">
      <alignment horizontal="left"/>
    </xf>
    <xf numFmtId="0" fontId="0" fillId="0" borderId="10" xfId="0" applyBorder="1"/>
    <xf numFmtId="14" fontId="0" fillId="21" borderId="4" xfId="0" applyNumberForma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right" vertical="center" readingOrder="1"/>
    </xf>
    <xf numFmtId="0" fontId="0" fillId="0" borderId="1" xfId="0" applyBorder="1" applyAlignment="1">
      <alignment horizontal="right" vertical="top"/>
    </xf>
    <xf numFmtId="0" fontId="15" fillId="8" borderId="6" xfId="0" applyFont="1" applyFill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7" fillId="10" borderId="6" xfId="0" applyFont="1" applyFill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9" borderId="0" xfId="0" applyFont="1" applyFill="1" applyBorder="1"/>
    <xf numFmtId="0" fontId="18" fillId="16" borderId="1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7" fillId="22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4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[Raitha Dinachari.xlsx]Daily Pivot!PivotTable1</c:name>
    <c:fmtId val="1"/>
  </c:pivotSource>
  <c:chart>
    <c:pivotFmts>
      <c:pivotFmt>
        <c:idx val="0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</c:pivotFmt>
    </c:pivotFmts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'Daily Pivot'!$B$5:$B$6</c:f>
              <c:strCache>
                <c:ptCount val="1"/>
                <c:pt idx="0">
                  <c:v>Coffee</c:v>
                </c:pt>
              </c:strCache>
            </c:strRef>
          </c:tx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Pivot'!$B$7:$B$9</c:f>
              <c:numCache>
                <c:formatCode>General</c:formatCode>
                <c:ptCount val="2"/>
                <c:pt idx="0">
                  <c:v>157100</c:v>
                </c:pt>
                <c:pt idx="1">
                  <c:v>221800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722-DC4E-884D-E7A29EFE3A3F}"/>
            </c:ext>
          </c:extLst>
        </c:ser>
        <c:ser>
          <c:idx val="1"/>
          <c:order val="1"/>
          <c:tx>
            <c:strRef>
              <c:f>'Daily Pivot'!$C$5:$C$6</c:f>
              <c:strCache>
                <c:ptCount val="1"/>
                <c:pt idx="0">
                  <c:v>Jowar</c:v>
                </c:pt>
              </c:strCache>
            </c:strRef>
          </c:tx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Pivot'!$C$7:$C$9</c:f>
              <c:numCache>
                <c:formatCode>General</c:formatCode>
                <c:ptCount val="2"/>
                <c:pt idx="0">
                  <c:v>4300</c:v>
                </c:pt>
                <c:pt idx="1">
                  <c:v>3960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722-DC4E-884D-E7A29EFE3A3F}"/>
            </c:ext>
          </c:extLst>
        </c:ser>
        <c:ser>
          <c:idx val="2"/>
          <c:order val="2"/>
          <c:tx>
            <c:strRef>
              <c:f>'Daily Pivot'!$D$5:$D$6</c:f>
              <c:strCache>
                <c:ptCount val="1"/>
                <c:pt idx="0">
                  <c:v>Paddy</c:v>
                </c:pt>
              </c:strCache>
            </c:strRef>
          </c:tx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Pivot'!$D$7:$D$9</c:f>
              <c:numCache>
                <c:formatCode>General</c:formatCode>
                <c:ptCount val="2"/>
                <c:pt idx="0">
                  <c:v>4550</c:v>
                </c:pt>
                <c:pt idx="1">
                  <c:v>51500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722-DC4E-884D-E7A29EFE3A3F}"/>
            </c:ext>
          </c:extLst>
        </c:ser>
        <c:ser>
          <c:idx val="3"/>
          <c:order val="3"/>
          <c:tx>
            <c:strRef>
              <c:f>'Daily Pivot'!$E$5:$E$6</c:f>
              <c:strCache>
                <c:ptCount val="1"/>
                <c:pt idx="0">
                  <c:v>Potato</c:v>
                </c:pt>
              </c:strCache>
            </c:strRef>
          </c:tx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Pivot'!$E$7:$E$9</c:f>
              <c:numCache>
                <c:formatCode>General</c:formatCode>
                <c:ptCount val="2"/>
                <c:pt idx="0">
                  <c:v>57500</c:v>
                </c:pt>
                <c:pt idx="1">
                  <c:v>13000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E722-DC4E-884D-E7A29EFE3A3F}"/>
            </c:ext>
          </c:extLst>
        </c:ser>
        <c:ser>
          <c:idx val="4"/>
          <c:order val="4"/>
          <c:tx>
            <c:strRef>
              <c:f>'Daily Pivot'!$F$5:$F$6</c:f>
              <c:strCache>
                <c:ptCount val="1"/>
                <c:pt idx="0">
                  <c:v>Ragi</c:v>
                </c:pt>
              </c:strCache>
            </c:strRef>
          </c:tx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Pivot'!$F$7:$F$9</c:f>
              <c:numCache>
                <c:formatCode>General</c:formatCode>
                <c:ptCount val="2"/>
                <c:pt idx="0">
                  <c:v>5200</c:v>
                </c:pt>
                <c:pt idx="1">
                  <c:v>11900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E722-DC4E-884D-E7A29EFE3A3F}"/>
            </c:ext>
          </c:extLst>
        </c:ser>
        <c:ser>
          <c:idx val="5"/>
          <c:order val="5"/>
          <c:tx>
            <c:strRef>
              <c:f>'Daily Pivot'!$G$5:$G$6</c:f>
              <c:strCache>
                <c:ptCount val="1"/>
                <c:pt idx="0">
                  <c:v>Salary</c:v>
                </c:pt>
              </c:strCache>
            </c:strRef>
          </c:tx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Pivot'!$G$7:$G$9</c:f>
              <c:numCache>
                <c:formatCode>General</c:formatCode>
                <c:ptCount val="2"/>
                <c:pt idx="1">
                  <c:v>695267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E722-DC4E-884D-E7A29EFE3A3F}"/>
            </c:ext>
          </c:extLst>
        </c:ser>
        <c:ser>
          <c:idx val="6"/>
          <c:order val="6"/>
          <c:tx>
            <c:strRef>
              <c:f>'Daily Pivot'!$H$5:$H$6</c:f>
              <c:strCache>
                <c:ptCount val="1"/>
                <c:pt idx="0">
                  <c:v>Ginger</c:v>
                </c:pt>
              </c:strCache>
            </c:strRef>
          </c:tx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Pivot'!$H$7:$H$9</c:f>
              <c:numCache>
                <c:formatCode>General</c:formatCode>
                <c:ptCount val="2"/>
                <c:pt idx="0">
                  <c:v>117100</c:v>
                </c:pt>
                <c:pt idx="1">
                  <c:v>140030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E722-DC4E-884D-E7A29EFE3A3F}"/>
            </c:ext>
          </c:extLst>
        </c:ser>
        <c:ser>
          <c:idx val="7"/>
          <c:order val="7"/>
          <c:tx>
            <c:strRef>
              <c:f>'Daily Pivot'!$I$5:$I$6</c:f>
              <c:strCache>
                <c:ptCount val="1"/>
                <c:pt idx="0">
                  <c:v>Areca</c:v>
                </c:pt>
              </c:strCache>
            </c:strRef>
          </c:tx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Pivot'!$I$7:$I$9</c:f>
              <c:numCache>
                <c:formatCode>General</c:formatCode>
                <c:ptCount val="2"/>
                <c:pt idx="0">
                  <c:v>35100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E722-DC4E-884D-E7A29EFE3A3F}"/>
            </c:ext>
          </c:extLst>
        </c:ser>
        <c:dLbls/>
        <c:shape val="box"/>
        <c:axId val="114401664"/>
        <c:axId val="114403200"/>
        <c:axId val="0"/>
      </c:bar3DChart>
      <c:catAx>
        <c:axId val="114401664"/>
        <c:scaling>
          <c:orientation val="minMax"/>
        </c:scaling>
        <c:axPos val="b"/>
        <c:numFmt formatCode="General" sourceLinked="0"/>
        <c:tickLblPos val="nextTo"/>
        <c:crossAx val="114403200"/>
        <c:crosses val="autoZero"/>
        <c:auto val="1"/>
        <c:lblAlgn val="ctr"/>
        <c:lblOffset val="100"/>
      </c:catAx>
      <c:valAx>
        <c:axId val="114403200"/>
        <c:scaling>
          <c:orientation val="minMax"/>
        </c:scaling>
        <c:axPos val="l"/>
        <c:majorGridlines/>
        <c:numFmt formatCode="General" sourceLinked="1"/>
        <c:tickLblPos val="nextTo"/>
        <c:crossAx val="11440166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628650</xdr:colOff>
      <xdr:row>4</xdr:row>
      <xdr:rowOff>76200</xdr:rowOff>
    </xdr:from>
    <xdr:to>
      <xdr:col>22</xdr:col>
      <xdr:colOff>190500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825.376374305553" createdVersion="3" refreshedVersion="3" minRefreshableVersion="3" recordCount="100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100"/>
    </cacheField>
    <cacheField name="Date" numFmtId="0">
      <sharedItems containsNonDate="0" containsDate="1" containsString="0" containsBlank="1" minDate="2018-09-12T00:00:00" maxDate="2022-08-31T00:00:00" count="80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4-16T00:00:00"/>
        <d v="2022-04-19T00:00:00"/>
        <d v="2022-04-22T00:00:00"/>
        <d v="2022-04-24T00:00:00"/>
        <d v="2022-04-28T00:00:00"/>
        <d v="2022-04-29T00:00:00"/>
        <d v="2022-05-10T00:00:00"/>
        <d v="2022-05-13T00:00:00"/>
        <d v="2022-05-14T00:00:00"/>
        <d v="2022-05-15T00:00:00"/>
        <d v="2022-05-17T00:00:00"/>
        <d v="2022-05-22T00:00:00"/>
        <d v="2022-05-31T00:00:00"/>
        <d v="2022-06-02T00:00:00"/>
        <d v="2022-06-09T00:00:00"/>
        <d v="2022-06-20T00:00:00"/>
        <d v="2022-07-12T00:00:00"/>
        <d v="2022-06-30T00:00:00"/>
        <d v="2022-07-21T00:00:00"/>
        <d v="2022-07-28T00:00:00"/>
        <d v="2022-08-17T00:00:00"/>
        <d v="2022-08-18T00:00:00"/>
        <d v="2022-07-29T00:00:00"/>
        <d v="2022-08-30T00:00:00"/>
        <d v="2022-02-02T00:00:00"/>
        <d v="2021-12-05T00:00:00"/>
        <d v="2021-10-07T00:00:00"/>
        <d v="2021-08-09T00:00:00"/>
        <d v="2021-06-11T00:00:00"/>
        <d v="2021-04-13T00:00:00"/>
        <d v="2021-02-13T00:00:00"/>
        <d v="2020-12-16T00:00:00"/>
        <d v="2020-10-18T00:00:00"/>
        <d v="2020-08-20T00:00:00"/>
        <d v="2020-06-22T00:00:00"/>
        <d v="2020-04-24T00:00:00"/>
        <d v="2020-02-25T00:00:00"/>
        <d v="2019-12-28T00:00:00"/>
        <d v="2019-10-30T00:00:00"/>
        <d v="2019-09-01T00:00:00"/>
        <d v="2019-07-04T00:00:00"/>
        <d v="2019-05-06T00:00:00"/>
        <d v="2019-03-08T00:00:00"/>
        <d v="2019-01-08T00:00:00"/>
        <d v="2018-11-10T00:00:00"/>
        <d v="2018-09-12T00:00:00"/>
        <m/>
        <d v="2022-03-20T00:00:00" u="1"/>
        <d v="2022-01-01T00:00:00" u="1"/>
        <d v="2022-04-02T00:00:00" u="1"/>
      </sharedItems>
    </cacheField>
    <cacheField name="Month" numFmtId="0">
      <sharedItems containsBlank="1" count="13">
        <s v="Oct"/>
        <s v="Nov"/>
        <s v="Dec"/>
        <s v="Jan"/>
        <s v="Feb"/>
        <s v="Aug"/>
        <s v="Mar"/>
        <s v="Apr"/>
        <s v="May"/>
        <s v="Jun"/>
        <s v="Jul"/>
        <s v="Sep"/>
        <m/>
      </sharedItems>
    </cacheField>
    <cacheField name="Year" numFmtId="0">
      <sharedItems containsBlank="1" count="6">
        <s v="2021"/>
        <s v="2022"/>
        <s v="2020"/>
        <s v="2019"/>
        <s v="2018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306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Plant - 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500"/>
  </r>
  <r>
    <n v="48"/>
    <x v="29"/>
    <x v="6"/>
    <x v="1"/>
    <x v="1"/>
    <x v="1"/>
    <s v="March Salary"/>
    <n v="31712"/>
  </r>
  <r>
    <n v="49"/>
    <x v="30"/>
    <x v="7"/>
    <x v="1"/>
    <x v="0"/>
    <x v="7"/>
    <s v="Plants"/>
    <n v="14000"/>
  </r>
  <r>
    <n v="50"/>
    <x v="28"/>
    <x v="6"/>
    <x v="1"/>
    <x v="0"/>
    <x v="0"/>
    <s v="kasi"/>
    <n v="4000"/>
  </r>
  <r>
    <n v="51"/>
    <x v="31"/>
    <x v="7"/>
    <x v="1"/>
    <x v="0"/>
    <x v="7"/>
    <s v="Areca Planted"/>
    <n v="5000"/>
  </r>
  <r>
    <n v="52"/>
    <x v="32"/>
    <x v="7"/>
    <x v="1"/>
    <x v="0"/>
    <x v="0"/>
    <s v="Medicine"/>
    <n v="4000"/>
  </r>
  <r>
    <n v="53"/>
    <x v="32"/>
    <x v="7"/>
    <x v="1"/>
    <x v="0"/>
    <x v="6"/>
    <s v="Trunch"/>
    <n v="2200"/>
  </r>
  <r>
    <n v="54"/>
    <x v="33"/>
    <x v="7"/>
    <x v="1"/>
    <x v="0"/>
    <x v="7"/>
    <s v="Plants"/>
    <n v="3100"/>
  </r>
  <r>
    <n v="55"/>
    <x v="33"/>
    <x v="7"/>
    <x v="1"/>
    <x v="0"/>
    <x v="6"/>
    <s v="Ginger Planted"/>
    <n v="15000"/>
  </r>
  <r>
    <n v="56"/>
    <x v="34"/>
    <x v="7"/>
    <x v="1"/>
    <x v="0"/>
    <x v="6"/>
    <s v="SugarCane- Grass"/>
    <n v="7500"/>
  </r>
  <r>
    <n v="57"/>
    <x v="35"/>
    <x v="7"/>
    <x v="1"/>
    <x v="1"/>
    <x v="1"/>
    <s v="April Salary"/>
    <n v="47984"/>
  </r>
  <r>
    <n v="58"/>
    <x v="36"/>
    <x v="8"/>
    <x v="1"/>
    <x v="0"/>
    <x v="7"/>
    <s v="Farm"/>
    <n v="6000"/>
  </r>
  <r>
    <n v="59"/>
    <x v="36"/>
    <x v="8"/>
    <x v="1"/>
    <x v="0"/>
    <x v="3"/>
    <s v="Farm"/>
    <n v="3500"/>
  </r>
  <r>
    <n v="60"/>
    <x v="37"/>
    <x v="8"/>
    <x v="1"/>
    <x v="0"/>
    <x v="0"/>
    <s v="Silvara Cutting"/>
    <n v="12000"/>
  </r>
  <r>
    <n v="61"/>
    <x v="38"/>
    <x v="8"/>
    <x v="1"/>
    <x v="0"/>
    <x v="3"/>
    <s v="Seeds"/>
    <n v="22000"/>
  </r>
  <r>
    <n v="62"/>
    <x v="39"/>
    <x v="8"/>
    <x v="1"/>
    <x v="0"/>
    <x v="6"/>
    <s v="Medicine"/>
    <n v="1500"/>
  </r>
  <r>
    <n v="63"/>
    <x v="40"/>
    <x v="8"/>
    <x v="1"/>
    <x v="1"/>
    <x v="6"/>
    <s v="Sales"/>
    <n v="63370"/>
  </r>
  <r>
    <n v="64"/>
    <x v="41"/>
    <x v="8"/>
    <x v="1"/>
    <x v="0"/>
    <x v="3"/>
    <s v="Farm"/>
    <n v="4000"/>
  </r>
  <r>
    <n v="65"/>
    <x v="42"/>
    <x v="8"/>
    <x v="1"/>
    <x v="1"/>
    <x v="1"/>
    <s v="May Salary "/>
    <n v="28950"/>
  </r>
  <r>
    <n v="66"/>
    <x v="43"/>
    <x v="9"/>
    <x v="1"/>
    <x v="0"/>
    <x v="0"/>
    <s v="Fertiliser"/>
    <n v="15000"/>
  </r>
  <r>
    <n v="67"/>
    <x v="42"/>
    <x v="8"/>
    <x v="1"/>
    <x v="1"/>
    <x v="6"/>
    <s v="Fertiliser"/>
    <n v="3660"/>
  </r>
  <r>
    <n v="68"/>
    <x v="44"/>
    <x v="9"/>
    <x v="1"/>
    <x v="0"/>
    <x v="0"/>
    <s v="Medicine"/>
    <n v="1500"/>
  </r>
  <r>
    <n v="69"/>
    <x v="45"/>
    <x v="9"/>
    <x v="1"/>
    <x v="0"/>
    <x v="3"/>
    <s v="Medicine"/>
    <n v="1000"/>
  </r>
  <r>
    <n v="70"/>
    <x v="46"/>
    <x v="10"/>
    <x v="1"/>
    <x v="1"/>
    <x v="1"/>
    <s v="TechM settled up"/>
    <n v="110006"/>
  </r>
  <r>
    <n v="71"/>
    <x v="47"/>
    <x v="9"/>
    <x v="1"/>
    <x v="0"/>
    <x v="6"/>
    <s v="Medicine"/>
    <n v="2000"/>
  </r>
  <r>
    <n v="72"/>
    <x v="48"/>
    <x v="10"/>
    <x v="1"/>
    <x v="0"/>
    <x v="6"/>
    <s v="Medicine"/>
    <n v="5000"/>
  </r>
  <r>
    <n v="73"/>
    <x v="49"/>
    <x v="10"/>
    <x v="1"/>
    <x v="1"/>
    <x v="1"/>
    <s v="July Salary"/>
    <n v="230601"/>
  </r>
  <r>
    <n v="74"/>
    <x v="50"/>
    <x v="5"/>
    <x v="1"/>
    <x v="0"/>
    <x v="0"/>
    <s v="Fertiliser"/>
    <n v="22000"/>
  </r>
  <r>
    <n v="75"/>
    <x v="51"/>
    <x v="5"/>
    <x v="1"/>
    <x v="0"/>
    <x v="6"/>
    <s v="Grass Cutting"/>
    <n v="3000"/>
  </r>
  <r>
    <n v="76"/>
    <x v="52"/>
    <x v="10"/>
    <x v="1"/>
    <x v="0"/>
    <x v="0"/>
    <s v="Seeds"/>
    <n v="9000"/>
  </r>
  <r>
    <n v="77"/>
    <x v="42"/>
    <x v="8"/>
    <x v="1"/>
    <x v="0"/>
    <x v="0"/>
    <s v="Farm"/>
    <n v="5000"/>
  </r>
  <r>
    <n v="78"/>
    <x v="53"/>
    <x v="5"/>
    <x v="1"/>
    <x v="1"/>
    <x v="1"/>
    <s v="August Salary"/>
    <n v="73974"/>
  </r>
  <r>
    <n v="79"/>
    <x v="54"/>
    <x v="4"/>
    <x v="1"/>
    <x v="1"/>
    <x v="0"/>
    <s v="Medicine"/>
    <n v="2000"/>
  </r>
  <r>
    <n v="80"/>
    <x v="55"/>
    <x v="2"/>
    <x v="0"/>
    <x v="0"/>
    <x v="0"/>
    <s v="Silvara"/>
    <n v="2000"/>
  </r>
  <r>
    <n v="81"/>
    <x v="56"/>
    <x v="0"/>
    <x v="0"/>
    <x v="1"/>
    <x v="8"/>
    <m/>
    <m/>
  </r>
  <r>
    <n v="82"/>
    <x v="57"/>
    <x v="5"/>
    <x v="0"/>
    <x v="0"/>
    <x v="8"/>
    <m/>
    <m/>
  </r>
  <r>
    <n v="83"/>
    <x v="58"/>
    <x v="9"/>
    <x v="0"/>
    <x v="1"/>
    <x v="8"/>
    <m/>
    <m/>
  </r>
  <r>
    <n v="84"/>
    <x v="59"/>
    <x v="7"/>
    <x v="0"/>
    <x v="0"/>
    <x v="8"/>
    <m/>
    <m/>
  </r>
  <r>
    <n v="85"/>
    <x v="60"/>
    <x v="4"/>
    <x v="0"/>
    <x v="1"/>
    <x v="8"/>
    <m/>
    <m/>
  </r>
  <r>
    <n v="86"/>
    <x v="61"/>
    <x v="2"/>
    <x v="2"/>
    <x v="0"/>
    <x v="8"/>
    <m/>
    <m/>
  </r>
  <r>
    <n v="87"/>
    <x v="62"/>
    <x v="0"/>
    <x v="2"/>
    <x v="1"/>
    <x v="8"/>
    <m/>
    <m/>
  </r>
  <r>
    <n v="88"/>
    <x v="63"/>
    <x v="5"/>
    <x v="2"/>
    <x v="0"/>
    <x v="8"/>
    <m/>
    <m/>
  </r>
  <r>
    <n v="89"/>
    <x v="64"/>
    <x v="9"/>
    <x v="2"/>
    <x v="1"/>
    <x v="8"/>
    <m/>
    <m/>
  </r>
  <r>
    <n v="90"/>
    <x v="65"/>
    <x v="7"/>
    <x v="2"/>
    <x v="0"/>
    <x v="8"/>
    <m/>
    <m/>
  </r>
  <r>
    <n v="91"/>
    <x v="66"/>
    <x v="4"/>
    <x v="2"/>
    <x v="1"/>
    <x v="8"/>
    <m/>
    <m/>
  </r>
  <r>
    <n v="92"/>
    <x v="67"/>
    <x v="2"/>
    <x v="3"/>
    <x v="0"/>
    <x v="8"/>
    <m/>
    <m/>
  </r>
  <r>
    <n v="93"/>
    <x v="68"/>
    <x v="0"/>
    <x v="3"/>
    <x v="1"/>
    <x v="8"/>
    <m/>
    <m/>
  </r>
  <r>
    <n v="94"/>
    <x v="69"/>
    <x v="11"/>
    <x v="3"/>
    <x v="0"/>
    <x v="8"/>
    <m/>
    <m/>
  </r>
  <r>
    <n v="95"/>
    <x v="70"/>
    <x v="10"/>
    <x v="3"/>
    <x v="1"/>
    <x v="8"/>
    <m/>
    <m/>
  </r>
  <r>
    <n v="96"/>
    <x v="71"/>
    <x v="8"/>
    <x v="3"/>
    <x v="0"/>
    <x v="8"/>
    <m/>
    <m/>
  </r>
  <r>
    <n v="97"/>
    <x v="72"/>
    <x v="6"/>
    <x v="3"/>
    <x v="1"/>
    <x v="8"/>
    <m/>
    <m/>
  </r>
  <r>
    <n v="98"/>
    <x v="73"/>
    <x v="3"/>
    <x v="3"/>
    <x v="0"/>
    <x v="8"/>
    <m/>
    <m/>
  </r>
  <r>
    <n v="99"/>
    <x v="74"/>
    <x v="1"/>
    <x v="4"/>
    <x v="1"/>
    <x v="8"/>
    <m/>
    <m/>
  </r>
  <r>
    <n v="100"/>
    <x v="75"/>
    <x v="11"/>
    <x v="4"/>
    <x v="0"/>
    <x v="8"/>
    <m/>
    <m/>
  </r>
  <r>
    <m/>
    <x v="76"/>
    <x v="12"/>
    <x v="5"/>
    <x v="2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8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chartFormat="7" rowHeaderCaption="Expenditure" colHeaderCaption="Title">
  <location ref="A5:J9" firstHeaderRow="1" firstDataRow="2" firstDataCol="1" rowPageCount="3" colPageCount="1"/>
  <pivotFields count="8">
    <pivotField showAll="0"/>
    <pivotField axis="axisPage" numFmtId="14" showAll="0">
      <items count="81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76"/>
        <item m="1" x="77"/>
        <item m="1" x="78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2"/>
        <item m="1" x="79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50"/>
        <item x="51"/>
        <item x="53"/>
        <item t="default"/>
      </items>
    </pivotField>
    <pivotField axis="axisPage" multipleItemSelectionAllowed="1" showAll="0" defaultSubtotal="0">
      <items count="13">
        <item x="0"/>
        <item x="1"/>
        <item x="2"/>
        <item x="3"/>
        <item x="4"/>
        <item x="5"/>
        <item x="6"/>
        <item x="7"/>
        <item h="1" x="12"/>
        <item x="8"/>
        <item x="9"/>
        <item x="10"/>
        <item x="11"/>
      </items>
    </pivotField>
    <pivotField axis="axisPage" multipleItemSelectionAllowed="1" showAll="0" defaultSubtotal="0">
      <items count="6">
        <item x="0"/>
        <item x="1"/>
        <item h="1" x="5"/>
        <item x="2"/>
        <item x="3"/>
        <item x="4"/>
      </items>
    </pivotField>
    <pivotField axis="axisRow" showAll="0">
      <items count="4">
        <item x="0"/>
        <item x="1"/>
        <item h="1"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h="1" x="8"/>
        <item t="default"/>
      </items>
    </pivotField>
    <pivotField showAll="0"/>
    <pivotField dataField="1" showAll="0"/>
  </pivotFields>
  <rowFields count="1">
    <field x="4"/>
  </rowFields>
  <rowItems count="3">
    <i>
      <x/>
    </i>
    <i>
      <x v="1"/>
    </i>
    <i t="grand">
      <x/>
    </i>
  </rowItems>
  <colFields count="1">
    <field x="5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39">
      <pivotArea outline="0" collapsedLevelsAreSubtotals="1" fieldPosition="0"/>
    </format>
    <format dxfId="38">
      <pivotArea field="4" type="button" dataOnly="0" labelOnly="1" outline="0" axis="axisRow" fieldPosition="0"/>
    </format>
    <format dxfId="37">
      <pivotArea dataOnly="0" labelOnly="1" fieldPosition="0">
        <references count="1">
          <reference field="4" count="0"/>
        </references>
      </pivotArea>
    </format>
    <format dxfId="36">
      <pivotArea dataOnly="0" labelOnly="1" grandRow="1" outline="0" fieldPosition="0"/>
    </format>
    <format dxfId="35">
      <pivotArea dataOnly="0" labelOnly="1" fieldPosition="0">
        <references count="1">
          <reference field="5" count="0"/>
        </references>
      </pivotArea>
    </format>
    <format dxfId="34">
      <pivotArea dataOnly="0" labelOnly="1" grandCol="1" outline="0" fieldPosition="0"/>
    </format>
    <format dxfId="33">
      <pivotArea grandRow="1" outline="0" collapsedLevelsAreSubtotals="1" fieldPosition="0"/>
    </format>
    <format dxfId="32">
      <pivotArea dataOnly="0" labelOnly="1" grandRow="1" outline="0" fieldPosition="0"/>
    </format>
  </formats>
  <chartFormats count="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2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81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78"/>
        <item x="76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77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2"/>
        <item m="1" x="79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50"/>
        <item x="51"/>
        <item x="53"/>
        <item t="default"/>
      </items>
    </pivotField>
    <pivotField axis="axisPage" showAll="0">
      <items count="14">
        <item x="3"/>
        <item x="0"/>
        <item x="1"/>
        <item x="2"/>
        <item x="12"/>
        <item x="4"/>
        <item x="5"/>
        <item x="6"/>
        <item x="7"/>
        <item x="8"/>
        <item x="9"/>
        <item x="10"/>
        <item x="11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E19" sqref="E19:G22"/>
    </sheetView>
  </sheetViews>
  <sheetFormatPr defaultRowHeight="15"/>
  <cols>
    <col min="1" max="1" width="14.85546875" bestFit="1" customWidth="1"/>
    <col min="2" max="2" width="17.85546875" customWidth="1"/>
    <col min="3" max="3" width="6.140625" bestFit="1" customWidth="1"/>
    <col min="4" max="4" width="6.42578125" bestFit="1" customWidth="1"/>
    <col min="5" max="5" width="6.85546875" bestFit="1" customWidth="1"/>
    <col min="6" max="6" width="6" customWidth="1"/>
    <col min="7" max="8" width="7" customWidth="1"/>
    <col min="9" max="9" width="6" customWidth="1"/>
    <col min="10" max="10" width="11.28515625" customWidth="1"/>
    <col min="11" max="11" width="11.28515625" bestFit="1" customWidth="1"/>
    <col min="12" max="15" width="5" bestFit="1" customWidth="1"/>
    <col min="16" max="16" width="6" bestFit="1" customWidth="1"/>
    <col min="17" max="17" width="11.85546875" bestFit="1" customWidth="1"/>
    <col min="18" max="18" width="8" bestFit="1" customWidth="1"/>
    <col min="19" max="20" width="4" bestFit="1" customWidth="1"/>
    <col min="21" max="23" width="5" bestFit="1" customWidth="1"/>
    <col min="24" max="24" width="11" bestFit="1" customWidth="1"/>
    <col min="25" max="25" width="8.28515625" bestFit="1" customWidth="1"/>
    <col min="26" max="26" width="11.28515625" bestFit="1" customWidth="1"/>
    <col min="27" max="27" width="8.7109375" bestFit="1" customWidth="1"/>
    <col min="28" max="28" width="5" bestFit="1" customWidth="1"/>
    <col min="29" max="30" width="6" bestFit="1" customWidth="1"/>
    <col min="31" max="31" width="11.7109375" bestFit="1" customWidth="1"/>
    <col min="32" max="32" width="6.5703125" bestFit="1" customWidth="1"/>
    <col min="33" max="33" width="9.5703125" bestFit="1" customWidth="1"/>
    <col min="34" max="34" width="8.140625" bestFit="1" customWidth="1"/>
    <col min="35" max="35" width="6" bestFit="1" customWidth="1"/>
    <col min="36" max="36" width="11.140625" bestFit="1" customWidth="1"/>
    <col min="37" max="37" width="11.28515625" bestFit="1" customWidth="1"/>
  </cols>
  <sheetData>
    <row r="1" spans="1:10">
      <c r="A1" s="56" t="s">
        <v>1</v>
      </c>
      <c r="B1" t="s">
        <v>184</v>
      </c>
    </row>
    <row r="2" spans="1:10">
      <c r="A2" s="56" t="s">
        <v>209</v>
      </c>
      <c r="B2" t="s">
        <v>287</v>
      </c>
    </row>
    <row r="3" spans="1:10">
      <c r="A3" s="56" t="s">
        <v>189</v>
      </c>
      <c r="B3" t="s">
        <v>287</v>
      </c>
    </row>
    <row r="5" spans="1:10">
      <c r="A5" s="56" t="s">
        <v>187</v>
      </c>
      <c r="B5" s="56" t="s">
        <v>124</v>
      </c>
    </row>
    <row r="6" spans="1:10">
      <c r="A6" s="59" t="s">
        <v>123</v>
      </c>
      <c r="B6" s="60" t="s">
        <v>126</v>
      </c>
      <c r="C6" s="60" t="s">
        <v>138</v>
      </c>
      <c r="D6" s="60" t="s">
        <v>170</v>
      </c>
      <c r="E6" s="60" t="s">
        <v>142</v>
      </c>
      <c r="F6" s="60" t="s">
        <v>181</v>
      </c>
      <c r="G6" s="60" t="s">
        <v>129</v>
      </c>
      <c r="H6" s="60" t="s">
        <v>202</v>
      </c>
      <c r="I6" s="60" t="s">
        <v>204</v>
      </c>
      <c r="J6" s="60" t="s">
        <v>186</v>
      </c>
    </row>
    <row r="7" spans="1:10">
      <c r="A7" s="61" t="s">
        <v>36</v>
      </c>
      <c r="B7" s="62">
        <v>157100</v>
      </c>
      <c r="C7" s="62">
        <v>4300</v>
      </c>
      <c r="D7" s="62">
        <v>4550</v>
      </c>
      <c r="E7" s="62">
        <v>57500</v>
      </c>
      <c r="F7" s="62">
        <v>5200</v>
      </c>
      <c r="G7" s="62"/>
      <c r="H7" s="62">
        <v>117100</v>
      </c>
      <c r="I7" s="62">
        <v>35100</v>
      </c>
      <c r="J7" s="62">
        <v>380850</v>
      </c>
    </row>
    <row r="8" spans="1:10" ht="12" customHeight="1">
      <c r="A8" s="61" t="s">
        <v>128</v>
      </c>
      <c r="B8" s="62">
        <v>221800</v>
      </c>
      <c r="C8" s="62">
        <v>3960</v>
      </c>
      <c r="D8" s="62">
        <v>51500</v>
      </c>
      <c r="E8" s="62">
        <v>13000</v>
      </c>
      <c r="F8" s="62">
        <v>11900</v>
      </c>
      <c r="G8" s="62">
        <v>695267</v>
      </c>
      <c r="H8" s="62">
        <v>140030</v>
      </c>
      <c r="I8" s="62"/>
      <c r="J8" s="62">
        <v>1137457</v>
      </c>
    </row>
    <row r="9" spans="1:10" hidden="1">
      <c r="A9" s="63" t="s">
        <v>186</v>
      </c>
      <c r="B9" s="64">
        <v>378900</v>
      </c>
      <c r="C9" s="64">
        <v>8260</v>
      </c>
      <c r="D9" s="64">
        <v>56050</v>
      </c>
      <c r="E9" s="64">
        <v>70500</v>
      </c>
      <c r="F9" s="64">
        <v>17100</v>
      </c>
      <c r="G9" s="64">
        <v>695267</v>
      </c>
      <c r="H9" s="64">
        <v>257130</v>
      </c>
      <c r="I9" s="64">
        <v>35100</v>
      </c>
      <c r="J9" s="64">
        <v>1518307</v>
      </c>
    </row>
    <row r="12" spans="1:10">
      <c r="A12" s="65" t="s">
        <v>91</v>
      </c>
      <c r="B12" s="66" t="str">
        <f>IMSUB(GETPIVOTDATA("Amount",$A$5,"Expenditure","Income","Title","Coffee"),GETPIVOTDATA("Amount",$A$5,"Expenditure","Expense","Title","Coffee"))</f>
        <v>64700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46950</v>
      </c>
      <c r="E12" s="66" t="str">
        <f>IMSUB(GETPIVOTDATA("Amount",$A$5,"Expenditure","Income","Title","Potato"),GETPIVOTDATA("Amount",$A$5,"Expenditure","Expense","Title","Potato"))</f>
        <v>-44500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695267</v>
      </c>
      <c r="H12" s="66" t="str">
        <f>IMSUB(GETPIVOTDATA("Amount",$A$5,"Expenditure","Income","Title","Ginger"),GETPIVOTDATA("Amount",$A$5,"Expenditure","Expense","Title","Ginger"))</f>
        <v>22930</v>
      </c>
      <c r="I12" s="66" t="str">
        <f>IMSUB(GETPIVOTDATA("Amount",$A$5,"Expenditure","Income"),GETPIVOTDATA("Amount",$A$5,"Expenditure","Expense"))</f>
        <v>756607</v>
      </c>
    </row>
    <row r="15" spans="1:10">
      <c r="A15" t="s">
        <v>239</v>
      </c>
      <c r="B15" t="str">
        <f>IMSUB(GETPIVOTDATA("Amount",$A$5,"Expenditure","Income"),GETPIVOTDATA("Amount",$A$5,"Expenditure","Expense"))</f>
        <v>756607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topLeftCell="A3" workbookViewId="0">
      <selection activeCell="C7" sqref="C7"/>
    </sheetView>
  </sheetViews>
  <sheetFormatPr defaultRowHeight="15"/>
  <cols>
    <col min="1" max="1" width="14.85546875" customWidth="1"/>
    <col min="2" max="2" width="16.28515625" customWidth="1"/>
    <col min="3" max="3" width="6.140625" customWidth="1"/>
    <col min="4" max="4" width="6.42578125" customWidth="1"/>
    <col min="5" max="5" width="6.85546875" customWidth="1"/>
    <col min="6" max="6" width="6" bestFit="1" customWidth="1"/>
    <col min="7" max="7" width="7" bestFit="1" customWidth="1"/>
    <col min="8" max="8" width="7.28515625" customWidth="1"/>
    <col min="9" max="9" width="7" bestFit="1" customWidth="1"/>
    <col min="10" max="10" width="6" bestFit="1" customWidth="1"/>
    <col min="11" max="11" width="11.28515625" bestFit="1" customWidth="1"/>
  </cols>
  <sheetData>
    <row r="1" spans="1:11">
      <c r="A1" s="56" t="s">
        <v>1</v>
      </c>
      <c r="B1" t="s">
        <v>184</v>
      </c>
    </row>
    <row r="2" spans="1:11">
      <c r="A2" s="56" t="s">
        <v>189</v>
      </c>
      <c r="B2" t="s">
        <v>184</v>
      </c>
    </row>
    <row r="4" spans="1:11">
      <c r="A4" s="56" t="s">
        <v>187</v>
      </c>
      <c r="B4" s="56" t="s">
        <v>188</v>
      </c>
    </row>
    <row r="5" spans="1:11">
      <c r="A5" s="56" t="s">
        <v>185</v>
      </c>
      <c r="B5" t="s">
        <v>126</v>
      </c>
      <c r="C5" t="s">
        <v>138</v>
      </c>
      <c r="D5" t="s">
        <v>170</v>
      </c>
      <c r="E5" t="s">
        <v>142</v>
      </c>
      <c r="F5" t="s">
        <v>181</v>
      </c>
      <c r="G5" t="s">
        <v>129</v>
      </c>
      <c r="H5" t="s">
        <v>190</v>
      </c>
      <c r="I5" t="s">
        <v>202</v>
      </c>
      <c r="J5" t="s">
        <v>204</v>
      </c>
      <c r="K5" t="s">
        <v>186</v>
      </c>
    </row>
    <row r="6" spans="1:11">
      <c r="A6" s="57" t="s">
        <v>36</v>
      </c>
      <c r="B6" s="58">
        <v>157100</v>
      </c>
      <c r="C6" s="58">
        <v>4300</v>
      </c>
      <c r="D6" s="58">
        <v>4550</v>
      </c>
      <c r="E6" s="58">
        <v>57500</v>
      </c>
      <c r="F6" s="58">
        <v>5200</v>
      </c>
      <c r="G6" s="58"/>
      <c r="H6" s="58"/>
      <c r="I6" s="58">
        <v>117100</v>
      </c>
      <c r="J6" s="58">
        <v>35100</v>
      </c>
      <c r="K6" s="58">
        <v>380850</v>
      </c>
    </row>
    <row r="7" spans="1:11">
      <c r="A7" s="57" t="s">
        <v>128</v>
      </c>
      <c r="B7" s="58">
        <v>221800</v>
      </c>
      <c r="C7" s="58">
        <v>3960</v>
      </c>
      <c r="D7" s="58">
        <v>51500</v>
      </c>
      <c r="E7" s="58">
        <v>13000</v>
      </c>
      <c r="F7" s="58">
        <v>11900</v>
      </c>
      <c r="G7" s="58">
        <v>695267</v>
      </c>
      <c r="H7" s="58"/>
      <c r="I7" s="58">
        <v>140030</v>
      </c>
      <c r="J7" s="58"/>
      <c r="K7" s="58">
        <v>1137457</v>
      </c>
    </row>
    <row r="8" spans="1:11">
      <c r="A8" s="57" t="s">
        <v>190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>
      <c r="A9" s="57" t="s">
        <v>186</v>
      </c>
      <c r="B9" s="58">
        <v>378900</v>
      </c>
      <c r="C9" s="58">
        <v>8260</v>
      </c>
      <c r="D9" s="58">
        <v>56050</v>
      </c>
      <c r="E9" s="58">
        <v>70500</v>
      </c>
      <c r="F9" s="58">
        <v>17100</v>
      </c>
      <c r="G9" s="58">
        <v>695267</v>
      </c>
      <c r="H9" s="58"/>
      <c r="I9" s="58">
        <v>257130</v>
      </c>
      <c r="J9" s="58">
        <v>35100</v>
      </c>
      <c r="K9" s="58">
        <v>1518307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00"/>
  <sheetViews>
    <sheetView topLeftCell="A74" zoomScale="90" zoomScaleNormal="90" zoomScaleSheetLayoutView="100" workbookViewId="0">
      <selection activeCell="H80" sqref="H80"/>
    </sheetView>
  </sheetViews>
  <sheetFormatPr defaultRowHeight="15"/>
  <cols>
    <col min="2" max="5" width="12.140625" customWidth="1"/>
    <col min="6" max="6" width="11.140625" customWidth="1"/>
    <col min="7" max="7" width="17.28515625" customWidth="1"/>
    <col min="10" max="10" width="12" bestFit="1" customWidth="1"/>
    <col min="12" max="12" width="12.28515625" bestFit="1" customWidth="1"/>
    <col min="14" max="14" width="13.42578125" customWidth="1"/>
    <col min="15" max="15" width="12.5703125" bestFit="1" customWidth="1"/>
    <col min="16" max="16" width="12.7109375" customWidth="1"/>
    <col min="17" max="17" width="13" customWidth="1"/>
    <col min="19" max="19" width="13.28515625" bestFit="1" customWidth="1"/>
    <col min="20" max="22" width="12" customWidth="1"/>
    <col min="23" max="23" width="13" customWidth="1"/>
    <col min="24" max="24" width="12.85546875" customWidth="1"/>
  </cols>
  <sheetData>
    <row r="1" spans="1:24">
      <c r="A1" s="3" t="s">
        <v>2</v>
      </c>
      <c r="B1" s="3" t="s">
        <v>1</v>
      </c>
      <c r="C1" s="3" t="s">
        <v>189</v>
      </c>
      <c r="D1" s="3" t="s">
        <v>209</v>
      </c>
      <c r="E1" s="3" t="s">
        <v>123</v>
      </c>
      <c r="F1" s="3" t="s">
        <v>124</v>
      </c>
      <c r="G1" s="3" t="s">
        <v>125</v>
      </c>
      <c r="H1" s="3" t="s">
        <v>4</v>
      </c>
      <c r="I1" s="19" t="s">
        <v>229</v>
      </c>
      <c r="K1" s="36" t="s">
        <v>133</v>
      </c>
      <c r="L1" s="36" t="s">
        <v>1</v>
      </c>
      <c r="M1" s="36" t="s">
        <v>124</v>
      </c>
      <c r="N1" s="36" t="s">
        <v>125</v>
      </c>
      <c r="O1" s="36" t="s">
        <v>4</v>
      </c>
      <c r="P1" s="36" t="s">
        <v>143</v>
      </c>
      <c r="Q1" s="36" t="s">
        <v>148</v>
      </c>
      <c r="R1" s="36" t="s">
        <v>146</v>
      </c>
      <c r="S1" s="36" t="s">
        <v>147</v>
      </c>
      <c r="T1" s="36" t="s">
        <v>225</v>
      </c>
      <c r="U1" s="36" t="s">
        <v>150</v>
      </c>
      <c r="V1" s="36" t="s">
        <v>196</v>
      </c>
      <c r="W1" s="36" t="s">
        <v>197</v>
      </c>
      <c r="X1" s="36" t="s">
        <v>144</v>
      </c>
    </row>
    <row r="2" spans="1:24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36</v>
      </c>
      <c r="F2" s="2" t="s">
        <v>126</v>
      </c>
      <c r="G2" s="2" t="s">
        <v>127</v>
      </c>
      <c r="H2" s="2">
        <v>2000</v>
      </c>
      <c r="I2" s="6"/>
      <c r="K2" s="2">
        <v>1</v>
      </c>
      <c r="L2" s="20">
        <v>44193</v>
      </c>
      <c r="M2" s="2" t="s">
        <v>149</v>
      </c>
      <c r="N2" s="2" t="s">
        <v>151</v>
      </c>
      <c r="O2" s="2">
        <v>100000</v>
      </c>
      <c r="P2" s="2">
        <v>2</v>
      </c>
      <c r="Q2" s="20">
        <f ca="1">TODAY()</f>
        <v>44825</v>
      </c>
      <c r="R2" s="2">
        <f ca="1">Q2-L2</f>
        <v>632</v>
      </c>
      <c r="S2" s="2">
        <f ca="1">(R2/365)*12</f>
        <v>20.778082191780822</v>
      </c>
      <c r="T2" s="2">
        <f ca="1">ROUND(S2,1)</f>
        <v>20.8</v>
      </c>
      <c r="U2" s="2">
        <f ca="1">(O2*S2*P2) /100</f>
        <v>41556.164383561641</v>
      </c>
      <c r="V2" s="2">
        <v>24000</v>
      </c>
      <c r="W2" s="20">
        <v>44587</v>
      </c>
      <c r="X2" s="2">
        <f t="shared" ref="X2:X3" ca="1" si="0">O2+U2-V2</f>
        <v>117556.16438356164</v>
      </c>
    </row>
    <row r="3" spans="1:24">
      <c r="A3" s="2">
        <v>2</v>
      </c>
      <c r="B3" s="20">
        <v>44501</v>
      </c>
      <c r="C3" s="20" t="str">
        <f t="shared" ref="C3:C30" si="1">TEXT(B3, "mmm")</f>
        <v>Nov</v>
      </c>
      <c r="D3" s="20" t="str">
        <f t="shared" ref="D3:D51" si="2">TEXT(B3, "yyyy")</f>
        <v>2021</v>
      </c>
      <c r="E3" s="20" t="s">
        <v>36</v>
      </c>
      <c r="F3" s="2" t="s">
        <v>126</v>
      </c>
      <c r="G3" s="2" t="s">
        <v>127</v>
      </c>
      <c r="H3" s="2">
        <v>1350</v>
      </c>
      <c r="I3" s="6"/>
      <c r="K3" s="2">
        <v>2</v>
      </c>
      <c r="L3" s="20">
        <v>44200</v>
      </c>
      <c r="M3" s="2" t="s">
        <v>149</v>
      </c>
      <c r="N3" s="2" t="s">
        <v>152</v>
      </c>
      <c r="O3" s="2">
        <v>100000</v>
      </c>
      <c r="P3" s="2">
        <v>2.5</v>
      </c>
      <c r="Q3" s="20">
        <f t="shared" ref="Q3" ca="1" si="3">TODAY()</f>
        <v>44825</v>
      </c>
      <c r="R3" s="2">
        <f t="shared" ref="R3" ca="1" si="4">Q3-L3</f>
        <v>625</v>
      </c>
      <c r="S3" s="2">
        <f t="shared" ref="S3" ca="1" si="5">(R3/365)*12</f>
        <v>20.547945205479451</v>
      </c>
      <c r="T3" s="2">
        <f ca="1">ROUND(S3,1)</f>
        <v>20.5</v>
      </c>
      <c r="U3" s="2">
        <f t="shared" ref="U3" ca="1" si="6">(O3*S3*P3) /100</f>
        <v>51369.863013698625</v>
      </c>
      <c r="V3" s="2">
        <v>30000</v>
      </c>
      <c r="W3" s="20">
        <v>44589</v>
      </c>
      <c r="X3" s="2">
        <f t="shared" ca="1" si="0"/>
        <v>121369.86301369863</v>
      </c>
    </row>
    <row r="4" spans="1:24">
      <c r="A4" s="2">
        <v>3</v>
      </c>
      <c r="B4" s="20">
        <v>44514</v>
      </c>
      <c r="C4" s="20" t="str">
        <f t="shared" si="1"/>
        <v>Nov</v>
      </c>
      <c r="D4" s="20" t="str">
        <f t="shared" si="2"/>
        <v>2021</v>
      </c>
      <c r="E4" s="20" t="s">
        <v>36</v>
      </c>
      <c r="F4" s="2" t="s">
        <v>126</v>
      </c>
      <c r="G4" s="2" t="s">
        <v>83</v>
      </c>
      <c r="H4" s="2">
        <v>1000</v>
      </c>
      <c r="I4" s="6"/>
      <c r="K4" s="2">
        <v>3</v>
      </c>
      <c r="L4" s="20">
        <v>44206</v>
      </c>
      <c r="M4" s="2" t="s">
        <v>149</v>
      </c>
      <c r="N4" s="2" t="s">
        <v>153</v>
      </c>
      <c r="O4" s="2">
        <v>50000</v>
      </c>
      <c r="P4" s="2">
        <v>2</v>
      </c>
      <c r="Q4" s="20">
        <f t="shared" ref="Q4:Q19" ca="1" si="7">TODAY()</f>
        <v>44825</v>
      </c>
      <c r="R4" s="2">
        <f ca="1">Q4-L4</f>
        <v>619</v>
      </c>
      <c r="S4" s="2">
        <f t="shared" ref="S4:S11" ca="1" si="8">(R4/365)*12</f>
        <v>20.350684931506848</v>
      </c>
      <c r="T4" s="2">
        <f t="shared" ref="T4:T18" ca="1" si="9">ROUND(S4,1)</f>
        <v>20.399999999999999</v>
      </c>
      <c r="U4" s="2">
        <f ca="1">(O4*S4*P4) /100</f>
        <v>20350.684931506847</v>
      </c>
      <c r="V4" s="2">
        <v>12000</v>
      </c>
      <c r="W4" s="20">
        <v>44589</v>
      </c>
      <c r="X4" s="2">
        <f t="shared" ref="X4:X10" ca="1" si="10">O4+U4-V4</f>
        <v>58350.684931506839</v>
      </c>
    </row>
    <row r="5" spans="1:24">
      <c r="A5" s="2">
        <v>4</v>
      </c>
      <c r="B5" s="20">
        <v>44520</v>
      </c>
      <c r="C5" s="20" t="str">
        <f t="shared" si="1"/>
        <v>Nov</v>
      </c>
      <c r="D5" s="20" t="str">
        <f t="shared" si="2"/>
        <v>2021</v>
      </c>
      <c r="E5" s="20" t="s">
        <v>36</v>
      </c>
      <c r="F5" s="2" t="s">
        <v>126</v>
      </c>
      <c r="G5" s="2" t="s">
        <v>127</v>
      </c>
      <c r="H5" s="2">
        <v>6480</v>
      </c>
      <c r="I5" s="6"/>
      <c r="K5" s="2">
        <v>4</v>
      </c>
      <c r="L5" s="20">
        <v>44214</v>
      </c>
      <c r="M5" s="2" t="s">
        <v>149</v>
      </c>
      <c r="N5" s="2" t="s">
        <v>154</v>
      </c>
      <c r="O5" s="2">
        <v>100000</v>
      </c>
      <c r="P5" s="2">
        <v>2</v>
      </c>
      <c r="Q5" s="20">
        <f t="shared" ca="1" si="7"/>
        <v>44825</v>
      </c>
      <c r="R5" s="2">
        <f ca="1">Q5-L5</f>
        <v>611</v>
      </c>
      <c r="S5" s="2">
        <f t="shared" ca="1" si="8"/>
        <v>20.087671232876712</v>
      </c>
      <c r="T5" s="2">
        <f t="shared" ca="1" si="9"/>
        <v>20.100000000000001</v>
      </c>
      <c r="U5" s="2">
        <f ca="1">(O5*S5*P5) /100</f>
        <v>40175.342465753427</v>
      </c>
      <c r="V5" s="2">
        <v>24000</v>
      </c>
      <c r="W5" s="20">
        <v>44589</v>
      </c>
      <c r="X5" s="2">
        <f t="shared" ca="1" si="10"/>
        <v>116175.34246575343</v>
      </c>
    </row>
    <row r="6" spans="1:24">
      <c r="A6" s="2">
        <v>5</v>
      </c>
      <c r="B6" s="20">
        <v>44522</v>
      </c>
      <c r="C6" s="20" t="str">
        <f t="shared" si="1"/>
        <v>Nov</v>
      </c>
      <c r="D6" s="20" t="str">
        <f t="shared" si="2"/>
        <v>2021</v>
      </c>
      <c r="E6" s="20" t="s">
        <v>36</v>
      </c>
      <c r="F6" s="2" t="s">
        <v>126</v>
      </c>
      <c r="G6" s="2" t="s">
        <v>82</v>
      </c>
      <c r="H6" s="2">
        <v>2790</v>
      </c>
      <c r="I6" s="6"/>
      <c r="K6" s="2">
        <v>5</v>
      </c>
      <c r="L6" s="20">
        <v>44202</v>
      </c>
      <c r="M6" s="2" t="s">
        <v>149</v>
      </c>
      <c r="N6" s="2" t="s">
        <v>155</v>
      </c>
      <c r="O6" s="2">
        <v>100000</v>
      </c>
      <c r="P6" s="2">
        <v>2</v>
      </c>
      <c r="Q6" s="20">
        <f t="shared" ca="1" si="7"/>
        <v>44825</v>
      </c>
      <c r="R6" s="2">
        <f t="shared" ref="R6:R9" ca="1" si="11">Q6-L6</f>
        <v>623</v>
      </c>
      <c r="S6" s="2">
        <f t="shared" ca="1" si="8"/>
        <v>20.482191780821918</v>
      </c>
      <c r="T6" s="2">
        <f t="shared" ca="1" si="9"/>
        <v>20.5</v>
      </c>
      <c r="U6" s="2">
        <f t="shared" ref="U6:U9" ca="1" si="12">(O6*S6*P6) /100</f>
        <v>40964.383561643837</v>
      </c>
      <c r="V6" s="2">
        <v>24000</v>
      </c>
      <c r="W6" s="20">
        <v>44589</v>
      </c>
      <c r="X6" s="2">
        <f t="shared" ca="1" si="10"/>
        <v>116964.38356164383</v>
      </c>
    </row>
    <row r="7" spans="1:24">
      <c r="A7" s="2">
        <v>6</v>
      </c>
      <c r="B7" s="20">
        <v>44530</v>
      </c>
      <c r="C7" s="20" t="str">
        <f t="shared" si="1"/>
        <v>Nov</v>
      </c>
      <c r="D7" s="20" t="str">
        <f t="shared" si="2"/>
        <v>2021</v>
      </c>
      <c r="E7" s="20" t="s">
        <v>36</v>
      </c>
      <c r="F7" s="2" t="s">
        <v>126</v>
      </c>
      <c r="G7" s="2" t="s">
        <v>127</v>
      </c>
      <c r="H7" s="2">
        <v>4100</v>
      </c>
      <c r="I7" s="6"/>
      <c r="K7" s="2">
        <v>6</v>
      </c>
      <c r="L7" s="20">
        <v>44226</v>
      </c>
      <c r="M7" s="2" t="s">
        <v>149</v>
      </c>
      <c r="N7" s="2" t="s">
        <v>156</v>
      </c>
      <c r="O7" s="2">
        <v>50000</v>
      </c>
      <c r="P7" s="2">
        <v>2</v>
      </c>
      <c r="Q7" s="20">
        <f t="shared" ca="1" si="7"/>
        <v>44825</v>
      </c>
      <c r="R7" s="2">
        <f t="shared" ca="1" si="11"/>
        <v>599</v>
      </c>
      <c r="S7" s="2">
        <f t="shared" ca="1" si="8"/>
        <v>19.693150684931506</v>
      </c>
      <c r="T7" s="2">
        <f t="shared" ca="1" si="9"/>
        <v>19.7</v>
      </c>
      <c r="U7" s="2">
        <f t="shared" ca="1" si="12"/>
        <v>19693.150684931505</v>
      </c>
      <c r="V7" s="2">
        <v>12000</v>
      </c>
      <c r="W7" s="20">
        <v>44587</v>
      </c>
      <c r="X7" s="2">
        <f t="shared" ca="1" si="10"/>
        <v>57693.150684931505</v>
      </c>
    </row>
    <row r="8" spans="1:24">
      <c r="A8" s="11">
        <v>7</v>
      </c>
      <c r="B8" s="27">
        <v>44530</v>
      </c>
      <c r="C8" s="20" t="str">
        <f t="shared" si="1"/>
        <v>Nov</v>
      </c>
      <c r="D8" s="20" t="str">
        <f t="shared" si="2"/>
        <v>2021</v>
      </c>
      <c r="E8" s="11" t="s">
        <v>128</v>
      </c>
      <c r="F8" s="36" t="s">
        <v>129</v>
      </c>
      <c r="G8" s="11" t="s">
        <v>130</v>
      </c>
      <c r="H8" s="11">
        <v>43960</v>
      </c>
      <c r="I8" s="6"/>
      <c r="K8" s="2">
        <v>7</v>
      </c>
      <c r="L8" s="20">
        <v>44236</v>
      </c>
      <c r="M8" s="2" t="s">
        <v>149</v>
      </c>
      <c r="N8" s="2" t="s">
        <v>151</v>
      </c>
      <c r="O8" s="2">
        <v>50000</v>
      </c>
      <c r="P8" s="2">
        <v>2</v>
      </c>
      <c r="Q8" s="20">
        <f t="shared" ca="1" si="7"/>
        <v>44825</v>
      </c>
      <c r="R8" s="2">
        <f t="shared" ca="1" si="11"/>
        <v>589</v>
      </c>
      <c r="S8" s="2">
        <f t="shared" ca="1" si="8"/>
        <v>19.364383561643834</v>
      </c>
      <c r="T8" s="2">
        <f t="shared" ca="1" si="9"/>
        <v>19.399999999999999</v>
      </c>
      <c r="U8" s="2">
        <f t="shared" ca="1" si="12"/>
        <v>19364.383561643834</v>
      </c>
      <c r="V8" s="2">
        <v>12000</v>
      </c>
      <c r="W8" s="20">
        <v>44587</v>
      </c>
      <c r="X8" s="2">
        <f t="shared" ca="1" si="10"/>
        <v>57364.38356164383</v>
      </c>
    </row>
    <row r="9" spans="1:24">
      <c r="A9" s="11">
        <v>8</v>
      </c>
      <c r="B9" s="27">
        <v>44530</v>
      </c>
      <c r="C9" s="20" t="str">
        <f t="shared" si="1"/>
        <v>Nov</v>
      </c>
      <c r="D9" s="20" t="str">
        <f t="shared" si="2"/>
        <v>2021</v>
      </c>
      <c r="E9" s="20" t="s">
        <v>36</v>
      </c>
      <c r="F9" s="11" t="s">
        <v>126</v>
      </c>
      <c r="G9" s="11" t="s">
        <v>135</v>
      </c>
      <c r="H9" s="11">
        <v>25000</v>
      </c>
      <c r="I9" s="6"/>
      <c r="K9" s="2">
        <v>8</v>
      </c>
      <c r="L9" s="20">
        <v>44227</v>
      </c>
      <c r="M9" s="2" t="s">
        <v>149</v>
      </c>
      <c r="N9" s="2" t="s">
        <v>157</v>
      </c>
      <c r="O9" s="2">
        <v>50000</v>
      </c>
      <c r="P9" s="2">
        <v>2</v>
      </c>
      <c r="Q9" s="20">
        <f t="shared" ca="1" si="7"/>
        <v>44825</v>
      </c>
      <c r="R9" s="2">
        <f t="shared" ca="1" si="11"/>
        <v>598</v>
      </c>
      <c r="S9" s="2">
        <f t="shared" ca="1" si="8"/>
        <v>19.660273972602738</v>
      </c>
      <c r="T9" s="2">
        <f t="shared" ca="1" si="9"/>
        <v>19.7</v>
      </c>
      <c r="U9" s="2">
        <f t="shared" ca="1" si="12"/>
        <v>19660.273972602739</v>
      </c>
      <c r="V9" s="2">
        <v>12000</v>
      </c>
      <c r="W9" s="20">
        <v>44587</v>
      </c>
      <c r="X9" s="2">
        <f t="shared" ca="1" si="10"/>
        <v>57660.273972602736</v>
      </c>
    </row>
    <row r="10" spans="1:24">
      <c r="A10" s="11">
        <v>9</v>
      </c>
      <c r="B10" s="27">
        <v>44530</v>
      </c>
      <c r="C10" s="20" t="str">
        <f t="shared" si="1"/>
        <v>Nov</v>
      </c>
      <c r="D10" s="20" t="str">
        <f t="shared" si="2"/>
        <v>2021</v>
      </c>
      <c r="E10" s="20" t="s">
        <v>36</v>
      </c>
      <c r="F10" s="11" t="s">
        <v>126</v>
      </c>
      <c r="G10" s="11" t="s">
        <v>136</v>
      </c>
      <c r="H10" s="11">
        <v>8000</v>
      </c>
      <c r="I10" s="6"/>
      <c r="K10" s="2">
        <v>9</v>
      </c>
      <c r="L10" s="20">
        <v>44513</v>
      </c>
      <c r="M10" s="2" t="s">
        <v>149</v>
      </c>
      <c r="N10" s="2" t="s">
        <v>158</v>
      </c>
      <c r="O10" s="2">
        <v>100000</v>
      </c>
      <c r="P10" s="2">
        <v>2</v>
      </c>
      <c r="Q10" s="20">
        <f t="shared" ca="1" si="7"/>
        <v>44825</v>
      </c>
      <c r="R10" s="2">
        <f ca="1">Q10-L10</f>
        <v>312</v>
      </c>
      <c r="S10" s="2">
        <f t="shared" ca="1" si="8"/>
        <v>10.257534246575343</v>
      </c>
      <c r="T10" s="2">
        <f t="shared" ca="1" si="9"/>
        <v>10.3</v>
      </c>
      <c r="U10" s="2">
        <f ca="1">(O10*S10*P10) /100</f>
        <v>20515.068493150688</v>
      </c>
      <c r="V10" s="2"/>
      <c r="W10" s="2"/>
      <c r="X10" s="2">
        <f t="shared" ca="1" si="10"/>
        <v>120515.06849315068</v>
      </c>
    </row>
    <row r="11" spans="1:24">
      <c r="A11" s="11">
        <v>10</v>
      </c>
      <c r="B11" s="27">
        <v>44530</v>
      </c>
      <c r="C11" s="20" t="str">
        <f t="shared" si="1"/>
        <v>Nov</v>
      </c>
      <c r="D11" s="20" t="str">
        <f t="shared" si="2"/>
        <v>2021</v>
      </c>
      <c r="E11" s="20" t="s">
        <v>36</v>
      </c>
      <c r="F11" s="11" t="s">
        <v>126</v>
      </c>
      <c r="G11" s="11" t="s">
        <v>137</v>
      </c>
      <c r="H11" s="11">
        <v>5000</v>
      </c>
      <c r="I11" s="6"/>
      <c r="K11" s="2">
        <v>10</v>
      </c>
      <c r="L11" s="20">
        <v>44159</v>
      </c>
      <c r="M11" s="2" t="s">
        <v>149</v>
      </c>
      <c r="N11" s="2" t="s">
        <v>167</v>
      </c>
      <c r="O11" s="2">
        <v>200000</v>
      </c>
      <c r="P11" s="2">
        <v>0.5</v>
      </c>
      <c r="Q11" s="20">
        <f t="shared" ca="1" si="7"/>
        <v>44825</v>
      </c>
      <c r="R11" s="2">
        <f ca="1">Q11-L11</f>
        <v>666</v>
      </c>
      <c r="S11" s="2">
        <f t="shared" ca="1" si="8"/>
        <v>21.895890410958906</v>
      </c>
      <c r="T11" s="2">
        <f t="shared" ca="1" si="9"/>
        <v>21.9</v>
      </c>
      <c r="U11" s="2">
        <f ca="1">(O11*S11*P11) /100</f>
        <v>21895.890410958906</v>
      </c>
      <c r="V11" s="55"/>
      <c r="W11" s="55"/>
      <c r="X11" s="2">
        <f t="shared" ref="X11:X15" ca="1" si="13">O11+U11-V11</f>
        <v>221895.89041095891</v>
      </c>
    </row>
    <row r="12" spans="1:24">
      <c r="A12" s="11">
        <v>12</v>
      </c>
      <c r="B12" s="27">
        <v>44530</v>
      </c>
      <c r="C12" s="20" t="str">
        <f t="shared" si="1"/>
        <v>Nov</v>
      </c>
      <c r="D12" s="20" t="str">
        <f t="shared" si="2"/>
        <v>2021</v>
      </c>
      <c r="E12" s="20" t="s">
        <v>36</v>
      </c>
      <c r="F12" s="11" t="s">
        <v>138</v>
      </c>
      <c r="G12" s="11" t="s">
        <v>140</v>
      </c>
      <c r="H12" s="11">
        <v>1000</v>
      </c>
      <c r="I12" s="6"/>
      <c r="K12" s="2">
        <v>11</v>
      </c>
      <c r="L12" s="20">
        <v>44506</v>
      </c>
      <c r="M12" s="2" t="s">
        <v>149</v>
      </c>
      <c r="N12" s="2" t="s">
        <v>169</v>
      </c>
      <c r="O12" s="2">
        <v>50000</v>
      </c>
      <c r="P12" s="2">
        <v>2</v>
      </c>
      <c r="Q12" s="20">
        <f t="shared" ca="1" si="7"/>
        <v>44825</v>
      </c>
      <c r="R12" s="2">
        <f t="shared" ref="R12:R13" ca="1" si="14">Q12-L12</f>
        <v>319</v>
      </c>
      <c r="S12" s="2">
        <f t="shared" ref="S12:S13" ca="1" si="15">(R12/365)*12</f>
        <v>10.487671232876712</v>
      </c>
      <c r="T12" s="2">
        <f t="shared" ca="1" si="9"/>
        <v>10.5</v>
      </c>
      <c r="U12" s="2">
        <f t="shared" ref="U12:U13" ca="1" si="16">(O12*S12*P12) /100</f>
        <v>10487.671232876712</v>
      </c>
      <c r="V12" s="55"/>
      <c r="W12" s="55"/>
      <c r="X12" s="2">
        <f t="shared" ca="1" si="13"/>
        <v>60487.67123287671</v>
      </c>
    </row>
    <row r="13" spans="1:24">
      <c r="A13" s="11">
        <v>13</v>
      </c>
      <c r="B13" s="27">
        <v>44530</v>
      </c>
      <c r="C13" s="20" t="str">
        <f t="shared" si="1"/>
        <v>Nov</v>
      </c>
      <c r="D13" s="20" t="str">
        <f t="shared" si="2"/>
        <v>2021</v>
      </c>
      <c r="E13" s="20" t="s">
        <v>36</v>
      </c>
      <c r="F13" s="11" t="s">
        <v>138</v>
      </c>
      <c r="G13" s="11" t="s">
        <v>135</v>
      </c>
      <c r="H13" s="11">
        <v>2400</v>
      </c>
      <c r="I13" s="6"/>
      <c r="K13" s="2">
        <v>12</v>
      </c>
      <c r="L13" s="20">
        <v>44552</v>
      </c>
      <c r="M13" s="2" t="s">
        <v>149</v>
      </c>
      <c r="N13" s="2" t="s">
        <v>172</v>
      </c>
      <c r="O13" s="2">
        <v>100000</v>
      </c>
      <c r="P13" s="2">
        <v>0.5</v>
      </c>
      <c r="Q13" s="20">
        <f t="shared" ca="1" si="7"/>
        <v>44825</v>
      </c>
      <c r="R13" s="2">
        <f t="shared" ca="1" si="14"/>
        <v>273</v>
      </c>
      <c r="S13" s="2">
        <f t="shared" ca="1" si="15"/>
        <v>8.9753424657534246</v>
      </c>
      <c r="T13" s="2">
        <f t="shared" ca="1" si="9"/>
        <v>9</v>
      </c>
      <c r="U13" s="2">
        <f t="shared" ca="1" si="16"/>
        <v>4487.6712328767126</v>
      </c>
      <c r="V13" s="55"/>
      <c r="W13" s="55"/>
      <c r="X13" s="2">
        <f t="shared" ca="1" si="13"/>
        <v>104487.67123287672</v>
      </c>
    </row>
    <row r="14" spans="1:24">
      <c r="A14" s="11">
        <v>14</v>
      </c>
      <c r="B14" s="27">
        <v>44530</v>
      </c>
      <c r="C14" s="20" t="str">
        <f t="shared" si="1"/>
        <v>Nov</v>
      </c>
      <c r="D14" s="20" t="str">
        <f t="shared" si="2"/>
        <v>2021</v>
      </c>
      <c r="E14" s="20" t="s">
        <v>36</v>
      </c>
      <c r="F14" s="11" t="s">
        <v>138</v>
      </c>
      <c r="G14" s="11" t="s">
        <v>141</v>
      </c>
      <c r="H14" s="11">
        <v>400</v>
      </c>
      <c r="I14" s="6"/>
      <c r="K14" s="2">
        <v>13</v>
      </c>
      <c r="L14" s="20">
        <v>44645</v>
      </c>
      <c r="M14" s="2" t="s">
        <v>149</v>
      </c>
      <c r="N14" s="2" t="s">
        <v>208</v>
      </c>
      <c r="O14" s="2">
        <v>200000</v>
      </c>
      <c r="P14" s="2">
        <v>0</v>
      </c>
      <c r="Q14" s="20">
        <f t="shared" ca="1" si="7"/>
        <v>44825</v>
      </c>
      <c r="R14" s="2">
        <f t="shared" ref="R14" ca="1" si="17">Q14-L14</f>
        <v>180</v>
      </c>
      <c r="S14" s="2">
        <f t="shared" ref="S14" ca="1" si="18">(R14/365)*12</f>
        <v>5.9178082191780819</v>
      </c>
      <c r="T14" s="2">
        <f t="shared" ca="1" si="9"/>
        <v>5.9</v>
      </c>
      <c r="U14" s="2">
        <f t="shared" ref="U14" ca="1" si="19">(O14*S14*P14) /100</f>
        <v>0</v>
      </c>
      <c r="V14" s="55"/>
      <c r="W14" s="55"/>
      <c r="X14" s="2">
        <f t="shared" ca="1" si="13"/>
        <v>200000</v>
      </c>
    </row>
    <row r="15" spans="1:24">
      <c r="A15" s="11">
        <v>15</v>
      </c>
      <c r="B15" s="27">
        <v>44530</v>
      </c>
      <c r="C15" s="20" t="str">
        <f t="shared" si="1"/>
        <v>Nov</v>
      </c>
      <c r="D15" s="20" t="str">
        <f t="shared" si="2"/>
        <v>2021</v>
      </c>
      <c r="E15" s="20" t="s">
        <v>36</v>
      </c>
      <c r="F15" s="11" t="s">
        <v>142</v>
      </c>
      <c r="G15" s="11" t="s">
        <v>139</v>
      </c>
      <c r="H15" s="11">
        <v>19000</v>
      </c>
      <c r="I15" s="6"/>
      <c r="K15" s="2">
        <v>14</v>
      </c>
      <c r="L15" s="20">
        <v>44651</v>
      </c>
      <c r="M15" s="2" t="s">
        <v>149</v>
      </c>
      <c r="N15" s="2" t="s">
        <v>167</v>
      </c>
      <c r="O15" s="2">
        <v>75000</v>
      </c>
      <c r="P15" s="2">
        <v>0.5</v>
      </c>
      <c r="Q15" s="20">
        <f t="shared" ca="1" si="7"/>
        <v>44825</v>
      </c>
      <c r="R15" s="2">
        <f t="shared" ref="R15" ca="1" si="20">Q15-L15</f>
        <v>174</v>
      </c>
      <c r="S15" s="2">
        <f t="shared" ref="S15" ca="1" si="21">(R15/365)*12</f>
        <v>5.720547945205479</v>
      </c>
      <c r="T15" s="2">
        <f t="shared" ca="1" si="9"/>
        <v>5.7</v>
      </c>
      <c r="U15" s="2">
        <f t="shared" ref="U15" ca="1" si="22">(O15*S15*P15) /100</f>
        <v>2145.2054794520545</v>
      </c>
      <c r="V15" s="55"/>
      <c r="W15" s="55"/>
      <c r="X15" s="2">
        <f t="shared" ca="1" si="13"/>
        <v>77145.205479452052</v>
      </c>
    </row>
    <row r="16" spans="1:24">
      <c r="A16" s="11">
        <v>16</v>
      </c>
      <c r="B16" s="27">
        <v>44530</v>
      </c>
      <c r="C16" s="20" t="str">
        <f t="shared" si="1"/>
        <v>Nov</v>
      </c>
      <c r="D16" s="20" t="str">
        <f t="shared" si="2"/>
        <v>2021</v>
      </c>
      <c r="E16" s="20" t="s">
        <v>36</v>
      </c>
      <c r="F16" s="11" t="s">
        <v>142</v>
      </c>
      <c r="G16" s="11" t="s">
        <v>135</v>
      </c>
      <c r="H16" s="11">
        <v>7000</v>
      </c>
      <c r="I16" s="6"/>
      <c r="K16" s="2">
        <v>15</v>
      </c>
      <c r="L16" s="20">
        <v>44667</v>
      </c>
      <c r="M16" s="2" t="s">
        <v>149</v>
      </c>
      <c r="N16" s="2" t="s">
        <v>157</v>
      </c>
      <c r="O16" s="2">
        <v>100000</v>
      </c>
      <c r="P16" s="2">
        <v>2</v>
      </c>
      <c r="Q16" s="20">
        <f t="shared" ca="1" si="7"/>
        <v>44825</v>
      </c>
      <c r="R16" s="2">
        <f ca="1">Q16-L16</f>
        <v>158</v>
      </c>
      <c r="S16" s="2">
        <f ca="1">(R16/365)*12</f>
        <v>5.1945205479452055</v>
      </c>
      <c r="T16" s="2">
        <f t="shared" ca="1" si="9"/>
        <v>5.2</v>
      </c>
      <c r="U16" s="2">
        <f ca="1">(O16*S16*P16) /100</f>
        <v>10389.04109589041</v>
      </c>
      <c r="V16" s="55"/>
      <c r="W16" s="55"/>
      <c r="X16" s="2">
        <f ca="1">O16+U16-V16</f>
        <v>110389.04109589041</v>
      </c>
    </row>
    <row r="17" spans="1:24">
      <c r="A17" s="11">
        <v>17</v>
      </c>
      <c r="B17" s="27">
        <v>44530</v>
      </c>
      <c r="C17" s="20" t="str">
        <f t="shared" si="1"/>
        <v>Nov</v>
      </c>
      <c r="D17" s="20" t="str">
        <f t="shared" si="2"/>
        <v>2021</v>
      </c>
      <c r="E17" s="20" t="s">
        <v>36</v>
      </c>
      <c r="F17" s="11" t="s">
        <v>142</v>
      </c>
      <c r="G17" s="11" t="s">
        <v>140</v>
      </c>
      <c r="H17" s="11">
        <v>1000</v>
      </c>
      <c r="I17" s="6"/>
      <c r="K17" s="2">
        <v>16</v>
      </c>
      <c r="L17" s="20">
        <v>44678</v>
      </c>
      <c r="M17" s="2" t="s">
        <v>149</v>
      </c>
      <c r="N17" s="2" t="s">
        <v>162</v>
      </c>
      <c r="O17" s="2">
        <v>100000</v>
      </c>
      <c r="P17" s="2">
        <v>2</v>
      </c>
      <c r="Q17" s="20">
        <f t="shared" ca="1" si="7"/>
        <v>44825</v>
      </c>
      <c r="R17" s="2">
        <f ca="1">Q17-L17</f>
        <v>147</v>
      </c>
      <c r="S17" s="2">
        <f ca="1">(R17/365)*12</f>
        <v>4.8328767123287673</v>
      </c>
      <c r="T17" s="2">
        <f t="shared" ca="1" si="9"/>
        <v>4.8</v>
      </c>
      <c r="U17" s="2">
        <f ca="1">(O17*S17*P17) /100</f>
        <v>9665.7534246575342</v>
      </c>
      <c r="V17" s="55"/>
      <c r="W17" s="55"/>
      <c r="X17" s="2">
        <f ca="1">O17+U17-V17</f>
        <v>109665.75342465754</v>
      </c>
    </row>
    <row r="18" spans="1:24">
      <c r="A18" s="11">
        <v>18</v>
      </c>
      <c r="B18" s="27">
        <v>44530</v>
      </c>
      <c r="C18" s="20" t="str">
        <f t="shared" si="1"/>
        <v>Nov</v>
      </c>
      <c r="D18" s="20" t="str">
        <f t="shared" si="2"/>
        <v>2021</v>
      </c>
      <c r="E18" s="11" t="s">
        <v>128</v>
      </c>
      <c r="F18" s="11" t="s">
        <v>142</v>
      </c>
      <c r="G18" s="11" t="s">
        <v>145</v>
      </c>
      <c r="H18" s="11">
        <v>13000</v>
      </c>
      <c r="I18" s="6"/>
      <c r="K18" s="2">
        <v>17</v>
      </c>
      <c r="L18" s="20">
        <v>44713</v>
      </c>
      <c r="M18" s="2" t="s">
        <v>149</v>
      </c>
      <c r="N18" s="2" t="s">
        <v>286</v>
      </c>
      <c r="O18" s="2">
        <v>10000</v>
      </c>
      <c r="P18" s="2">
        <v>2</v>
      </c>
      <c r="Q18" s="20">
        <f t="shared" ca="1" si="7"/>
        <v>44825</v>
      </c>
      <c r="R18" s="2">
        <f ca="1">Q18-L18</f>
        <v>112</v>
      </c>
      <c r="S18" s="2">
        <f ca="1">(R18/365)*12</f>
        <v>3.6821917808219178</v>
      </c>
      <c r="T18" s="2">
        <f t="shared" ca="1" si="9"/>
        <v>3.7</v>
      </c>
      <c r="U18" s="2">
        <f ca="1">(O18*S18*P18) /100</f>
        <v>736.43835616438355</v>
      </c>
      <c r="V18" s="55"/>
      <c r="W18" s="55"/>
      <c r="X18" s="2">
        <f ca="1">O18+U18-V18</f>
        <v>10736.438356164384</v>
      </c>
    </row>
    <row r="19" spans="1:24">
      <c r="A19" s="11">
        <v>19</v>
      </c>
      <c r="B19" s="27">
        <v>44538</v>
      </c>
      <c r="C19" s="20" t="str">
        <f t="shared" si="1"/>
        <v>Dec</v>
      </c>
      <c r="D19" s="20" t="str">
        <f t="shared" si="2"/>
        <v>2021</v>
      </c>
      <c r="E19" s="11" t="s">
        <v>128</v>
      </c>
      <c r="F19" s="11" t="s">
        <v>138</v>
      </c>
      <c r="G19" s="11" t="s">
        <v>145</v>
      </c>
      <c r="H19" s="11">
        <v>3960</v>
      </c>
      <c r="I19" s="6"/>
      <c r="K19" s="2">
        <v>18</v>
      </c>
      <c r="L19" s="20">
        <v>44835</v>
      </c>
      <c r="M19" s="2" t="s">
        <v>149</v>
      </c>
      <c r="N19" s="2" t="s">
        <v>286</v>
      </c>
      <c r="O19" s="2"/>
      <c r="P19" s="2">
        <v>1</v>
      </c>
      <c r="Q19" s="20">
        <f t="shared" ca="1" si="7"/>
        <v>44825</v>
      </c>
      <c r="R19" s="2">
        <f ca="1">Q19-L19</f>
        <v>-10</v>
      </c>
      <c r="S19" s="2"/>
      <c r="T19" s="2"/>
      <c r="U19" s="2"/>
      <c r="V19" s="55"/>
      <c r="W19" s="55"/>
      <c r="X19" s="2"/>
    </row>
    <row r="20" spans="1:24">
      <c r="A20" s="11">
        <v>20</v>
      </c>
      <c r="B20" s="27">
        <v>44538</v>
      </c>
      <c r="C20" s="20" t="str">
        <f t="shared" si="1"/>
        <v>Dec</v>
      </c>
      <c r="D20" s="20" t="str">
        <f t="shared" si="2"/>
        <v>2021</v>
      </c>
      <c r="E20" s="20" t="s">
        <v>36</v>
      </c>
      <c r="F20" s="11" t="s">
        <v>138</v>
      </c>
      <c r="G20" s="11" t="s">
        <v>168</v>
      </c>
      <c r="H20" s="11">
        <v>500</v>
      </c>
      <c r="I20" s="6"/>
      <c r="K20" s="2">
        <v>19</v>
      </c>
      <c r="L20" s="20"/>
      <c r="M20" s="2"/>
      <c r="N20" s="2"/>
      <c r="O20" s="2"/>
      <c r="P20" s="2"/>
      <c r="Q20" s="20"/>
      <c r="R20" s="2"/>
      <c r="S20" s="2"/>
      <c r="T20" s="2"/>
      <c r="U20" s="2"/>
      <c r="V20" s="55"/>
      <c r="W20" s="55"/>
      <c r="X20" s="2"/>
    </row>
    <row r="21" spans="1:24">
      <c r="A21" s="11">
        <v>21</v>
      </c>
      <c r="B21" s="27">
        <v>44501</v>
      </c>
      <c r="C21" s="20" t="str">
        <f t="shared" si="1"/>
        <v>Nov</v>
      </c>
      <c r="D21" s="20" t="str">
        <f t="shared" si="2"/>
        <v>2021</v>
      </c>
      <c r="E21" s="20" t="s">
        <v>36</v>
      </c>
      <c r="F21" s="11" t="s">
        <v>126</v>
      </c>
      <c r="G21" s="11" t="s">
        <v>82</v>
      </c>
      <c r="H21" s="11">
        <v>800</v>
      </c>
      <c r="I21" s="6"/>
      <c r="K21" s="2">
        <v>20</v>
      </c>
      <c r="L21" s="20"/>
      <c r="M21" s="2"/>
      <c r="N21" s="2"/>
      <c r="O21" s="2"/>
      <c r="P21" s="2"/>
      <c r="Q21" s="20"/>
      <c r="R21" s="2"/>
      <c r="S21" s="2"/>
      <c r="T21" s="2"/>
      <c r="U21" s="2"/>
      <c r="V21" s="55"/>
      <c r="W21" s="55"/>
      <c r="X21" s="2"/>
    </row>
    <row r="22" spans="1:24">
      <c r="A22" s="2">
        <v>22</v>
      </c>
      <c r="B22" s="20">
        <v>44509</v>
      </c>
      <c r="C22" s="20" t="str">
        <f t="shared" si="1"/>
        <v>Nov</v>
      </c>
      <c r="D22" s="20" t="str">
        <f t="shared" si="2"/>
        <v>2021</v>
      </c>
      <c r="E22" s="20" t="s">
        <v>36</v>
      </c>
      <c r="F22" s="2" t="s">
        <v>126</v>
      </c>
      <c r="G22" s="2" t="s">
        <v>127</v>
      </c>
      <c r="H22" s="2">
        <v>2420</v>
      </c>
      <c r="I22" s="6"/>
      <c r="K22" s="2">
        <v>21</v>
      </c>
      <c r="L22" s="20"/>
      <c r="M22" s="2"/>
      <c r="N22" s="2"/>
      <c r="O22" s="2"/>
      <c r="P22" s="2"/>
      <c r="Q22" s="20"/>
      <c r="R22" s="2"/>
      <c r="S22" s="2"/>
      <c r="T22" s="2"/>
      <c r="U22" s="2"/>
      <c r="V22" s="55"/>
      <c r="W22" s="55"/>
      <c r="X22" s="2"/>
    </row>
    <row r="23" spans="1:24">
      <c r="A23" s="2">
        <v>23</v>
      </c>
      <c r="B23" s="20">
        <v>44513</v>
      </c>
      <c r="C23" s="20" t="str">
        <f t="shared" si="1"/>
        <v>Nov</v>
      </c>
      <c r="D23" s="20" t="str">
        <f t="shared" si="2"/>
        <v>2021</v>
      </c>
      <c r="E23" s="20" t="s">
        <v>36</v>
      </c>
      <c r="F23" s="2" t="s">
        <v>126</v>
      </c>
      <c r="G23" s="2" t="s">
        <v>82</v>
      </c>
      <c r="H23" s="2">
        <v>400</v>
      </c>
      <c r="I23" s="6"/>
      <c r="K23" s="2">
        <v>22</v>
      </c>
      <c r="L23" s="20"/>
      <c r="M23" s="2"/>
      <c r="N23" s="2"/>
      <c r="O23" s="2"/>
      <c r="P23" s="2"/>
      <c r="Q23" s="20"/>
      <c r="R23" s="2"/>
      <c r="S23" s="2"/>
      <c r="T23" s="2"/>
      <c r="U23" s="2"/>
      <c r="V23" s="55"/>
      <c r="W23" s="55"/>
      <c r="X23" s="2"/>
    </row>
    <row r="24" spans="1:24">
      <c r="A24" s="2">
        <v>24</v>
      </c>
      <c r="B24" s="20">
        <v>44515</v>
      </c>
      <c r="C24" s="20" t="str">
        <f t="shared" si="1"/>
        <v>Nov</v>
      </c>
      <c r="D24" s="20" t="str">
        <f t="shared" si="2"/>
        <v>2021</v>
      </c>
      <c r="E24" s="20" t="s">
        <v>36</v>
      </c>
      <c r="F24" s="2" t="s">
        <v>126</v>
      </c>
      <c r="G24" s="2" t="s">
        <v>140</v>
      </c>
      <c r="H24" s="2">
        <v>900</v>
      </c>
      <c r="I24" s="6"/>
    </row>
    <row r="25" spans="1:24">
      <c r="A25" s="2">
        <v>25</v>
      </c>
      <c r="B25" s="20">
        <v>44516</v>
      </c>
      <c r="C25" s="20" t="str">
        <f t="shared" si="1"/>
        <v>Nov</v>
      </c>
      <c r="D25" s="20" t="str">
        <f t="shared" si="2"/>
        <v>2021</v>
      </c>
      <c r="E25" s="20" t="s">
        <v>36</v>
      </c>
      <c r="F25" s="2" t="s">
        <v>126</v>
      </c>
      <c r="G25" s="2" t="s">
        <v>82</v>
      </c>
      <c r="H25" s="2">
        <v>360</v>
      </c>
      <c r="I25" s="6"/>
    </row>
    <row r="26" spans="1:24">
      <c r="A26" s="2">
        <f>SUM(A25,1)</f>
        <v>26</v>
      </c>
      <c r="B26" s="20">
        <v>44517</v>
      </c>
      <c r="C26" s="20" t="str">
        <f t="shared" si="1"/>
        <v>Nov</v>
      </c>
      <c r="D26" s="20" t="str">
        <f t="shared" si="2"/>
        <v>2021</v>
      </c>
      <c r="E26" s="20" t="s">
        <v>36</v>
      </c>
      <c r="F26" s="2" t="s">
        <v>170</v>
      </c>
      <c r="G26" s="2" t="s">
        <v>171</v>
      </c>
      <c r="H26" s="2">
        <v>4550</v>
      </c>
      <c r="I26" s="6"/>
      <c r="O26" s="54"/>
      <c r="P26" s="51"/>
    </row>
    <row r="27" spans="1:24">
      <c r="A27" s="2">
        <v>27</v>
      </c>
      <c r="B27" s="20">
        <v>44552</v>
      </c>
      <c r="C27" s="20" t="str">
        <f t="shared" si="1"/>
        <v>Dec</v>
      </c>
      <c r="D27" s="20" t="str">
        <f t="shared" si="2"/>
        <v>2021</v>
      </c>
      <c r="E27" s="20" t="s">
        <v>36</v>
      </c>
      <c r="F27" s="2" t="s">
        <v>126</v>
      </c>
      <c r="G27" s="2" t="s">
        <v>82</v>
      </c>
      <c r="H27" s="2">
        <v>200</v>
      </c>
      <c r="I27" s="6"/>
      <c r="O27" s="54" t="s">
        <v>159</v>
      </c>
      <c r="P27" s="51">
        <f ca="1">SUMIF(M2:M23,"Debt",X2:X23)</f>
        <v>1718456.98630137</v>
      </c>
    </row>
    <row r="28" spans="1:24">
      <c r="A28" s="2">
        <v>28</v>
      </c>
      <c r="B28" s="20">
        <v>44560</v>
      </c>
      <c r="C28" s="20" t="str">
        <f t="shared" si="1"/>
        <v>Dec</v>
      </c>
      <c r="D28" s="20" t="str">
        <f t="shared" si="2"/>
        <v>2021</v>
      </c>
      <c r="E28" s="20" t="s">
        <v>36</v>
      </c>
      <c r="F28" s="2" t="s">
        <v>126</v>
      </c>
      <c r="G28" s="2" t="s">
        <v>127</v>
      </c>
      <c r="H28" s="2">
        <v>2000</v>
      </c>
      <c r="I28" s="6"/>
      <c r="O28" s="52" t="s">
        <v>160</v>
      </c>
      <c r="P28" s="53">
        <f>SUMIF(M2:M30,"Gave",X2:X30)</f>
        <v>0</v>
      </c>
    </row>
    <row r="29" spans="1:24">
      <c r="A29" s="2">
        <v>29</v>
      </c>
      <c r="B29" s="20">
        <v>44560</v>
      </c>
      <c r="C29" s="20" t="str">
        <f t="shared" si="1"/>
        <v>Dec</v>
      </c>
      <c r="D29" s="20" t="str">
        <f t="shared" si="2"/>
        <v>2021</v>
      </c>
      <c r="E29" s="20" t="s">
        <v>36</v>
      </c>
      <c r="F29" s="2" t="s">
        <v>181</v>
      </c>
      <c r="G29" s="2" t="s">
        <v>182</v>
      </c>
      <c r="H29" s="2">
        <v>2700</v>
      </c>
      <c r="I29" s="6"/>
      <c r="O29" s="3"/>
      <c r="P29" s="3"/>
    </row>
    <row r="30" spans="1:24">
      <c r="A30" s="2">
        <v>30</v>
      </c>
      <c r="B30" s="20">
        <v>44560</v>
      </c>
      <c r="C30" s="20" t="str">
        <f t="shared" si="1"/>
        <v>Dec</v>
      </c>
      <c r="D30" s="20" t="str">
        <f t="shared" si="2"/>
        <v>2021</v>
      </c>
      <c r="E30" s="20" t="s">
        <v>36</v>
      </c>
      <c r="F30" s="2" t="s">
        <v>126</v>
      </c>
      <c r="G30" s="2" t="s">
        <v>82</v>
      </c>
      <c r="H30" s="2">
        <v>200</v>
      </c>
      <c r="I30" s="6"/>
      <c r="O30" s="48" t="s">
        <v>161</v>
      </c>
      <c r="P30" s="8">
        <f ca="1">P28-P27</f>
        <v>-1718456.98630137</v>
      </c>
    </row>
    <row r="31" spans="1:24">
      <c r="A31" s="2">
        <v>31</v>
      </c>
      <c r="B31" s="20">
        <v>44561</v>
      </c>
      <c r="C31" s="20" t="str">
        <f>TEXT(B31, "mmm")</f>
        <v>Dec</v>
      </c>
      <c r="D31" s="20" t="str">
        <f t="shared" si="2"/>
        <v>2021</v>
      </c>
      <c r="E31" s="2" t="s">
        <v>128</v>
      </c>
      <c r="F31" s="3" t="s">
        <v>129</v>
      </c>
      <c r="G31" s="2" t="s">
        <v>183</v>
      </c>
      <c r="H31" s="2">
        <v>44685</v>
      </c>
      <c r="I31" s="6"/>
    </row>
    <row r="32" spans="1:24">
      <c r="A32" s="2">
        <v>32</v>
      </c>
      <c r="B32" s="20">
        <v>44564</v>
      </c>
      <c r="C32" s="20" t="str">
        <f>TEXT(B32, "mmm")</f>
        <v>Jan</v>
      </c>
      <c r="D32" s="20" t="str">
        <f t="shared" si="2"/>
        <v>2022</v>
      </c>
      <c r="E32" s="20" t="s">
        <v>36</v>
      </c>
      <c r="F32" s="2" t="s">
        <v>126</v>
      </c>
      <c r="G32" s="2" t="s">
        <v>82</v>
      </c>
      <c r="H32" s="2">
        <v>200</v>
      </c>
      <c r="I32" s="6"/>
    </row>
    <row r="33" spans="1:12">
      <c r="A33" s="2">
        <v>33</v>
      </c>
      <c r="B33" s="20">
        <v>44577</v>
      </c>
      <c r="C33" s="20" t="str">
        <f t="shared" ref="C33:C39" si="23">TEXT(B33, "mmm")</f>
        <v>Jan</v>
      </c>
      <c r="D33" s="20" t="str">
        <f t="shared" si="2"/>
        <v>2022</v>
      </c>
      <c r="E33" s="2" t="s">
        <v>128</v>
      </c>
      <c r="F33" s="2" t="s">
        <v>126</v>
      </c>
      <c r="G33" s="2" t="s">
        <v>195</v>
      </c>
      <c r="H33" s="2">
        <v>219800</v>
      </c>
      <c r="I33" s="6"/>
    </row>
    <row r="34" spans="1:12">
      <c r="A34" s="2">
        <v>34</v>
      </c>
      <c r="B34" s="20">
        <v>44587</v>
      </c>
      <c r="C34" s="20" t="str">
        <f t="shared" si="23"/>
        <v>Jan</v>
      </c>
      <c r="D34" s="20" t="str">
        <f t="shared" si="2"/>
        <v>2022</v>
      </c>
      <c r="E34" s="20" t="s">
        <v>36</v>
      </c>
      <c r="F34" s="2" t="s">
        <v>126</v>
      </c>
      <c r="G34" s="2" t="s">
        <v>82</v>
      </c>
      <c r="H34" s="2">
        <v>400</v>
      </c>
      <c r="I34" s="6"/>
      <c r="K34" s="45" t="s">
        <v>131</v>
      </c>
      <c r="L34" s="48">
        <f>SUMIF(E2:E100,"Expense",H2:H100)</f>
        <v>380850</v>
      </c>
    </row>
    <row r="35" spans="1:12">
      <c r="A35" s="2">
        <v>35</v>
      </c>
      <c r="B35" s="20">
        <v>44586</v>
      </c>
      <c r="C35" s="20" t="str">
        <f t="shared" si="23"/>
        <v>Jan</v>
      </c>
      <c r="D35" s="20" t="str">
        <f t="shared" si="2"/>
        <v>2022</v>
      </c>
      <c r="E35" s="20" t="s">
        <v>36</v>
      </c>
      <c r="F35" s="2" t="s">
        <v>126</v>
      </c>
      <c r="G35" s="2" t="s">
        <v>127</v>
      </c>
      <c r="H35" s="2">
        <v>6300</v>
      </c>
      <c r="I35" s="6"/>
      <c r="K35" s="46" t="s">
        <v>132</v>
      </c>
      <c r="L35" s="49">
        <f>SUMIF(E2:E100,"Income",H2:H100)</f>
        <v>1137457</v>
      </c>
    </row>
    <row r="36" spans="1:12">
      <c r="A36" s="2">
        <v>36</v>
      </c>
      <c r="B36" s="20">
        <v>44593</v>
      </c>
      <c r="C36" s="20" t="str">
        <f t="shared" si="23"/>
        <v>Feb</v>
      </c>
      <c r="D36" s="20" t="str">
        <f t="shared" si="2"/>
        <v>2022</v>
      </c>
      <c r="E36" s="20" t="s">
        <v>36</v>
      </c>
      <c r="F36" s="2" t="s">
        <v>181</v>
      </c>
      <c r="G36" s="2" t="s">
        <v>198</v>
      </c>
      <c r="H36" s="2">
        <v>2500</v>
      </c>
      <c r="I36" s="6"/>
      <c r="L36" s="12"/>
    </row>
    <row r="37" spans="1:12">
      <c r="A37" s="2">
        <v>37</v>
      </c>
      <c r="B37" s="20">
        <v>44592</v>
      </c>
      <c r="C37" s="20" t="str">
        <f t="shared" si="23"/>
        <v>Jan</v>
      </c>
      <c r="D37" s="20" t="str">
        <f t="shared" si="2"/>
        <v>2022</v>
      </c>
      <c r="E37" s="2" t="s">
        <v>128</v>
      </c>
      <c r="F37" s="3" t="s">
        <v>129</v>
      </c>
      <c r="G37" s="2" t="s">
        <v>199</v>
      </c>
      <c r="H37" s="2">
        <v>43735</v>
      </c>
      <c r="I37" s="6"/>
      <c r="K37" s="47" t="s">
        <v>134</v>
      </c>
      <c r="L37" s="50">
        <f>L35-L34</f>
        <v>756607</v>
      </c>
    </row>
    <row r="38" spans="1:12">
      <c r="A38" s="2">
        <v>38</v>
      </c>
      <c r="B38" s="20">
        <v>44602</v>
      </c>
      <c r="C38" s="20" t="str">
        <f t="shared" si="23"/>
        <v>Feb</v>
      </c>
      <c r="D38" s="20" t="str">
        <f t="shared" si="2"/>
        <v>2022</v>
      </c>
      <c r="E38" s="20" t="s">
        <v>36</v>
      </c>
      <c r="F38" s="2" t="s">
        <v>126</v>
      </c>
      <c r="G38" s="2" t="s">
        <v>200</v>
      </c>
      <c r="H38" s="2">
        <v>8200</v>
      </c>
      <c r="I38" s="6"/>
    </row>
    <row r="39" spans="1:12">
      <c r="A39" s="2">
        <v>39</v>
      </c>
      <c r="B39" s="20">
        <v>44620</v>
      </c>
      <c r="C39" s="20" t="str">
        <f t="shared" si="23"/>
        <v>Feb</v>
      </c>
      <c r="D39" s="20" t="str">
        <f t="shared" si="2"/>
        <v>2022</v>
      </c>
      <c r="E39" s="2" t="s">
        <v>128</v>
      </c>
      <c r="F39" s="3" t="s">
        <v>129</v>
      </c>
      <c r="G39" s="2" t="s">
        <v>201</v>
      </c>
      <c r="H39" s="2">
        <v>39660</v>
      </c>
      <c r="I39" s="6"/>
    </row>
    <row r="40" spans="1:12">
      <c r="A40" s="2">
        <v>40</v>
      </c>
      <c r="B40" s="20">
        <v>44619</v>
      </c>
      <c r="C40" s="20" t="str">
        <f t="shared" ref="C40:C42" si="24">TEXT(B40, "mmm")</f>
        <v>Feb</v>
      </c>
      <c r="D40" s="20" t="str">
        <f t="shared" si="2"/>
        <v>2022</v>
      </c>
      <c r="E40" s="2" t="s">
        <v>128</v>
      </c>
      <c r="F40" s="2" t="s">
        <v>202</v>
      </c>
      <c r="G40" s="2" t="s">
        <v>145</v>
      </c>
      <c r="H40" s="2">
        <v>73000</v>
      </c>
      <c r="I40" s="6"/>
    </row>
    <row r="41" spans="1:12">
      <c r="A41" s="2">
        <v>41</v>
      </c>
      <c r="B41" s="20">
        <v>44430</v>
      </c>
      <c r="C41" s="20" t="str">
        <f t="shared" si="24"/>
        <v>Aug</v>
      </c>
      <c r="D41" s="20" t="str">
        <f t="shared" si="2"/>
        <v>2021</v>
      </c>
      <c r="E41" s="20" t="s">
        <v>36</v>
      </c>
      <c r="F41" s="2" t="s">
        <v>202</v>
      </c>
      <c r="G41" s="2" t="s">
        <v>203</v>
      </c>
      <c r="H41" s="2">
        <v>60000</v>
      </c>
      <c r="I41" s="6"/>
    </row>
    <row r="42" spans="1:12">
      <c r="A42" s="2">
        <v>42</v>
      </c>
      <c r="B42" s="20">
        <v>44627</v>
      </c>
      <c r="C42" s="20" t="str">
        <f t="shared" si="24"/>
        <v>Mar</v>
      </c>
      <c r="D42" s="20" t="str">
        <f t="shared" si="2"/>
        <v>2022</v>
      </c>
      <c r="E42" s="20" t="s">
        <v>36</v>
      </c>
      <c r="F42" s="2" t="s">
        <v>204</v>
      </c>
      <c r="G42" s="2" t="s">
        <v>205</v>
      </c>
      <c r="H42" s="2">
        <v>7000</v>
      </c>
      <c r="I42" s="6"/>
    </row>
    <row r="43" spans="1:12">
      <c r="A43" s="2">
        <v>43</v>
      </c>
      <c r="B43" s="20">
        <v>44635</v>
      </c>
      <c r="C43" s="20" t="str">
        <f t="shared" ref="C43" si="25">TEXT(B43, "mmm")</f>
        <v>Mar</v>
      </c>
      <c r="D43" s="20" t="str">
        <f t="shared" si="2"/>
        <v>2022</v>
      </c>
      <c r="E43" s="20" t="s">
        <v>36</v>
      </c>
      <c r="F43" s="2" t="s">
        <v>126</v>
      </c>
      <c r="G43" s="2" t="s">
        <v>206</v>
      </c>
      <c r="H43" s="2">
        <v>4500</v>
      </c>
      <c r="I43" s="6"/>
    </row>
    <row r="44" spans="1:12">
      <c r="A44" s="2">
        <v>44</v>
      </c>
      <c r="B44" s="20">
        <v>44643</v>
      </c>
      <c r="C44" s="20" t="str">
        <f t="shared" ref="C44" si="26">TEXT(B44, "mmm")</f>
        <v>Mar</v>
      </c>
      <c r="D44" s="20" t="str">
        <f t="shared" si="2"/>
        <v>2022</v>
      </c>
      <c r="E44" s="2" t="s">
        <v>128</v>
      </c>
      <c r="F44" s="2" t="s">
        <v>181</v>
      </c>
      <c r="G44" s="2" t="s">
        <v>145</v>
      </c>
      <c r="H44" s="2">
        <v>11900</v>
      </c>
      <c r="I44" s="6"/>
    </row>
    <row r="45" spans="1:12">
      <c r="A45" s="2">
        <v>45</v>
      </c>
      <c r="B45" s="20">
        <v>44643</v>
      </c>
      <c r="C45" s="20" t="str">
        <f t="shared" ref="C45" si="27">TEXT(B45, "mmm")</f>
        <v>Mar</v>
      </c>
      <c r="D45" s="20" t="str">
        <f t="shared" si="2"/>
        <v>2022</v>
      </c>
      <c r="E45" s="20" t="s">
        <v>36</v>
      </c>
      <c r="F45" s="2" t="s">
        <v>202</v>
      </c>
      <c r="G45" s="2" t="s">
        <v>216</v>
      </c>
      <c r="H45" s="2">
        <v>20000</v>
      </c>
      <c r="I45" s="6"/>
    </row>
    <row r="46" spans="1:12">
      <c r="A46" s="2">
        <v>46</v>
      </c>
      <c r="B46" s="20">
        <v>44650</v>
      </c>
      <c r="C46" s="20" t="str">
        <f t="shared" ref="C46" si="28">TEXT(B46, "mmm")</f>
        <v>Mar</v>
      </c>
      <c r="D46" s="20" t="str">
        <f t="shared" si="2"/>
        <v>2022</v>
      </c>
      <c r="E46" s="20" t="s">
        <v>36</v>
      </c>
      <c r="F46" s="2" t="s">
        <v>202</v>
      </c>
      <c r="G46" s="2" t="s">
        <v>136</v>
      </c>
      <c r="H46" s="2">
        <v>900</v>
      </c>
      <c r="I46" s="6"/>
    </row>
    <row r="47" spans="1:12">
      <c r="A47" s="2">
        <v>47</v>
      </c>
      <c r="B47" s="20">
        <v>44651</v>
      </c>
      <c r="C47" s="20" t="str">
        <f t="shared" ref="C47" si="29">TEXT(B47, "mmm")</f>
        <v>Mar</v>
      </c>
      <c r="D47" s="20" t="str">
        <f t="shared" si="2"/>
        <v>2022</v>
      </c>
      <c r="E47" s="2" t="s">
        <v>128</v>
      </c>
      <c r="F47" s="2" t="s">
        <v>170</v>
      </c>
      <c r="G47" s="2" t="s">
        <v>145</v>
      </c>
      <c r="H47" s="2">
        <v>51500</v>
      </c>
      <c r="I47" s="6"/>
    </row>
    <row r="48" spans="1:12">
      <c r="A48" s="2">
        <v>48</v>
      </c>
      <c r="B48" s="20">
        <v>44651</v>
      </c>
      <c r="C48" s="20" t="str">
        <f t="shared" ref="C48:C51" si="30">TEXT(B48, "mmm")</f>
        <v>Mar</v>
      </c>
      <c r="D48" s="20" t="str">
        <f t="shared" si="2"/>
        <v>2022</v>
      </c>
      <c r="E48" s="2" t="s">
        <v>128</v>
      </c>
      <c r="F48" s="3" t="s">
        <v>129</v>
      </c>
      <c r="G48" s="2" t="s">
        <v>207</v>
      </c>
      <c r="H48" s="2">
        <v>31712</v>
      </c>
      <c r="I48" s="6"/>
    </row>
    <row r="49" spans="1:9">
      <c r="A49" s="2">
        <v>49</v>
      </c>
      <c r="B49" s="20">
        <v>44667</v>
      </c>
      <c r="C49" s="20" t="str">
        <f t="shared" si="30"/>
        <v>Apr</v>
      </c>
      <c r="D49" s="20" t="str">
        <f t="shared" si="2"/>
        <v>2022</v>
      </c>
      <c r="E49" s="20" t="s">
        <v>36</v>
      </c>
      <c r="F49" s="2" t="s">
        <v>204</v>
      </c>
      <c r="G49" s="2" t="s">
        <v>210</v>
      </c>
      <c r="H49" s="2">
        <v>14000</v>
      </c>
      <c r="I49" s="6"/>
    </row>
    <row r="50" spans="1:9">
      <c r="A50" s="2">
        <v>50</v>
      </c>
      <c r="B50" s="20">
        <v>44650</v>
      </c>
      <c r="C50" s="20" t="str">
        <f t="shared" si="30"/>
        <v>Mar</v>
      </c>
      <c r="D50" s="20" t="str">
        <f t="shared" si="2"/>
        <v>2022</v>
      </c>
      <c r="E50" s="20" t="s">
        <v>36</v>
      </c>
      <c r="F50" s="2" t="s">
        <v>126</v>
      </c>
      <c r="G50" s="2" t="s">
        <v>206</v>
      </c>
      <c r="H50" s="2">
        <v>4000</v>
      </c>
      <c r="I50" s="6"/>
    </row>
    <row r="51" spans="1:9">
      <c r="A51" s="2">
        <v>51</v>
      </c>
      <c r="B51" s="20">
        <v>44670</v>
      </c>
      <c r="C51" s="20" t="str">
        <f t="shared" si="30"/>
        <v>Apr</v>
      </c>
      <c r="D51" s="20" t="str">
        <f t="shared" si="2"/>
        <v>2022</v>
      </c>
      <c r="E51" s="20" t="s">
        <v>36</v>
      </c>
      <c r="F51" s="2" t="s">
        <v>204</v>
      </c>
      <c r="G51" s="2" t="s">
        <v>212</v>
      </c>
      <c r="H51" s="2">
        <v>5000</v>
      </c>
      <c r="I51" s="6"/>
    </row>
    <row r="52" spans="1:9">
      <c r="A52" s="2">
        <v>52</v>
      </c>
      <c r="B52" s="20">
        <v>44673</v>
      </c>
      <c r="C52" s="20" t="str">
        <f t="shared" ref="C52:C53" si="31">TEXT(B52, "mmm")</f>
        <v>Apr</v>
      </c>
      <c r="D52" s="20" t="str">
        <f t="shared" ref="D52:D53" si="32">TEXT(B52, "yyyy")</f>
        <v>2022</v>
      </c>
      <c r="E52" s="20" t="s">
        <v>36</v>
      </c>
      <c r="F52" s="2" t="s">
        <v>126</v>
      </c>
      <c r="G52" s="2" t="s">
        <v>136</v>
      </c>
      <c r="H52" s="2">
        <v>4000</v>
      </c>
      <c r="I52" s="6"/>
    </row>
    <row r="53" spans="1:9">
      <c r="A53" s="2">
        <v>53</v>
      </c>
      <c r="B53" s="20">
        <v>44673</v>
      </c>
      <c r="C53" s="20" t="str">
        <f t="shared" si="31"/>
        <v>Apr</v>
      </c>
      <c r="D53" s="20" t="str">
        <f t="shared" si="32"/>
        <v>2022</v>
      </c>
      <c r="E53" s="20" t="s">
        <v>36</v>
      </c>
      <c r="F53" s="2" t="s">
        <v>202</v>
      </c>
      <c r="G53" s="2" t="s">
        <v>211</v>
      </c>
      <c r="H53" s="2">
        <v>2200</v>
      </c>
      <c r="I53" s="6"/>
    </row>
    <row r="54" spans="1:9">
      <c r="A54" s="2">
        <v>54</v>
      </c>
      <c r="B54" s="20">
        <v>44675</v>
      </c>
      <c r="C54" s="20" t="str">
        <f t="shared" ref="C54:C55" si="33">TEXT(B54, "mmm")</f>
        <v>Apr</v>
      </c>
      <c r="D54" s="20" t="str">
        <f t="shared" ref="D54:D55" si="34">TEXT(B54, "yyyy")</f>
        <v>2022</v>
      </c>
      <c r="E54" s="20" t="s">
        <v>36</v>
      </c>
      <c r="F54" s="2" t="s">
        <v>204</v>
      </c>
      <c r="G54" s="2" t="s">
        <v>210</v>
      </c>
      <c r="H54" s="2">
        <v>3100</v>
      </c>
      <c r="I54" s="6"/>
    </row>
    <row r="55" spans="1:9">
      <c r="A55" s="2">
        <v>55</v>
      </c>
      <c r="B55" s="20">
        <v>44675</v>
      </c>
      <c r="C55" s="20" t="str">
        <f t="shared" si="33"/>
        <v>Apr</v>
      </c>
      <c r="D55" s="20" t="str">
        <f t="shared" si="34"/>
        <v>2022</v>
      </c>
      <c r="E55" s="20" t="s">
        <v>36</v>
      </c>
      <c r="F55" s="2" t="s">
        <v>202</v>
      </c>
      <c r="G55" s="2" t="s">
        <v>213</v>
      </c>
      <c r="H55" s="2">
        <v>15000</v>
      </c>
      <c r="I55" s="6"/>
    </row>
    <row r="56" spans="1:9">
      <c r="A56" s="2">
        <v>56</v>
      </c>
      <c r="B56" s="20">
        <v>44679</v>
      </c>
      <c r="C56" s="20" t="str">
        <f t="shared" ref="C56:C57" si="35">TEXT(B56, "mmm")</f>
        <v>Apr</v>
      </c>
      <c r="D56" s="20" t="str">
        <f t="shared" ref="D56:D57" si="36">TEXT(B56, "yyyy")</f>
        <v>2022</v>
      </c>
      <c r="E56" s="20" t="s">
        <v>36</v>
      </c>
      <c r="F56" s="2" t="s">
        <v>202</v>
      </c>
      <c r="G56" s="2" t="s">
        <v>214</v>
      </c>
      <c r="H56" s="2">
        <v>7500</v>
      </c>
      <c r="I56" s="6"/>
    </row>
    <row r="57" spans="1:9">
      <c r="A57" s="2">
        <v>57</v>
      </c>
      <c r="B57" s="20">
        <v>44680</v>
      </c>
      <c r="C57" s="20" t="str">
        <f t="shared" si="35"/>
        <v>Apr</v>
      </c>
      <c r="D57" s="20" t="str">
        <f t="shared" si="36"/>
        <v>2022</v>
      </c>
      <c r="E57" s="2" t="s">
        <v>128</v>
      </c>
      <c r="F57" s="3" t="s">
        <v>129</v>
      </c>
      <c r="G57" s="2" t="s">
        <v>215</v>
      </c>
      <c r="H57" s="2">
        <v>47984</v>
      </c>
      <c r="I57" s="6"/>
    </row>
    <row r="58" spans="1:9">
      <c r="A58" s="2">
        <v>58</v>
      </c>
      <c r="B58" s="20">
        <v>44691</v>
      </c>
      <c r="C58" s="20" t="str">
        <f t="shared" ref="C58:C59" si="37">TEXT(B58, "mmm")</f>
        <v>May</v>
      </c>
      <c r="D58" s="20" t="str">
        <f t="shared" ref="D58:D59" si="38">TEXT(B58, "yyyy")</f>
        <v>2022</v>
      </c>
      <c r="E58" s="20" t="s">
        <v>36</v>
      </c>
      <c r="F58" s="2" t="s">
        <v>204</v>
      </c>
      <c r="G58" s="2" t="s">
        <v>140</v>
      </c>
      <c r="H58" s="2">
        <v>6000</v>
      </c>
      <c r="I58" s="6"/>
    </row>
    <row r="59" spans="1:9">
      <c r="A59" s="2">
        <v>59</v>
      </c>
      <c r="B59" s="20">
        <v>44691</v>
      </c>
      <c r="C59" s="20" t="str">
        <f t="shared" si="37"/>
        <v>May</v>
      </c>
      <c r="D59" s="20" t="str">
        <f t="shared" si="38"/>
        <v>2022</v>
      </c>
      <c r="E59" s="20" t="s">
        <v>36</v>
      </c>
      <c r="F59" s="2" t="s">
        <v>142</v>
      </c>
      <c r="G59" s="2" t="s">
        <v>140</v>
      </c>
      <c r="H59" s="2">
        <v>3500</v>
      </c>
      <c r="I59" s="6"/>
    </row>
    <row r="60" spans="1:9">
      <c r="A60" s="2">
        <v>60</v>
      </c>
      <c r="B60" s="20">
        <v>44694</v>
      </c>
      <c r="C60" s="20" t="str">
        <f t="shared" ref="C60:C61" si="39">TEXT(B60, "mmm")</f>
        <v>May</v>
      </c>
      <c r="D60" s="20" t="str">
        <f t="shared" ref="D60:D61" si="40">TEXT(B60, "yyyy")</f>
        <v>2022</v>
      </c>
      <c r="E60" s="20" t="s">
        <v>36</v>
      </c>
      <c r="F60" s="2" t="s">
        <v>126</v>
      </c>
      <c r="G60" s="2" t="s">
        <v>200</v>
      </c>
      <c r="H60" s="2">
        <v>12000</v>
      </c>
      <c r="I60" s="6"/>
    </row>
    <row r="61" spans="1:9">
      <c r="A61" s="2">
        <v>61</v>
      </c>
      <c r="B61" s="20">
        <v>44695</v>
      </c>
      <c r="C61" s="20" t="str">
        <f t="shared" si="39"/>
        <v>May</v>
      </c>
      <c r="D61" s="20" t="str">
        <f t="shared" si="40"/>
        <v>2022</v>
      </c>
      <c r="E61" s="20" t="s">
        <v>36</v>
      </c>
      <c r="F61" s="2" t="s">
        <v>142</v>
      </c>
      <c r="G61" s="2" t="s">
        <v>139</v>
      </c>
      <c r="H61" s="2">
        <v>22000</v>
      </c>
      <c r="I61" s="6"/>
    </row>
    <row r="62" spans="1:9">
      <c r="A62" s="2">
        <v>62</v>
      </c>
      <c r="B62" s="20">
        <v>44696</v>
      </c>
      <c r="C62" s="20" t="str">
        <f t="shared" ref="C62:C65" si="41">TEXT(B62, "mmm")</f>
        <v>May</v>
      </c>
      <c r="D62" s="20" t="str">
        <f t="shared" ref="D62:D65" si="42">TEXT(B62, "yyyy")</f>
        <v>2022</v>
      </c>
      <c r="E62" s="20" t="s">
        <v>36</v>
      </c>
      <c r="F62" s="2" t="s">
        <v>202</v>
      </c>
      <c r="G62" s="2" t="s">
        <v>136</v>
      </c>
      <c r="H62" s="2">
        <v>1500</v>
      </c>
      <c r="I62" s="6"/>
    </row>
    <row r="63" spans="1:9">
      <c r="A63" s="2">
        <v>63</v>
      </c>
      <c r="B63" s="20">
        <v>44698</v>
      </c>
      <c r="C63" s="20" t="str">
        <f t="shared" si="41"/>
        <v>May</v>
      </c>
      <c r="D63" s="20" t="str">
        <f t="shared" si="42"/>
        <v>2022</v>
      </c>
      <c r="E63" s="2" t="s">
        <v>128</v>
      </c>
      <c r="F63" s="2" t="s">
        <v>202</v>
      </c>
      <c r="G63" s="2" t="s">
        <v>145</v>
      </c>
      <c r="H63" s="2">
        <v>63370</v>
      </c>
      <c r="I63" s="6"/>
    </row>
    <row r="64" spans="1:9">
      <c r="A64" s="2">
        <v>64</v>
      </c>
      <c r="B64" s="20">
        <v>44703</v>
      </c>
      <c r="C64" s="20" t="str">
        <f t="shared" si="41"/>
        <v>May</v>
      </c>
      <c r="D64" s="20" t="str">
        <f t="shared" si="42"/>
        <v>2022</v>
      </c>
      <c r="E64" s="20" t="s">
        <v>36</v>
      </c>
      <c r="F64" s="2" t="s">
        <v>142</v>
      </c>
      <c r="G64" s="2" t="s">
        <v>140</v>
      </c>
      <c r="H64" s="2">
        <v>4000</v>
      </c>
      <c r="I64" s="6"/>
    </row>
    <row r="65" spans="1:9">
      <c r="A65" s="2">
        <v>65</v>
      </c>
      <c r="B65" s="20">
        <v>44712</v>
      </c>
      <c r="C65" s="20" t="str">
        <f t="shared" si="41"/>
        <v>May</v>
      </c>
      <c r="D65" s="20" t="str">
        <f t="shared" si="42"/>
        <v>2022</v>
      </c>
      <c r="E65" s="2" t="s">
        <v>128</v>
      </c>
      <c r="F65" s="3" t="s">
        <v>129</v>
      </c>
      <c r="G65" s="2" t="s">
        <v>226</v>
      </c>
      <c r="H65" s="2">
        <v>28950</v>
      </c>
      <c r="I65" s="6"/>
    </row>
    <row r="66" spans="1:9">
      <c r="A66" s="2">
        <v>66</v>
      </c>
      <c r="B66" s="20">
        <v>44714</v>
      </c>
      <c r="C66" s="20" t="str">
        <f t="shared" ref="C66:C67" si="43">TEXT(B66, "mmm")</f>
        <v>Jun</v>
      </c>
      <c r="D66" s="20" t="str">
        <f t="shared" ref="D66:D67" si="44">TEXT(B66, "yyyy")</f>
        <v>2022</v>
      </c>
      <c r="E66" s="20" t="s">
        <v>36</v>
      </c>
      <c r="F66" s="2" t="s">
        <v>126</v>
      </c>
      <c r="G66" s="2" t="s">
        <v>135</v>
      </c>
      <c r="H66" s="2">
        <v>15000</v>
      </c>
      <c r="I66" s="6"/>
    </row>
    <row r="67" spans="1:9">
      <c r="A67" s="2">
        <v>67</v>
      </c>
      <c r="B67" s="20">
        <v>44712</v>
      </c>
      <c r="C67" s="20" t="str">
        <f t="shared" si="43"/>
        <v>May</v>
      </c>
      <c r="D67" s="20" t="str">
        <f t="shared" si="44"/>
        <v>2022</v>
      </c>
      <c r="E67" s="2" t="s">
        <v>128</v>
      </c>
      <c r="F67" s="2" t="s">
        <v>202</v>
      </c>
      <c r="G67" s="2" t="s">
        <v>135</v>
      </c>
      <c r="H67" s="2">
        <v>3660</v>
      </c>
      <c r="I67" s="6"/>
    </row>
    <row r="68" spans="1:9">
      <c r="A68" s="2">
        <v>68</v>
      </c>
      <c r="B68" s="20">
        <v>44721</v>
      </c>
      <c r="C68" s="20" t="str">
        <f t="shared" ref="C68:C69" si="45">TEXT(B68, "mmm")</f>
        <v>Jun</v>
      </c>
      <c r="D68" s="20" t="str">
        <f t="shared" ref="D68:D69" si="46">TEXT(B68, "yyyy")</f>
        <v>2022</v>
      </c>
      <c r="E68" s="20" t="s">
        <v>36</v>
      </c>
      <c r="F68" s="2" t="s">
        <v>126</v>
      </c>
      <c r="G68" s="2" t="s">
        <v>136</v>
      </c>
      <c r="H68" s="2">
        <v>1500</v>
      </c>
      <c r="I68" s="6"/>
    </row>
    <row r="69" spans="1:9">
      <c r="A69" s="2">
        <v>69</v>
      </c>
      <c r="B69" s="20">
        <v>44732</v>
      </c>
      <c r="C69" s="20" t="str">
        <f t="shared" si="45"/>
        <v>Jun</v>
      </c>
      <c r="D69" s="20" t="str">
        <f t="shared" si="46"/>
        <v>2022</v>
      </c>
      <c r="E69" s="20" t="s">
        <v>36</v>
      </c>
      <c r="F69" s="2" t="s">
        <v>142</v>
      </c>
      <c r="G69" s="2" t="s">
        <v>136</v>
      </c>
      <c r="H69" s="2">
        <v>1000</v>
      </c>
      <c r="I69" s="6"/>
    </row>
    <row r="70" spans="1:9">
      <c r="A70" s="2">
        <v>70</v>
      </c>
      <c r="B70" s="20">
        <v>44754</v>
      </c>
      <c r="C70" s="20" t="str">
        <f t="shared" ref="C70:C73" si="47">TEXT(B70, "mmm")</f>
        <v>Jul</v>
      </c>
      <c r="D70" s="20" t="str">
        <f t="shared" ref="D70:D73" si="48">TEXT(B70, "yyyy")</f>
        <v>2022</v>
      </c>
      <c r="E70" s="2" t="s">
        <v>128</v>
      </c>
      <c r="F70" s="3" t="s">
        <v>129</v>
      </c>
      <c r="G70" s="2" t="s">
        <v>230</v>
      </c>
      <c r="H70" s="2">
        <v>110006</v>
      </c>
      <c r="I70" s="6"/>
    </row>
    <row r="71" spans="1:9">
      <c r="A71" s="2">
        <v>71</v>
      </c>
      <c r="B71" s="20">
        <v>44742</v>
      </c>
      <c r="C71" s="20" t="str">
        <f t="shared" si="47"/>
        <v>Jun</v>
      </c>
      <c r="D71" s="20" t="str">
        <f t="shared" si="48"/>
        <v>2022</v>
      </c>
      <c r="E71" s="20" t="s">
        <v>36</v>
      </c>
      <c r="F71" s="2" t="s">
        <v>202</v>
      </c>
      <c r="G71" s="2" t="s">
        <v>136</v>
      </c>
      <c r="H71" s="2">
        <v>2000</v>
      </c>
      <c r="I71" s="6"/>
    </row>
    <row r="72" spans="1:9">
      <c r="A72" s="2">
        <v>72</v>
      </c>
      <c r="B72" s="20">
        <v>44763</v>
      </c>
      <c r="C72" s="20" t="str">
        <f t="shared" si="47"/>
        <v>Jul</v>
      </c>
      <c r="D72" s="20" t="str">
        <f t="shared" si="48"/>
        <v>2022</v>
      </c>
      <c r="E72" s="20" t="s">
        <v>36</v>
      </c>
      <c r="F72" s="2" t="s">
        <v>202</v>
      </c>
      <c r="G72" s="2" t="s">
        <v>136</v>
      </c>
      <c r="H72" s="2">
        <v>5000</v>
      </c>
      <c r="I72" s="6"/>
    </row>
    <row r="73" spans="1:9">
      <c r="A73" s="2">
        <v>73</v>
      </c>
      <c r="B73" s="20">
        <v>44770</v>
      </c>
      <c r="C73" s="20" t="str">
        <f t="shared" si="47"/>
        <v>Jul</v>
      </c>
      <c r="D73" s="20" t="str">
        <f t="shared" si="48"/>
        <v>2022</v>
      </c>
      <c r="E73" s="2" t="s">
        <v>128</v>
      </c>
      <c r="F73" s="3" t="s">
        <v>129</v>
      </c>
      <c r="G73" s="2" t="s">
        <v>233</v>
      </c>
      <c r="H73" s="2">
        <v>230601</v>
      </c>
      <c r="I73" s="6"/>
    </row>
    <row r="74" spans="1:9">
      <c r="A74" s="2">
        <v>74</v>
      </c>
      <c r="B74" s="20">
        <v>44790</v>
      </c>
      <c r="C74" s="20" t="str">
        <f t="shared" ref="C74:C75" si="49">TEXT(B74, "mmm")</f>
        <v>Aug</v>
      </c>
      <c r="D74" s="20" t="str">
        <f t="shared" ref="D74:D75" si="50">TEXT(B74, "yyyy")</f>
        <v>2022</v>
      </c>
      <c r="E74" s="2" t="s">
        <v>36</v>
      </c>
      <c r="F74" s="2" t="s">
        <v>126</v>
      </c>
      <c r="G74" s="2" t="s">
        <v>135</v>
      </c>
      <c r="H74" s="2">
        <v>22000</v>
      </c>
    </row>
    <row r="75" spans="1:9">
      <c r="A75" s="2">
        <v>75</v>
      </c>
      <c r="B75" s="20">
        <v>44791</v>
      </c>
      <c r="C75" s="20" t="str">
        <f t="shared" si="49"/>
        <v>Aug</v>
      </c>
      <c r="D75" s="20" t="str">
        <f t="shared" si="50"/>
        <v>2022</v>
      </c>
      <c r="E75" s="2" t="s">
        <v>36</v>
      </c>
      <c r="F75" s="2" t="s">
        <v>202</v>
      </c>
      <c r="G75" s="2" t="s">
        <v>83</v>
      </c>
      <c r="H75" s="2">
        <v>3000</v>
      </c>
    </row>
    <row r="76" spans="1:9">
      <c r="A76" s="2">
        <v>76</v>
      </c>
      <c r="B76" s="20">
        <v>44771</v>
      </c>
      <c r="C76" s="20" t="str">
        <f t="shared" ref="C76:C77" si="51">TEXT(B76, "mmm")</f>
        <v>Jul</v>
      </c>
      <c r="D76" s="20" t="str">
        <f t="shared" ref="D76:D77" si="52">TEXT(B76, "yyyy")</f>
        <v>2022</v>
      </c>
      <c r="E76" s="2" t="s">
        <v>36</v>
      </c>
      <c r="F76" s="2" t="s">
        <v>126</v>
      </c>
      <c r="G76" s="2" t="s">
        <v>139</v>
      </c>
      <c r="H76" s="2">
        <v>9000</v>
      </c>
    </row>
    <row r="77" spans="1:9">
      <c r="A77" s="2">
        <v>77</v>
      </c>
      <c r="B77" s="20">
        <v>44712</v>
      </c>
      <c r="C77" s="20" t="str">
        <f t="shared" si="51"/>
        <v>May</v>
      </c>
      <c r="D77" s="20" t="str">
        <f t="shared" si="52"/>
        <v>2022</v>
      </c>
      <c r="E77" s="2" t="s">
        <v>36</v>
      </c>
      <c r="F77" s="2" t="s">
        <v>126</v>
      </c>
      <c r="G77" s="2" t="s">
        <v>140</v>
      </c>
      <c r="H77" s="2">
        <v>5000</v>
      </c>
    </row>
    <row r="78" spans="1:9">
      <c r="A78" s="2">
        <v>78</v>
      </c>
      <c r="B78" s="20">
        <v>44803</v>
      </c>
      <c r="C78" s="20" t="str">
        <f t="shared" ref="C78:C100" si="53">TEXT(B78, "mmm")</f>
        <v>Aug</v>
      </c>
      <c r="D78" s="20" t="str">
        <f t="shared" ref="D78:D100" si="54">TEXT(B78, "yyyy")</f>
        <v>2022</v>
      </c>
      <c r="E78" s="2" t="s">
        <v>128</v>
      </c>
      <c r="F78" s="3" t="s">
        <v>129</v>
      </c>
      <c r="G78" s="2" t="s">
        <v>293</v>
      </c>
      <c r="H78" s="2">
        <v>73974</v>
      </c>
    </row>
    <row r="79" spans="1:9">
      <c r="A79" s="2">
        <v>79</v>
      </c>
      <c r="B79" s="20">
        <v>44594</v>
      </c>
      <c r="C79" s="20" t="str">
        <f t="shared" si="53"/>
        <v>Feb</v>
      </c>
      <c r="D79" s="20" t="str">
        <f t="shared" si="54"/>
        <v>2022</v>
      </c>
      <c r="E79" s="2" t="s">
        <v>128</v>
      </c>
      <c r="F79" s="2" t="s">
        <v>126</v>
      </c>
      <c r="G79" s="2" t="s">
        <v>136</v>
      </c>
      <c r="H79" s="2">
        <v>2000</v>
      </c>
    </row>
    <row r="80" spans="1:9">
      <c r="A80" s="2">
        <v>80</v>
      </c>
      <c r="B80" s="20">
        <v>44535</v>
      </c>
      <c r="C80" s="20" t="str">
        <f t="shared" si="53"/>
        <v>Dec</v>
      </c>
      <c r="D80" s="20" t="str">
        <f t="shared" si="54"/>
        <v>2021</v>
      </c>
      <c r="E80" s="2" t="s">
        <v>36</v>
      </c>
      <c r="F80" s="2" t="s">
        <v>126</v>
      </c>
      <c r="G80" s="2" t="s">
        <v>331</v>
      </c>
      <c r="H80" s="2">
        <v>2000</v>
      </c>
    </row>
    <row r="81" spans="1:8">
      <c r="A81" s="2">
        <v>81</v>
      </c>
      <c r="B81" s="20">
        <v>44476</v>
      </c>
      <c r="C81" s="20" t="str">
        <f t="shared" si="53"/>
        <v>Oct</v>
      </c>
      <c r="D81" s="20" t="str">
        <f t="shared" si="54"/>
        <v>2021</v>
      </c>
      <c r="E81" s="2" t="s">
        <v>128</v>
      </c>
      <c r="F81" s="2"/>
      <c r="G81" s="2"/>
      <c r="H81" s="2"/>
    </row>
    <row r="82" spans="1:8">
      <c r="A82" s="2">
        <v>82</v>
      </c>
      <c r="B82" s="20">
        <v>44417</v>
      </c>
      <c r="C82" s="20" t="str">
        <f t="shared" si="53"/>
        <v>Aug</v>
      </c>
      <c r="D82" s="20" t="str">
        <f t="shared" si="54"/>
        <v>2021</v>
      </c>
      <c r="E82" s="2" t="s">
        <v>36</v>
      </c>
      <c r="F82" s="2"/>
      <c r="G82" s="2"/>
      <c r="H82" s="2"/>
    </row>
    <row r="83" spans="1:8">
      <c r="A83" s="2">
        <v>83</v>
      </c>
      <c r="B83" s="20">
        <v>44358</v>
      </c>
      <c r="C83" s="20" t="str">
        <f t="shared" si="53"/>
        <v>Jun</v>
      </c>
      <c r="D83" s="20" t="str">
        <f t="shared" si="54"/>
        <v>2021</v>
      </c>
      <c r="E83" s="2" t="s">
        <v>128</v>
      </c>
      <c r="F83" s="2"/>
      <c r="G83" s="2"/>
      <c r="H83" s="2"/>
    </row>
    <row r="84" spans="1:8">
      <c r="A84" s="2">
        <v>84</v>
      </c>
      <c r="B84" s="20">
        <v>44299</v>
      </c>
      <c r="C84" s="20" t="str">
        <f t="shared" si="53"/>
        <v>Apr</v>
      </c>
      <c r="D84" s="20" t="str">
        <f t="shared" si="54"/>
        <v>2021</v>
      </c>
      <c r="E84" s="2" t="s">
        <v>36</v>
      </c>
      <c r="F84" s="2"/>
      <c r="G84" s="2"/>
      <c r="H84" s="2"/>
    </row>
    <row r="85" spans="1:8">
      <c r="A85" s="2">
        <v>85</v>
      </c>
      <c r="B85" s="20">
        <v>44240</v>
      </c>
      <c r="C85" s="20" t="str">
        <f t="shared" si="53"/>
        <v>Feb</v>
      </c>
      <c r="D85" s="20" t="str">
        <f t="shared" si="54"/>
        <v>2021</v>
      </c>
      <c r="E85" s="2" t="s">
        <v>128</v>
      </c>
      <c r="F85" s="2"/>
      <c r="G85" s="2"/>
      <c r="H85" s="2"/>
    </row>
    <row r="86" spans="1:8">
      <c r="A86" s="2">
        <v>86</v>
      </c>
      <c r="B86" s="20">
        <v>44181</v>
      </c>
      <c r="C86" s="20" t="str">
        <f t="shared" si="53"/>
        <v>Dec</v>
      </c>
      <c r="D86" s="20" t="str">
        <f t="shared" si="54"/>
        <v>2020</v>
      </c>
      <c r="E86" s="2" t="s">
        <v>36</v>
      </c>
      <c r="F86" s="2"/>
      <c r="G86" s="2"/>
      <c r="H86" s="2"/>
    </row>
    <row r="87" spans="1:8">
      <c r="A87" s="2">
        <v>87</v>
      </c>
      <c r="B87" s="20">
        <v>44122</v>
      </c>
      <c r="C87" s="20" t="str">
        <f t="shared" si="53"/>
        <v>Oct</v>
      </c>
      <c r="D87" s="20" t="str">
        <f t="shared" si="54"/>
        <v>2020</v>
      </c>
      <c r="E87" s="2" t="s">
        <v>128</v>
      </c>
      <c r="F87" s="2"/>
      <c r="G87" s="2"/>
      <c r="H87" s="2"/>
    </row>
    <row r="88" spans="1:8">
      <c r="A88" s="2">
        <v>88</v>
      </c>
      <c r="B88" s="20">
        <v>44063</v>
      </c>
      <c r="C88" s="20" t="str">
        <f t="shared" si="53"/>
        <v>Aug</v>
      </c>
      <c r="D88" s="20" t="str">
        <f t="shared" si="54"/>
        <v>2020</v>
      </c>
      <c r="E88" s="2" t="s">
        <v>36</v>
      </c>
      <c r="F88" s="2"/>
      <c r="G88" s="2"/>
      <c r="H88" s="2"/>
    </row>
    <row r="89" spans="1:8">
      <c r="A89" s="2">
        <v>89</v>
      </c>
      <c r="B89" s="20">
        <v>44004</v>
      </c>
      <c r="C89" s="20" t="str">
        <f t="shared" si="53"/>
        <v>Jun</v>
      </c>
      <c r="D89" s="20" t="str">
        <f t="shared" si="54"/>
        <v>2020</v>
      </c>
      <c r="E89" s="2" t="s">
        <v>128</v>
      </c>
      <c r="F89" s="2"/>
      <c r="G89" s="2"/>
      <c r="H89" s="2"/>
    </row>
    <row r="90" spans="1:8">
      <c r="A90" s="2">
        <v>90</v>
      </c>
      <c r="B90" s="20">
        <v>43945</v>
      </c>
      <c r="C90" s="20" t="str">
        <f t="shared" si="53"/>
        <v>Apr</v>
      </c>
      <c r="D90" s="20" t="str">
        <f t="shared" si="54"/>
        <v>2020</v>
      </c>
      <c r="E90" s="2" t="s">
        <v>36</v>
      </c>
      <c r="F90" s="2"/>
      <c r="G90" s="2"/>
      <c r="H90" s="2"/>
    </row>
    <row r="91" spans="1:8">
      <c r="A91" s="2">
        <v>91</v>
      </c>
      <c r="B91" s="20">
        <v>43886</v>
      </c>
      <c r="C91" s="20" t="str">
        <f t="shared" si="53"/>
        <v>Feb</v>
      </c>
      <c r="D91" s="20" t="str">
        <f t="shared" si="54"/>
        <v>2020</v>
      </c>
      <c r="E91" s="2" t="s">
        <v>128</v>
      </c>
      <c r="F91" s="2"/>
      <c r="G91" s="2"/>
      <c r="H91" s="2"/>
    </row>
    <row r="92" spans="1:8">
      <c r="A92" s="2">
        <v>92</v>
      </c>
      <c r="B92" s="20">
        <v>43827</v>
      </c>
      <c r="C92" s="20" t="str">
        <f t="shared" si="53"/>
        <v>Dec</v>
      </c>
      <c r="D92" s="20" t="str">
        <f t="shared" si="54"/>
        <v>2019</v>
      </c>
      <c r="E92" s="2" t="s">
        <v>36</v>
      </c>
      <c r="F92" s="2"/>
      <c r="G92" s="2"/>
      <c r="H92" s="2"/>
    </row>
    <row r="93" spans="1:8">
      <c r="A93" s="2">
        <v>93</v>
      </c>
      <c r="B93" s="20">
        <v>43768</v>
      </c>
      <c r="C93" s="20" t="str">
        <f t="shared" si="53"/>
        <v>Oct</v>
      </c>
      <c r="D93" s="20" t="str">
        <f t="shared" si="54"/>
        <v>2019</v>
      </c>
      <c r="E93" s="2" t="s">
        <v>128</v>
      </c>
      <c r="F93" s="2"/>
      <c r="G93" s="2"/>
      <c r="H93" s="2"/>
    </row>
    <row r="94" spans="1:8">
      <c r="A94" s="2">
        <v>94</v>
      </c>
      <c r="B94" s="20">
        <v>43709</v>
      </c>
      <c r="C94" s="20" t="str">
        <f t="shared" si="53"/>
        <v>Sep</v>
      </c>
      <c r="D94" s="20" t="str">
        <f t="shared" si="54"/>
        <v>2019</v>
      </c>
      <c r="E94" s="2" t="s">
        <v>36</v>
      </c>
      <c r="F94" s="2"/>
      <c r="G94" s="2"/>
      <c r="H94" s="2"/>
    </row>
    <row r="95" spans="1:8">
      <c r="A95" s="2">
        <v>95</v>
      </c>
      <c r="B95" s="20">
        <v>43650</v>
      </c>
      <c r="C95" s="20" t="str">
        <f t="shared" si="53"/>
        <v>Jul</v>
      </c>
      <c r="D95" s="20" t="str">
        <f t="shared" si="54"/>
        <v>2019</v>
      </c>
      <c r="E95" s="2" t="s">
        <v>128</v>
      </c>
      <c r="F95" s="2"/>
      <c r="G95" s="2"/>
      <c r="H95" s="2"/>
    </row>
    <row r="96" spans="1:8">
      <c r="A96" s="2">
        <v>96</v>
      </c>
      <c r="B96" s="20">
        <v>43591</v>
      </c>
      <c r="C96" s="20" t="str">
        <f t="shared" si="53"/>
        <v>May</v>
      </c>
      <c r="D96" s="20" t="str">
        <f t="shared" si="54"/>
        <v>2019</v>
      </c>
      <c r="E96" s="2" t="s">
        <v>36</v>
      </c>
      <c r="F96" s="2"/>
      <c r="G96" s="2"/>
      <c r="H96" s="2"/>
    </row>
    <row r="97" spans="1:8">
      <c r="A97" s="2">
        <v>97</v>
      </c>
      <c r="B97" s="20">
        <v>43532</v>
      </c>
      <c r="C97" s="20" t="str">
        <f t="shared" si="53"/>
        <v>Mar</v>
      </c>
      <c r="D97" s="20" t="str">
        <f t="shared" si="54"/>
        <v>2019</v>
      </c>
      <c r="E97" s="2" t="s">
        <v>128</v>
      </c>
      <c r="F97" s="2"/>
      <c r="G97" s="2"/>
      <c r="H97" s="2"/>
    </row>
    <row r="98" spans="1:8">
      <c r="A98" s="2">
        <v>98</v>
      </c>
      <c r="B98" s="20">
        <v>43473</v>
      </c>
      <c r="C98" s="20" t="str">
        <f t="shared" si="53"/>
        <v>Jan</v>
      </c>
      <c r="D98" s="20" t="str">
        <f t="shared" si="54"/>
        <v>2019</v>
      </c>
      <c r="E98" s="2" t="s">
        <v>36</v>
      </c>
      <c r="F98" s="2"/>
      <c r="G98" s="2"/>
      <c r="H98" s="2"/>
    </row>
    <row r="99" spans="1:8">
      <c r="A99" s="2">
        <v>99</v>
      </c>
      <c r="B99" s="20">
        <v>43414</v>
      </c>
      <c r="C99" s="20" t="str">
        <f t="shared" si="53"/>
        <v>Nov</v>
      </c>
      <c r="D99" s="20" t="str">
        <f t="shared" si="54"/>
        <v>2018</v>
      </c>
      <c r="E99" s="2" t="s">
        <v>128</v>
      </c>
      <c r="F99" s="2"/>
      <c r="G99" s="2"/>
      <c r="H99" s="2"/>
    </row>
    <row r="100" spans="1:8">
      <c r="A100" s="2">
        <v>100</v>
      </c>
      <c r="B100" s="20">
        <v>43355</v>
      </c>
      <c r="C100" s="20" t="str">
        <f t="shared" si="53"/>
        <v>Sep</v>
      </c>
      <c r="D100" s="20" t="str">
        <f t="shared" si="54"/>
        <v>2018</v>
      </c>
      <c r="E100" s="2" t="s">
        <v>36</v>
      </c>
      <c r="F100" s="2"/>
      <c r="G100" s="2"/>
      <c r="H10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4"/>
  <sheetViews>
    <sheetView topLeftCell="A49" zoomScaleNormal="60" zoomScaleSheetLayoutView="100" workbookViewId="0">
      <selection activeCell="D171" sqref="D171"/>
    </sheetView>
  </sheetViews>
  <sheetFormatPr defaultRowHeight="15"/>
  <cols>
    <col min="1" max="1" width="7" customWidth="1"/>
    <col min="2" max="2" width="23.42578125" customWidth="1"/>
    <col min="3" max="3" width="7.85546875" customWidth="1"/>
    <col min="4" max="4" width="11.85546875" customWidth="1"/>
    <col min="5" max="5" width="15.28515625" customWidth="1"/>
    <col min="6" max="6" width="7.28515625" customWidth="1"/>
    <col min="7" max="7" width="13.710937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</row>
    <row r="2" spans="1:5">
      <c r="A2" s="2">
        <v>1</v>
      </c>
      <c r="B2" s="2" t="s">
        <v>6</v>
      </c>
      <c r="C2" s="2">
        <v>2001</v>
      </c>
      <c r="D2" s="2" t="s">
        <v>25</v>
      </c>
    </row>
    <row r="3" spans="1:5">
      <c r="A3" s="2">
        <v>2</v>
      </c>
      <c r="B3" s="2" t="s">
        <v>7</v>
      </c>
      <c r="C3" s="2">
        <v>2000</v>
      </c>
      <c r="D3" s="2" t="s">
        <v>25</v>
      </c>
    </row>
    <row r="4" spans="1:5">
      <c r="A4" s="2">
        <v>3</v>
      </c>
      <c r="B4" s="2" t="s">
        <v>8</v>
      </c>
      <c r="C4" s="2">
        <v>2000</v>
      </c>
      <c r="D4" s="2" t="s">
        <v>11</v>
      </c>
    </row>
    <row r="5" spans="1:5">
      <c r="A5" s="2">
        <v>4</v>
      </c>
      <c r="B5" s="2" t="s">
        <v>9</v>
      </c>
      <c r="C5" s="2">
        <v>500</v>
      </c>
      <c r="D5" s="2" t="s">
        <v>25</v>
      </c>
    </row>
    <row r="6" spans="1:5">
      <c r="A6" s="2">
        <v>5</v>
      </c>
      <c r="B6" s="2" t="s">
        <v>10</v>
      </c>
      <c r="C6" s="2">
        <v>2001</v>
      </c>
      <c r="D6" s="2" t="s">
        <v>11</v>
      </c>
    </row>
    <row r="7" spans="1:5">
      <c r="A7" s="2">
        <v>6</v>
      </c>
      <c r="B7" s="2" t="s">
        <v>122</v>
      </c>
      <c r="C7" s="2">
        <v>1000</v>
      </c>
      <c r="D7" s="2" t="s">
        <v>11</v>
      </c>
    </row>
    <row r="8" spans="1:5">
      <c r="A8" s="2">
        <v>7</v>
      </c>
      <c r="B8" s="2" t="s">
        <v>12</v>
      </c>
      <c r="C8" s="2">
        <v>2001</v>
      </c>
      <c r="D8" s="2" t="s">
        <v>13</v>
      </c>
    </row>
    <row r="9" spans="1:5">
      <c r="A9" s="2">
        <v>8</v>
      </c>
      <c r="B9" s="2" t="s">
        <v>18</v>
      </c>
      <c r="C9" s="2">
        <v>2000</v>
      </c>
      <c r="D9" s="2" t="s">
        <v>13</v>
      </c>
    </row>
    <row r="10" spans="1:5">
      <c r="A10" s="2">
        <v>9</v>
      </c>
      <c r="B10" s="2" t="s">
        <v>15</v>
      </c>
      <c r="C10" s="2">
        <v>1000</v>
      </c>
      <c r="D10" s="2" t="s">
        <v>11</v>
      </c>
    </row>
    <row r="11" spans="1:5">
      <c r="A11" s="2">
        <v>10</v>
      </c>
      <c r="B11" s="2" t="s">
        <v>16</v>
      </c>
      <c r="C11" s="2">
        <v>2000</v>
      </c>
      <c r="D11" s="2" t="s">
        <v>11</v>
      </c>
    </row>
    <row r="12" spans="1:5">
      <c r="A12" s="2">
        <v>11</v>
      </c>
      <c r="B12" s="2" t="s">
        <v>17</v>
      </c>
      <c r="C12" s="2">
        <v>500</v>
      </c>
      <c r="D12" s="2" t="s">
        <v>11</v>
      </c>
    </row>
    <row r="13" spans="1:5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>
      <c r="A14" s="2">
        <v>13</v>
      </c>
      <c r="B14" s="2" t="s">
        <v>20</v>
      </c>
      <c r="C14" s="2">
        <v>2000</v>
      </c>
      <c r="D14" s="2" t="s">
        <v>25</v>
      </c>
    </row>
    <row r="15" spans="1:5">
      <c r="A15" s="2">
        <v>14</v>
      </c>
      <c r="B15" s="2" t="s">
        <v>21</v>
      </c>
      <c r="C15" s="2">
        <v>2000</v>
      </c>
      <c r="D15" s="2" t="s">
        <v>11</v>
      </c>
    </row>
    <row r="16" spans="1:5">
      <c r="A16" s="2">
        <v>15</v>
      </c>
      <c r="B16" s="2" t="s">
        <v>22</v>
      </c>
      <c r="C16" s="2">
        <v>1000</v>
      </c>
      <c r="D16" s="2" t="s">
        <v>25</v>
      </c>
    </row>
    <row r="17" spans="1:4">
      <c r="A17" s="2">
        <v>16</v>
      </c>
      <c r="B17" s="2" t="s">
        <v>26</v>
      </c>
      <c r="C17" s="2">
        <v>1002</v>
      </c>
      <c r="D17" s="2" t="s">
        <v>11</v>
      </c>
    </row>
    <row r="18" spans="1:4">
      <c r="A18" s="2">
        <v>17</v>
      </c>
      <c r="B18" s="2" t="s">
        <v>27</v>
      </c>
      <c r="C18" s="2">
        <v>2000</v>
      </c>
      <c r="D18" s="2" t="s">
        <v>25</v>
      </c>
    </row>
    <row r="19" spans="1:4">
      <c r="A19" s="2">
        <v>18</v>
      </c>
      <c r="B19" s="2" t="s">
        <v>28</v>
      </c>
      <c r="C19" s="2">
        <v>2000</v>
      </c>
      <c r="D19" s="2" t="s">
        <v>13</v>
      </c>
    </row>
    <row r="20" spans="1:4">
      <c r="A20" s="2">
        <v>19</v>
      </c>
      <c r="B20" s="2" t="s">
        <v>29</v>
      </c>
      <c r="C20" s="2">
        <v>2000</v>
      </c>
      <c r="D20" s="2" t="s">
        <v>11</v>
      </c>
    </row>
    <row r="21" spans="1:4">
      <c r="A21" s="2">
        <v>20</v>
      </c>
      <c r="B21" s="2" t="s">
        <v>101</v>
      </c>
      <c r="C21" s="2">
        <v>500</v>
      </c>
      <c r="D21" s="2" t="s">
        <v>11</v>
      </c>
    </row>
    <row r="22" spans="1:4">
      <c r="A22" s="2">
        <v>21</v>
      </c>
      <c r="B22" s="2" t="s">
        <v>38</v>
      </c>
      <c r="C22" s="2">
        <v>1000</v>
      </c>
      <c r="D22" s="2" t="s">
        <v>11</v>
      </c>
    </row>
    <row r="23" spans="1:4">
      <c r="A23" s="2">
        <v>22</v>
      </c>
      <c r="B23" s="2" t="s">
        <v>78</v>
      </c>
      <c r="C23" s="2">
        <v>500</v>
      </c>
      <c r="D23" s="2" t="s">
        <v>11</v>
      </c>
    </row>
    <row r="24" spans="1:4">
      <c r="A24" s="2">
        <v>23</v>
      </c>
      <c r="B24" s="2" t="s">
        <v>94</v>
      </c>
      <c r="C24" s="2">
        <v>1000</v>
      </c>
      <c r="D24" s="2" t="s">
        <v>11</v>
      </c>
    </row>
    <row r="25" spans="1:4">
      <c r="A25" s="2">
        <v>24</v>
      </c>
      <c r="B25" s="2" t="s">
        <v>95</v>
      </c>
      <c r="C25" s="2">
        <v>1000</v>
      </c>
      <c r="D25" s="2" t="s">
        <v>25</v>
      </c>
    </row>
    <row r="26" spans="1:4">
      <c r="A26" s="2">
        <v>25</v>
      </c>
      <c r="B26" s="2" t="s">
        <v>96</v>
      </c>
      <c r="C26" s="2">
        <v>1000</v>
      </c>
      <c r="D26" s="2" t="s">
        <v>25</v>
      </c>
    </row>
    <row r="27" spans="1:4">
      <c r="A27" s="2">
        <v>26</v>
      </c>
      <c r="B27" s="2" t="s">
        <v>99</v>
      </c>
      <c r="C27" s="2">
        <v>2002</v>
      </c>
      <c r="D27" s="2" t="s">
        <v>11</v>
      </c>
    </row>
    <row r="28" spans="1:4">
      <c r="A28" s="2">
        <v>27</v>
      </c>
      <c r="B28" s="2" t="s">
        <v>100</v>
      </c>
      <c r="C28" s="2">
        <v>500</v>
      </c>
      <c r="D28" s="2" t="s">
        <v>11</v>
      </c>
    </row>
    <row r="29" spans="1:4">
      <c r="A29" s="2">
        <v>28</v>
      </c>
      <c r="B29" s="2" t="s">
        <v>102</v>
      </c>
      <c r="C29" s="2">
        <v>1000</v>
      </c>
      <c r="D29" s="2" t="s">
        <v>11</v>
      </c>
    </row>
    <row r="30" spans="1:4">
      <c r="A30" s="2">
        <v>29</v>
      </c>
      <c r="B30" s="2" t="s">
        <v>103</v>
      </c>
      <c r="C30" s="2">
        <v>500</v>
      </c>
      <c r="D30" s="2" t="s">
        <v>11</v>
      </c>
    </row>
    <row r="31" spans="1:4">
      <c r="A31" s="2">
        <v>30</v>
      </c>
      <c r="B31" s="2" t="s">
        <v>105</v>
      </c>
      <c r="C31" s="2">
        <v>1500</v>
      </c>
      <c r="D31" s="2" t="s">
        <v>25</v>
      </c>
    </row>
    <row r="32" spans="1:4">
      <c r="A32" s="11">
        <v>31</v>
      </c>
      <c r="B32" s="11" t="s">
        <v>104</v>
      </c>
      <c r="C32" s="11">
        <v>1000</v>
      </c>
      <c r="D32" s="11" t="s">
        <v>25</v>
      </c>
    </row>
    <row r="33" spans="1:10">
      <c r="A33" s="11">
        <v>32</v>
      </c>
      <c r="B33" s="11" t="s">
        <v>109</v>
      </c>
      <c r="C33" s="11">
        <v>1000</v>
      </c>
      <c r="D33" s="11" t="s">
        <v>11</v>
      </c>
    </row>
    <row r="34" spans="1:10">
      <c r="A34" s="11">
        <v>33</v>
      </c>
      <c r="B34" s="11" t="s">
        <v>110</v>
      </c>
      <c r="C34" s="11">
        <v>500</v>
      </c>
      <c r="D34" s="11" t="s">
        <v>11</v>
      </c>
    </row>
    <row r="35" spans="1:10">
      <c r="A35" s="11">
        <v>34</v>
      </c>
      <c r="B35" s="11" t="s">
        <v>111</v>
      </c>
      <c r="C35" s="11">
        <v>500</v>
      </c>
      <c r="D35" s="11" t="s">
        <v>25</v>
      </c>
    </row>
    <row r="36" spans="1:10">
      <c r="A36" s="2">
        <v>35</v>
      </c>
      <c r="B36" s="2" t="s">
        <v>121</v>
      </c>
      <c r="C36" s="2">
        <v>500</v>
      </c>
      <c r="D36" s="2" t="s">
        <v>11</v>
      </c>
    </row>
    <row r="37" spans="1:10">
      <c r="A37" s="5"/>
      <c r="B37" s="6"/>
      <c r="C37" s="6"/>
      <c r="D37" s="6"/>
    </row>
    <row r="38" spans="1:10" ht="15" hidden="1" customHeight="1">
      <c r="A38" s="5"/>
      <c r="B38" s="6"/>
      <c r="C38" s="6"/>
      <c r="D38" s="6"/>
    </row>
    <row r="39" spans="1:10">
      <c r="A39" s="2"/>
      <c r="B39" s="7" t="s">
        <v>14</v>
      </c>
      <c r="C39" s="4">
        <f>SUM(C2:C37)</f>
        <v>44007</v>
      </c>
      <c r="D39" s="6"/>
      <c r="E39" s="12" t="s">
        <v>39</v>
      </c>
    </row>
    <row r="40" spans="1:10">
      <c r="E40">
        <v>2000</v>
      </c>
      <c r="F40" t="s">
        <v>11</v>
      </c>
    </row>
    <row r="41" spans="1:10">
      <c r="E41" t="s">
        <v>228</v>
      </c>
    </row>
    <row r="42" spans="1:10">
      <c r="B42" s="2" t="s">
        <v>23</v>
      </c>
      <c r="C42" s="2">
        <f>SUMIF(D2:D37,"Cash",C2:C37)</f>
        <v>22505</v>
      </c>
      <c r="E42" t="s">
        <v>12</v>
      </c>
      <c r="G42" s="2" t="s">
        <v>23</v>
      </c>
      <c r="H42" s="2">
        <f>SUM(C42,500)</f>
        <v>23005</v>
      </c>
    </row>
    <row r="43" spans="1:10">
      <c r="B43" s="2" t="s">
        <v>24</v>
      </c>
      <c r="C43" s="2">
        <f>SUMIF(D2:D37,"Gpay",C2:C37)</f>
        <v>7001</v>
      </c>
      <c r="E43" t="s">
        <v>6</v>
      </c>
      <c r="G43" s="2" t="s">
        <v>25</v>
      </c>
      <c r="H43" s="2">
        <v>14000</v>
      </c>
    </row>
    <row r="44" spans="1:10">
      <c r="B44" s="2" t="s">
        <v>25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>
      <c r="B45" s="3" t="s">
        <v>42</v>
      </c>
      <c r="C45" s="4">
        <f>SUM(C42:C44)</f>
        <v>44007</v>
      </c>
      <c r="E45" t="s">
        <v>26</v>
      </c>
      <c r="G45" s="11" t="s">
        <v>14</v>
      </c>
      <c r="H45" s="13">
        <f>SUM(H42:H44)</f>
        <v>44006</v>
      </c>
    </row>
    <row r="46" spans="1:10">
      <c r="E46" t="s">
        <v>8</v>
      </c>
      <c r="G46" s="2" t="s">
        <v>41</v>
      </c>
      <c r="H46" s="2">
        <v>2000</v>
      </c>
      <c r="I46">
        <v>500</v>
      </c>
      <c r="J46" t="s">
        <v>37</v>
      </c>
    </row>
    <row r="47" spans="1:10">
      <c r="E47" t="s">
        <v>34</v>
      </c>
      <c r="G47" s="14" t="s">
        <v>40</v>
      </c>
      <c r="H47" s="24">
        <f>SUM(H45:H46)</f>
        <v>46006</v>
      </c>
    </row>
    <row r="48" spans="1:10">
      <c r="E48" t="s">
        <v>32</v>
      </c>
    </row>
    <row r="49" spans="2:9">
      <c r="E49" t="s">
        <v>33</v>
      </c>
    </row>
    <row r="50" spans="2:9">
      <c r="E50" t="s">
        <v>227</v>
      </c>
    </row>
    <row r="51" spans="2:9">
      <c r="B51" s="23">
        <v>44512</v>
      </c>
    </row>
    <row r="52" spans="2:9">
      <c r="B52" s="1"/>
    </row>
    <row r="53" spans="2:9">
      <c r="B53" s="3" t="s">
        <v>31</v>
      </c>
      <c r="C53" s="2"/>
    </row>
    <row r="54" spans="2:9">
      <c r="B54" s="2" t="s">
        <v>11</v>
      </c>
      <c r="C54" s="2">
        <v>5000</v>
      </c>
    </row>
    <row r="55" spans="2:9">
      <c r="B55" s="2" t="s">
        <v>25</v>
      </c>
      <c r="C55" s="2">
        <v>200</v>
      </c>
    </row>
    <row r="56" spans="2:9">
      <c r="B56" s="2"/>
      <c r="C56" s="2"/>
    </row>
    <row r="57" spans="2:9">
      <c r="B57" s="7" t="s">
        <v>30</v>
      </c>
      <c r="C57" s="2"/>
      <c r="G57" s="2" t="s">
        <v>35</v>
      </c>
      <c r="H57" s="2"/>
    </row>
    <row r="58" spans="2:9">
      <c r="B58" s="2" t="s">
        <v>11</v>
      </c>
      <c r="C58" s="2">
        <v>200</v>
      </c>
      <c r="G58" s="9" t="s">
        <v>11</v>
      </c>
      <c r="H58" s="2" t="s">
        <v>37</v>
      </c>
    </row>
    <row r="59" spans="2:9">
      <c r="B59" s="3" t="s">
        <v>36</v>
      </c>
      <c r="C59" s="8">
        <f>SUM(C54:C58)</f>
        <v>5400</v>
      </c>
      <c r="G59" s="15" t="s">
        <v>36</v>
      </c>
      <c r="H59" s="8">
        <v>500</v>
      </c>
    </row>
    <row r="61" spans="2:9">
      <c r="G61" s="3"/>
      <c r="H61" s="17"/>
    </row>
    <row r="62" spans="2:9">
      <c r="B62" s="3" t="s">
        <v>43</v>
      </c>
      <c r="C62" s="22" t="str">
        <f>IMSUB(C45,C59)</f>
        <v>38607</v>
      </c>
      <c r="G62" s="3" t="s">
        <v>44</v>
      </c>
      <c r="H62" s="16" t="str">
        <f>IMSUB(H47,C59)</f>
        <v>40606</v>
      </c>
      <c r="I62" t="s">
        <v>98</v>
      </c>
    </row>
    <row r="64" spans="2:9">
      <c r="B64" s="147"/>
      <c r="C64" s="147"/>
      <c r="D64" s="147"/>
      <c r="E64" s="147"/>
      <c r="F64" s="147"/>
    </row>
    <row r="65" spans="2:3">
      <c r="B65" s="23">
        <v>44515</v>
      </c>
    </row>
    <row r="67" spans="2:3">
      <c r="B67" s="3" t="s">
        <v>86</v>
      </c>
      <c r="C67" s="18"/>
    </row>
    <row r="68" spans="2:3">
      <c r="B68" s="2" t="s">
        <v>11</v>
      </c>
      <c r="C68" s="2">
        <v>29000</v>
      </c>
    </row>
    <row r="69" spans="2:3">
      <c r="B69" s="2"/>
      <c r="C69" s="2"/>
    </row>
    <row r="70" spans="2:3">
      <c r="B70" s="3" t="s">
        <v>88</v>
      </c>
      <c r="C70" s="2"/>
    </row>
    <row r="71" spans="2:3">
      <c r="B71" s="2" t="s">
        <v>11</v>
      </c>
      <c r="C71" s="2">
        <v>300</v>
      </c>
    </row>
    <row r="72" spans="2:3">
      <c r="B72" s="2"/>
      <c r="C72" s="2"/>
    </row>
    <row r="73" spans="2:3">
      <c r="B73" s="3" t="s">
        <v>89</v>
      </c>
      <c r="C73" s="2"/>
    </row>
    <row r="74" spans="2:3">
      <c r="B74" s="2" t="s">
        <v>25</v>
      </c>
      <c r="C74" s="2">
        <v>400</v>
      </c>
    </row>
    <row r="75" spans="2:3">
      <c r="B75" s="2"/>
      <c r="C75" s="2"/>
    </row>
    <row r="76" spans="2:3">
      <c r="B76" s="3" t="s">
        <v>92</v>
      </c>
      <c r="C76" s="2"/>
    </row>
    <row r="77" spans="2:3">
      <c r="B77" s="2" t="s">
        <v>25</v>
      </c>
      <c r="C77" s="2">
        <v>410</v>
      </c>
    </row>
    <row r="78" spans="2:3">
      <c r="B78" s="2"/>
      <c r="C78" s="21"/>
    </row>
    <row r="79" spans="2:3">
      <c r="B79" s="3" t="s">
        <v>36</v>
      </c>
      <c r="C79" s="8">
        <f>SUM(C68:C77)</f>
        <v>30110</v>
      </c>
    </row>
    <row r="80" spans="2:3">
      <c r="B80" s="2"/>
      <c r="C80" s="2"/>
    </row>
    <row r="81" spans="2:4">
      <c r="B81" s="3" t="s">
        <v>87</v>
      </c>
      <c r="C81" s="22" t="str">
        <f>IMSUB(H62,C79)</f>
        <v>10496</v>
      </c>
      <c r="D81" t="s">
        <v>98</v>
      </c>
    </row>
    <row r="82" spans="2:4">
      <c r="B82" s="19"/>
      <c r="C82" s="33"/>
    </row>
    <row r="83" spans="2:4">
      <c r="B83" s="19"/>
      <c r="C83" s="33"/>
    </row>
    <row r="84" spans="2:4">
      <c r="B84" s="34">
        <v>44516</v>
      </c>
      <c r="C84" s="33"/>
    </row>
    <row r="85" spans="2:4">
      <c r="B85" s="19"/>
      <c r="C85" s="33"/>
    </row>
    <row r="86" spans="2:4">
      <c r="B86" s="3" t="s">
        <v>97</v>
      </c>
      <c r="C86" s="15"/>
    </row>
    <row r="87" spans="2:4">
      <c r="B87" s="9" t="s">
        <v>13</v>
      </c>
      <c r="C87" s="35">
        <v>500</v>
      </c>
    </row>
    <row r="88" spans="2:4">
      <c r="B88" s="36"/>
      <c r="C88" s="37"/>
    </row>
    <row r="89" spans="2:4">
      <c r="B89" s="3" t="s">
        <v>36</v>
      </c>
      <c r="C89" s="15">
        <f>SUM(C87:C88)</f>
        <v>500</v>
      </c>
    </row>
    <row r="90" spans="2:4">
      <c r="B90" s="3"/>
      <c r="C90" s="15"/>
    </row>
    <row r="91" spans="2:4">
      <c r="B91" s="3" t="s">
        <v>87</v>
      </c>
      <c r="C91" s="15" t="str">
        <f>IMSUB(C81,C89)</f>
        <v>9996</v>
      </c>
      <c r="D91" t="s">
        <v>98</v>
      </c>
    </row>
    <row r="92" spans="2:4">
      <c r="B92" s="19"/>
      <c r="C92" s="33"/>
    </row>
    <row r="93" spans="2:4">
      <c r="B93" s="38">
        <v>44517</v>
      </c>
      <c r="C93" s="33"/>
    </row>
    <row r="94" spans="2:4">
      <c r="B94" s="19"/>
      <c r="C94" s="33"/>
    </row>
    <row r="95" spans="2:4">
      <c r="B95" s="3" t="s">
        <v>92</v>
      </c>
      <c r="C95" s="15"/>
    </row>
    <row r="96" spans="2:4">
      <c r="B96" s="9" t="s">
        <v>11</v>
      </c>
      <c r="C96" s="35">
        <v>640</v>
      </c>
    </row>
    <row r="97" spans="2:4">
      <c r="B97" s="3"/>
      <c r="C97" s="15"/>
    </row>
    <row r="98" spans="2:4">
      <c r="B98" s="3" t="s">
        <v>106</v>
      </c>
      <c r="C98" s="15"/>
    </row>
    <row r="99" spans="2:4">
      <c r="B99" s="9" t="s">
        <v>25</v>
      </c>
      <c r="C99" s="35">
        <v>550</v>
      </c>
    </row>
    <row r="100" spans="2:4">
      <c r="B100" s="3"/>
      <c r="C100" s="15"/>
    </row>
    <row r="101" spans="2:4">
      <c r="B101" s="36" t="s">
        <v>107</v>
      </c>
      <c r="C101" s="37"/>
    </row>
    <row r="102" spans="2:4">
      <c r="B102" s="9" t="s">
        <v>11</v>
      </c>
      <c r="C102" s="35">
        <v>100</v>
      </c>
    </row>
    <row r="103" spans="2:4">
      <c r="B103" s="9"/>
      <c r="C103" s="35"/>
    </row>
    <row r="104" spans="2:4">
      <c r="B104" s="3" t="s">
        <v>36</v>
      </c>
      <c r="C104" s="15">
        <f>SUM(C96:C103)</f>
        <v>1290</v>
      </c>
    </row>
    <row r="105" spans="2:4">
      <c r="B105" s="39"/>
      <c r="C105" s="40"/>
    </row>
    <row r="106" spans="2:4">
      <c r="B106" s="3" t="s">
        <v>87</v>
      </c>
      <c r="C106" s="15" t="str">
        <f>IMSUB(C91,C104)</f>
        <v>8706</v>
      </c>
      <c r="D106" t="s">
        <v>98</v>
      </c>
    </row>
    <row r="107" spans="2:4">
      <c r="B107" s="6"/>
      <c r="C107" s="6"/>
    </row>
    <row r="108" spans="2:4">
      <c r="B108" s="38">
        <v>44518</v>
      </c>
      <c r="C108" s="6"/>
    </row>
    <row r="109" spans="2:4">
      <c r="B109" s="6"/>
      <c r="C109" s="6"/>
    </row>
    <row r="110" spans="2:4">
      <c r="B110" s="3" t="s">
        <v>97</v>
      </c>
      <c r="C110" s="2"/>
    </row>
    <row r="111" spans="2:4">
      <c r="B111" s="2" t="s">
        <v>11</v>
      </c>
      <c r="C111" s="2">
        <v>1600</v>
      </c>
    </row>
    <row r="112" spans="2:4">
      <c r="B112" s="2"/>
      <c r="C112" s="2"/>
    </row>
    <row r="113" spans="2:4">
      <c r="B113" s="3" t="s">
        <v>86</v>
      </c>
      <c r="C113" s="2"/>
    </row>
    <row r="114" spans="2:4">
      <c r="B114" s="2" t="s">
        <v>11</v>
      </c>
      <c r="C114" s="2">
        <v>2500</v>
      </c>
    </row>
    <row r="115" spans="2:4">
      <c r="B115" s="2" t="s">
        <v>25</v>
      </c>
      <c r="C115" s="2">
        <v>300</v>
      </c>
    </row>
    <row r="116" spans="2:4">
      <c r="B116" s="2"/>
      <c r="C116" s="2"/>
    </row>
    <row r="117" spans="2:4">
      <c r="B117" s="3" t="s">
        <v>108</v>
      </c>
      <c r="C117" s="2"/>
    </row>
    <row r="118" spans="2:4">
      <c r="B118" s="2" t="s">
        <v>11</v>
      </c>
      <c r="C118" s="2">
        <v>20</v>
      </c>
    </row>
    <row r="119" spans="2:4">
      <c r="B119" s="2"/>
      <c r="C119" s="2"/>
    </row>
    <row r="120" spans="2:4">
      <c r="B120" s="3" t="s">
        <v>36</v>
      </c>
      <c r="C120" s="3">
        <f>SUM(C111:C119)</f>
        <v>4420</v>
      </c>
      <c r="D120" t="s">
        <v>98</v>
      </c>
    </row>
    <row r="121" spans="2:4">
      <c r="B121" s="2"/>
      <c r="C121" s="2"/>
    </row>
    <row r="122" spans="2:4">
      <c r="B122" s="3" t="s">
        <v>43</v>
      </c>
      <c r="C122" s="3" t="str">
        <f>IMSUB(C106,C120)</f>
        <v>4286</v>
      </c>
    </row>
    <row r="123" spans="2:4">
      <c r="B123" s="19"/>
      <c r="C123" s="19"/>
    </row>
    <row r="124" spans="2:4">
      <c r="B124" s="38">
        <v>44520</v>
      </c>
      <c r="C124" s="19"/>
    </row>
    <row r="125" spans="2:4">
      <c r="B125" s="19"/>
      <c r="C125" s="19"/>
    </row>
    <row r="126" spans="2:4">
      <c r="B126" s="19"/>
      <c r="C126" s="19"/>
    </row>
    <row r="127" spans="2:4">
      <c r="B127" s="3" t="s">
        <v>113</v>
      </c>
      <c r="C127" s="3"/>
    </row>
    <row r="128" spans="2:4">
      <c r="B128" s="9" t="s">
        <v>25</v>
      </c>
      <c r="C128" s="9">
        <v>440</v>
      </c>
    </row>
    <row r="129" spans="2:3">
      <c r="B129" s="9"/>
      <c r="C129" s="9"/>
    </row>
    <row r="130" spans="2:3">
      <c r="B130" s="3" t="s">
        <v>115</v>
      </c>
      <c r="C130" s="9"/>
    </row>
    <row r="131" spans="2:3">
      <c r="B131" s="9" t="s">
        <v>114</v>
      </c>
      <c r="C131" s="9">
        <v>300</v>
      </c>
    </row>
    <row r="132" spans="2:3">
      <c r="B132" s="9"/>
      <c r="C132" s="9"/>
    </row>
    <row r="133" spans="2:3">
      <c r="B133" s="3" t="s">
        <v>116</v>
      </c>
      <c r="C133" s="9"/>
    </row>
    <row r="134" spans="2:3">
      <c r="B134" s="9" t="s">
        <v>25</v>
      </c>
      <c r="C134" s="9">
        <v>330</v>
      </c>
    </row>
    <row r="135" spans="2:3">
      <c r="B135" s="9"/>
      <c r="C135" s="9"/>
    </row>
    <row r="136" spans="2:3">
      <c r="B136" s="3" t="s">
        <v>117</v>
      </c>
      <c r="C136" s="9"/>
    </row>
    <row r="137" spans="2:3">
      <c r="B137" s="9" t="s">
        <v>11</v>
      </c>
      <c r="C137" s="9">
        <v>1740</v>
      </c>
    </row>
    <row r="138" spans="2:3">
      <c r="B138" s="9"/>
      <c r="C138" s="9"/>
    </row>
    <row r="139" spans="2:3">
      <c r="B139" s="3" t="s">
        <v>118</v>
      </c>
      <c r="C139" s="9"/>
    </row>
    <row r="140" spans="2:3">
      <c r="B140" s="9" t="s">
        <v>25</v>
      </c>
      <c r="C140" s="9">
        <v>226</v>
      </c>
    </row>
    <row r="141" spans="2:3">
      <c r="B141" s="9"/>
      <c r="C141" s="9"/>
    </row>
    <row r="142" spans="2:3">
      <c r="B142" s="3" t="s">
        <v>119</v>
      </c>
      <c r="C142" s="9"/>
    </row>
    <row r="143" spans="2:3">
      <c r="B143" s="9" t="s">
        <v>11</v>
      </c>
      <c r="C143" s="9">
        <v>120</v>
      </c>
    </row>
    <row r="144" spans="2:3">
      <c r="B144" s="9"/>
      <c r="C144" s="9"/>
    </row>
    <row r="145" spans="2:5">
      <c r="B145" s="3" t="s">
        <v>120</v>
      </c>
      <c r="C145" s="9"/>
    </row>
    <row r="146" spans="2:5">
      <c r="B146" s="9" t="s">
        <v>11</v>
      </c>
      <c r="C146" s="9">
        <v>130</v>
      </c>
    </row>
    <row r="147" spans="2:5">
      <c r="B147" s="9"/>
      <c r="C147" s="9"/>
    </row>
    <row r="148" spans="2:5">
      <c r="B148" s="3" t="s">
        <v>107</v>
      </c>
      <c r="C148" s="9"/>
    </row>
    <row r="149" spans="2:5">
      <c r="B149" s="9" t="s">
        <v>11</v>
      </c>
      <c r="C149" s="9">
        <v>1000</v>
      </c>
    </row>
    <row r="150" spans="2:5">
      <c r="B150" s="9"/>
      <c r="C150" s="9"/>
    </row>
    <row r="151" spans="2:5">
      <c r="B151" s="3" t="s">
        <v>0</v>
      </c>
      <c r="C151" s="3">
        <f>SUM(C128:C150)</f>
        <v>4286</v>
      </c>
      <c r="D151" t="s">
        <v>98</v>
      </c>
    </row>
    <row r="152" spans="2:5">
      <c r="B152" s="9"/>
      <c r="C152" s="9"/>
    </row>
    <row r="153" spans="2:5" s="42" customFormat="1">
      <c r="B153" s="44" t="s">
        <v>87</v>
      </c>
      <c r="C153" s="44" t="str">
        <f>IMSUB(C122,C151)</f>
        <v>0</v>
      </c>
    </row>
    <row r="154" spans="2:5" s="42" customFormat="1">
      <c r="B154" s="43"/>
      <c r="C154" s="43"/>
    </row>
    <row r="155" spans="2:5">
      <c r="B155" s="19"/>
      <c r="C155" s="19"/>
    </row>
    <row r="156" spans="2:5" ht="15.75">
      <c r="B156" s="26" t="s">
        <v>93</v>
      </c>
      <c r="C156" s="25">
        <f>SUM(H47,0)</f>
        <v>46006</v>
      </c>
      <c r="D156" t="s">
        <v>98</v>
      </c>
    </row>
    <row r="157" spans="2:5">
      <c r="B157" t="s">
        <v>98</v>
      </c>
      <c r="C157" t="s">
        <v>112</v>
      </c>
    </row>
    <row r="159" spans="2:5">
      <c r="B159" s="3" t="s">
        <v>1</v>
      </c>
      <c r="C159" s="3" t="s">
        <v>0</v>
      </c>
      <c r="D159" s="3" t="s">
        <v>90</v>
      </c>
      <c r="E159" t="s">
        <v>98</v>
      </c>
    </row>
    <row r="160" spans="2:5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>
      <c r="B162" s="27">
        <v>44516</v>
      </c>
      <c r="C162" s="30">
        <f>SUM(C89,0)</f>
        <v>500</v>
      </c>
      <c r="D162" s="31" t="str">
        <f>IMSUM(C91,0)</f>
        <v>9996</v>
      </c>
    </row>
    <row r="163" spans="2:4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>
      <c r="B165" s="27">
        <v>44519</v>
      </c>
      <c r="C165" s="30">
        <f>SUM(C151,0)</f>
        <v>4286</v>
      </c>
      <c r="D165" s="31" t="str">
        <f>IMSUB(C153,0)</f>
        <v>0</v>
      </c>
    </row>
    <row r="166" spans="2:4">
      <c r="B166" s="2"/>
      <c r="C166" s="2"/>
      <c r="D166" s="2"/>
    </row>
    <row r="167" spans="2:4">
      <c r="B167" s="3" t="s">
        <v>91</v>
      </c>
      <c r="C167" s="28">
        <f>SUM(C160:C165)</f>
        <v>46006</v>
      </c>
      <c r="D167" s="32" t="str">
        <f>IMSUB(D165,0)</f>
        <v>0</v>
      </c>
    </row>
    <row r="171" spans="2:4">
      <c r="B171" s="3" t="s">
        <v>166</v>
      </c>
      <c r="C171" s="2"/>
    </row>
    <row r="172" spans="2:4">
      <c r="B172" s="2"/>
      <c r="C172" s="2"/>
    </row>
    <row r="173" spans="2:4">
      <c r="B173" s="3" t="s">
        <v>163</v>
      </c>
      <c r="C173" s="2"/>
    </row>
    <row r="174" spans="2:4">
      <c r="B174" s="2" t="s">
        <v>25</v>
      </c>
      <c r="C174" s="22">
        <v>550</v>
      </c>
    </row>
    <row r="176" spans="2:4">
      <c r="B176" s="2" t="s">
        <v>164</v>
      </c>
      <c r="C176" s="2">
        <v>100</v>
      </c>
    </row>
    <row r="177" spans="1:3">
      <c r="B177" s="2" t="s">
        <v>33</v>
      </c>
      <c r="C177" s="2">
        <v>150</v>
      </c>
    </row>
    <row r="178" spans="1:3">
      <c r="B178" s="2" t="s">
        <v>165</v>
      </c>
      <c r="C178" s="2">
        <v>100</v>
      </c>
    </row>
    <row r="179" spans="1:3">
      <c r="B179" s="2" t="s">
        <v>105</v>
      </c>
      <c r="C179" s="2">
        <v>50</v>
      </c>
    </row>
    <row r="180" spans="1:3">
      <c r="B180" s="2" t="s">
        <v>32</v>
      </c>
      <c r="C180" s="2">
        <v>50</v>
      </c>
    </row>
    <row r="181" spans="1:3">
      <c r="B181" s="2" t="s">
        <v>104</v>
      </c>
      <c r="C181" s="2">
        <v>100</v>
      </c>
    </row>
    <row r="184" spans="1:3">
      <c r="B184" s="1">
        <v>44553</v>
      </c>
    </row>
    <row r="185" spans="1:3">
      <c r="B185" s="12" t="s">
        <v>174</v>
      </c>
    </row>
    <row r="186" spans="1:3">
      <c r="A186" s="2">
        <v>1</v>
      </c>
      <c r="B186" s="2" t="s">
        <v>173</v>
      </c>
      <c r="C186" s="2">
        <v>110</v>
      </c>
    </row>
    <row r="187" spans="1:3">
      <c r="A187" s="2">
        <v>2</v>
      </c>
      <c r="B187" s="2" t="s">
        <v>12</v>
      </c>
      <c r="C187" s="2">
        <v>101</v>
      </c>
    </row>
    <row r="188" spans="1:3">
      <c r="A188" s="2">
        <v>3</v>
      </c>
      <c r="B188" s="2" t="s">
        <v>10</v>
      </c>
      <c r="C188" s="2">
        <v>128</v>
      </c>
    </row>
    <row r="189" spans="1:3">
      <c r="A189" s="2">
        <v>4</v>
      </c>
      <c r="B189" s="2" t="s">
        <v>165</v>
      </c>
      <c r="C189" s="2">
        <v>131</v>
      </c>
    </row>
    <row r="190" spans="1:3">
      <c r="A190" s="2">
        <v>5</v>
      </c>
      <c r="B190" s="2" t="s">
        <v>175</v>
      </c>
      <c r="C190" s="2">
        <v>110</v>
      </c>
    </row>
    <row r="191" spans="1:3">
      <c r="A191" s="2">
        <v>6</v>
      </c>
      <c r="B191" s="2" t="s">
        <v>16</v>
      </c>
      <c r="C191" s="2">
        <v>120</v>
      </c>
    </row>
    <row r="192" spans="1:3">
      <c r="A192" s="2">
        <v>7</v>
      </c>
      <c r="B192" s="2" t="s">
        <v>176</v>
      </c>
      <c r="C192" s="2">
        <v>100</v>
      </c>
    </row>
    <row r="193" spans="1:3">
      <c r="A193" s="2">
        <v>8</v>
      </c>
      <c r="B193" s="2" t="s">
        <v>105</v>
      </c>
      <c r="C193" s="2">
        <v>100</v>
      </c>
    </row>
    <row r="194" spans="1:3">
      <c r="A194" s="2">
        <v>9</v>
      </c>
      <c r="B194" s="2" t="s">
        <v>177</v>
      </c>
      <c r="C194" s="2">
        <v>100</v>
      </c>
    </row>
    <row r="195" spans="1:3">
      <c r="A195" s="2">
        <v>10</v>
      </c>
      <c r="B195" s="2" t="s">
        <v>180</v>
      </c>
      <c r="C195" s="2">
        <v>100</v>
      </c>
    </row>
    <row r="196" spans="1:3">
      <c r="A196" s="2">
        <v>11</v>
      </c>
      <c r="B196" s="2" t="s">
        <v>178</v>
      </c>
      <c r="C196" s="2">
        <v>100</v>
      </c>
    </row>
    <row r="197" spans="1:3">
      <c r="A197" s="2">
        <v>12</v>
      </c>
      <c r="B197" s="2" t="s">
        <v>179</v>
      </c>
      <c r="C197" s="2">
        <v>100</v>
      </c>
    </row>
    <row r="198" spans="1:3">
      <c r="A198" s="2"/>
      <c r="B198" s="2"/>
      <c r="C198" s="2"/>
    </row>
    <row r="199" spans="1:3">
      <c r="A199" s="2"/>
      <c r="B199" s="3" t="s">
        <v>91</v>
      </c>
      <c r="C199" s="22">
        <f>SUM(C186:C198)</f>
        <v>1300</v>
      </c>
    </row>
    <row r="200" spans="1:3">
      <c r="A200" s="2"/>
      <c r="B200" s="3"/>
      <c r="C200" s="68"/>
    </row>
    <row r="201" spans="1:3">
      <c r="A201" s="2"/>
      <c r="B201" s="3"/>
      <c r="C201" s="68"/>
    </row>
    <row r="202" spans="1:3">
      <c r="A202" s="2"/>
      <c r="B202" s="20">
        <v>44564</v>
      </c>
      <c r="C202" s="2"/>
    </row>
    <row r="203" spans="1:3">
      <c r="A203" s="2"/>
      <c r="B203" s="45" t="s">
        <v>191</v>
      </c>
      <c r="C203" s="2"/>
    </row>
    <row r="204" spans="1:3">
      <c r="A204" s="2"/>
      <c r="B204" s="2"/>
      <c r="C204" s="2"/>
    </row>
    <row r="205" spans="1:3">
      <c r="A205" s="11"/>
      <c r="B205" s="3" t="s">
        <v>36</v>
      </c>
      <c r="C205" s="47">
        <v>450</v>
      </c>
    </row>
    <row r="206" spans="1:3">
      <c r="B206" s="12" t="s">
        <v>192</v>
      </c>
    </row>
    <row r="207" spans="1:3">
      <c r="B207" s="60" t="s">
        <v>33</v>
      </c>
      <c r="C207" s="67">
        <v>150</v>
      </c>
    </row>
    <row r="208" spans="1:3">
      <c r="B208" s="60" t="s">
        <v>164</v>
      </c>
      <c r="C208" s="60">
        <v>50</v>
      </c>
    </row>
    <row r="209" spans="2:3">
      <c r="B209" s="60" t="s">
        <v>193</v>
      </c>
      <c r="C209" s="60">
        <v>50</v>
      </c>
    </row>
    <row r="210" spans="2:3">
      <c r="B210" s="60" t="s">
        <v>104</v>
      </c>
      <c r="C210" s="60">
        <v>50</v>
      </c>
    </row>
    <row r="211" spans="2:3">
      <c r="B211" s="60" t="s">
        <v>26</v>
      </c>
      <c r="C211" s="60">
        <v>50</v>
      </c>
    </row>
    <row r="212" spans="2:3">
      <c r="B212" s="60" t="s">
        <v>175</v>
      </c>
      <c r="C212" s="60">
        <v>50</v>
      </c>
    </row>
    <row r="213" spans="2:3">
      <c r="B213" s="60" t="s">
        <v>194</v>
      </c>
      <c r="C213" s="60">
        <v>50</v>
      </c>
    </row>
    <row r="214" spans="2:3">
      <c r="B214" s="6"/>
      <c r="C214" s="6"/>
    </row>
    <row r="215" spans="2:3">
      <c r="B215" s="67" t="s">
        <v>91</v>
      </c>
      <c r="C215" s="67">
        <f>SUM(C207:C214)</f>
        <v>450</v>
      </c>
    </row>
    <row r="217" spans="2:3">
      <c r="B217" s="20">
        <v>44680</v>
      </c>
      <c r="C217" s="2"/>
    </row>
    <row r="218" spans="2:3">
      <c r="B218" s="70" t="s">
        <v>244</v>
      </c>
      <c r="C218" s="2"/>
    </row>
    <row r="219" spans="2:3">
      <c r="B219" s="2"/>
      <c r="C219" s="2"/>
    </row>
    <row r="220" spans="2:3">
      <c r="B220" s="3" t="s">
        <v>192</v>
      </c>
      <c r="C220" s="47">
        <v>500</v>
      </c>
    </row>
    <row r="221" spans="2:3">
      <c r="B221" s="60" t="s">
        <v>33</v>
      </c>
      <c r="C221" s="67" t="str">
        <f>IMSUB(500,SUM(C222:C227))</f>
        <v>109</v>
      </c>
    </row>
    <row r="222" spans="2:3">
      <c r="B222" s="60" t="s">
        <v>164</v>
      </c>
      <c r="C222" s="60">
        <v>70</v>
      </c>
    </row>
    <row r="223" spans="2:3">
      <c r="B223" s="60" t="s">
        <v>193</v>
      </c>
      <c r="C223" s="60">
        <v>71</v>
      </c>
    </row>
    <row r="224" spans="2:3">
      <c r="B224" s="60" t="s">
        <v>38</v>
      </c>
      <c r="C224" s="60">
        <v>70</v>
      </c>
    </row>
    <row r="225" spans="2:4">
      <c r="B225" s="60" t="s">
        <v>26</v>
      </c>
      <c r="C225" s="60">
        <v>60</v>
      </c>
      <c r="D225">
        <v>10</v>
      </c>
    </row>
    <row r="226" spans="2:4">
      <c r="B226" s="60" t="s">
        <v>175</v>
      </c>
      <c r="C226" s="60">
        <v>50</v>
      </c>
      <c r="D226">
        <v>20</v>
      </c>
    </row>
    <row r="227" spans="2:4">
      <c r="B227" s="60" t="s">
        <v>165</v>
      </c>
      <c r="C227" s="60">
        <v>70</v>
      </c>
    </row>
    <row r="228" spans="2:4">
      <c r="B228" s="60"/>
      <c r="C228" s="60"/>
    </row>
    <row r="229" spans="2:4">
      <c r="B229" s="60"/>
      <c r="C229" s="60"/>
    </row>
    <row r="230" spans="2:4">
      <c r="B230" s="67" t="s">
        <v>91</v>
      </c>
      <c r="C230" s="67">
        <f>SUM(C221:C229)</f>
        <v>391</v>
      </c>
    </row>
    <row r="232" spans="2:4">
      <c r="B232" s="69" t="s">
        <v>217</v>
      </c>
      <c r="C232" s="1">
        <v>44685</v>
      </c>
    </row>
    <row r="234" spans="2:4">
      <c r="B234" s="3" t="s">
        <v>192</v>
      </c>
      <c r="C234" s="47">
        <v>1450</v>
      </c>
    </row>
    <row r="235" spans="2:4">
      <c r="B235" s="12"/>
    </row>
    <row r="236" spans="2:4">
      <c r="B236" s="60" t="s">
        <v>33</v>
      </c>
      <c r="C236" s="67">
        <v>150</v>
      </c>
    </row>
    <row r="237" spans="2:4">
      <c r="B237" s="60" t="s">
        <v>164</v>
      </c>
      <c r="C237" s="60">
        <v>150</v>
      </c>
    </row>
    <row r="238" spans="2:4">
      <c r="B238" s="60" t="s">
        <v>193</v>
      </c>
      <c r="C238" s="60">
        <v>150</v>
      </c>
    </row>
    <row r="239" spans="2:4">
      <c r="B239" s="60" t="s">
        <v>38</v>
      </c>
      <c r="C239" s="60">
        <v>150</v>
      </c>
    </row>
    <row r="240" spans="2:4">
      <c r="B240" s="60" t="s">
        <v>26</v>
      </c>
      <c r="C240" s="60">
        <v>150</v>
      </c>
    </row>
    <row r="241" spans="2:3">
      <c r="B241" s="60" t="s">
        <v>175</v>
      </c>
      <c r="C241" s="60">
        <v>150</v>
      </c>
    </row>
    <row r="242" spans="2:3">
      <c r="B242" s="60" t="s">
        <v>165</v>
      </c>
      <c r="C242" s="60">
        <v>150</v>
      </c>
    </row>
    <row r="243" spans="2:3">
      <c r="B243" s="60" t="s">
        <v>104</v>
      </c>
      <c r="C243" s="60">
        <v>150</v>
      </c>
    </row>
    <row r="244" spans="2:3">
      <c r="B244" s="60" t="s">
        <v>218</v>
      </c>
      <c r="C244" s="60">
        <v>100</v>
      </c>
    </row>
    <row r="245" spans="2:3">
      <c r="B245" s="60" t="s">
        <v>194</v>
      </c>
      <c r="C245" s="60">
        <v>150</v>
      </c>
    </row>
    <row r="246" spans="2:3">
      <c r="B246" s="60"/>
      <c r="C246" s="60"/>
    </row>
    <row r="247" spans="2:3">
      <c r="B247" s="67" t="s">
        <v>91</v>
      </c>
      <c r="C247" s="67">
        <f>SUM(C236:C246)</f>
        <v>1450</v>
      </c>
    </row>
    <row r="249" spans="2:3">
      <c r="B249" s="69" t="s">
        <v>219</v>
      </c>
      <c r="C249" s="1">
        <v>44685</v>
      </c>
    </row>
    <row r="251" spans="2:3">
      <c r="B251" s="3" t="s">
        <v>192</v>
      </c>
      <c r="C251" s="47">
        <v>630</v>
      </c>
    </row>
    <row r="252" spans="2:3">
      <c r="B252" s="12"/>
    </row>
    <row r="253" spans="2:3">
      <c r="B253" s="60" t="s">
        <v>33</v>
      </c>
      <c r="C253" s="67">
        <v>90</v>
      </c>
    </row>
    <row r="254" spans="2:3">
      <c r="B254" s="60" t="s">
        <v>164</v>
      </c>
      <c r="C254" s="60">
        <v>90</v>
      </c>
    </row>
    <row r="255" spans="2:3">
      <c r="B255" s="60" t="s">
        <v>193</v>
      </c>
      <c r="C255" s="60">
        <v>90</v>
      </c>
    </row>
    <row r="256" spans="2:3">
      <c r="B256" s="60" t="s">
        <v>38</v>
      </c>
      <c r="C256" s="60">
        <v>90</v>
      </c>
    </row>
    <row r="257" spans="1:4">
      <c r="B257" s="60" t="s">
        <v>175</v>
      </c>
      <c r="C257" s="60">
        <v>90</v>
      </c>
    </row>
    <row r="258" spans="1:4">
      <c r="B258" s="60" t="s">
        <v>165</v>
      </c>
      <c r="C258" s="60">
        <v>90</v>
      </c>
    </row>
    <row r="259" spans="1:4">
      <c r="B259" s="60" t="s">
        <v>194</v>
      </c>
      <c r="C259" s="60">
        <v>90</v>
      </c>
    </row>
    <row r="260" spans="1:4">
      <c r="B260" s="60"/>
      <c r="C260" s="60"/>
    </row>
    <row r="261" spans="1:4">
      <c r="B261" s="67" t="s">
        <v>91</v>
      </c>
      <c r="C261" s="67">
        <f>SUM(C253:C260)</f>
        <v>630</v>
      </c>
    </row>
    <row r="263" spans="1:4">
      <c r="B263" s="69" t="s">
        <v>220</v>
      </c>
      <c r="C263" s="1">
        <v>44701</v>
      </c>
      <c r="D263" t="s">
        <v>223</v>
      </c>
    </row>
    <row r="265" spans="1:4">
      <c r="B265" s="3" t="s">
        <v>36</v>
      </c>
      <c r="C265" s="47">
        <v>504</v>
      </c>
    </row>
    <row r="266" spans="1:4">
      <c r="B266" s="12"/>
    </row>
    <row r="267" spans="1:4">
      <c r="A267">
        <v>1</v>
      </c>
      <c r="B267" s="60" t="s">
        <v>33</v>
      </c>
      <c r="C267" s="67">
        <v>63</v>
      </c>
    </row>
    <row r="268" spans="1:4">
      <c r="A268">
        <v>2</v>
      </c>
      <c r="B268" s="60" t="s">
        <v>104</v>
      </c>
      <c r="C268" s="60">
        <v>63</v>
      </c>
    </row>
    <row r="269" spans="1:4">
      <c r="A269">
        <v>3</v>
      </c>
      <c r="B269" s="60" t="s">
        <v>193</v>
      </c>
      <c r="C269" s="67">
        <v>63</v>
      </c>
    </row>
    <row r="270" spans="1:4">
      <c r="A270">
        <v>4</v>
      </c>
      <c r="B270" s="60" t="s">
        <v>38</v>
      </c>
      <c r="C270" s="60">
        <v>63</v>
      </c>
    </row>
    <row r="271" spans="1:4">
      <c r="A271">
        <v>5</v>
      </c>
      <c r="B271" s="60" t="s">
        <v>175</v>
      </c>
      <c r="C271" s="67">
        <v>63</v>
      </c>
    </row>
    <row r="272" spans="1:4">
      <c r="A272">
        <v>6</v>
      </c>
      <c r="B272" s="60" t="s">
        <v>165</v>
      </c>
      <c r="C272" s="60">
        <v>63</v>
      </c>
    </row>
    <row r="273" spans="1:4">
      <c r="A273">
        <v>7</v>
      </c>
      <c r="B273" s="60" t="s">
        <v>221</v>
      </c>
      <c r="C273" s="67">
        <v>63</v>
      </c>
    </row>
    <row r="274" spans="1:4">
      <c r="A274">
        <v>8</v>
      </c>
      <c r="B274" s="60" t="s">
        <v>26</v>
      </c>
      <c r="C274" s="60">
        <v>63</v>
      </c>
    </row>
    <row r="275" spans="1:4">
      <c r="B275" s="60"/>
      <c r="C275" s="60"/>
    </row>
    <row r="276" spans="1:4">
      <c r="B276" s="67" t="s">
        <v>91</v>
      </c>
      <c r="C276" s="67">
        <f>SUM(C267:C275)</f>
        <v>504</v>
      </c>
    </row>
    <row r="278" spans="1:4">
      <c r="B278" s="69" t="s">
        <v>222</v>
      </c>
      <c r="C278" s="1"/>
    </row>
    <row r="280" spans="1:4">
      <c r="B280" s="3" t="s">
        <v>36</v>
      </c>
      <c r="C280" s="47">
        <v>1000</v>
      </c>
      <c r="D280" t="s">
        <v>224</v>
      </c>
    </row>
    <row r="281" spans="1:4">
      <c r="B281" s="12"/>
    </row>
    <row r="282" spans="1:4">
      <c r="A282">
        <v>1</v>
      </c>
      <c r="B282" s="60" t="s">
        <v>33</v>
      </c>
      <c r="C282" s="67">
        <v>200</v>
      </c>
    </row>
    <row r="283" spans="1:4">
      <c r="A283">
        <v>2</v>
      </c>
      <c r="B283" s="60" t="s">
        <v>34</v>
      </c>
      <c r="C283" s="60">
        <v>100</v>
      </c>
    </row>
    <row r="284" spans="1:4">
      <c r="A284">
        <v>3</v>
      </c>
      <c r="B284" s="60" t="s">
        <v>194</v>
      </c>
      <c r="C284" s="67">
        <v>100</v>
      </c>
    </row>
    <row r="285" spans="1:4">
      <c r="A285">
        <v>4</v>
      </c>
      <c r="B285" s="60" t="s">
        <v>38</v>
      </c>
      <c r="C285" s="60">
        <v>100</v>
      </c>
    </row>
    <row r="286" spans="1:4">
      <c r="A286">
        <v>5</v>
      </c>
      <c r="B286" s="60" t="s">
        <v>175</v>
      </c>
      <c r="C286" s="67">
        <v>100</v>
      </c>
    </row>
    <row r="287" spans="1:4">
      <c r="A287">
        <v>6</v>
      </c>
      <c r="B287" s="60" t="s">
        <v>165</v>
      </c>
      <c r="C287" s="60">
        <v>100</v>
      </c>
    </row>
    <row r="288" spans="1:4">
      <c r="A288">
        <v>7</v>
      </c>
      <c r="B288" s="60" t="s">
        <v>164</v>
      </c>
      <c r="C288" s="67">
        <v>100</v>
      </c>
    </row>
    <row r="289" spans="1:3">
      <c r="A289">
        <v>8</v>
      </c>
      <c r="B289" s="60" t="s">
        <v>26</v>
      </c>
      <c r="C289" s="60">
        <v>100</v>
      </c>
    </row>
    <row r="290" spans="1:3">
      <c r="A290">
        <v>9</v>
      </c>
      <c r="B290" s="60" t="s">
        <v>223</v>
      </c>
      <c r="C290" s="60">
        <v>100</v>
      </c>
    </row>
    <row r="291" spans="1:3">
      <c r="B291" s="60"/>
      <c r="C291" s="60"/>
    </row>
    <row r="292" spans="1:3">
      <c r="B292" s="67" t="s">
        <v>91</v>
      </c>
      <c r="C292" s="67">
        <f>SUM(C282:C291)</f>
        <v>1000</v>
      </c>
    </row>
    <row r="294" spans="1:3">
      <c r="B294" t="s">
        <v>240</v>
      </c>
      <c r="C294">
        <v>170</v>
      </c>
    </row>
  </sheetData>
  <sortState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Views>
    <sheetView topLeftCell="A20" zoomScaleNormal="60" zoomScaleSheetLayoutView="100" workbookViewId="0">
      <selection activeCell="E16" sqref="E16"/>
    </sheetView>
  </sheetViews>
  <sheetFormatPr defaultRowHeight="15"/>
  <cols>
    <col min="1" max="1" width="10.28515625" customWidth="1"/>
  </cols>
  <sheetData>
    <row r="1" spans="1:3">
      <c r="A1" s="2" t="s">
        <v>48</v>
      </c>
      <c r="B1" s="2" t="s">
        <v>79</v>
      </c>
      <c r="C1" s="2" t="s">
        <v>81</v>
      </c>
    </row>
    <row r="2" spans="1:3">
      <c r="A2" s="2" t="s">
        <v>45</v>
      </c>
      <c r="B2" s="2">
        <v>25</v>
      </c>
      <c r="C2" s="2">
        <v>1</v>
      </c>
    </row>
    <row r="3" spans="1:3">
      <c r="A3" s="2" t="s">
        <v>84</v>
      </c>
      <c r="B3" s="2">
        <v>25</v>
      </c>
      <c r="C3" s="2">
        <v>1</v>
      </c>
    </row>
    <row r="4" spans="1:3">
      <c r="A4" s="2" t="s">
        <v>46</v>
      </c>
      <c r="B4" s="2">
        <v>10</v>
      </c>
      <c r="C4" s="2"/>
    </row>
    <row r="5" spans="1:3">
      <c r="A5" s="2" t="s">
        <v>47</v>
      </c>
      <c r="B5" s="2">
        <v>25</v>
      </c>
      <c r="C5" s="2">
        <v>1</v>
      </c>
    </row>
    <row r="6" spans="1:3">
      <c r="A6" s="2" t="s">
        <v>73</v>
      </c>
      <c r="B6" s="2">
        <v>5</v>
      </c>
      <c r="C6" s="2"/>
    </row>
    <row r="7" spans="1:3">
      <c r="A7" s="2" t="s">
        <v>49</v>
      </c>
      <c r="B7" s="2">
        <v>10</v>
      </c>
      <c r="C7" s="2">
        <v>1</v>
      </c>
    </row>
    <row r="8" spans="1:3">
      <c r="A8" s="2" t="s">
        <v>51</v>
      </c>
      <c r="B8" s="2">
        <v>20</v>
      </c>
      <c r="C8" s="2">
        <v>1</v>
      </c>
    </row>
    <row r="9" spans="1:3">
      <c r="A9" s="2" t="s">
        <v>53</v>
      </c>
      <c r="B9" s="2">
        <v>20</v>
      </c>
      <c r="C9" s="2">
        <v>1</v>
      </c>
    </row>
    <row r="10" spans="1:3">
      <c r="A10" s="2" t="s">
        <v>52</v>
      </c>
      <c r="B10" s="2">
        <v>10</v>
      </c>
      <c r="C10" s="2">
        <v>1</v>
      </c>
    </row>
    <row r="11" spans="1:3">
      <c r="A11" s="2" t="s">
        <v>54</v>
      </c>
      <c r="B11" s="2">
        <v>25</v>
      </c>
      <c r="C11" s="2">
        <v>2</v>
      </c>
    </row>
    <row r="12" spans="1:3">
      <c r="A12" s="2" t="s">
        <v>85</v>
      </c>
      <c r="B12" s="2">
        <v>1</v>
      </c>
      <c r="C12" s="2">
        <v>1</v>
      </c>
    </row>
    <row r="13" spans="1:3">
      <c r="A13" s="2" t="s">
        <v>55</v>
      </c>
      <c r="B13" s="2">
        <v>10</v>
      </c>
      <c r="C13" s="2">
        <v>1</v>
      </c>
    </row>
    <row r="14" spans="1:3">
      <c r="A14" s="2" t="s">
        <v>56</v>
      </c>
      <c r="B14" s="2">
        <v>5</v>
      </c>
      <c r="C14" s="2"/>
    </row>
    <row r="15" spans="1:3">
      <c r="A15" s="2" t="s">
        <v>57</v>
      </c>
      <c r="B15" s="2">
        <v>1</v>
      </c>
      <c r="C15" s="2"/>
    </row>
    <row r="16" spans="1:3">
      <c r="A16" s="2" t="s">
        <v>72</v>
      </c>
      <c r="B16" s="2">
        <v>1</v>
      </c>
      <c r="C16" s="2">
        <v>1</v>
      </c>
    </row>
    <row r="17" spans="1:3">
      <c r="A17" s="2" t="s">
        <v>58</v>
      </c>
      <c r="B17" s="2">
        <v>10</v>
      </c>
      <c r="C17" s="2"/>
    </row>
    <row r="18" spans="1:3">
      <c r="A18" s="2" t="s">
        <v>59</v>
      </c>
      <c r="B18" s="2">
        <v>10</v>
      </c>
      <c r="C18" s="2">
        <v>2</v>
      </c>
    </row>
    <row r="19" spans="1:3">
      <c r="A19" s="2" t="s">
        <v>60</v>
      </c>
      <c r="B19" s="2">
        <v>1</v>
      </c>
      <c r="C19" s="2">
        <v>1</v>
      </c>
    </row>
    <row r="20" spans="1:3">
      <c r="A20" s="2" t="s">
        <v>61</v>
      </c>
      <c r="B20" s="2">
        <v>5</v>
      </c>
      <c r="C20" s="2">
        <v>2</v>
      </c>
    </row>
    <row r="21" spans="1:3">
      <c r="A21" s="2" t="s">
        <v>62</v>
      </c>
      <c r="B21" s="2">
        <v>30</v>
      </c>
      <c r="C21" s="2">
        <v>1</v>
      </c>
    </row>
    <row r="22" spans="1:3">
      <c r="A22" s="2" t="s">
        <v>50</v>
      </c>
      <c r="B22" s="2">
        <v>5</v>
      </c>
      <c r="C22" s="2">
        <v>2</v>
      </c>
    </row>
    <row r="23" spans="1:3">
      <c r="A23" s="2" t="s">
        <v>63</v>
      </c>
      <c r="B23" s="2">
        <v>20</v>
      </c>
      <c r="C23" s="2">
        <v>2</v>
      </c>
    </row>
    <row r="24" spans="1:3">
      <c r="A24" s="2" t="s">
        <v>64</v>
      </c>
      <c r="B24" s="2">
        <v>20</v>
      </c>
      <c r="C24" s="2">
        <v>1</v>
      </c>
    </row>
    <row r="25" spans="1:3">
      <c r="A25" s="2" t="s">
        <v>65</v>
      </c>
      <c r="B25" s="2"/>
      <c r="C25" s="2">
        <v>1</v>
      </c>
    </row>
    <row r="26" spans="1:3">
      <c r="A26" s="2" t="s">
        <v>66</v>
      </c>
      <c r="B26" s="2">
        <v>20</v>
      </c>
      <c r="C26" s="2">
        <v>1</v>
      </c>
    </row>
    <row r="27" spans="1:3">
      <c r="A27" s="2" t="s">
        <v>67</v>
      </c>
      <c r="B27" s="2">
        <v>20</v>
      </c>
      <c r="C27" s="2">
        <v>1</v>
      </c>
    </row>
    <row r="28" spans="1:3">
      <c r="A28" s="2" t="s">
        <v>68</v>
      </c>
      <c r="B28" s="2">
        <v>6</v>
      </c>
      <c r="C28" s="2">
        <v>1</v>
      </c>
    </row>
    <row r="29" spans="1:3">
      <c r="A29" s="2" t="s">
        <v>69</v>
      </c>
      <c r="B29" s="2">
        <v>20</v>
      </c>
      <c r="C29" s="2">
        <v>1</v>
      </c>
    </row>
    <row r="30" spans="1:3">
      <c r="A30" s="2" t="s">
        <v>70</v>
      </c>
      <c r="B30" s="2">
        <v>15</v>
      </c>
      <c r="C30" s="2">
        <v>1</v>
      </c>
    </row>
    <row r="31" spans="1:3">
      <c r="A31" s="2" t="s">
        <v>71</v>
      </c>
      <c r="B31" s="2">
        <v>1</v>
      </c>
      <c r="C31" s="2">
        <v>1</v>
      </c>
    </row>
    <row r="32" spans="1:3">
      <c r="A32" s="2" t="s">
        <v>74</v>
      </c>
      <c r="B32" s="2">
        <v>5</v>
      </c>
      <c r="C32" s="2">
        <v>1</v>
      </c>
    </row>
    <row r="33" spans="1:3">
      <c r="A33" s="2" t="s">
        <v>75</v>
      </c>
      <c r="B33" s="2">
        <v>25</v>
      </c>
      <c r="C33" s="2">
        <v>1</v>
      </c>
    </row>
    <row r="34" spans="1:3">
      <c r="A34" s="2" t="s">
        <v>76</v>
      </c>
      <c r="B34" s="2">
        <v>10</v>
      </c>
      <c r="C34" s="2">
        <v>1</v>
      </c>
    </row>
    <row r="35" spans="1:3">
      <c r="A35" s="2" t="s">
        <v>80</v>
      </c>
      <c r="B35" s="2">
        <v>25</v>
      </c>
      <c r="C35" s="2">
        <v>1</v>
      </c>
    </row>
    <row r="36" spans="1:3">
      <c r="A36" s="2" t="s">
        <v>77</v>
      </c>
      <c r="B36" s="2">
        <v>10</v>
      </c>
      <c r="C36" s="2">
        <v>2</v>
      </c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0"/>
  <sheetViews>
    <sheetView tabSelected="1" topLeftCell="A31" zoomScaleNormal="60" zoomScaleSheetLayoutView="100" workbookViewId="0">
      <selection activeCell="F171" sqref="F171"/>
    </sheetView>
  </sheetViews>
  <sheetFormatPr defaultRowHeight="15"/>
  <cols>
    <col min="1" max="1" width="8.7109375" customWidth="1"/>
    <col min="2" max="2" width="20.140625" style="57" customWidth="1"/>
    <col min="3" max="3" width="9.85546875" style="86" customWidth="1"/>
    <col min="4" max="4" width="10.28515625" style="88" customWidth="1"/>
    <col min="5" max="5" width="9.5703125" customWidth="1"/>
    <col min="6" max="6" width="8.7109375" customWidth="1"/>
    <col min="7" max="7" width="12.28515625" customWidth="1"/>
    <col min="8" max="8" width="9.42578125" customWidth="1"/>
    <col min="9" max="9" width="14.140625" customWidth="1"/>
    <col min="10" max="10" width="8.7109375" customWidth="1"/>
    <col min="11" max="11" width="16.7109375" customWidth="1"/>
    <col min="12" max="12" width="16.28515625" customWidth="1"/>
  </cols>
  <sheetData>
    <row r="1" spans="1:9">
      <c r="A1" s="150" t="s">
        <v>249</v>
      </c>
      <c r="B1" s="150"/>
      <c r="C1" s="150"/>
      <c r="D1" s="150"/>
    </row>
    <row r="2" spans="1:9">
      <c r="A2" s="103" t="s">
        <v>2</v>
      </c>
      <c r="B2" s="89" t="s">
        <v>48</v>
      </c>
      <c r="C2" s="76" t="s">
        <v>231</v>
      </c>
      <c r="D2" s="103" t="s">
        <v>232</v>
      </c>
    </row>
    <row r="3" spans="1:9">
      <c r="A3" s="2"/>
      <c r="B3" s="90"/>
      <c r="C3" s="77"/>
      <c r="D3" s="104"/>
      <c r="E3" s="148" t="s">
        <v>238</v>
      </c>
      <c r="F3" s="149"/>
    </row>
    <row r="4" spans="1:9" ht="15.75">
      <c r="A4" s="2">
        <v>1</v>
      </c>
      <c r="B4" s="90" t="s">
        <v>194</v>
      </c>
      <c r="C4" s="78">
        <v>2000</v>
      </c>
      <c r="D4" s="104" t="s">
        <v>235</v>
      </c>
      <c r="E4" s="75"/>
      <c r="F4" s="75"/>
    </row>
    <row r="5" spans="1:9">
      <c r="A5" s="2">
        <v>2</v>
      </c>
      <c r="B5" s="90" t="s">
        <v>33</v>
      </c>
      <c r="C5" s="78">
        <v>2001</v>
      </c>
      <c r="D5" s="104" t="s">
        <v>235</v>
      </c>
      <c r="F5" s="128" t="s">
        <v>1</v>
      </c>
      <c r="G5" s="128" t="s">
        <v>0</v>
      </c>
      <c r="H5" s="128" t="s">
        <v>90</v>
      </c>
    </row>
    <row r="6" spans="1:9">
      <c r="A6" s="2">
        <v>3</v>
      </c>
      <c r="B6" s="90" t="s">
        <v>165</v>
      </c>
      <c r="C6" s="78">
        <v>2000</v>
      </c>
      <c r="D6" s="104" t="s">
        <v>235</v>
      </c>
      <c r="F6" s="118">
        <v>44777</v>
      </c>
      <c r="G6" s="114">
        <f>SUM(D66)</f>
        <v>1001</v>
      </c>
      <c r="H6" s="112" t="str">
        <f>IMSUB(C57,D66)</f>
        <v>44218</v>
      </c>
    </row>
    <row r="7" spans="1:9">
      <c r="A7" s="2">
        <v>4</v>
      </c>
      <c r="B7" s="90" t="s">
        <v>18</v>
      </c>
      <c r="C7" s="78">
        <v>1000</v>
      </c>
      <c r="D7" s="104" t="s">
        <v>235</v>
      </c>
      <c r="F7" s="119">
        <v>44803</v>
      </c>
      <c r="G7" s="115">
        <f>SUM(D80+0)</f>
        <v>11956</v>
      </c>
      <c r="H7" s="113" t="str">
        <f>IMSUB(D68,D80)</f>
        <v>32262</v>
      </c>
    </row>
    <row r="8" spans="1:9">
      <c r="A8" s="2">
        <v>5</v>
      </c>
      <c r="B8" s="90" t="s">
        <v>218</v>
      </c>
      <c r="C8" s="78">
        <v>800</v>
      </c>
      <c r="D8" s="104" t="s">
        <v>235</v>
      </c>
      <c r="F8" s="119">
        <v>44804</v>
      </c>
      <c r="G8" s="115">
        <f>SUM(D95)</f>
        <v>11502</v>
      </c>
      <c r="H8" s="113" t="str">
        <f t="shared" ref="H8:H14" si="0">IMSUB(H7,G8)</f>
        <v>20760</v>
      </c>
    </row>
    <row r="9" spans="1:9">
      <c r="A9" s="2">
        <v>6</v>
      </c>
      <c r="B9" s="90" t="s">
        <v>243</v>
      </c>
      <c r="C9" s="78">
        <v>1000</v>
      </c>
      <c r="D9" s="104" t="s">
        <v>235</v>
      </c>
      <c r="F9" s="119">
        <v>44806</v>
      </c>
      <c r="G9" s="115">
        <f>SUM(D103,0)</f>
        <v>535</v>
      </c>
      <c r="H9" s="113" t="str">
        <f t="shared" si="0"/>
        <v>20225</v>
      </c>
    </row>
    <row r="10" spans="1:9">
      <c r="A10" s="2">
        <v>7</v>
      </c>
      <c r="B10" s="90" t="s">
        <v>16</v>
      </c>
      <c r="C10" s="78">
        <v>1500</v>
      </c>
      <c r="D10" s="104" t="s">
        <v>11</v>
      </c>
      <c r="F10" s="119">
        <v>44807</v>
      </c>
      <c r="G10" s="115">
        <f>SUM(D111,0)</f>
        <v>140</v>
      </c>
      <c r="H10" s="113" t="str">
        <f t="shared" si="0"/>
        <v>20085</v>
      </c>
    </row>
    <row r="11" spans="1:9">
      <c r="A11" s="2">
        <v>8</v>
      </c>
      <c r="B11" s="90" t="s">
        <v>164</v>
      </c>
      <c r="C11" s="78">
        <v>2000</v>
      </c>
      <c r="D11" s="104" t="s">
        <v>235</v>
      </c>
      <c r="F11" s="119">
        <v>44809</v>
      </c>
      <c r="G11" s="115">
        <f>SUM(D120,0)</f>
        <v>441</v>
      </c>
      <c r="H11" s="113" t="str">
        <f t="shared" si="0"/>
        <v>19644</v>
      </c>
    </row>
    <row r="12" spans="1:9">
      <c r="A12" s="2">
        <v>9</v>
      </c>
      <c r="B12" s="90" t="s">
        <v>246</v>
      </c>
      <c r="C12" s="78">
        <v>1000</v>
      </c>
      <c r="D12" s="104" t="s">
        <v>235</v>
      </c>
      <c r="F12" s="119">
        <v>44813</v>
      </c>
      <c r="G12" s="115">
        <f>SUM(D134,0)</f>
        <v>6034</v>
      </c>
      <c r="H12" s="113" t="str">
        <f t="shared" si="0"/>
        <v>13610</v>
      </c>
    </row>
    <row r="13" spans="1:9">
      <c r="A13" s="2">
        <v>10</v>
      </c>
      <c r="B13" s="90" t="s">
        <v>245</v>
      </c>
      <c r="C13" s="78">
        <v>1500</v>
      </c>
      <c r="D13" s="104" t="s">
        <v>235</v>
      </c>
      <c r="F13" s="125">
        <v>44814</v>
      </c>
      <c r="G13" s="114">
        <f>SUM(D157)</f>
        <v>6253</v>
      </c>
      <c r="H13" s="112" t="str">
        <f t="shared" si="0"/>
        <v>7357</v>
      </c>
    </row>
    <row r="14" spans="1:9">
      <c r="A14" s="2">
        <v>11</v>
      </c>
      <c r="B14" s="90" t="s">
        <v>307</v>
      </c>
      <c r="C14" s="78">
        <v>1000</v>
      </c>
      <c r="D14" s="104" t="s">
        <v>235</v>
      </c>
      <c r="F14" s="126">
        <v>44815</v>
      </c>
      <c r="G14" s="123">
        <f>SUM(D168)</f>
        <v>4357</v>
      </c>
      <c r="H14" s="124" t="str">
        <f t="shared" si="0"/>
        <v>3000</v>
      </c>
      <c r="I14" s="71"/>
    </row>
    <row r="15" spans="1:9" ht="15" customHeight="1">
      <c r="A15" s="2">
        <v>12</v>
      </c>
      <c r="B15" s="90" t="s">
        <v>177</v>
      </c>
      <c r="C15" s="78">
        <v>501</v>
      </c>
      <c r="D15" s="104" t="s">
        <v>11</v>
      </c>
      <c r="F15" s="2"/>
      <c r="G15" s="2"/>
      <c r="H15" s="2"/>
      <c r="I15" s="71"/>
    </row>
    <row r="16" spans="1:9" ht="15" customHeight="1">
      <c r="A16" s="136">
        <v>13</v>
      </c>
      <c r="B16" s="137" t="s">
        <v>28</v>
      </c>
      <c r="C16" s="138">
        <v>500</v>
      </c>
      <c r="D16" s="139" t="s">
        <v>235</v>
      </c>
      <c r="F16" s="141" t="s">
        <v>91</v>
      </c>
      <c r="G16" s="142">
        <f>SUM(G6:G14)</f>
        <v>42219</v>
      </c>
      <c r="H16" s="140" t="str">
        <f>IMSUB(C57,G16)</f>
        <v>3000</v>
      </c>
      <c r="I16" s="71"/>
    </row>
    <row r="17" spans="1:9">
      <c r="A17" s="2">
        <v>14</v>
      </c>
      <c r="B17" s="90" t="s">
        <v>254</v>
      </c>
      <c r="C17" s="78">
        <v>500</v>
      </c>
      <c r="D17" s="104" t="s">
        <v>11</v>
      </c>
      <c r="I17" s="71"/>
    </row>
    <row r="18" spans="1:9">
      <c r="A18" s="2">
        <v>15</v>
      </c>
      <c r="B18" s="90" t="s">
        <v>15</v>
      </c>
      <c r="C18" s="78">
        <v>1001</v>
      </c>
      <c r="D18" s="104" t="s">
        <v>25</v>
      </c>
      <c r="I18" s="71"/>
    </row>
    <row r="19" spans="1:9">
      <c r="A19" s="2">
        <v>16</v>
      </c>
      <c r="B19" s="90" t="s">
        <v>255</v>
      </c>
      <c r="C19" s="78">
        <v>500</v>
      </c>
      <c r="D19" s="104" t="s">
        <v>11</v>
      </c>
      <c r="I19" s="71"/>
    </row>
    <row r="20" spans="1:9">
      <c r="A20" s="2">
        <v>17</v>
      </c>
      <c r="B20" s="90" t="s">
        <v>257</v>
      </c>
      <c r="C20" s="78">
        <v>502</v>
      </c>
      <c r="D20" s="104" t="s">
        <v>11</v>
      </c>
      <c r="F20" s="6"/>
      <c r="I20" s="71"/>
    </row>
    <row r="21" spans="1:9">
      <c r="A21" s="2">
        <v>18</v>
      </c>
      <c r="B21" s="90" t="s">
        <v>241</v>
      </c>
      <c r="C21" s="77">
        <v>500</v>
      </c>
      <c r="D21" s="104" t="s">
        <v>11</v>
      </c>
      <c r="F21" s="6"/>
      <c r="I21" s="71"/>
    </row>
    <row r="22" spans="1:9">
      <c r="A22" s="2">
        <v>19</v>
      </c>
      <c r="B22" s="90" t="s">
        <v>242</v>
      </c>
      <c r="C22" s="77">
        <v>1000</v>
      </c>
      <c r="D22" s="104" t="s">
        <v>11</v>
      </c>
      <c r="F22" s="6"/>
      <c r="I22" s="71"/>
    </row>
    <row r="23" spans="1:9">
      <c r="A23" s="2">
        <v>20</v>
      </c>
      <c r="B23" s="90" t="s">
        <v>247</v>
      </c>
      <c r="C23" s="78">
        <v>500</v>
      </c>
      <c r="D23" s="104" t="s">
        <v>25</v>
      </c>
      <c r="I23" s="71"/>
    </row>
    <row r="24" spans="1:9">
      <c r="A24" s="2">
        <v>21</v>
      </c>
      <c r="B24" s="90" t="s">
        <v>248</v>
      </c>
      <c r="C24" s="78">
        <v>1000</v>
      </c>
      <c r="D24" s="104" t="s">
        <v>25</v>
      </c>
      <c r="I24" s="71"/>
    </row>
    <row r="25" spans="1:9">
      <c r="A25" s="2">
        <v>22</v>
      </c>
      <c r="B25" s="90" t="s">
        <v>250</v>
      </c>
      <c r="C25" s="78">
        <v>500</v>
      </c>
      <c r="D25" s="104" t="s">
        <v>11</v>
      </c>
      <c r="I25" s="71"/>
    </row>
    <row r="26" spans="1:9">
      <c r="A26" s="2">
        <v>23</v>
      </c>
      <c r="B26" s="90" t="s">
        <v>251</v>
      </c>
      <c r="C26" s="78">
        <v>500</v>
      </c>
      <c r="D26" s="104" t="s">
        <v>11</v>
      </c>
      <c r="I26" s="71"/>
    </row>
    <row r="27" spans="1:9">
      <c r="A27" s="2">
        <v>24</v>
      </c>
      <c r="B27" s="90" t="s">
        <v>252</v>
      </c>
      <c r="C27" s="78">
        <v>500</v>
      </c>
      <c r="D27" s="104" t="s">
        <v>11</v>
      </c>
    </row>
    <row r="28" spans="1:9">
      <c r="A28" s="2">
        <v>25</v>
      </c>
      <c r="B28" s="90" t="s">
        <v>253</v>
      </c>
      <c r="C28" s="78">
        <v>501</v>
      </c>
      <c r="D28" s="104" t="s">
        <v>11</v>
      </c>
    </row>
    <row r="29" spans="1:9">
      <c r="A29" s="2">
        <v>26</v>
      </c>
      <c r="B29" s="90" t="s">
        <v>67</v>
      </c>
      <c r="C29" s="78">
        <v>500</v>
      </c>
      <c r="D29" s="104" t="s">
        <v>11</v>
      </c>
    </row>
    <row r="30" spans="1:9">
      <c r="A30" s="2">
        <v>27</v>
      </c>
      <c r="B30" s="91" t="s">
        <v>256</v>
      </c>
      <c r="C30" s="79">
        <v>500</v>
      </c>
      <c r="D30" s="104" t="s">
        <v>11</v>
      </c>
    </row>
    <row r="31" spans="1:9">
      <c r="A31" s="2">
        <v>28</v>
      </c>
      <c r="B31" s="91" t="s">
        <v>258</v>
      </c>
      <c r="C31" s="79">
        <v>200</v>
      </c>
      <c r="D31" s="104" t="s">
        <v>11</v>
      </c>
    </row>
    <row r="32" spans="1:9">
      <c r="A32" s="2">
        <v>29</v>
      </c>
      <c r="B32" s="91" t="s">
        <v>259</v>
      </c>
      <c r="C32" s="79">
        <v>500</v>
      </c>
      <c r="D32" s="104" t="s">
        <v>25</v>
      </c>
    </row>
    <row r="33" spans="1:10">
      <c r="A33" s="2">
        <v>30</v>
      </c>
      <c r="B33" s="91" t="s">
        <v>21</v>
      </c>
      <c r="C33" s="79">
        <v>300</v>
      </c>
      <c r="D33" s="104" t="s">
        <v>25</v>
      </c>
    </row>
    <row r="34" spans="1:10">
      <c r="A34" s="2">
        <v>31</v>
      </c>
      <c r="B34" s="91" t="s">
        <v>22</v>
      </c>
      <c r="C34" s="79">
        <v>501</v>
      </c>
      <c r="D34" s="104" t="s">
        <v>25</v>
      </c>
      <c r="J34" s="116"/>
    </row>
    <row r="35" spans="1:10">
      <c r="A35" s="2">
        <v>32</v>
      </c>
      <c r="B35" s="91" t="s">
        <v>173</v>
      </c>
      <c r="C35" s="79">
        <v>1000</v>
      </c>
      <c r="D35" s="104" t="s">
        <v>25</v>
      </c>
    </row>
    <row r="36" spans="1:10">
      <c r="A36" s="2">
        <v>33</v>
      </c>
      <c r="B36" s="91" t="s">
        <v>264</v>
      </c>
      <c r="C36" s="79">
        <v>500</v>
      </c>
      <c r="D36" s="104" t="s">
        <v>11</v>
      </c>
    </row>
    <row r="37" spans="1:10">
      <c r="A37" s="2">
        <v>34</v>
      </c>
      <c r="B37" s="91" t="s">
        <v>272</v>
      </c>
      <c r="C37" s="79">
        <v>1002</v>
      </c>
      <c r="D37" s="104" t="s">
        <v>11</v>
      </c>
    </row>
    <row r="38" spans="1:10">
      <c r="A38" s="2">
        <v>35</v>
      </c>
      <c r="B38" s="91" t="s">
        <v>38</v>
      </c>
      <c r="C38" s="79">
        <v>2000</v>
      </c>
      <c r="D38" s="104" t="s">
        <v>11</v>
      </c>
    </row>
    <row r="39" spans="1:10">
      <c r="A39" s="2">
        <v>36</v>
      </c>
      <c r="B39" s="91" t="s">
        <v>265</v>
      </c>
      <c r="C39" s="79">
        <v>2000</v>
      </c>
      <c r="D39" s="104" t="s">
        <v>11</v>
      </c>
    </row>
    <row r="40" spans="1:10">
      <c r="A40" s="2">
        <v>37</v>
      </c>
      <c r="B40" s="91" t="s">
        <v>266</v>
      </c>
      <c r="C40" s="79">
        <v>500</v>
      </c>
      <c r="D40" s="104" t="s">
        <v>11</v>
      </c>
    </row>
    <row r="41" spans="1:10">
      <c r="A41" s="2">
        <v>38</v>
      </c>
      <c r="B41" s="91" t="s">
        <v>61</v>
      </c>
      <c r="C41" s="79">
        <v>200</v>
      </c>
      <c r="D41" s="104" t="s">
        <v>11</v>
      </c>
    </row>
    <row r="42" spans="1:10">
      <c r="A42" s="2">
        <v>39</v>
      </c>
      <c r="B42" s="91" t="s">
        <v>268</v>
      </c>
      <c r="C42" s="79">
        <v>500</v>
      </c>
      <c r="D42" s="104" t="s">
        <v>11</v>
      </c>
    </row>
    <row r="43" spans="1:10">
      <c r="A43" s="2">
        <v>40</v>
      </c>
      <c r="B43" s="91" t="s">
        <v>277</v>
      </c>
      <c r="C43" s="79">
        <v>500</v>
      </c>
      <c r="D43" s="104" t="s">
        <v>25</v>
      </c>
    </row>
    <row r="44" spans="1:10">
      <c r="A44" s="2">
        <v>41</v>
      </c>
      <c r="B44" s="91" t="s">
        <v>288</v>
      </c>
      <c r="C44" s="79">
        <v>500</v>
      </c>
      <c r="D44" s="104" t="s">
        <v>11</v>
      </c>
    </row>
    <row r="45" spans="1:10">
      <c r="A45" s="2">
        <v>42</v>
      </c>
      <c r="B45" s="91" t="s">
        <v>8</v>
      </c>
      <c r="C45" s="79">
        <v>2000</v>
      </c>
      <c r="D45" s="104" t="s">
        <v>25</v>
      </c>
      <c r="F45" s="151" t="s">
        <v>299</v>
      </c>
      <c r="G45" s="152"/>
      <c r="H45" s="153"/>
    </row>
    <row r="46" spans="1:10">
      <c r="A46" s="2">
        <v>43</v>
      </c>
      <c r="B46" s="91" t="s">
        <v>71</v>
      </c>
      <c r="C46" s="79">
        <v>2000</v>
      </c>
      <c r="D46" s="104" t="s">
        <v>25</v>
      </c>
      <c r="F46" s="127" t="s">
        <v>301</v>
      </c>
      <c r="G46" s="127" t="s">
        <v>302</v>
      </c>
      <c r="H46" s="127" t="s">
        <v>14</v>
      </c>
    </row>
    <row r="47" spans="1:10">
      <c r="A47" s="2">
        <v>45</v>
      </c>
      <c r="B47" s="91" t="s">
        <v>289</v>
      </c>
      <c r="C47" s="79">
        <v>500</v>
      </c>
      <c r="D47" s="104" t="s">
        <v>11</v>
      </c>
      <c r="F47" s="117">
        <v>1</v>
      </c>
      <c r="G47" s="117">
        <v>9</v>
      </c>
      <c r="H47" s="117">
        <f>SUM(G47)*1</f>
        <v>9</v>
      </c>
    </row>
    <row r="48" spans="1:10">
      <c r="A48" s="2">
        <v>46</v>
      </c>
      <c r="B48" s="91" t="s">
        <v>303</v>
      </c>
      <c r="C48" s="79">
        <v>200</v>
      </c>
      <c r="D48" s="104" t="s">
        <v>11</v>
      </c>
      <c r="F48" s="2">
        <v>2</v>
      </c>
      <c r="G48" s="2">
        <v>15</v>
      </c>
      <c r="H48" s="2">
        <f>SUM(G48)*2</f>
        <v>30</v>
      </c>
    </row>
    <row r="49" spans="1:11">
      <c r="A49" s="2">
        <v>47</v>
      </c>
      <c r="B49" s="91" t="s">
        <v>304</v>
      </c>
      <c r="C49" s="79">
        <v>501</v>
      </c>
      <c r="D49" s="104" t="s">
        <v>11</v>
      </c>
      <c r="F49" s="2">
        <v>5</v>
      </c>
      <c r="G49" s="2">
        <v>8</v>
      </c>
      <c r="H49" s="2">
        <f>SUM(G49)*5</f>
        <v>40</v>
      </c>
    </row>
    <row r="50" spans="1:11">
      <c r="A50" s="2">
        <v>48</v>
      </c>
      <c r="B50" s="91" t="s">
        <v>305</v>
      </c>
      <c r="C50" s="79">
        <v>100</v>
      </c>
      <c r="D50" s="104" t="s">
        <v>11</v>
      </c>
      <c r="F50" s="2">
        <v>10</v>
      </c>
      <c r="G50" s="2">
        <v>10</v>
      </c>
      <c r="H50" s="2">
        <f>SUM(G50)*10</f>
        <v>100</v>
      </c>
    </row>
    <row r="51" spans="1:11">
      <c r="A51" s="2">
        <v>49</v>
      </c>
      <c r="B51" s="91" t="s">
        <v>306</v>
      </c>
      <c r="C51" s="79">
        <v>300</v>
      </c>
      <c r="D51" s="104" t="s">
        <v>11</v>
      </c>
      <c r="F51" s="2">
        <v>20</v>
      </c>
      <c r="G51" s="2">
        <v>4</v>
      </c>
      <c r="H51" s="2">
        <f>SUM(G51)*20</f>
        <v>80</v>
      </c>
    </row>
    <row r="52" spans="1:11">
      <c r="A52" s="2">
        <v>50</v>
      </c>
      <c r="B52" s="91" t="s">
        <v>308</v>
      </c>
      <c r="C52" s="79">
        <v>200</v>
      </c>
      <c r="D52" s="104" t="s">
        <v>11</v>
      </c>
      <c r="F52" s="2">
        <v>50</v>
      </c>
      <c r="G52" s="2">
        <v>1</v>
      </c>
      <c r="H52" s="2">
        <f>SUM(G52)*50</f>
        <v>50</v>
      </c>
    </row>
    <row r="53" spans="1:11">
      <c r="A53" s="2">
        <v>51</v>
      </c>
      <c r="B53" s="91" t="s">
        <v>310</v>
      </c>
      <c r="C53" s="79">
        <v>1000</v>
      </c>
      <c r="D53" s="104" t="s">
        <v>11</v>
      </c>
      <c r="F53" s="2">
        <v>100</v>
      </c>
      <c r="G53" s="2">
        <v>1</v>
      </c>
      <c r="H53" s="2">
        <f>SUM(G53)*100</f>
        <v>100</v>
      </c>
    </row>
    <row r="54" spans="1:11">
      <c r="A54" s="2">
        <v>52</v>
      </c>
      <c r="B54" s="91" t="s">
        <v>321</v>
      </c>
      <c r="C54" s="79">
        <v>500</v>
      </c>
      <c r="D54" s="104" t="s">
        <v>11</v>
      </c>
      <c r="F54" s="2"/>
      <c r="G54" s="2"/>
      <c r="H54" s="2"/>
    </row>
    <row r="55" spans="1:11">
      <c r="A55" s="2">
        <v>55</v>
      </c>
      <c r="B55" s="91" t="s">
        <v>300</v>
      </c>
      <c r="C55" s="79">
        <f>SUM(H55)</f>
        <v>409</v>
      </c>
      <c r="D55" s="104" t="s">
        <v>11</v>
      </c>
      <c r="F55" s="2"/>
      <c r="G55" s="70" t="s">
        <v>91</v>
      </c>
      <c r="H55" s="70">
        <f>SUM(H47:H53)</f>
        <v>409</v>
      </c>
    </row>
    <row r="56" spans="1:11">
      <c r="A56" s="2"/>
      <c r="B56" s="91"/>
      <c r="C56" s="79"/>
      <c r="D56" s="104"/>
    </row>
    <row r="57" spans="1:11" ht="23.25">
      <c r="A57" s="6"/>
      <c r="B57" s="92" t="s">
        <v>42</v>
      </c>
      <c r="C57" s="81">
        <f>SUM(C4:C56) +2000</f>
        <v>45219</v>
      </c>
      <c r="D57" s="108"/>
    </row>
    <row r="58" spans="1:11" ht="21">
      <c r="A58" s="6"/>
      <c r="B58" s="93"/>
      <c r="C58" s="82"/>
      <c r="D58" s="108"/>
    </row>
    <row r="59" spans="1:11">
      <c r="A59" s="6"/>
      <c r="B59" s="93"/>
      <c r="C59" s="83"/>
      <c r="D59" s="108"/>
    </row>
    <row r="60" spans="1:11" ht="18.75">
      <c r="A60" s="6"/>
      <c r="B60" s="94" t="s">
        <v>285</v>
      </c>
      <c r="C60" s="83"/>
      <c r="D60" s="108"/>
    </row>
    <row r="62" spans="1:11">
      <c r="A62" s="72" t="s">
        <v>273</v>
      </c>
      <c r="B62" s="134">
        <v>44777</v>
      </c>
      <c r="C62" s="77"/>
      <c r="D62" s="104"/>
      <c r="F62" s="19"/>
      <c r="G62" s="6"/>
      <c r="J62" s="6"/>
      <c r="K62" s="6"/>
    </row>
    <row r="63" spans="1:11">
      <c r="A63" s="133"/>
      <c r="B63" s="90"/>
      <c r="C63" s="131"/>
      <c r="D63" s="105"/>
      <c r="F63" s="6"/>
      <c r="J63" s="98"/>
      <c r="K63" s="129"/>
    </row>
    <row r="64" spans="1:11">
      <c r="A64" s="6"/>
      <c r="B64" s="96" t="s">
        <v>234</v>
      </c>
      <c r="C64" s="130" t="s">
        <v>235</v>
      </c>
      <c r="D64" s="104">
        <v>1001</v>
      </c>
      <c r="F64" s="6"/>
      <c r="J64" s="6"/>
      <c r="K64" s="6"/>
    </row>
    <row r="65" spans="1:7">
      <c r="A65" s="6"/>
      <c r="B65" s="90"/>
      <c r="C65" s="130"/>
      <c r="D65" s="104"/>
      <c r="F65" s="6"/>
    </row>
    <row r="66" spans="1:7">
      <c r="A66" s="6"/>
      <c r="B66" s="97" t="s">
        <v>36</v>
      </c>
      <c r="C66" s="130"/>
      <c r="D66" s="109">
        <f>SUM(D64:D65)</f>
        <v>1001</v>
      </c>
      <c r="F66" s="6"/>
    </row>
    <row r="67" spans="1:7">
      <c r="A67" s="6"/>
      <c r="B67" s="90"/>
      <c r="C67" s="84"/>
      <c r="D67" s="106"/>
      <c r="F67" s="6"/>
      <c r="G67" s="6"/>
    </row>
    <row r="68" spans="1:7" ht="18.75">
      <c r="B68" s="135" t="s">
        <v>43</v>
      </c>
      <c r="C68" s="85"/>
      <c r="D68" s="122" t="str">
        <f>IMSUB(C57,D66)</f>
        <v>44218</v>
      </c>
      <c r="F68" s="6"/>
      <c r="G68" s="6"/>
    </row>
    <row r="69" spans="1:7">
      <c r="F69" s="6"/>
      <c r="G69" s="6"/>
    </row>
    <row r="70" spans="1:7">
      <c r="A70" s="73" t="s">
        <v>274</v>
      </c>
      <c r="B70" s="132">
        <v>44803</v>
      </c>
      <c r="C70" s="130"/>
      <c r="D70" s="104"/>
      <c r="F70" s="6"/>
      <c r="G70" s="6"/>
    </row>
    <row r="71" spans="1:7">
      <c r="A71" s="6"/>
      <c r="B71" s="90"/>
      <c r="C71" s="131"/>
      <c r="D71" s="105"/>
      <c r="F71" s="6"/>
      <c r="G71" s="6"/>
    </row>
    <row r="72" spans="1:7">
      <c r="A72" s="6"/>
      <c r="B72" s="90" t="s">
        <v>260</v>
      </c>
      <c r="C72" s="130" t="s">
        <v>235</v>
      </c>
      <c r="D72" s="104">
        <v>6</v>
      </c>
      <c r="F72" s="6"/>
      <c r="G72" s="6"/>
    </row>
    <row r="73" spans="1:7">
      <c r="A73" s="6"/>
      <c r="B73" s="90" t="s">
        <v>92</v>
      </c>
      <c r="C73" s="130" t="s">
        <v>235</v>
      </c>
      <c r="D73" s="104">
        <v>1100</v>
      </c>
    </row>
    <row r="74" spans="1:7">
      <c r="A74" s="6"/>
      <c r="B74" s="90" t="s">
        <v>237</v>
      </c>
      <c r="C74" s="130" t="s">
        <v>235</v>
      </c>
      <c r="D74" s="104">
        <v>1100</v>
      </c>
    </row>
    <row r="75" spans="1:7">
      <c r="A75" s="6"/>
      <c r="B75" s="90" t="s">
        <v>261</v>
      </c>
      <c r="C75" s="130" t="s">
        <v>235</v>
      </c>
      <c r="D75" s="104">
        <v>300</v>
      </c>
    </row>
    <row r="76" spans="1:7">
      <c r="A76" s="6"/>
      <c r="B76" s="100" t="s">
        <v>262</v>
      </c>
      <c r="C76" s="130" t="s">
        <v>235</v>
      </c>
      <c r="D76" s="104">
        <v>9000</v>
      </c>
    </row>
    <row r="77" spans="1:7">
      <c r="A77" s="6"/>
      <c r="B77" s="90" t="s">
        <v>263</v>
      </c>
      <c r="C77" s="130" t="s">
        <v>235</v>
      </c>
      <c r="D77" s="104">
        <v>100</v>
      </c>
    </row>
    <row r="78" spans="1:7">
      <c r="A78" s="6"/>
      <c r="B78" s="90" t="s">
        <v>88</v>
      </c>
      <c r="C78" s="130" t="s">
        <v>235</v>
      </c>
      <c r="D78" s="104">
        <v>350</v>
      </c>
    </row>
    <row r="79" spans="1:7">
      <c r="A79" s="6"/>
      <c r="B79" s="90"/>
      <c r="C79" s="130"/>
      <c r="D79" s="104"/>
    </row>
    <row r="80" spans="1:7">
      <c r="A80" s="6"/>
      <c r="B80" s="97" t="s">
        <v>36</v>
      </c>
      <c r="C80" s="130"/>
      <c r="D80" s="109">
        <f>SUM(D72:D79)</f>
        <v>11956</v>
      </c>
    </row>
    <row r="81" spans="1:4">
      <c r="A81" s="6"/>
      <c r="B81" s="98"/>
      <c r="C81" s="84"/>
      <c r="D81" s="106"/>
    </row>
    <row r="82" spans="1:4" ht="18.75">
      <c r="B82" s="99" t="s">
        <v>43</v>
      </c>
      <c r="C82" s="85"/>
      <c r="D82" s="122" t="str">
        <f>IMSUB(D68,D80)</f>
        <v>32262</v>
      </c>
    </row>
    <row r="85" spans="1:4">
      <c r="A85" s="74" t="s">
        <v>275</v>
      </c>
      <c r="B85" s="95">
        <v>44804</v>
      </c>
      <c r="C85" s="77"/>
      <c r="D85" s="104"/>
    </row>
    <row r="86" spans="1:4">
      <c r="B86" s="91"/>
      <c r="C86" s="80"/>
      <c r="D86" s="105"/>
    </row>
    <row r="87" spans="1:4">
      <c r="B87" s="90" t="s">
        <v>267</v>
      </c>
      <c r="C87" s="77" t="s">
        <v>11</v>
      </c>
      <c r="D87" s="104">
        <v>2</v>
      </c>
    </row>
    <row r="88" spans="1:4">
      <c r="B88" s="100" t="s">
        <v>236</v>
      </c>
      <c r="C88" s="77" t="s">
        <v>235</v>
      </c>
      <c r="D88" s="104">
        <v>8200</v>
      </c>
    </row>
    <row r="89" spans="1:4">
      <c r="B89" s="90" t="s">
        <v>271</v>
      </c>
      <c r="C89" s="77" t="s">
        <v>23</v>
      </c>
      <c r="D89" s="104">
        <v>2000</v>
      </c>
    </row>
    <row r="90" spans="1:4">
      <c r="B90" s="90" t="s">
        <v>269</v>
      </c>
      <c r="C90" s="77" t="s">
        <v>23</v>
      </c>
      <c r="D90" s="104">
        <v>200</v>
      </c>
    </row>
    <row r="91" spans="1:4">
      <c r="B91" s="90" t="s">
        <v>270</v>
      </c>
      <c r="C91" s="77" t="s">
        <v>235</v>
      </c>
      <c r="D91" s="104">
        <v>500</v>
      </c>
    </row>
    <row r="92" spans="1:4">
      <c r="B92" s="90" t="s">
        <v>88</v>
      </c>
      <c r="C92" s="77" t="s">
        <v>235</v>
      </c>
      <c r="D92" s="104">
        <v>300</v>
      </c>
    </row>
    <row r="93" spans="1:4">
      <c r="B93" s="90" t="s">
        <v>276</v>
      </c>
      <c r="C93" s="77" t="s">
        <v>235</v>
      </c>
      <c r="D93" s="104">
        <v>300</v>
      </c>
    </row>
    <row r="95" spans="1:4">
      <c r="B95" s="97" t="s">
        <v>36</v>
      </c>
      <c r="C95" s="77"/>
      <c r="D95" s="109">
        <f>SUM(D87:D93)</f>
        <v>11502</v>
      </c>
    </row>
    <row r="97" spans="1:4" ht="18.75">
      <c r="B97" s="101" t="s">
        <v>43</v>
      </c>
      <c r="C97" s="85"/>
      <c r="D97" s="122" t="str">
        <f>IMSUB(D82,D95)</f>
        <v>20760</v>
      </c>
    </row>
    <row r="98" spans="1:4">
      <c r="D98" s="110"/>
    </row>
    <row r="99" spans="1:4">
      <c r="A99" s="74" t="s">
        <v>278</v>
      </c>
      <c r="B99" s="95">
        <v>44806</v>
      </c>
      <c r="C99" s="77"/>
      <c r="D99" s="104"/>
    </row>
    <row r="100" spans="1:4">
      <c r="B100" s="91"/>
      <c r="C100" s="80"/>
      <c r="D100" s="105"/>
    </row>
    <row r="101" spans="1:4">
      <c r="B101" s="90" t="s">
        <v>279</v>
      </c>
      <c r="C101" s="77" t="s">
        <v>235</v>
      </c>
      <c r="D101" s="104">
        <v>535</v>
      </c>
    </row>
    <row r="102" spans="1:4">
      <c r="B102" s="90"/>
      <c r="C102" s="77"/>
      <c r="D102" s="104"/>
    </row>
    <row r="103" spans="1:4">
      <c r="B103" s="97" t="s">
        <v>36</v>
      </c>
      <c r="C103" s="77"/>
      <c r="D103" s="109">
        <f>SUM(D101:D102)</f>
        <v>535</v>
      </c>
    </row>
    <row r="104" spans="1:4">
      <c r="D104" s="110"/>
    </row>
    <row r="105" spans="1:4" ht="18.75">
      <c r="B105" s="101" t="s">
        <v>43</v>
      </c>
      <c r="C105" s="85"/>
      <c r="D105" s="122" t="str">
        <f>IMSUB(D97,D103)</f>
        <v>20225</v>
      </c>
    </row>
    <row r="107" spans="1:4">
      <c r="A107" s="74" t="s">
        <v>280</v>
      </c>
      <c r="B107" s="95">
        <v>44807</v>
      </c>
      <c r="C107" s="77"/>
      <c r="D107" s="104"/>
    </row>
    <row r="108" spans="1:4">
      <c r="B108" s="91"/>
      <c r="C108" s="80"/>
      <c r="D108" s="105"/>
    </row>
    <row r="109" spans="1:4">
      <c r="B109" s="90" t="s">
        <v>281</v>
      </c>
      <c r="C109" s="77" t="s">
        <v>235</v>
      </c>
      <c r="D109" s="104">
        <v>140</v>
      </c>
    </row>
    <row r="110" spans="1:4">
      <c r="B110" s="90"/>
      <c r="C110" s="77"/>
      <c r="D110" s="104"/>
    </row>
    <row r="111" spans="1:4">
      <c r="B111" s="97" t="s">
        <v>36</v>
      </c>
      <c r="C111" s="77"/>
      <c r="D111" s="109">
        <f>SUM(D109:D110)</f>
        <v>140</v>
      </c>
    </row>
    <row r="113" spans="1:4" ht="18.75">
      <c r="B113" s="101" t="s">
        <v>43</v>
      </c>
      <c r="C113" s="85"/>
      <c r="D113" s="122" t="str">
        <f>IMSUB(D105,D111)</f>
        <v>20085</v>
      </c>
    </row>
    <row r="115" spans="1:4">
      <c r="A115" s="74" t="s">
        <v>282</v>
      </c>
      <c r="B115" s="95">
        <v>44809</v>
      </c>
      <c r="C115" s="77"/>
      <c r="D115" s="104"/>
    </row>
    <row r="116" spans="1:4">
      <c r="B116" s="91"/>
      <c r="C116" s="80"/>
      <c r="D116" s="105"/>
    </row>
    <row r="117" spans="1:4">
      <c r="B117" s="90" t="s">
        <v>283</v>
      </c>
      <c r="C117" s="77" t="s">
        <v>23</v>
      </c>
      <c r="D117" s="104">
        <v>286</v>
      </c>
    </row>
    <row r="118" spans="1:4">
      <c r="B118" s="90" t="s">
        <v>284</v>
      </c>
      <c r="C118" s="77" t="s">
        <v>25</v>
      </c>
      <c r="D118" s="104">
        <v>155</v>
      </c>
    </row>
    <row r="119" spans="1:4">
      <c r="B119" s="102"/>
      <c r="C119" s="87"/>
      <c r="D119" s="107"/>
    </row>
    <row r="120" spans="1:4">
      <c r="B120" s="89" t="s">
        <v>36</v>
      </c>
      <c r="C120" s="87"/>
      <c r="D120" s="111">
        <f>SUM(D117:D119)</f>
        <v>441</v>
      </c>
    </row>
    <row r="122" spans="1:4" ht="18.75">
      <c r="B122" s="99" t="s">
        <v>43</v>
      </c>
      <c r="C122" s="85"/>
      <c r="D122" s="122" t="str">
        <f>IMSUB(D113,D120)</f>
        <v>19644</v>
      </c>
    </row>
    <row r="124" spans="1:4">
      <c r="A124" s="74" t="s">
        <v>290</v>
      </c>
      <c r="B124" s="95">
        <v>44813</v>
      </c>
      <c r="C124" s="77"/>
      <c r="D124" s="104"/>
    </row>
    <row r="125" spans="1:4">
      <c r="B125" s="91"/>
      <c r="C125" s="80"/>
      <c r="D125" s="105"/>
    </row>
    <row r="126" spans="1:4">
      <c r="B126" s="90" t="s">
        <v>294</v>
      </c>
      <c r="C126" s="77" t="s">
        <v>235</v>
      </c>
      <c r="D126" s="104">
        <v>465</v>
      </c>
    </row>
    <row r="127" spans="1:4">
      <c r="B127" s="90" t="s">
        <v>297</v>
      </c>
      <c r="C127" s="77" t="s">
        <v>235</v>
      </c>
      <c r="D127" s="104">
        <v>140</v>
      </c>
    </row>
    <row r="128" spans="1:4">
      <c r="B128" s="90" t="s">
        <v>295</v>
      </c>
      <c r="C128" s="77" t="s">
        <v>235</v>
      </c>
      <c r="D128" s="104">
        <v>80</v>
      </c>
    </row>
    <row r="129" spans="1:4">
      <c r="B129" s="90" t="s">
        <v>296</v>
      </c>
      <c r="C129" s="77" t="s">
        <v>235</v>
      </c>
      <c r="D129" s="104">
        <v>1600</v>
      </c>
    </row>
    <row r="130" spans="1:4">
      <c r="B130" s="90" t="s">
        <v>298</v>
      </c>
      <c r="C130" s="77" t="s">
        <v>235</v>
      </c>
      <c r="D130" s="104">
        <v>190</v>
      </c>
    </row>
    <row r="131" spans="1:4">
      <c r="B131" s="90" t="s">
        <v>117</v>
      </c>
      <c r="C131" s="77" t="s">
        <v>235</v>
      </c>
      <c r="D131" s="104">
        <v>3359</v>
      </c>
    </row>
    <row r="132" spans="1:4">
      <c r="B132" s="102" t="s">
        <v>88</v>
      </c>
      <c r="C132" s="87" t="s">
        <v>235</v>
      </c>
      <c r="D132" s="107">
        <v>200</v>
      </c>
    </row>
    <row r="133" spans="1:4">
      <c r="B133" s="102"/>
      <c r="C133" s="87"/>
      <c r="D133" s="107"/>
    </row>
    <row r="134" spans="1:4">
      <c r="B134" s="89" t="s">
        <v>36</v>
      </c>
      <c r="C134" s="87"/>
      <c r="D134" s="111">
        <f>SUM(D126:D133)</f>
        <v>6034</v>
      </c>
    </row>
    <row r="136" spans="1:4" ht="21">
      <c r="B136" s="99" t="s">
        <v>43</v>
      </c>
      <c r="C136" s="85"/>
      <c r="D136" s="121" t="str">
        <f>IMSUB(D122,D134)</f>
        <v>13610</v>
      </c>
    </row>
    <row r="138" spans="1:4">
      <c r="A138" s="74" t="s">
        <v>291</v>
      </c>
      <c r="B138" s="95">
        <v>44814</v>
      </c>
      <c r="C138" s="77"/>
      <c r="D138" s="104"/>
    </row>
    <row r="139" spans="1:4">
      <c r="B139" s="91"/>
      <c r="C139" s="80"/>
      <c r="D139" s="105"/>
    </row>
    <row r="140" spans="1:4">
      <c r="B140" s="90" t="s">
        <v>309</v>
      </c>
      <c r="C140" s="77" t="s">
        <v>25</v>
      </c>
      <c r="D140" s="104">
        <v>1400</v>
      </c>
    </row>
    <row r="141" spans="1:4">
      <c r="B141" s="90" t="s">
        <v>311</v>
      </c>
      <c r="C141" s="77" t="s">
        <v>25</v>
      </c>
      <c r="D141" s="104">
        <v>1480</v>
      </c>
    </row>
    <row r="142" spans="1:4">
      <c r="B142" s="102" t="s">
        <v>312</v>
      </c>
      <c r="C142" s="87" t="s">
        <v>25</v>
      </c>
      <c r="D142" s="107">
        <v>230</v>
      </c>
    </row>
    <row r="143" spans="1:4">
      <c r="B143" s="102" t="s">
        <v>313</v>
      </c>
      <c r="C143" s="87" t="s">
        <v>25</v>
      </c>
      <c r="D143" s="107">
        <v>130</v>
      </c>
    </row>
    <row r="144" spans="1:4">
      <c r="B144" s="102" t="s">
        <v>314</v>
      </c>
      <c r="C144" s="87" t="s">
        <v>11</v>
      </c>
      <c r="D144" s="107">
        <v>480</v>
      </c>
    </row>
    <row r="145" spans="2:4">
      <c r="B145" s="102" t="s">
        <v>113</v>
      </c>
      <c r="C145" s="87" t="s">
        <v>25</v>
      </c>
      <c r="D145" s="107">
        <v>100</v>
      </c>
    </row>
    <row r="146" spans="2:4">
      <c r="B146" s="102" t="s">
        <v>315</v>
      </c>
      <c r="C146" s="87" t="s">
        <v>11</v>
      </c>
      <c r="D146" s="107">
        <v>158</v>
      </c>
    </row>
    <row r="147" spans="2:4">
      <c r="B147" s="102" t="s">
        <v>316</v>
      </c>
      <c r="C147" s="87" t="s">
        <v>11</v>
      </c>
      <c r="D147" s="107">
        <v>150</v>
      </c>
    </row>
    <row r="148" spans="2:4">
      <c r="B148" s="102" t="s">
        <v>317</v>
      </c>
      <c r="C148" s="87" t="s">
        <v>25</v>
      </c>
      <c r="D148" s="107">
        <v>375</v>
      </c>
    </row>
    <row r="149" spans="2:4">
      <c r="B149" s="102" t="s">
        <v>318</v>
      </c>
      <c r="C149" s="87" t="s">
        <v>11</v>
      </c>
      <c r="D149" s="107">
        <v>70</v>
      </c>
    </row>
    <row r="150" spans="2:4">
      <c r="B150" s="102" t="s">
        <v>30</v>
      </c>
      <c r="C150" s="87" t="s">
        <v>11</v>
      </c>
      <c r="D150" s="107">
        <v>270</v>
      </c>
    </row>
    <row r="151" spans="2:4">
      <c r="B151" s="102" t="s">
        <v>319</v>
      </c>
      <c r="C151" s="87" t="s">
        <v>235</v>
      </c>
      <c r="D151" s="107">
        <v>60</v>
      </c>
    </row>
    <row r="152" spans="2:4">
      <c r="B152" s="102" t="s">
        <v>320</v>
      </c>
      <c r="C152" s="87" t="s">
        <v>11</v>
      </c>
      <c r="D152" s="107">
        <v>400</v>
      </c>
    </row>
    <row r="153" spans="2:4">
      <c r="B153" s="102" t="s">
        <v>324</v>
      </c>
      <c r="C153" s="87" t="s">
        <v>25</v>
      </c>
      <c r="D153" s="107">
        <v>300</v>
      </c>
    </row>
    <row r="154" spans="2:4">
      <c r="B154" s="102" t="s">
        <v>117</v>
      </c>
      <c r="C154" s="87" t="s">
        <v>25</v>
      </c>
      <c r="D154" s="107">
        <v>450</v>
      </c>
    </row>
    <row r="155" spans="2:4">
      <c r="B155" s="102" t="s">
        <v>323</v>
      </c>
      <c r="C155" s="87" t="s">
        <v>25</v>
      </c>
      <c r="D155" s="107">
        <v>200</v>
      </c>
    </row>
    <row r="156" spans="2:4">
      <c r="B156" s="102"/>
      <c r="C156" s="87"/>
      <c r="D156" s="107"/>
    </row>
    <row r="157" spans="2:4">
      <c r="B157" s="89" t="s">
        <v>36</v>
      </c>
      <c r="C157" s="87"/>
      <c r="D157" s="111">
        <f>SUM(D140:D156)</f>
        <v>6253</v>
      </c>
    </row>
    <row r="159" spans="2:4" ht="23.25">
      <c r="B159" s="99" t="s">
        <v>43</v>
      </c>
      <c r="C159" s="85"/>
      <c r="D159" s="120" t="str">
        <f>IMSUB(D136,D157)</f>
        <v>7357</v>
      </c>
    </row>
    <row r="161" spans="1:12">
      <c r="A161" s="74" t="s">
        <v>292</v>
      </c>
      <c r="B161" s="95">
        <v>44815</v>
      </c>
      <c r="C161" s="77"/>
      <c r="D161" s="104"/>
    </row>
    <row r="162" spans="1:12">
      <c r="B162" s="91"/>
      <c r="C162" s="80"/>
      <c r="D162" s="105"/>
    </row>
    <row r="163" spans="1:12">
      <c r="B163" s="90" t="s">
        <v>322</v>
      </c>
      <c r="C163" s="77" t="s">
        <v>25</v>
      </c>
      <c r="D163" s="104">
        <v>500</v>
      </c>
    </row>
    <row r="164" spans="1:12">
      <c r="B164" s="90" t="s">
        <v>326</v>
      </c>
      <c r="C164" s="77" t="s">
        <v>23</v>
      </c>
      <c r="D164" s="104">
        <v>740</v>
      </c>
    </row>
    <row r="165" spans="1:12">
      <c r="B165" s="102" t="s">
        <v>325</v>
      </c>
      <c r="C165" s="87" t="s">
        <v>23</v>
      </c>
      <c r="D165" s="107">
        <v>437</v>
      </c>
    </row>
    <row r="166" spans="1:12">
      <c r="B166" s="102" t="s">
        <v>261</v>
      </c>
      <c r="C166" s="87" t="s">
        <v>25</v>
      </c>
      <c r="D166" s="107">
        <v>2680</v>
      </c>
    </row>
    <row r="167" spans="1:12">
      <c r="B167" s="102"/>
      <c r="C167" s="87"/>
      <c r="D167" s="107"/>
    </row>
    <row r="168" spans="1:12">
      <c r="B168" s="89" t="s">
        <v>36</v>
      </c>
      <c r="C168" s="87"/>
      <c r="D168" s="111">
        <f>SUM(D163:D167)</f>
        <v>4357</v>
      </c>
    </row>
    <row r="170" spans="1:12" ht="26.25">
      <c r="B170" s="99" t="s">
        <v>43</v>
      </c>
      <c r="C170" s="85"/>
      <c r="D170" s="146" t="str">
        <f>IMSUB(D159,D168)</f>
        <v>3000</v>
      </c>
    </row>
    <row r="173" spans="1:12">
      <c r="A173" s="144" t="s">
        <v>133</v>
      </c>
      <c r="B173" s="144" t="s">
        <v>1</v>
      </c>
      <c r="C173" s="144" t="s">
        <v>124</v>
      </c>
      <c r="D173" s="144" t="s">
        <v>48</v>
      </c>
      <c r="E173" s="144" t="s">
        <v>4</v>
      </c>
      <c r="F173" s="144" t="s">
        <v>143</v>
      </c>
      <c r="G173" s="144" t="s">
        <v>148</v>
      </c>
      <c r="H173" s="144" t="s">
        <v>146</v>
      </c>
      <c r="I173" s="144" t="s">
        <v>147</v>
      </c>
      <c r="J173" s="144" t="s">
        <v>225</v>
      </c>
      <c r="K173" s="144" t="s">
        <v>150</v>
      </c>
      <c r="L173" s="144" t="s">
        <v>144</v>
      </c>
    </row>
    <row r="174" spans="1:12">
      <c r="A174" s="2">
        <v>1</v>
      </c>
      <c r="B174" s="20">
        <v>44817</v>
      </c>
      <c r="C174" s="2" t="s">
        <v>149</v>
      </c>
      <c r="D174" s="2" t="s">
        <v>164</v>
      </c>
      <c r="E174" s="2">
        <v>1000</v>
      </c>
      <c r="F174" s="2">
        <v>2.5</v>
      </c>
      <c r="G174" s="20">
        <f ca="1">TODAY()</f>
        <v>44825</v>
      </c>
      <c r="H174" s="2">
        <f ca="1">G174-B174</f>
        <v>8</v>
      </c>
      <c r="I174" s="2">
        <f ca="1">(H174/365)*12</f>
        <v>0.26301369863013702</v>
      </c>
      <c r="J174" s="2">
        <f ca="1">ROUND(I174,1)</f>
        <v>0.3</v>
      </c>
      <c r="K174" s="2">
        <f ca="1">(E174*I174*F174) /100</f>
        <v>6.5753424657534252</v>
      </c>
      <c r="L174" s="3">
        <f ca="1">E174+K174</f>
        <v>1006.5753424657535</v>
      </c>
    </row>
    <row r="175" spans="1:12">
      <c r="A175" s="2">
        <v>2</v>
      </c>
      <c r="B175" s="20">
        <v>44817</v>
      </c>
      <c r="C175" s="2" t="s">
        <v>149</v>
      </c>
      <c r="D175" s="2" t="s">
        <v>33</v>
      </c>
      <c r="E175" s="2">
        <v>1000</v>
      </c>
      <c r="F175" s="2">
        <v>2.5</v>
      </c>
      <c r="G175" s="20">
        <f t="shared" ref="G175:G176" ca="1" si="1">TODAY()</f>
        <v>44825</v>
      </c>
      <c r="H175" s="2">
        <f t="shared" ref="H175" ca="1" si="2">G175-B175</f>
        <v>8</v>
      </c>
      <c r="I175" s="2">
        <f t="shared" ref="I175:I176" ca="1" si="3">(H175/365)*12</f>
        <v>0.26301369863013702</v>
      </c>
      <c r="J175" s="2">
        <f ca="1">ROUND(I175,1)</f>
        <v>0.3</v>
      </c>
      <c r="K175" s="2">
        <f t="shared" ref="K175" ca="1" si="4">(E175*I175*F175) /100</f>
        <v>6.5753424657534252</v>
      </c>
      <c r="L175" s="3">
        <f ca="1">E175+K175</f>
        <v>1006.5753424657535</v>
      </c>
    </row>
    <row r="176" spans="1:12">
      <c r="A176" s="2">
        <v>3</v>
      </c>
      <c r="B176" s="20">
        <v>44817</v>
      </c>
      <c r="C176" s="2" t="s">
        <v>149</v>
      </c>
      <c r="D176" s="2" t="s">
        <v>175</v>
      </c>
      <c r="E176" s="2">
        <v>1000</v>
      </c>
      <c r="F176" s="2">
        <v>2.5</v>
      </c>
      <c r="G176" s="20">
        <f t="shared" ca="1" si="1"/>
        <v>44825</v>
      </c>
      <c r="H176" s="2">
        <f ca="1">G176-B176</f>
        <v>8</v>
      </c>
      <c r="I176" s="2">
        <f t="shared" ca="1" si="3"/>
        <v>0.26301369863013702</v>
      </c>
      <c r="J176" s="2">
        <f t="shared" ref="J176" ca="1" si="5">ROUND(I176,1)</f>
        <v>0.3</v>
      </c>
      <c r="K176" s="2">
        <f ca="1">(E176*I176*F176) /100</f>
        <v>6.5753424657534252</v>
      </c>
      <c r="L176" s="3">
        <f ca="1">E176+K176</f>
        <v>1006.5753424657535</v>
      </c>
    </row>
    <row r="180" spans="8:10">
      <c r="H180" s="145" t="s">
        <v>330</v>
      </c>
      <c r="I180" s="25"/>
      <c r="J180" s="25">
        <f ca="1">SUM(L174:L176)</f>
        <v>3019.7260273972606</v>
      </c>
    </row>
  </sheetData>
  <mergeCells count="3">
    <mergeCell ref="E3:F3"/>
    <mergeCell ref="A1:D1"/>
    <mergeCell ref="F45:H4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8"/>
  <sheetViews>
    <sheetView zoomScaleNormal="60" zoomScaleSheetLayoutView="100" workbookViewId="0">
      <selection activeCell="B4" sqref="B4"/>
    </sheetView>
  </sheetViews>
  <sheetFormatPr defaultRowHeight="15"/>
  <cols>
    <col min="1" max="1" width="5.7109375" customWidth="1"/>
    <col min="2" max="2" width="11.28515625" customWidth="1"/>
    <col min="3" max="4" width="5.7109375" customWidth="1"/>
    <col min="6" max="6" width="11" customWidth="1"/>
    <col min="7" max="7" width="12.7109375" customWidth="1"/>
  </cols>
  <sheetData>
    <row r="1" spans="1:11">
      <c r="A1" s="3" t="s">
        <v>2</v>
      </c>
      <c r="B1" s="3" t="s">
        <v>1</v>
      </c>
      <c r="C1" s="3" t="s">
        <v>189</v>
      </c>
      <c r="D1" s="3" t="s">
        <v>209</v>
      </c>
      <c r="E1" s="3" t="s">
        <v>124</v>
      </c>
      <c r="F1" s="3" t="s">
        <v>123</v>
      </c>
      <c r="G1" s="7" t="s">
        <v>232</v>
      </c>
      <c r="H1" s="3" t="s">
        <v>231</v>
      </c>
    </row>
    <row r="2" spans="1:11">
      <c r="A2" s="2">
        <v>1</v>
      </c>
      <c r="B2" s="20">
        <v>44816</v>
      </c>
      <c r="C2" s="20" t="str">
        <f t="shared" ref="C2" si="0">TEXT(B2, "mmm")</f>
        <v>Sep</v>
      </c>
      <c r="D2" s="20" t="str">
        <f t="shared" ref="D2" si="1">TEXT(B2, "yyyy")</f>
        <v>2022</v>
      </c>
      <c r="E2" s="2" t="s">
        <v>329</v>
      </c>
      <c r="F2" s="2" t="s">
        <v>36</v>
      </c>
      <c r="G2" s="143" t="s">
        <v>327</v>
      </c>
      <c r="H2" s="2">
        <v>5000</v>
      </c>
    </row>
    <row r="3" spans="1:11">
      <c r="A3" s="2">
        <v>2</v>
      </c>
      <c r="B3" s="20">
        <v>44816</v>
      </c>
      <c r="C3" s="20" t="str">
        <f t="shared" ref="C3:C47" si="2">TEXT(B3, "mmm")</f>
        <v>Sep</v>
      </c>
      <c r="D3" s="20" t="str">
        <f t="shared" ref="D3:D47" si="3">TEXT(B3, "yyyy")</f>
        <v>2022</v>
      </c>
      <c r="E3" s="2" t="s">
        <v>328</v>
      </c>
      <c r="F3" s="2" t="s">
        <v>36</v>
      </c>
      <c r="G3" s="143" t="s">
        <v>327</v>
      </c>
      <c r="H3" s="2">
        <v>3000</v>
      </c>
      <c r="J3" s="45" t="s">
        <v>131</v>
      </c>
      <c r="K3" s="48">
        <f>SUMIF(F2:F47, "Expense",H2:H48)</f>
        <v>8000</v>
      </c>
    </row>
    <row r="4" spans="1:11">
      <c r="A4" s="2"/>
      <c r="B4" s="2"/>
      <c r="C4" s="20" t="str">
        <f t="shared" si="2"/>
        <v>Jan</v>
      </c>
      <c r="D4" s="20" t="str">
        <f t="shared" si="3"/>
        <v>1900</v>
      </c>
      <c r="E4" s="2"/>
      <c r="F4" s="2" t="s">
        <v>128</v>
      </c>
      <c r="G4" s="143"/>
      <c r="H4" s="2">
        <v>1</v>
      </c>
      <c r="J4" s="46" t="s">
        <v>132</v>
      </c>
      <c r="K4" s="49">
        <f>SUMIF(F2:F49,"Income", H2:H49)</f>
        <v>1</v>
      </c>
    </row>
    <row r="5" spans="1:11">
      <c r="A5" s="2"/>
      <c r="B5" s="2"/>
      <c r="C5" s="20" t="str">
        <f t="shared" si="2"/>
        <v>Jan</v>
      </c>
      <c r="D5" s="20" t="str">
        <f t="shared" si="3"/>
        <v>1900</v>
      </c>
      <c r="E5" s="2"/>
      <c r="F5" s="2"/>
      <c r="G5" s="143"/>
      <c r="H5" s="2"/>
      <c r="K5" s="12"/>
    </row>
    <row r="6" spans="1:11">
      <c r="A6" s="2"/>
      <c r="B6" s="2"/>
      <c r="C6" s="20" t="str">
        <f t="shared" si="2"/>
        <v>Jan</v>
      </c>
      <c r="D6" s="20" t="str">
        <f t="shared" si="3"/>
        <v>1900</v>
      </c>
      <c r="E6" s="2"/>
      <c r="F6" s="2"/>
      <c r="G6" s="143"/>
      <c r="H6" s="2"/>
      <c r="J6" s="47" t="s">
        <v>134</v>
      </c>
      <c r="K6" s="50">
        <f>K4-K3</f>
        <v>-7999</v>
      </c>
    </row>
    <row r="7" spans="1:11">
      <c r="A7" s="2"/>
      <c r="B7" s="2"/>
      <c r="C7" s="20" t="str">
        <f t="shared" si="2"/>
        <v>Jan</v>
      </c>
      <c r="D7" s="20" t="str">
        <f t="shared" si="3"/>
        <v>1900</v>
      </c>
      <c r="E7" s="2"/>
      <c r="F7" s="2"/>
      <c r="G7" s="143"/>
      <c r="H7" s="2"/>
    </row>
    <row r="8" spans="1:11">
      <c r="A8" s="2"/>
      <c r="B8" s="2"/>
      <c r="C8" s="20" t="str">
        <f t="shared" si="2"/>
        <v>Jan</v>
      </c>
      <c r="D8" s="20" t="str">
        <f t="shared" si="3"/>
        <v>1900</v>
      </c>
      <c r="E8" s="2"/>
      <c r="F8" s="2"/>
      <c r="G8" s="143"/>
      <c r="H8" s="2"/>
    </row>
    <row r="9" spans="1:11">
      <c r="A9" s="2"/>
      <c r="B9" s="2"/>
      <c r="C9" s="20" t="str">
        <f t="shared" si="2"/>
        <v>Jan</v>
      </c>
      <c r="D9" s="20" t="str">
        <f t="shared" si="3"/>
        <v>1900</v>
      </c>
      <c r="E9" s="2"/>
      <c r="F9" s="2"/>
      <c r="G9" s="143"/>
      <c r="H9" s="2"/>
    </row>
    <row r="10" spans="1:11">
      <c r="A10" s="2"/>
      <c r="B10" s="2"/>
      <c r="C10" s="20" t="str">
        <f t="shared" si="2"/>
        <v>Jan</v>
      </c>
      <c r="D10" s="20" t="str">
        <f t="shared" si="3"/>
        <v>1900</v>
      </c>
      <c r="E10" s="2"/>
      <c r="F10" s="2"/>
      <c r="G10" s="143"/>
      <c r="H10" s="2"/>
    </row>
    <row r="11" spans="1:11">
      <c r="A11" s="2"/>
      <c r="B11" s="2"/>
      <c r="C11" s="20" t="str">
        <f t="shared" si="2"/>
        <v>Jan</v>
      </c>
      <c r="D11" s="20" t="str">
        <f t="shared" si="3"/>
        <v>1900</v>
      </c>
      <c r="E11" s="2"/>
      <c r="F11" s="2"/>
      <c r="G11" s="143"/>
      <c r="H11" s="2"/>
    </row>
    <row r="12" spans="1:11">
      <c r="A12" s="2"/>
      <c r="B12" s="2"/>
      <c r="C12" s="20" t="str">
        <f t="shared" si="2"/>
        <v>Jan</v>
      </c>
      <c r="D12" s="20" t="str">
        <f t="shared" si="3"/>
        <v>1900</v>
      </c>
      <c r="E12" s="2"/>
      <c r="F12" s="2"/>
      <c r="G12" s="143"/>
      <c r="H12" s="2"/>
    </row>
    <row r="13" spans="1:11">
      <c r="A13" s="2"/>
      <c r="B13" s="2"/>
      <c r="C13" s="20" t="str">
        <f t="shared" si="2"/>
        <v>Jan</v>
      </c>
      <c r="D13" s="20" t="str">
        <f t="shared" si="3"/>
        <v>1900</v>
      </c>
      <c r="E13" s="2"/>
      <c r="F13" s="2"/>
      <c r="G13" s="143"/>
      <c r="H13" s="2"/>
    </row>
    <row r="14" spans="1:11">
      <c r="A14" s="2"/>
      <c r="B14" s="2"/>
      <c r="C14" s="20" t="str">
        <f t="shared" si="2"/>
        <v>Jan</v>
      </c>
      <c r="D14" s="20" t="str">
        <f t="shared" si="3"/>
        <v>1900</v>
      </c>
      <c r="E14" s="2"/>
      <c r="F14" s="2"/>
      <c r="G14" s="143"/>
      <c r="H14" s="2"/>
    </row>
    <row r="15" spans="1:11">
      <c r="A15" s="2"/>
      <c r="B15" s="2"/>
      <c r="C15" s="20" t="str">
        <f t="shared" si="2"/>
        <v>Jan</v>
      </c>
      <c r="D15" s="20" t="str">
        <f t="shared" si="3"/>
        <v>1900</v>
      </c>
      <c r="E15" s="2"/>
      <c r="F15" s="2"/>
      <c r="G15" s="143"/>
      <c r="H15" s="2"/>
    </row>
    <row r="16" spans="1:11">
      <c r="A16" s="2"/>
      <c r="B16" s="2"/>
      <c r="C16" s="20" t="str">
        <f t="shared" si="2"/>
        <v>Jan</v>
      </c>
      <c r="D16" s="20" t="str">
        <f t="shared" si="3"/>
        <v>1900</v>
      </c>
      <c r="E16" s="2"/>
      <c r="F16" s="2"/>
      <c r="G16" s="143"/>
      <c r="H16" s="2"/>
    </row>
    <row r="17" spans="1:8">
      <c r="A17" s="2"/>
      <c r="B17" s="2"/>
      <c r="C17" s="20" t="str">
        <f t="shared" si="2"/>
        <v>Jan</v>
      </c>
      <c r="D17" s="20" t="str">
        <f t="shared" si="3"/>
        <v>1900</v>
      </c>
      <c r="E17" s="2"/>
      <c r="F17" s="2"/>
      <c r="G17" s="143"/>
      <c r="H17" s="2"/>
    </row>
    <row r="18" spans="1:8">
      <c r="A18" s="2"/>
      <c r="B18" s="2"/>
      <c r="C18" s="20" t="str">
        <f t="shared" si="2"/>
        <v>Jan</v>
      </c>
      <c r="D18" s="20" t="str">
        <f t="shared" si="3"/>
        <v>1900</v>
      </c>
      <c r="E18" s="2"/>
      <c r="F18" s="2"/>
      <c r="G18" s="143"/>
      <c r="H18" s="2"/>
    </row>
    <row r="19" spans="1:8">
      <c r="A19" s="2"/>
      <c r="B19" s="2"/>
      <c r="C19" s="20" t="str">
        <f t="shared" si="2"/>
        <v>Jan</v>
      </c>
      <c r="D19" s="20" t="str">
        <f t="shared" si="3"/>
        <v>1900</v>
      </c>
      <c r="E19" s="2"/>
      <c r="F19" s="2"/>
      <c r="G19" s="143"/>
      <c r="H19" s="2"/>
    </row>
    <row r="20" spans="1:8">
      <c r="A20" s="2"/>
      <c r="B20" s="2"/>
      <c r="C20" s="20" t="str">
        <f t="shared" si="2"/>
        <v>Jan</v>
      </c>
      <c r="D20" s="20" t="str">
        <f t="shared" si="3"/>
        <v>1900</v>
      </c>
      <c r="E20" s="2"/>
      <c r="F20" s="2"/>
      <c r="G20" s="143"/>
      <c r="H20" s="2"/>
    </row>
    <row r="21" spans="1:8">
      <c r="A21" s="2"/>
      <c r="B21" s="2"/>
      <c r="C21" s="20" t="str">
        <f t="shared" si="2"/>
        <v>Jan</v>
      </c>
      <c r="D21" s="20" t="str">
        <f t="shared" si="3"/>
        <v>1900</v>
      </c>
      <c r="E21" s="2"/>
      <c r="F21" s="2"/>
      <c r="G21" s="143"/>
      <c r="H21" s="2"/>
    </row>
    <row r="22" spans="1:8">
      <c r="A22" s="2"/>
      <c r="B22" s="2"/>
      <c r="C22" s="20" t="str">
        <f t="shared" si="2"/>
        <v>Jan</v>
      </c>
      <c r="D22" s="20" t="str">
        <f t="shared" si="3"/>
        <v>1900</v>
      </c>
      <c r="E22" s="2"/>
      <c r="F22" s="2"/>
      <c r="G22" s="143"/>
      <c r="H22" s="2"/>
    </row>
    <row r="23" spans="1:8">
      <c r="A23" s="2"/>
      <c r="B23" s="2"/>
      <c r="C23" s="20" t="str">
        <f t="shared" si="2"/>
        <v>Jan</v>
      </c>
      <c r="D23" s="20" t="str">
        <f t="shared" si="3"/>
        <v>1900</v>
      </c>
      <c r="E23" s="2"/>
      <c r="F23" s="2"/>
      <c r="G23" s="143"/>
      <c r="H23" s="2"/>
    </row>
    <row r="24" spans="1:8">
      <c r="A24" s="2"/>
      <c r="B24" s="2"/>
      <c r="C24" s="20" t="str">
        <f t="shared" si="2"/>
        <v>Jan</v>
      </c>
      <c r="D24" s="20" t="str">
        <f t="shared" si="3"/>
        <v>1900</v>
      </c>
      <c r="E24" s="2"/>
      <c r="F24" s="2"/>
      <c r="G24" s="143"/>
      <c r="H24" s="2"/>
    </row>
    <row r="25" spans="1:8">
      <c r="A25" s="2"/>
      <c r="B25" s="2"/>
      <c r="C25" s="20" t="str">
        <f t="shared" si="2"/>
        <v>Jan</v>
      </c>
      <c r="D25" s="20" t="str">
        <f t="shared" si="3"/>
        <v>1900</v>
      </c>
      <c r="E25" s="2"/>
      <c r="F25" s="2"/>
      <c r="G25" s="143"/>
      <c r="H25" s="2"/>
    </row>
    <row r="26" spans="1:8">
      <c r="A26" s="2"/>
      <c r="B26" s="2"/>
      <c r="C26" s="20" t="str">
        <f t="shared" si="2"/>
        <v>Jan</v>
      </c>
      <c r="D26" s="20" t="str">
        <f t="shared" si="3"/>
        <v>1900</v>
      </c>
      <c r="E26" s="2"/>
      <c r="F26" s="2"/>
      <c r="G26" s="143"/>
      <c r="H26" s="2"/>
    </row>
    <row r="27" spans="1:8">
      <c r="A27" s="2"/>
      <c r="B27" s="2"/>
      <c r="C27" s="20" t="str">
        <f t="shared" si="2"/>
        <v>Jan</v>
      </c>
      <c r="D27" s="20" t="str">
        <f t="shared" si="3"/>
        <v>1900</v>
      </c>
      <c r="E27" s="2"/>
      <c r="F27" s="2"/>
      <c r="G27" s="143"/>
      <c r="H27" s="2"/>
    </row>
    <row r="28" spans="1:8">
      <c r="A28" s="2"/>
      <c r="B28" s="2"/>
      <c r="C28" s="20" t="str">
        <f t="shared" si="2"/>
        <v>Jan</v>
      </c>
      <c r="D28" s="20" t="str">
        <f t="shared" si="3"/>
        <v>1900</v>
      </c>
      <c r="E28" s="2"/>
      <c r="F28" s="2"/>
      <c r="G28" s="143"/>
      <c r="H28" s="2"/>
    </row>
    <row r="29" spans="1:8">
      <c r="A29" s="2"/>
      <c r="B29" s="2"/>
      <c r="C29" s="20" t="str">
        <f t="shared" si="2"/>
        <v>Jan</v>
      </c>
      <c r="D29" s="20" t="str">
        <f t="shared" si="3"/>
        <v>1900</v>
      </c>
      <c r="E29" s="2"/>
      <c r="F29" s="2"/>
      <c r="G29" s="143"/>
      <c r="H29" s="2"/>
    </row>
    <row r="30" spans="1:8">
      <c r="A30" s="2"/>
      <c r="B30" s="2"/>
      <c r="C30" s="20" t="str">
        <f t="shared" si="2"/>
        <v>Jan</v>
      </c>
      <c r="D30" s="20" t="str">
        <f t="shared" si="3"/>
        <v>1900</v>
      </c>
      <c r="E30" s="2"/>
      <c r="F30" s="2"/>
      <c r="G30" s="143"/>
      <c r="H30" s="2"/>
    </row>
    <row r="31" spans="1:8">
      <c r="A31" s="2"/>
      <c r="B31" s="2"/>
      <c r="C31" s="20" t="str">
        <f t="shared" si="2"/>
        <v>Jan</v>
      </c>
      <c r="D31" s="20" t="str">
        <f t="shared" si="3"/>
        <v>1900</v>
      </c>
      <c r="E31" s="2"/>
      <c r="F31" s="2"/>
      <c r="G31" s="143"/>
      <c r="H31" s="2"/>
    </row>
    <row r="32" spans="1:8">
      <c r="A32" s="2"/>
      <c r="B32" s="2"/>
      <c r="C32" s="20" t="str">
        <f t="shared" si="2"/>
        <v>Jan</v>
      </c>
      <c r="D32" s="20" t="str">
        <f t="shared" si="3"/>
        <v>1900</v>
      </c>
      <c r="E32" s="2"/>
      <c r="F32" s="2"/>
      <c r="G32" s="143"/>
      <c r="H32" s="2"/>
    </row>
    <row r="33" spans="1:8">
      <c r="A33" s="2"/>
      <c r="B33" s="2"/>
      <c r="C33" s="20" t="str">
        <f t="shared" si="2"/>
        <v>Jan</v>
      </c>
      <c r="D33" s="20" t="str">
        <f t="shared" si="3"/>
        <v>1900</v>
      </c>
      <c r="E33" s="2"/>
      <c r="F33" s="2"/>
      <c r="G33" s="143"/>
      <c r="H33" s="2"/>
    </row>
    <row r="34" spans="1:8">
      <c r="A34" s="2"/>
      <c r="B34" s="2"/>
      <c r="C34" s="20" t="str">
        <f t="shared" si="2"/>
        <v>Jan</v>
      </c>
      <c r="D34" s="20" t="str">
        <f t="shared" si="3"/>
        <v>1900</v>
      </c>
      <c r="E34" s="2"/>
      <c r="F34" s="2"/>
      <c r="G34" s="143"/>
      <c r="H34" s="2"/>
    </row>
    <row r="35" spans="1:8">
      <c r="A35" s="2"/>
      <c r="B35" s="2"/>
      <c r="C35" s="20" t="str">
        <f t="shared" si="2"/>
        <v>Jan</v>
      </c>
      <c r="D35" s="20" t="str">
        <f t="shared" si="3"/>
        <v>1900</v>
      </c>
      <c r="E35" s="2"/>
      <c r="F35" s="2"/>
      <c r="G35" s="143"/>
      <c r="H35" s="2"/>
    </row>
    <row r="36" spans="1:8">
      <c r="A36" s="2"/>
      <c r="B36" s="2"/>
      <c r="C36" s="20" t="str">
        <f t="shared" si="2"/>
        <v>Jan</v>
      </c>
      <c r="D36" s="20" t="str">
        <f t="shared" si="3"/>
        <v>1900</v>
      </c>
      <c r="E36" s="2"/>
      <c r="F36" s="2"/>
      <c r="G36" s="143"/>
      <c r="H36" s="2"/>
    </row>
    <row r="37" spans="1:8">
      <c r="A37" s="2"/>
      <c r="B37" s="2"/>
      <c r="C37" s="20" t="str">
        <f t="shared" si="2"/>
        <v>Jan</v>
      </c>
      <c r="D37" s="20" t="str">
        <f t="shared" si="3"/>
        <v>1900</v>
      </c>
      <c r="E37" s="2"/>
      <c r="F37" s="2"/>
      <c r="G37" s="143"/>
      <c r="H37" s="2"/>
    </row>
    <row r="38" spans="1:8">
      <c r="A38" s="2"/>
      <c r="B38" s="2"/>
      <c r="C38" s="20" t="str">
        <f t="shared" si="2"/>
        <v>Jan</v>
      </c>
      <c r="D38" s="20" t="str">
        <f t="shared" si="3"/>
        <v>1900</v>
      </c>
      <c r="E38" s="2"/>
      <c r="F38" s="2"/>
      <c r="G38" s="143"/>
      <c r="H38" s="2"/>
    </row>
    <row r="39" spans="1:8">
      <c r="A39" s="2"/>
      <c r="B39" s="2"/>
      <c r="C39" s="20" t="str">
        <f t="shared" si="2"/>
        <v>Jan</v>
      </c>
      <c r="D39" s="20" t="str">
        <f t="shared" si="3"/>
        <v>1900</v>
      </c>
      <c r="E39" s="2"/>
      <c r="F39" s="2"/>
      <c r="G39" s="143"/>
      <c r="H39" s="2"/>
    </row>
    <row r="40" spans="1:8">
      <c r="A40" s="2"/>
      <c r="B40" s="2"/>
      <c r="C40" s="20" t="str">
        <f t="shared" si="2"/>
        <v>Jan</v>
      </c>
      <c r="D40" s="20" t="str">
        <f t="shared" si="3"/>
        <v>1900</v>
      </c>
      <c r="E40" s="2"/>
      <c r="F40" s="2"/>
      <c r="G40" s="143"/>
      <c r="H40" s="2"/>
    </row>
    <row r="41" spans="1:8">
      <c r="A41" s="2"/>
      <c r="B41" s="2"/>
      <c r="C41" s="20" t="str">
        <f t="shared" si="2"/>
        <v>Jan</v>
      </c>
      <c r="D41" s="20" t="str">
        <f t="shared" si="3"/>
        <v>1900</v>
      </c>
      <c r="E41" s="2"/>
      <c r="F41" s="2"/>
      <c r="G41" s="143"/>
      <c r="H41" s="2"/>
    </row>
    <row r="42" spans="1:8">
      <c r="A42" s="2"/>
      <c r="B42" s="2"/>
      <c r="C42" s="20" t="str">
        <f t="shared" si="2"/>
        <v>Jan</v>
      </c>
      <c r="D42" s="20" t="str">
        <f t="shared" si="3"/>
        <v>1900</v>
      </c>
      <c r="E42" s="2"/>
      <c r="F42" s="2"/>
      <c r="G42" s="143"/>
      <c r="H42" s="2"/>
    </row>
    <row r="43" spans="1:8">
      <c r="A43" s="2"/>
      <c r="B43" s="2"/>
      <c r="C43" s="20" t="str">
        <f t="shared" si="2"/>
        <v>Jan</v>
      </c>
      <c r="D43" s="20" t="str">
        <f t="shared" si="3"/>
        <v>1900</v>
      </c>
      <c r="E43" s="2"/>
      <c r="F43" s="2"/>
      <c r="G43" s="143"/>
      <c r="H43" s="2"/>
    </row>
    <row r="44" spans="1:8">
      <c r="A44" s="2"/>
      <c r="B44" s="2"/>
      <c r="C44" s="20" t="str">
        <f t="shared" si="2"/>
        <v>Jan</v>
      </c>
      <c r="D44" s="20" t="str">
        <f t="shared" si="3"/>
        <v>1900</v>
      </c>
      <c r="E44" s="2"/>
      <c r="F44" s="2"/>
      <c r="G44" s="143"/>
      <c r="H44" s="2"/>
    </row>
    <row r="45" spans="1:8">
      <c r="A45" s="2"/>
      <c r="B45" s="2"/>
      <c r="C45" s="20" t="str">
        <f t="shared" si="2"/>
        <v>Jan</v>
      </c>
      <c r="D45" s="20" t="str">
        <f t="shared" si="3"/>
        <v>1900</v>
      </c>
      <c r="E45" s="2"/>
      <c r="F45" s="2"/>
      <c r="G45" s="143"/>
      <c r="H45" s="2"/>
    </row>
    <row r="46" spans="1:8">
      <c r="A46" s="2"/>
      <c r="B46" s="2"/>
      <c r="C46" s="20" t="str">
        <f t="shared" si="2"/>
        <v>Jan</v>
      </c>
      <c r="D46" s="20" t="str">
        <f t="shared" si="3"/>
        <v>1900</v>
      </c>
      <c r="E46" s="2"/>
      <c r="F46" s="2"/>
      <c r="G46" s="143"/>
      <c r="H46" s="2"/>
    </row>
    <row r="47" spans="1:8">
      <c r="A47" s="2"/>
      <c r="B47" s="2"/>
      <c r="C47" s="20" t="str">
        <f t="shared" si="2"/>
        <v>Jan</v>
      </c>
      <c r="D47" s="20" t="str">
        <f t="shared" si="3"/>
        <v>1900</v>
      </c>
      <c r="E47" s="2"/>
      <c r="F47" s="2"/>
      <c r="G47" s="143"/>
      <c r="H47" s="2"/>
    </row>
    <row r="48" spans="1:8">
      <c r="H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 Pivot</vt:lpstr>
      <vt:lpstr>RAW</vt:lpstr>
      <vt:lpstr>Daily Expenditure</vt:lpstr>
      <vt:lpstr>Temple Collection </vt:lpstr>
      <vt:lpstr>Deviramma Banavara</vt:lpstr>
      <vt:lpstr>Ganapati</vt:lpstr>
      <vt:lpstr>House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2022-09-21T03:42:40Z</dcterms:modified>
</cp:coreProperties>
</file>